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drawings/drawing8.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2.xml" ContentType="application/vnd.openxmlformats-officedocument.spreadsheetml.comments+xml"/>
  <Override PartName="/xl/comments13.xml" ContentType="application/vnd.openxmlformats-officedocument.spreadsheetml.comments+xml"/>
  <Override PartName="/xl/drawings/drawing9.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omments14.xml" ContentType="application/vnd.openxmlformats-officedocument.spreadsheetml.comments+xml"/>
  <Override PartName="/xl/comments15.xml" ContentType="application/vnd.openxmlformats-officedocument.spreadsheetml.comments+xml"/>
  <Override PartName="/xl/drawings/drawing10.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6.xml" ContentType="application/vnd.openxmlformats-officedocument.spreadsheetml.comments+xml"/>
  <Override PartName="/xl/comments17.xml" ContentType="application/vnd.openxmlformats-officedocument.spreadsheetml.comments+xml"/>
  <Override PartName="/xl/drawings/drawing11.xml" ContentType="application/vnd.openxmlformats-officedocument.drawing+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comments18.xml" ContentType="application/vnd.openxmlformats-officedocument.spreadsheetml.comments+xml"/>
  <Override PartName="/xl/comments19.xml" ContentType="application/vnd.openxmlformats-officedocument.spreadsheetml.comments+xml"/>
  <Override PartName="/xl/drawings/drawing12.xml" ContentType="application/vnd.openxmlformats-officedocument.drawing+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omments20.xml" ContentType="application/vnd.openxmlformats-officedocument.spreadsheetml.comments+xml"/>
  <Override PartName="/xl/comments21.xml" ContentType="application/vnd.openxmlformats-officedocument.spreadsheetml.comments+xml"/>
  <Override PartName="/xl/drawings/drawing13.xml" ContentType="application/vnd.openxmlformats-officedocument.drawing+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22.xml" ContentType="application/vnd.openxmlformats-officedocument.spreadsheetml.comments+xml"/>
  <Override PartName="/xl/comments23.xml" ContentType="application/vnd.openxmlformats-officedocument.spreadsheetml.comments+xml"/>
  <Override PartName="/xl/drawings/drawing14.xml" ContentType="application/vnd.openxmlformats-officedocument.drawing+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24.xml" ContentType="application/vnd.openxmlformats-officedocument.spreadsheetml.comments+xml"/>
  <Override PartName="/xl/comments25.xml" ContentType="application/vnd.openxmlformats-officedocument.spreadsheetml.comments+xml"/>
  <Override PartName="/xl/drawings/drawing15.xml" ContentType="application/vnd.openxmlformats-officedocument.drawing+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omments26.xml" ContentType="application/vnd.openxmlformats-officedocument.spreadsheetml.comments+xml"/>
  <Override PartName="/xl/comments27.xml" ContentType="application/vnd.openxmlformats-officedocument.spreadsheetml.comments+xml"/>
  <Override PartName="/xl/drawings/drawing16.xml" ContentType="application/vnd.openxmlformats-officedocument.drawing+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comments28.xml" ContentType="application/vnd.openxmlformats-officedocument.spreadsheetml.comments+xml"/>
  <Override PartName="/xl/comments29.xml" ContentType="application/vnd.openxmlformats-officedocument.spreadsheetml.comments+xml"/>
  <Override PartName="/xl/drawings/drawing17.xml" ContentType="application/vnd.openxmlformats-officedocument.drawing+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30.xml" ContentType="application/vnd.openxmlformats-officedocument.spreadsheetml.comments+xml"/>
  <Override PartName="/xl/comments31.xml" ContentType="application/vnd.openxmlformats-officedocument.spreadsheetml.comments+xml"/>
  <Override PartName="/xl/drawings/drawing18.xml" ContentType="application/vnd.openxmlformats-officedocument.drawing+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comments32.xml" ContentType="application/vnd.openxmlformats-officedocument.spreadsheetml.comments+xml"/>
  <Override PartName="/xl/comments33.xml" ContentType="application/vnd.openxmlformats-officedocument.spreadsheetml.comments+xml"/>
  <Override PartName="/xl/drawings/drawing19.xml" ContentType="application/vnd.openxmlformats-officedocument.drawing+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omments34.xml" ContentType="application/vnd.openxmlformats-officedocument.spreadsheetml.comments+xml"/>
  <Override PartName="/xl/comments35.xml" ContentType="application/vnd.openxmlformats-officedocument.spreadsheetml.comments+xml"/>
  <Override PartName="/xl/drawings/drawing20.xml" ContentType="application/vnd.openxmlformats-officedocument.drawing+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comments36.xml" ContentType="application/vnd.openxmlformats-officedocument.spreadsheetml.comments+xml"/>
  <Override PartName="/xl/comments37.xml" ContentType="application/vnd.openxmlformats-officedocument.spreadsheetml.comments+xml"/>
  <Override PartName="/xl/drawings/drawing21.xml" ContentType="application/vnd.openxmlformats-officedocument.drawing+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38.xml" ContentType="application/vnd.openxmlformats-officedocument.spreadsheetml.comments+xml"/>
  <Override PartName="/xl/comments39.xml" ContentType="application/vnd.openxmlformats-officedocument.spreadsheetml.comments+xml"/>
  <Override PartName="/xl/drawings/drawing22.xml" ContentType="application/vnd.openxmlformats-officedocument.drawing+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40.xml" ContentType="application/vnd.openxmlformats-officedocument.spreadsheetml.comments+xml"/>
  <Override PartName="/xl/comments41.xml" ContentType="application/vnd.openxmlformats-officedocument.spreadsheetml.comments+xml"/>
  <Override PartName="/xl/drawings/drawing23.xml" ContentType="application/vnd.openxmlformats-officedocument.drawing+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comments4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upreeventa-my.sharepoint.com/personal/claudia_perilla_azzorti_co/Documents/CLAUDIA PERILLA/FORMATOS/"/>
    </mc:Choice>
  </mc:AlternateContent>
  <xr:revisionPtr revIDLastSave="0" documentId="8_{47E76084-B81F-49F2-9A71-C3568E225EDE}" xr6:coauthVersionLast="47" xr6:coauthVersionMax="47" xr10:uidLastSave="{00000000-0000-0000-0000-000000000000}"/>
  <bookViews>
    <workbookView xWindow="20370" yWindow="-120" windowWidth="24240" windowHeight="13020" tabRatio="759" firstSheet="1" xr2:uid="{4D60C574-35EE-4FCE-9DC6-F8334BAE5C3E}"/>
  </bookViews>
  <sheets>
    <sheet name="LINESHEET IMPORTADOS" sheetId="264" r:id="rId1"/>
    <sheet name="LINESHEET APROBADOS" sheetId="184" r:id="rId2"/>
    <sheet name="ELABORADOS" sheetId="19" r:id="rId3"/>
    <sheet name="Materiales Lego" sheetId="185" r:id="rId4"/>
    <sheet name="$ LEGO" sheetId="8" state="veryHidden" r:id="rId5"/>
    <sheet name="COTIZ" sheetId="9" state="veryHidden" r:id="rId6"/>
    <sheet name="LD FC" sheetId="5" state="veryHidden" r:id="rId7"/>
    <sheet name="EMPAQUE" sheetId="15" r:id="rId8"/>
    <sheet name="MP BT" sheetId="63" state="veryHidden" r:id="rId9"/>
    <sheet name="BT1" sheetId="23" r:id="rId10"/>
    <sheet name="$1" sheetId="186" state="veryHidden" r:id="rId11"/>
    <sheet name="FC1" sheetId="2" state="veryHidden" r:id="rId12"/>
    <sheet name="FT1" sheetId="187" state="veryHidden" r:id="rId13"/>
    <sheet name="BT2" sheetId="188" r:id="rId14"/>
    <sheet name="$2" sheetId="189" state="veryHidden" r:id="rId15"/>
    <sheet name="FC2" sheetId="190" state="veryHidden" r:id="rId16"/>
    <sheet name="FT2" sheetId="191" state="veryHidden" r:id="rId17"/>
    <sheet name="BT3" sheetId="192" r:id="rId18"/>
    <sheet name="$3" sheetId="193" state="veryHidden" r:id="rId19"/>
    <sheet name="FC3" sheetId="194" state="veryHidden" r:id="rId20"/>
    <sheet name="FT3" sheetId="195" state="veryHidden" r:id="rId21"/>
    <sheet name="BT4" sheetId="196" r:id="rId22"/>
    <sheet name="$4" sheetId="197" state="veryHidden" r:id="rId23"/>
    <sheet name="FC4" sheetId="198" state="veryHidden" r:id="rId24"/>
    <sheet name="FT4" sheetId="199" state="veryHidden" r:id="rId25"/>
    <sheet name="BT5" sheetId="200" r:id="rId26"/>
    <sheet name="$5" sheetId="201" state="veryHidden" r:id="rId27"/>
    <sheet name="FC5" sheetId="202" state="veryHidden" r:id="rId28"/>
    <sheet name="FT5" sheetId="203" state="veryHidden" r:id="rId29"/>
    <sheet name="BT6" sheetId="204" r:id="rId30"/>
    <sheet name="$6" sheetId="205" state="veryHidden" r:id="rId31"/>
    <sheet name="FC6" sheetId="206" state="veryHidden" r:id="rId32"/>
    <sheet name="FT6" sheetId="207" state="veryHidden" r:id="rId33"/>
    <sheet name="BT7" sheetId="208" r:id="rId34"/>
    <sheet name="$7" sheetId="209" state="veryHidden" r:id="rId35"/>
    <sheet name="FC7" sheetId="210" state="veryHidden" r:id="rId36"/>
    <sheet name="FT7" sheetId="211" state="veryHidden" r:id="rId37"/>
    <sheet name="BT8" sheetId="212" r:id="rId38"/>
    <sheet name="$8" sheetId="213" state="veryHidden" r:id="rId39"/>
    <sheet name="FC8" sheetId="214" state="veryHidden" r:id="rId40"/>
    <sheet name="FT8" sheetId="215" state="veryHidden" r:id="rId41"/>
    <sheet name="BT9" sheetId="216" r:id="rId42"/>
    <sheet name="$9" sheetId="217" state="veryHidden" r:id="rId43"/>
    <sheet name="FC9" sheetId="218" state="veryHidden" r:id="rId44"/>
    <sheet name="FT9" sheetId="219" state="veryHidden" r:id="rId45"/>
    <sheet name="BT10" sheetId="220" r:id="rId46"/>
    <sheet name="$10" sheetId="221" state="veryHidden" r:id="rId47"/>
    <sheet name="FC10" sheetId="222" state="veryHidden" r:id="rId48"/>
    <sheet name="FT10" sheetId="223" state="veryHidden" r:id="rId49"/>
    <sheet name="BT11" sheetId="224" r:id="rId50"/>
    <sheet name="$11" sheetId="225" state="veryHidden" r:id="rId51"/>
    <sheet name="FC11" sheetId="226" state="veryHidden" r:id="rId52"/>
    <sheet name="FT11" sheetId="227" state="veryHidden" r:id="rId53"/>
    <sheet name="BT12" sheetId="228" r:id="rId54"/>
    <sheet name="$12" sheetId="229" state="veryHidden" r:id="rId55"/>
    <sheet name="FC12" sheetId="230" state="veryHidden" r:id="rId56"/>
    <sheet name="FT12" sheetId="231" state="veryHidden" r:id="rId57"/>
    <sheet name="BT13" sheetId="232" r:id="rId58"/>
    <sheet name="$13" sheetId="233" state="veryHidden" r:id="rId59"/>
    <sheet name="FC13" sheetId="234" state="veryHidden" r:id="rId60"/>
    <sheet name="FT13" sheetId="235" state="veryHidden" r:id="rId61"/>
    <sheet name="BT14" sheetId="236" r:id="rId62"/>
    <sheet name="$14" sheetId="237" state="veryHidden" r:id="rId63"/>
    <sheet name="FC14" sheetId="238" state="veryHidden" r:id="rId64"/>
    <sheet name="FT14" sheetId="239" state="veryHidden" r:id="rId65"/>
    <sheet name="BT15" sheetId="240" r:id="rId66"/>
    <sheet name="$15" sheetId="241" state="veryHidden" r:id="rId67"/>
    <sheet name="FC15" sheetId="242" state="veryHidden" r:id="rId68"/>
    <sheet name="FT15" sheetId="243" state="veryHidden" r:id="rId69"/>
    <sheet name="BT16" sheetId="244" r:id="rId70"/>
    <sheet name="$16" sheetId="245" state="veryHidden" r:id="rId71"/>
    <sheet name="FC16" sheetId="246" state="veryHidden" r:id="rId72"/>
    <sheet name="FT16" sheetId="247" state="veryHidden" r:id="rId73"/>
    <sheet name="BT17" sheetId="248" r:id="rId74"/>
    <sheet name="$17" sheetId="249" state="veryHidden" r:id="rId75"/>
    <sheet name="FC17" sheetId="250" state="veryHidden" r:id="rId76"/>
    <sheet name="FT17" sheetId="251" state="veryHidden" r:id="rId77"/>
    <sheet name="BT18" sheetId="252" r:id="rId78"/>
    <sheet name="$18" sheetId="253" state="veryHidden" r:id="rId79"/>
    <sheet name="FC18" sheetId="254" state="veryHidden" r:id="rId80"/>
    <sheet name="FT18" sheetId="255" state="veryHidden" r:id="rId81"/>
    <sheet name="BT19" sheetId="256" r:id="rId82"/>
    <sheet name="$19" sheetId="257" state="veryHidden" r:id="rId83"/>
    <sheet name="FC19" sheetId="258" state="veryHidden" r:id="rId84"/>
    <sheet name="FT19" sheetId="259" state="veryHidden" r:id="rId85"/>
    <sheet name="BT20" sheetId="260" r:id="rId86"/>
    <sheet name="$20" sheetId="261" state="veryHidden" r:id="rId87"/>
    <sheet name="FC20" sheetId="262" state="veryHidden" r:id="rId88"/>
    <sheet name="FT20" sheetId="263" state="veryHidden" r:id="rId89"/>
  </sheets>
  <functionGroups builtInGroupCount="19"/>
  <definedNames>
    <definedName name="_10Excel_BuiltIn_Print_Area_19_29_4_1">#REF!</definedName>
    <definedName name="_10Excel_BuiltIn_Print_Area_19_29_4_1_1">#REF!</definedName>
    <definedName name="_10Excel_BuiltIn_Print_Area_19_29_4_1_2">#REF!</definedName>
    <definedName name="_10Excel_BuiltIn_Print_Area_19_29_4_1_3">#REF!</definedName>
    <definedName name="_10Excel_BuiltIn_Print_Area_19_29_4_1_4">#REF!</definedName>
    <definedName name="_11Excel_BuiltIn_Print_Area_19_29_5_1">#REF!</definedName>
    <definedName name="_11Excel_BuiltIn_Print_Area_19_29_5_1_1">#REF!</definedName>
    <definedName name="_11Excel_BuiltIn_Print_Area_19_29_5_1_2">#REF!</definedName>
    <definedName name="_11Excel_BuiltIn_Print_Area_19_29_5_1_3">#REF!</definedName>
    <definedName name="_12Excel_BuiltIn_Print_Area_19_29_6_1">#REF!</definedName>
    <definedName name="_12Excel_BuiltIn_Print_Area_19_29_6_1_1">#REF!</definedName>
    <definedName name="_12Excel_BuiltIn_Print_Area_19_29_6_1_2">#REF!</definedName>
    <definedName name="_13Excel_BuiltIn_Print_Area_19_29_8_1">#REF!</definedName>
    <definedName name="_14Excel_BuiltIn_Print_Area_19_3_1">NA()</definedName>
    <definedName name="_15Excel_BuiltIn_Print_Area_19_4_1">#REF!</definedName>
    <definedName name="_15Excel_BuiltIn_Print_Area_19_4_1_1">#REF!</definedName>
    <definedName name="_15Excel_BuiltIn_Print_Area_19_4_1_2">#REF!</definedName>
    <definedName name="_15Excel_BuiltIn_Print_Area_19_4_1_3">#REF!</definedName>
    <definedName name="_16Excel_BuiltIn_Print_Area_19_46_4_1">#REF!</definedName>
    <definedName name="_16Excel_BuiltIn_Print_Area_19_46_4_1_1">#REF!</definedName>
    <definedName name="_16Excel_BuiltIn_Print_Area_19_46_4_1_2">#REF!</definedName>
    <definedName name="_17Excel_BuiltIn_Print_Area_19_46_5_1">#REF!</definedName>
    <definedName name="_17Excel_BuiltIn_Print_Area_19_46_5_1_1">#REF!</definedName>
    <definedName name="_17Excel_BuiltIn_Print_Area_19_46_5_1_2">#REF!</definedName>
    <definedName name="_18Excel_BuiltIn_Print_Area_19_46_6_1">#REF!</definedName>
    <definedName name="_19Excel_BuiltIn_Print_Area_19_46_8_1">#REF!</definedName>
    <definedName name="_1Excel_BuiltIn_Print_Area_12_2_1">NA()</definedName>
    <definedName name="_1Excel_BuiltIn_Print_Area_19_9_1">NA()</definedName>
    <definedName name="_20Excel_BuiltIn_Print_Area_19_5_1">#REF!</definedName>
    <definedName name="_20Excel_BuiltIn_Print_Area_19_5_1_1">#REF!</definedName>
    <definedName name="_20Excel_BuiltIn_Print_Area_19_5_1_2">#REF!</definedName>
    <definedName name="_20Excel_BuiltIn_Print_Area_19_5_1_3">#REF!</definedName>
    <definedName name="_21Excel_BuiltIn_Print_Area_19_6_1">#REF!</definedName>
    <definedName name="_21Excel_BuiltIn_Print_Area_19_6_1_1">#REF!</definedName>
    <definedName name="_21Excel_BuiltIn_Print_Area_19_6_1_2">#REF!</definedName>
    <definedName name="_22Excel_BuiltIn_Print_Area_19_8_1">#REF!</definedName>
    <definedName name="_22Excel_BuiltIn_Print_Area_19_8_1_1">#REF!</definedName>
    <definedName name="_22Excel_BuiltIn_Print_Area_19_8_1_2">#REF!</definedName>
    <definedName name="_23Excel_BuiltIn_Print_Area_19_9_1">NA()</definedName>
    <definedName name="_24Excel_BuiltIn_Print_Area_19_9_1_1">NA()</definedName>
    <definedName name="_25TABLE_10_2_1">NA()</definedName>
    <definedName name="_26TABLE_10_3_1">NA()</definedName>
    <definedName name="_27TABLE_2_10_2_1">NA()</definedName>
    <definedName name="_28TABLE_2_10_3_1">NA()</definedName>
    <definedName name="_2Excel_BuiltIn_Print_Area_12_3_1">NA()</definedName>
    <definedName name="_3Excel_BuiltIn_Print_Area_19_1_1">#REF!</definedName>
    <definedName name="_3Excel_BuiltIn_Print_Area_19_1_1_1">#REF!</definedName>
    <definedName name="_3Excel_BuiltIn_Print_Area_19_1_1_2">#REF!</definedName>
    <definedName name="_3Excel_BuiltIn_Print_Area_19_1_1_3">#REF!</definedName>
    <definedName name="_4Excel_BuiltIn_Print_Area_19_15_4_1">#REF!</definedName>
    <definedName name="_4Excel_BuiltIn_Print_Area_19_15_4_1_1">#REF!</definedName>
    <definedName name="_4Excel_BuiltIn_Print_Area_19_15_4_1_2">#REF!</definedName>
    <definedName name="_5Excel_BuiltIn_Print_Area_19_15_5_1">#REF!</definedName>
    <definedName name="_5Excel_BuiltIn_Print_Area_19_15_5_1_1">#REF!</definedName>
    <definedName name="_5Excel_BuiltIn_Print_Area_19_15_5_1_2">#REF!</definedName>
    <definedName name="_6Excel_BuiltIn_Print_Area_19_15_6_1">#REF!</definedName>
    <definedName name="_7Excel_BuiltIn_Print_Area_19_15_8_1">#REF!</definedName>
    <definedName name="_8Excel_BuiltIn_Print_Area_19_2_1">#REF!</definedName>
    <definedName name="_9Excel_BuiltIn_Print_Area_19_2_1_1_1">NA()</definedName>
    <definedName name="_xlnm._FilterDatabase" localSheetId="4" hidden="1">'$ LEGO'!$A$1:$F$198</definedName>
    <definedName name="_xlnm._FilterDatabase" localSheetId="10" hidden="1">'$1'!$B$10:$R$142</definedName>
    <definedName name="_xlnm._FilterDatabase" localSheetId="46" hidden="1">'$10'!$B$10:$R$142</definedName>
    <definedName name="_xlnm._FilterDatabase" localSheetId="50" hidden="1">'$11'!$B$10:$R$142</definedName>
    <definedName name="_xlnm._FilterDatabase" localSheetId="54" hidden="1">'$12'!$B$10:$R$142</definedName>
    <definedName name="_xlnm._FilterDatabase" localSheetId="58" hidden="1">'$13'!$B$10:$R$142</definedName>
    <definedName name="_xlnm._FilterDatabase" localSheetId="62" hidden="1">'$14'!$B$10:$R$142</definedName>
    <definedName name="_xlnm._FilterDatabase" localSheetId="66" hidden="1">'$15'!$B$10:$R$142</definedName>
    <definedName name="_xlnm._FilterDatabase" localSheetId="70" hidden="1">'$16'!$B$10:$R$142</definedName>
    <definedName name="_xlnm._FilterDatabase" localSheetId="74" hidden="1">'$17'!$B$10:$R$142</definedName>
    <definedName name="_xlnm._FilterDatabase" localSheetId="78" hidden="1">'$18'!$B$10:$R$142</definedName>
    <definedName name="_xlnm._FilterDatabase" localSheetId="82" hidden="1">'$19'!$B$10:$R$142</definedName>
    <definedName name="_xlnm._FilterDatabase" localSheetId="14" hidden="1">'$2'!$B$10:$R$142</definedName>
    <definedName name="_xlnm._FilterDatabase" localSheetId="86" hidden="1">'$20'!$B$10:$R$142</definedName>
    <definedName name="_xlnm._FilterDatabase" localSheetId="18" hidden="1">'$3'!$B$10:$R$142</definedName>
    <definedName name="_xlnm._FilterDatabase" localSheetId="22" hidden="1">'$4'!$B$10:$R$142</definedName>
    <definedName name="_xlnm._FilterDatabase" localSheetId="26" hidden="1">'$5'!$B$10:$R$142</definedName>
    <definedName name="_xlnm._FilterDatabase" localSheetId="30" hidden="1">'$6'!$B$10:$R$142</definedName>
    <definedName name="_xlnm._FilterDatabase" localSheetId="34" hidden="1">'$7'!$B$10:$R$142</definedName>
    <definedName name="_xlnm._FilterDatabase" localSheetId="38" hidden="1">'$8'!$B$10:$R$142</definedName>
    <definedName name="_xlnm._FilterDatabase" localSheetId="42" hidden="1">'$9'!$B$10:$R$142</definedName>
    <definedName name="_xlnm._FilterDatabase" localSheetId="2" hidden="1">ELABORADOS!$A$1:$G$58</definedName>
    <definedName name="_xlnm._FilterDatabase" localSheetId="11" hidden="1">'FC1'!$A$12:$BZ$97</definedName>
    <definedName name="_xlnm._FilterDatabase" localSheetId="47" hidden="1">'FC10'!$A$12:$BZ$97</definedName>
    <definedName name="_xlnm._FilterDatabase" localSheetId="51" hidden="1">'FC11'!$A$12:$BZ$97</definedName>
    <definedName name="_xlnm._FilterDatabase" localSheetId="55" hidden="1">'FC12'!$A$12:$BZ$97</definedName>
    <definedName name="_xlnm._FilterDatabase" localSheetId="59" hidden="1">'FC13'!$A$12:$BZ$97</definedName>
    <definedName name="_xlnm._FilterDatabase" localSheetId="63" hidden="1">'FC14'!$A$12:$BZ$97</definedName>
    <definedName name="_xlnm._FilterDatabase" localSheetId="67" hidden="1">'FC15'!$A$12:$BZ$97</definedName>
    <definedName name="_xlnm._FilterDatabase" localSheetId="71" hidden="1">'FC16'!$A$12:$BZ$97</definedName>
    <definedName name="_xlnm._FilterDatabase" localSheetId="75" hidden="1">'FC17'!$A$12:$BZ$97</definedName>
    <definedName name="_xlnm._FilterDatabase" localSheetId="79" hidden="1">'FC18'!$A$12:$BZ$97</definedName>
    <definedName name="_xlnm._FilterDatabase" localSheetId="83" hidden="1">'FC19'!$A$12:$BZ$97</definedName>
    <definedName name="_xlnm._FilterDatabase" localSheetId="15" hidden="1">'FC2'!$A$12:$BZ$97</definedName>
    <definedName name="_xlnm._FilterDatabase" localSheetId="87" hidden="1">'FC20'!$A$12:$BZ$97</definedName>
    <definedName name="_xlnm._FilterDatabase" localSheetId="19" hidden="1">'FC3'!$A$12:$BZ$97</definedName>
    <definedName name="_xlnm._FilterDatabase" localSheetId="23" hidden="1">'FC4'!$A$12:$BZ$97</definedName>
    <definedName name="_xlnm._FilterDatabase" localSheetId="27" hidden="1">'FC5'!$A$12:$BZ$97</definedName>
    <definedName name="_xlnm._FilterDatabase" localSheetId="31" hidden="1">'FC6'!$A$12:$BZ$97</definedName>
    <definedName name="_xlnm._FilterDatabase" localSheetId="35" hidden="1">'FC7'!$A$12:$BZ$97</definedName>
    <definedName name="_xlnm._FilterDatabase" localSheetId="39" hidden="1">'FC8'!$A$12:$BZ$97</definedName>
    <definedName name="_xlnm._FilterDatabase" localSheetId="43" hidden="1">'FC9'!$A$12:$BZ$97</definedName>
    <definedName name="_xlnm._FilterDatabase" localSheetId="6" hidden="1">'LD FC'!$DR$1:$EA$153</definedName>
    <definedName name="_xlnm._FilterDatabase" localSheetId="3" hidden="1">'Materiales Lego'!$A$1:$D$1029</definedName>
    <definedName name="_xlnm._FilterDatabase" localSheetId="8" hidden="1">'MP BT'!$A$1:$G$17</definedName>
    <definedName name="_xleta.OR" hidden="1" xlm="1">#NAME?</definedName>
    <definedName name="ANALISTAS">#REF!</definedName>
    <definedName name="_xlnm.Print_Area" localSheetId="10">'$1'!$A$1:$R$142</definedName>
    <definedName name="_xlnm.Print_Area" localSheetId="46">'$10'!$A$1:$R$142</definedName>
    <definedName name="_xlnm.Print_Area" localSheetId="50">'$11'!$A$1:$R$142</definedName>
    <definedName name="_xlnm.Print_Area" localSheetId="54">'$12'!$A$1:$R$142</definedName>
    <definedName name="_xlnm.Print_Area" localSheetId="58">'$13'!$A$1:$R$142</definedName>
    <definedName name="_xlnm.Print_Area" localSheetId="62">'$14'!$A$1:$R$142</definedName>
    <definedName name="_xlnm.Print_Area" localSheetId="66">'$15'!$A$1:$R$142</definedName>
    <definedName name="_xlnm.Print_Area" localSheetId="70">'$16'!$A$1:$R$142</definedName>
    <definedName name="_xlnm.Print_Area" localSheetId="74">'$17'!$A$1:$R$142</definedName>
    <definedName name="_xlnm.Print_Area" localSheetId="78">'$18'!$A$1:$R$142</definedName>
    <definedName name="_xlnm.Print_Area" localSheetId="82">'$19'!$A$1:$R$142</definedName>
    <definedName name="_xlnm.Print_Area" localSheetId="14">'$2'!$A$1:$R$142</definedName>
    <definedName name="_xlnm.Print_Area" localSheetId="86">'$20'!$A$1:$R$142</definedName>
    <definedName name="_xlnm.Print_Area" localSheetId="18">'$3'!$A$1:$R$142</definedName>
    <definedName name="_xlnm.Print_Area" localSheetId="22">'$4'!$A$1:$R$142</definedName>
    <definedName name="_xlnm.Print_Area" localSheetId="26">'$5'!$A$1:$R$142</definedName>
    <definedName name="_xlnm.Print_Area" localSheetId="30">'$6'!$A$1:$R$142</definedName>
    <definedName name="_xlnm.Print_Area" localSheetId="34">'$7'!$A$1:$R$142</definedName>
    <definedName name="_xlnm.Print_Area" localSheetId="38">'$8'!$A$1:$R$142</definedName>
    <definedName name="_xlnm.Print_Area" localSheetId="42">'$9'!$A$1:$R$142</definedName>
    <definedName name="_xlnm.Print_Area" localSheetId="9">'BT1'!$B$1:$AO$31</definedName>
    <definedName name="_xlnm.Print_Area" localSheetId="45">'BT10'!$B$1:$AO$31</definedName>
    <definedName name="_xlnm.Print_Area" localSheetId="49">'BT11'!$B$1:$AO$31</definedName>
    <definedName name="_xlnm.Print_Area" localSheetId="53">'BT12'!$B$1:$AO$31</definedName>
    <definedName name="_xlnm.Print_Area" localSheetId="57">'BT13'!$B$1:$AO$31</definedName>
    <definedName name="_xlnm.Print_Area" localSheetId="61">'BT14'!$B$1:$AO$31</definedName>
    <definedName name="_xlnm.Print_Area" localSheetId="65">'BT15'!$B$1:$AO$31</definedName>
    <definedName name="_xlnm.Print_Area" localSheetId="69">'BT16'!$B$1:$AO$31</definedName>
    <definedName name="_xlnm.Print_Area" localSheetId="73">'BT17'!$B$1:$AO$31</definedName>
    <definedName name="_xlnm.Print_Area" localSheetId="77">'BT18'!$B$1:$AO$31</definedName>
    <definedName name="_xlnm.Print_Area" localSheetId="81">'BT19'!$B$1:$AO$31</definedName>
    <definedName name="_xlnm.Print_Area" localSheetId="13">'BT2'!$B$1:$AO$31</definedName>
    <definedName name="_xlnm.Print_Area" localSheetId="85">'BT20'!$B$1:$AO$31</definedName>
    <definedName name="_xlnm.Print_Area" localSheetId="17">'BT3'!$B$1:$AO$31</definedName>
    <definedName name="_xlnm.Print_Area" localSheetId="21">'BT4'!$B$1:$AO$31</definedName>
    <definedName name="_xlnm.Print_Area" localSheetId="25">'BT5'!$B$1:$AO$31</definedName>
    <definedName name="_xlnm.Print_Area" localSheetId="29">'BT6'!$B$1:$AO$31</definedName>
    <definedName name="_xlnm.Print_Area" localSheetId="33">'BT7'!$B$1:$AO$31</definedName>
    <definedName name="_xlnm.Print_Area" localSheetId="37">'BT8'!$B$1:$AO$31</definedName>
    <definedName name="_xlnm.Print_Area" localSheetId="41">'BT9'!$B$1:$AO$31</definedName>
    <definedName name="_xlnm.Print_Area" localSheetId="11">'FC1'!$C$3:$AN$90</definedName>
    <definedName name="_xlnm.Print_Area" localSheetId="47">'FC10'!$C$3:$AN$90</definedName>
    <definedName name="_xlnm.Print_Area" localSheetId="51">'FC11'!$C$3:$AN$90</definedName>
    <definedName name="_xlnm.Print_Area" localSheetId="55">'FC12'!$C$3:$AN$90</definedName>
    <definedName name="_xlnm.Print_Area" localSheetId="59">'FC13'!$C$3:$AN$90</definedName>
    <definedName name="_xlnm.Print_Area" localSheetId="63">'FC14'!$C$3:$AN$90</definedName>
    <definedName name="_xlnm.Print_Area" localSheetId="67">'FC15'!$C$3:$AN$90</definedName>
    <definedName name="_xlnm.Print_Area" localSheetId="71">'FC16'!$C$3:$AN$90</definedName>
    <definedName name="_xlnm.Print_Area" localSheetId="75">'FC17'!$C$3:$AN$90</definedName>
    <definedName name="_xlnm.Print_Area" localSheetId="79">'FC18'!$C$3:$AN$90</definedName>
    <definedName name="_xlnm.Print_Area" localSheetId="83">'FC19'!$C$3:$AN$90</definedName>
    <definedName name="_xlnm.Print_Area" localSheetId="15">'FC2'!$C$3:$AN$90</definedName>
    <definedName name="_xlnm.Print_Area" localSheetId="87">'FC20'!$C$3:$AN$90</definedName>
    <definedName name="_xlnm.Print_Area" localSheetId="19">'FC3'!$C$3:$AN$90</definedName>
    <definedName name="_xlnm.Print_Area" localSheetId="23">'FC4'!$C$3:$AN$90</definedName>
    <definedName name="_xlnm.Print_Area" localSheetId="27">'FC5'!$C$3:$AN$90</definedName>
    <definedName name="_xlnm.Print_Area" localSheetId="31">'FC6'!$C$3:$AN$90</definedName>
    <definedName name="_xlnm.Print_Area" localSheetId="35">'FC7'!$C$3:$AN$90</definedName>
    <definedName name="_xlnm.Print_Area" localSheetId="39">'FC8'!$C$3:$AN$90</definedName>
    <definedName name="_xlnm.Print_Area" localSheetId="43">'FC9'!$C$3:$AN$90</definedName>
    <definedName name="_xlnm.Print_Area" localSheetId="12">'FT1'!$A$1:$AE$158</definedName>
    <definedName name="_xlnm.Print_Area" localSheetId="48">'FT10'!$A$1:$AE$158</definedName>
    <definedName name="_xlnm.Print_Area" localSheetId="52">'FT11'!$A$1:$AE$158</definedName>
    <definedName name="_xlnm.Print_Area" localSheetId="56">'FT12'!$A$1:$AE$158</definedName>
    <definedName name="_xlnm.Print_Area" localSheetId="60">'FT13'!$A$1:$AE$158</definedName>
    <definedName name="_xlnm.Print_Area" localSheetId="64">'FT14'!$A$1:$AE$158</definedName>
    <definedName name="_xlnm.Print_Area" localSheetId="68">'FT15'!$A$1:$AE$158</definedName>
    <definedName name="_xlnm.Print_Area" localSheetId="72">'FT16'!$A$1:$AE$158</definedName>
    <definedName name="_xlnm.Print_Area" localSheetId="76">'FT17'!$A$1:$AE$158</definedName>
    <definedName name="_xlnm.Print_Area" localSheetId="80">'FT18'!$A$1:$AE$158</definedName>
    <definedName name="_xlnm.Print_Area" localSheetId="84">'FT19'!$A$1:$AE$158</definedName>
    <definedName name="_xlnm.Print_Area" localSheetId="16">'FT2'!$A$1:$AE$158</definedName>
    <definedName name="_xlnm.Print_Area" localSheetId="88">'FT20'!$A$1:$AE$158</definedName>
    <definedName name="_xlnm.Print_Area" localSheetId="20">'FT3'!$A$1:$AE$158</definedName>
    <definedName name="_xlnm.Print_Area" localSheetId="24">'FT4'!$A$1:$AE$158</definedName>
    <definedName name="_xlnm.Print_Area" localSheetId="28">'FT5'!$A$1:$AE$158</definedName>
    <definedName name="_xlnm.Print_Area" localSheetId="32">'FT6'!$A$1:$AE$158</definedName>
    <definedName name="_xlnm.Print_Area" localSheetId="36">'FT7'!$A$1:$AE$158</definedName>
    <definedName name="_xlnm.Print_Area" localSheetId="40">'FT8'!$A$1:$AE$158</definedName>
    <definedName name="_xlnm.Print_Area" localSheetId="44">'FT9'!$A$1:$AE$158</definedName>
    <definedName name="bnh">#REF!</definedName>
    <definedName name="bnh_1">#REF!</definedName>
    <definedName name="bnh_2">#REF!</definedName>
    <definedName name="bnh_3">#REF!</definedName>
    <definedName name="bnh_4">#REF!</definedName>
    <definedName name="cla">#REF!</definedName>
    <definedName name="cla_1">"'file:///C:/Documents%20and%20Settings/yenny.acosta/Configuraci%C3%B3n%20local/Archivos%20temporales%20de%20Internet/Content.Outlook/5DH4UH4V/Campa%C3%B1a%2013-2010%20(2).xls'#$'NATTY GRIS'.$G$7:'file:///C:/Documents%20and%20Settings/yenny.acosta/Configur"</definedName>
    <definedName name="cla_1_1">"'file:///C:/Documents%20and%20Settings/yenny.acosta/Configuraci%C3%B3n%20local/Archivos%20temporales%20de%20Internet/Content.Outlook/5DH4UH4V/Campa%C3%B1a%2013-2010%20(2).xls'#$'NATTY GRIS'.$G$7:'file:///C:/Documents%20and%20Settings/yenny.acosta/Configur"</definedName>
    <definedName name="cla_3">"'file:///C:/Documents%20and%20Settings/yenny.acosta/Configuraci%C3%B3n%20local/Archivos%20temporales%20de%20Internet/Content.Outlook/5DH4UH4V/Campa%C3%B1a%2013-2010%20(2).xls'#$'NATTY GRIS'.$G$7:'file:///C:/Documents%20and%20Settings/yenny.acosta/Configur"</definedName>
    <definedName name="cla_3_1">"'file:///C:/Documents%20and%20Settings/yenny.acosta/Configuraci%C3%B3n%20local/Archivos%20temporales%20de%20Internet/Content.Outlook/5DH4UH4V/Campa%C3%B1a%2013-2010%20(2).xls'#$'NATTY GRIS'.$G$7:'file:///C:/Documents%20and%20Settings/yenny.acosta/Configur"</definedName>
    <definedName name="claudia">#REF!</definedName>
    <definedName name="claudia_1">#REF!</definedName>
    <definedName name="claudia_2">#REF!</definedName>
    <definedName name="claudia_3">#REF!</definedName>
    <definedName name="claudia_4">#REF!</definedName>
    <definedName name="claudia21">#REF!</definedName>
    <definedName name="claudia269">#REF!</definedName>
    <definedName name="CLE">#REF!</definedName>
    <definedName name="COMPOSICIONES">#REF!</definedName>
    <definedName name="costos">#REF!</definedName>
    <definedName name="costos_1">"'file:///C:/Documents%20and%20Settings/claudia.perilla/Configuraci%C3%B3n%20local/Archivos%20temporales%20de%20Internet/Content.Outlook/LXHYYV0B/Copia%20de%20FICHA%20TECNICA%20ingenieria.xls'#$''.$G$7:$G$7"</definedName>
    <definedName name="costos_1_1">"'file:///C:/Documents%20and%20Settings/claudia.perilla/Configuraci%C3%B3n%20local/Archivos%20temporales%20de%20Internet/Content.Outlook/LXHYYV0B/Copia%20de%20FICHA%20TECNICA%20ingenieria.xls'#$''.$G$7:$G$7"</definedName>
    <definedName name="costos_2">#REF!</definedName>
    <definedName name="costos_3">"'file:///C:/Documents%20and%20Settings/claudia.perilla/Configuraci%C3%B3n%20local/Archivos%20temporales%20de%20Internet/Content.Outlook/LXHYYV0B/Copia%20de%20FICHA%20TECNICA%20ingenieria.xls'#$''.$G$7:$G$7"</definedName>
    <definedName name="costos_3_1">"'file:///C:/Documents%20and%20Settings/claudia.perilla/Configuraci%C3%B3n%20local/Archivos%20temporales%20de%20Internet/Content.Outlook/LXHYYV0B/Copia%20de%20FICHA%20TECNICA%20ingenieria.xls'#$''.$G$7:$G$7"</definedName>
    <definedName name="costos_4">#REF!</definedName>
    <definedName name="DatosExternos_1" localSheetId="4" hidden="1">'$ LEGO'!$A$199:$E$1227</definedName>
    <definedName name="DatosExternos_1" localSheetId="5" hidden="1">COTIZ!$A$1:$D$1250</definedName>
    <definedName name="ddddd">#REF!</definedName>
    <definedName name="Desc_Prod">#REF!</definedName>
    <definedName name="DOBLADILLO_COLLARIN">#REF!</definedName>
    <definedName name="DOBLADILLO_DOBLE">#REF!</definedName>
    <definedName name="ELASTICO_2_FEM">#REF!</definedName>
    <definedName name="ELASTICO_2_MASC">#REF!</definedName>
    <definedName name="ELASTICO_2_RIN">#REF!</definedName>
    <definedName name="ELASTICO_3_RIN_KIDS">#REF!</definedName>
    <definedName name="ELASTICO_4_FEM">#REF!</definedName>
    <definedName name="ELASTICO_4_MASC">#REF!</definedName>
    <definedName name="ELASTICO_4_RIN">#REF!</definedName>
    <definedName name="ELASTICO_6_FEM">#REF!</definedName>
    <definedName name="ELASTICO_7_FEM">#REF!</definedName>
    <definedName name="ELASTICO_7_RIN">#REF!</definedName>
    <definedName name="ETIQUETA_ESTAMPADO">#REF!</definedName>
    <definedName name="ETIQUETA_INSUMOS_ESPECIALES">#REF!</definedName>
    <definedName name="ETIQUETA_MANUALIDAD">#REF!</definedName>
    <definedName name="ETIQUETA_MIGRACION">#REF!</definedName>
    <definedName name="ETIQUETA_TELA_ESPECIAL">#REF!</definedName>
    <definedName name="Excel_BuiltIn_Print_Area">#REF!</definedName>
    <definedName name="Excel_BuiltIn_Print_Area_1">#REF!</definedName>
    <definedName name="Excel_BuiltIn_Print_Area_1_1">"$#REF!.$A$1:$O$54"</definedName>
    <definedName name="Excel_BuiltIn_Print_Area_1_1_1">"$#REF!.$A$1:$O$54"</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2">#N/A</definedName>
    <definedName name="Excel_BuiltIn_Print_Area_12_1">NA()</definedName>
    <definedName name="Excel_BuiltIn_Print_Area_12_1_1">NA()</definedName>
    <definedName name="Excel_BuiltIn_Print_Area_12_10">NA()</definedName>
    <definedName name="Excel_BuiltIn_Print_Area_12_15">NA()</definedName>
    <definedName name="Excel_BuiltIn_Print_Area_12_2">NA()</definedName>
    <definedName name="Excel_BuiltIn_Print_Area_12_2_1">NA()</definedName>
    <definedName name="Excel_BuiltIn_Print_Area_12_2_1_1">NA()</definedName>
    <definedName name="Excel_BuiltIn_Print_Area_12_2_1_1_1">NA()</definedName>
    <definedName name="Excel_BuiltIn_Print_Area_12_29">NA()</definedName>
    <definedName name="Excel_BuiltIn_Print_Area_12_3">NA()</definedName>
    <definedName name="Excel_BuiltIn_Print_Area_12_3_1">NA()</definedName>
    <definedName name="Excel_BuiltIn_Print_Area_12_3_1_1">NA()</definedName>
    <definedName name="Excel_BuiltIn_Print_Area_12_3_1_1_1">NA()</definedName>
    <definedName name="Excel_BuiltIn_Print_Area_12_4">NA()</definedName>
    <definedName name="Excel_BuiltIn_Print_Area_12_46">NA()</definedName>
    <definedName name="Excel_BuiltIn_Print_Area_12_5">NA()</definedName>
    <definedName name="Excel_BuiltIn_Print_Area_12_6">NA()</definedName>
    <definedName name="Excel_BuiltIn_Print_Area_12_7">NA()</definedName>
    <definedName name="Excel_BuiltIn_Print_Area_12_8">NA()</definedName>
    <definedName name="Excel_BuiltIn_Print_Area_19">#REF!</definedName>
    <definedName name="Excel_BuiltIn_Print_Area_19_1">#REF!</definedName>
    <definedName name="Excel_BuiltIn_Print_Area_19_1_1">NA()</definedName>
    <definedName name="Excel_BuiltIn_Print_Area_19_1_1_1">NA()</definedName>
    <definedName name="Excel_BuiltIn_Print_Area_19_1_1_1_1">NA()</definedName>
    <definedName name="Excel_BuiltIn_Print_Area_19_1_10">NA()</definedName>
    <definedName name="Excel_BuiltIn_Print_Area_19_1_2">NA()</definedName>
    <definedName name="Excel_BuiltIn_Print_Area_19_1_2_1">NA()</definedName>
    <definedName name="Excel_BuiltIn_Print_Area_19_1_3">NA()</definedName>
    <definedName name="Excel_BuiltIn_Print_Area_19_1_3_1">NA()</definedName>
    <definedName name="Excel_BuiltIn_Print_Area_19_1_4">NA()</definedName>
    <definedName name="Excel_BuiltIn_Print_Area_19_1_4_1">NA()</definedName>
    <definedName name="Excel_BuiltIn_Print_Area_19_1_5">NA()</definedName>
    <definedName name="Excel_BuiltIn_Print_Area_19_10">#REF!</definedName>
    <definedName name="Excel_BuiltIn_Print_Area_19_10_1">NA()</definedName>
    <definedName name="Excel_BuiltIn_Print_Area_19_10_2">#REF!</definedName>
    <definedName name="Excel_BuiltIn_Print_Area_19_10_3">#REF!</definedName>
    <definedName name="Excel_BuiltIn_Print_Area_19_10_4">#REF!</definedName>
    <definedName name="Excel_BuiltIn_Print_Area_19_11">#REF!</definedName>
    <definedName name="Excel_BuiltIn_Print_Area_19_11_1">NA()</definedName>
    <definedName name="Excel_BuiltIn_Print_Area_19_11_2">#REF!</definedName>
    <definedName name="Excel_BuiltIn_Print_Area_19_11_3">#REF!</definedName>
    <definedName name="Excel_BuiltIn_Print_Area_19_11_4">#REF!</definedName>
    <definedName name="Excel_BuiltIn_Print_Area_19_12">#REF!</definedName>
    <definedName name="Excel_BuiltIn_Print_Area_19_12_1">#REF!</definedName>
    <definedName name="Excel_BuiltIn_Print_Area_19_12_2">#REF!</definedName>
    <definedName name="Excel_BuiltIn_Print_Area_19_12_3">#REF!</definedName>
    <definedName name="Excel_BuiltIn_Print_Area_19_12_4">#REF!</definedName>
    <definedName name="Excel_BuiltIn_Print_Area_19_12_5">#REF!</definedName>
    <definedName name="Excel_BuiltIn_Print_Area_19_13">#REF!</definedName>
    <definedName name="Excel_BuiltIn_Print_Area_19_13_1">NA()</definedName>
    <definedName name="Excel_BuiltIn_Print_Area_19_13_2">#REF!</definedName>
    <definedName name="Excel_BuiltIn_Print_Area_19_13_3">#REF!</definedName>
    <definedName name="Excel_BuiltIn_Print_Area_19_13_4">#REF!</definedName>
    <definedName name="Excel_BuiltIn_Print_Area_19_14">#REF!</definedName>
    <definedName name="Excel_BuiltIn_Print_Area_19_14_1">NA()</definedName>
    <definedName name="Excel_BuiltIn_Print_Area_19_14_2">#REF!</definedName>
    <definedName name="Excel_BuiltIn_Print_Area_19_14_3">#REF!</definedName>
    <definedName name="Excel_BuiltIn_Print_Area_19_14_4">#REF!</definedName>
    <definedName name="Excel_BuiltIn_Print_Area_19_15">#REF!</definedName>
    <definedName name="Excel_BuiltIn_Print_Area_19_15_1">#REF!</definedName>
    <definedName name="Excel_BuiltIn_Print_Area_19_15_1_1">NA()</definedName>
    <definedName name="Excel_BuiltIn_Print_Area_19_15_1_2">NA()</definedName>
    <definedName name="Excel_BuiltIn_Print_Area_19_15_1_3">#REF!</definedName>
    <definedName name="Excel_BuiltIn_Print_Area_19_15_1_4">#REF!</definedName>
    <definedName name="Excel_BuiltIn_Print_Area_19_15_1_5">#REF!</definedName>
    <definedName name="Excel_BuiltIn_Print_Area_19_15_10">#REF!</definedName>
    <definedName name="Excel_BuiltIn_Print_Area_19_15_10_1">NA()</definedName>
    <definedName name="Excel_BuiltIn_Print_Area_19_15_10_2">#REF!</definedName>
    <definedName name="Excel_BuiltIn_Print_Area_19_15_10_3">#REF!</definedName>
    <definedName name="Excel_BuiltIn_Print_Area_19_15_10_4">#REF!</definedName>
    <definedName name="Excel_BuiltIn_Print_Area_19_15_11">#REF!</definedName>
    <definedName name="Excel_BuiltIn_Print_Area_19_15_11_1">NA()</definedName>
    <definedName name="Excel_BuiltIn_Print_Area_19_15_11_2">#REF!</definedName>
    <definedName name="Excel_BuiltIn_Print_Area_19_15_11_3">#REF!</definedName>
    <definedName name="Excel_BuiltIn_Print_Area_19_15_11_4">#REF!</definedName>
    <definedName name="Excel_BuiltIn_Print_Area_19_15_12">#REF!</definedName>
    <definedName name="Excel_BuiltIn_Print_Area_19_15_12_1">#REF!</definedName>
    <definedName name="Excel_BuiltIn_Print_Area_19_15_12_2">#REF!</definedName>
    <definedName name="Excel_BuiltIn_Print_Area_19_15_12_3">#REF!</definedName>
    <definedName name="Excel_BuiltIn_Print_Area_19_15_12_4">#REF!</definedName>
    <definedName name="Excel_BuiltIn_Print_Area_19_15_12_5">#REF!</definedName>
    <definedName name="Excel_BuiltIn_Print_Area_19_15_2">#REF!</definedName>
    <definedName name="Excel_BuiltIn_Print_Area_19_15_2_1">NA()</definedName>
    <definedName name="Excel_BuiltIn_Print_Area_19_15_2_1_1">NA()</definedName>
    <definedName name="Excel_BuiltIn_Print_Area_19_15_2_2">NA()</definedName>
    <definedName name="Excel_BuiltIn_Print_Area_19_15_2_3">#REF!</definedName>
    <definedName name="Excel_BuiltIn_Print_Area_19_15_2_4">#REF!</definedName>
    <definedName name="Excel_BuiltIn_Print_Area_19_15_2_5">#REF!</definedName>
    <definedName name="Excel_BuiltIn_Print_Area_19_15_3">#REF!</definedName>
    <definedName name="Excel_BuiltIn_Print_Area_19_15_3_1">NA()</definedName>
    <definedName name="Excel_BuiltIn_Print_Area_19_15_3_2">NA()</definedName>
    <definedName name="Excel_BuiltIn_Print_Area_19_15_3_3">#REF!</definedName>
    <definedName name="Excel_BuiltIn_Print_Area_19_15_3_4">#REF!</definedName>
    <definedName name="Excel_BuiltIn_Print_Area_19_15_3_5">#REF!</definedName>
    <definedName name="Excel_BuiltIn_Print_Area_19_15_4">#REF!</definedName>
    <definedName name="Excel_BuiltIn_Print_Area_19_15_4_1">NA()</definedName>
    <definedName name="Excel_BuiltIn_Print_Area_19_15_4_1_1">NA()</definedName>
    <definedName name="Excel_BuiltIn_Print_Area_19_15_4_1_1_1">NA()</definedName>
    <definedName name="Excel_BuiltIn_Print_Area_19_15_4_2">#REF!</definedName>
    <definedName name="Excel_BuiltIn_Print_Area_19_15_4_3">#REF!</definedName>
    <definedName name="Excel_BuiltIn_Print_Area_19_15_4_4">#REF!</definedName>
    <definedName name="Excel_BuiltIn_Print_Area_19_15_5">#REF!</definedName>
    <definedName name="Excel_BuiltIn_Print_Area_19_15_5_1">NA()</definedName>
    <definedName name="Excel_BuiltIn_Print_Area_19_15_5_1_1">NA()</definedName>
    <definedName name="Excel_BuiltIn_Print_Area_19_15_5_1_1_1">NA()</definedName>
    <definedName name="Excel_BuiltIn_Print_Area_19_15_5_2">#REF!</definedName>
    <definedName name="Excel_BuiltIn_Print_Area_19_15_5_3">#REF!</definedName>
    <definedName name="Excel_BuiltIn_Print_Area_19_15_5_4">#REF!</definedName>
    <definedName name="Excel_BuiltIn_Print_Area_19_15_6">#REF!</definedName>
    <definedName name="Excel_BuiltIn_Print_Area_19_15_6_1">NA()</definedName>
    <definedName name="Excel_BuiltIn_Print_Area_19_15_6_1_1">NA()</definedName>
    <definedName name="Excel_BuiltIn_Print_Area_19_15_6_1_1_1">NA()</definedName>
    <definedName name="Excel_BuiltIn_Print_Area_19_15_6_2">#REF!</definedName>
    <definedName name="Excel_BuiltIn_Print_Area_19_15_6_3">#REF!</definedName>
    <definedName name="Excel_BuiltIn_Print_Area_19_15_6_4">#REF!</definedName>
    <definedName name="Excel_BuiltIn_Print_Area_19_15_7">#REF!</definedName>
    <definedName name="Excel_BuiltIn_Print_Area_19_15_7_1">NA()</definedName>
    <definedName name="Excel_BuiltIn_Print_Area_19_15_7_2">#REF!</definedName>
    <definedName name="Excel_BuiltIn_Print_Area_19_15_7_3">#REF!</definedName>
    <definedName name="Excel_BuiltIn_Print_Area_19_15_7_4">#REF!</definedName>
    <definedName name="Excel_BuiltIn_Print_Area_19_15_8">#REF!</definedName>
    <definedName name="Excel_BuiltIn_Print_Area_19_15_8_1">NA()</definedName>
    <definedName name="Excel_BuiltIn_Print_Area_19_15_8_1_1">NA()</definedName>
    <definedName name="Excel_BuiltIn_Print_Area_19_15_8_1_1_1">NA()</definedName>
    <definedName name="Excel_BuiltIn_Print_Area_19_15_8_2">#REF!</definedName>
    <definedName name="Excel_BuiltIn_Print_Area_19_15_8_3">#REF!</definedName>
    <definedName name="Excel_BuiltIn_Print_Area_19_15_8_4">#REF!</definedName>
    <definedName name="Excel_BuiltIn_Print_Area_19_15_9">NA()</definedName>
    <definedName name="Excel_BuiltIn_Print_Area_19_16">NA()</definedName>
    <definedName name="Excel_BuiltIn_Print_Area_19_17">NA()</definedName>
    <definedName name="Excel_BuiltIn_Print_Area_19_2">NA()</definedName>
    <definedName name="Excel_BuiltIn_Print_Area_19_2_1">#REF!</definedName>
    <definedName name="Excel_BuiltIn_Print_Area_19_2_1_1">NA()</definedName>
    <definedName name="Excel_BuiltIn_Print_Area_19_2_1_1_1">NA()</definedName>
    <definedName name="Excel_BuiltIn_Print_Area_19_2_1_1_1_1">NA()</definedName>
    <definedName name="Excel_BuiltIn_Print_Area_19_2_1_1_1_1_1">NA()</definedName>
    <definedName name="Excel_BuiltIn_Print_Area_19_2_1_1_1_1_1_1">NA()</definedName>
    <definedName name="Excel_BuiltIn_Print_Area_19_2_1_1_2">NA()</definedName>
    <definedName name="Excel_BuiltIn_Print_Area_19_2_1_10">NA()</definedName>
    <definedName name="Excel_BuiltIn_Print_Area_19_2_1_2">NA()</definedName>
    <definedName name="Excel_BuiltIn_Print_Area_19_2_1_2_1">NA()</definedName>
    <definedName name="Excel_BuiltIn_Print_Area_19_2_1_3">NA()</definedName>
    <definedName name="Excel_BuiltIn_Print_Area_19_2_1_3_1">NA()</definedName>
    <definedName name="Excel_BuiltIn_Print_Area_19_2_1_4">NA()</definedName>
    <definedName name="Excel_BuiltIn_Print_Area_19_2_1_4_1">NA()</definedName>
    <definedName name="Excel_BuiltIn_Print_Area_19_2_1_5">NA()</definedName>
    <definedName name="Excel_BuiltIn_Print_Area_19_2_10">NA()</definedName>
    <definedName name="Excel_BuiltIn_Print_Area_19_2_10_1">NA()</definedName>
    <definedName name="Excel_BuiltIn_Print_Area_19_2_11">NA()</definedName>
    <definedName name="Excel_BuiltIn_Print_Area_19_2_12">NA()</definedName>
    <definedName name="Excel_BuiltIn_Print_Area_19_2_13">NA()</definedName>
    <definedName name="Excel_BuiltIn_Print_Area_19_2_14">NA()</definedName>
    <definedName name="Excel_BuiltIn_Print_Area_19_2_2">NA()</definedName>
    <definedName name="Excel_BuiltIn_Print_Area_19_2_2_1">NA()</definedName>
    <definedName name="Excel_BuiltIn_Print_Area_19_2_3">NA()</definedName>
    <definedName name="Excel_BuiltIn_Print_Area_19_2_4">NA()</definedName>
    <definedName name="Excel_BuiltIn_Print_Area_19_2_4_1">NA()</definedName>
    <definedName name="Excel_BuiltIn_Print_Area_19_2_5">NA()</definedName>
    <definedName name="Excel_BuiltIn_Print_Area_19_2_9">NA()</definedName>
    <definedName name="Excel_BuiltIn_Print_Area_19_29">#REF!</definedName>
    <definedName name="Excel_BuiltIn_Print_Area_19_29_1">#REF!</definedName>
    <definedName name="Excel_BuiltIn_Print_Area_19_29_1_1">NA()</definedName>
    <definedName name="Excel_BuiltIn_Print_Area_19_29_1_2">NA()</definedName>
    <definedName name="Excel_BuiltIn_Print_Area_19_29_1_3">#REF!</definedName>
    <definedName name="Excel_BuiltIn_Print_Area_19_29_1_4">#REF!</definedName>
    <definedName name="Excel_BuiltIn_Print_Area_19_29_1_5">#REF!</definedName>
    <definedName name="Excel_BuiltIn_Print_Area_19_29_10">#REF!</definedName>
    <definedName name="Excel_BuiltIn_Print_Area_19_29_10_1">NA()</definedName>
    <definedName name="Excel_BuiltIn_Print_Area_19_29_10_2">#REF!</definedName>
    <definedName name="Excel_BuiltIn_Print_Area_19_29_10_3">#REF!</definedName>
    <definedName name="Excel_BuiltIn_Print_Area_19_29_10_4">#REF!</definedName>
    <definedName name="Excel_BuiltIn_Print_Area_19_29_11">#REF!</definedName>
    <definedName name="Excel_BuiltIn_Print_Area_19_29_11_1">NA()</definedName>
    <definedName name="Excel_BuiltIn_Print_Area_19_29_11_2">#REF!</definedName>
    <definedName name="Excel_BuiltIn_Print_Area_19_29_11_3">#REF!</definedName>
    <definedName name="Excel_BuiltIn_Print_Area_19_29_11_4">#REF!</definedName>
    <definedName name="Excel_BuiltIn_Print_Area_19_29_12">#REF!</definedName>
    <definedName name="Excel_BuiltIn_Print_Area_19_29_12_1">#REF!</definedName>
    <definedName name="Excel_BuiltIn_Print_Area_19_29_12_2">#REF!</definedName>
    <definedName name="Excel_BuiltIn_Print_Area_19_29_12_3">#REF!</definedName>
    <definedName name="Excel_BuiltIn_Print_Area_19_29_12_4">#REF!</definedName>
    <definedName name="Excel_BuiltIn_Print_Area_19_29_12_5">#REF!</definedName>
    <definedName name="Excel_BuiltIn_Print_Area_19_29_2">#REF!</definedName>
    <definedName name="Excel_BuiltIn_Print_Area_19_29_2_1">NA()</definedName>
    <definedName name="Excel_BuiltIn_Print_Area_19_29_2_1_1">NA()</definedName>
    <definedName name="Excel_BuiltIn_Print_Area_19_29_2_2">NA()</definedName>
    <definedName name="Excel_BuiltIn_Print_Area_19_29_2_3">#REF!</definedName>
    <definedName name="Excel_BuiltIn_Print_Area_19_29_2_4">#REF!</definedName>
    <definedName name="Excel_BuiltIn_Print_Area_19_29_2_5">#REF!</definedName>
    <definedName name="Excel_BuiltIn_Print_Area_19_29_3">#REF!</definedName>
    <definedName name="Excel_BuiltIn_Print_Area_19_29_3_1">NA()</definedName>
    <definedName name="Excel_BuiltIn_Print_Area_19_29_3_2">NA()</definedName>
    <definedName name="Excel_BuiltIn_Print_Area_19_29_3_3">#REF!</definedName>
    <definedName name="Excel_BuiltIn_Print_Area_19_29_3_4">#REF!</definedName>
    <definedName name="Excel_BuiltIn_Print_Area_19_29_3_5">#REF!</definedName>
    <definedName name="Excel_BuiltIn_Print_Area_19_29_4">#REF!</definedName>
    <definedName name="Excel_BuiltIn_Print_Area_19_29_4_1">NA()</definedName>
    <definedName name="Excel_BuiltIn_Print_Area_19_29_4_1_1">NA()</definedName>
    <definedName name="Excel_BuiltIn_Print_Area_19_29_4_1_1_1">NA()</definedName>
    <definedName name="Excel_BuiltIn_Print_Area_19_29_4_2">#REF!</definedName>
    <definedName name="Excel_BuiltIn_Print_Area_19_29_4_3">#REF!</definedName>
    <definedName name="Excel_BuiltIn_Print_Area_19_29_4_4">#REF!</definedName>
    <definedName name="Excel_BuiltIn_Print_Area_19_29_5">#REF!</definedName>
    <definedName name="Excel_BuiltIn_Print_Area_19_29_5_1">NA()</definedName>
    <definedName name="Excel_BuiltIn_Print_Area_19_29_5_1_1">NA()</definedName>
    <definedName name="Excel_BuiltIn_Print_Area_19_29_5_1_1_1">NA()</definedName>
    <definedName name="Excel_BuiltIn_Print_Area_19_29_5_2">#REF!</definedName>
    <definedName name="Excel_BuiltIn_Print_Area_19_29_5_3">#REF!</definedName>
    <definedName name="Excel_BuiltIn_Print_Area_19_29_5_4">#REF!</definedName>
    <definedName name="Excel_BuiltIn_Print_Area_19_29_6">#REF!</definedName>
    <definedName name="Excel_BuiltIn_Print_Area_19_29_6_1">NA()</definedName>
    <definedName name="Excel_BuiltIn_Print_Area_19_29_6_1_1">NA()</definedName>
    <definedName name="Excel_BuiltIn_Print_Area_19_29_6_1_1_1">NA()</definedName>
    <definedName name="Excel_BuiltIn_Print_Area_19_29_6_2">#REF!</definedName>
    <definedName name="Excel_BuiltIn_Print_Area_19_29_6_3">#REF!</definedName>
    <definedName name="Excel_BuiltIn_Print_Area_19_29_6_4">#REF!</definedName>
    <definedName name="Excel_BuiltIn_Print_Area_19_29_7">#REF!</definedName>
    <definedName name="Excel_BuiltIn_Print_Area_19_29_7_1">NA()</definedName>
    <definedName name="Excel_BuiltIn_Print_Area_19_29_7_2">#REF!</definedName>
    <definedName name="Excel_BuiltIn_Print_Area_19_29_7_3">#REF!</definedName>
    <definedName name="Excel_BuiltIn_Print_Area_19_29_7_4">#REF!</definedName>
    <definedName name="Excel_BuiltIn_Print_Area_19_29_8">#REF!</definedName>
    <definedName name="Excel_BuiltIn_Print_Area_19_29_8_1">NA()</definedName>
    <definedName name="Excel_BuiltIn_Print_Area_19_29_8_1_1">NA()</definedName>
    <definedName name="Excel_BuiltIn_Print_Area_19_29_8_1_1_1">NA()</definedName>
    <definedName name="Excel_BuiltIn_Print_Area_19_29_8_2">#REF!</definedName>
    <definedName name="Excel_BuiltIn_Print_Area_19_29_8_3">#REF!</definedName>
    <definedName name="Excel_BuiltIn_Print_Area_19_29_8_4">#REF!</definedName>
    <definedName name="Excel_BuiltIn_Print_Area_19_29_9">NA()</definedName>
    <definedName name="Excel_BuiltIn_Print_Area_19_3">NA()</definedName>
    <definedName name="Excel_BuiltIn_Print_Area_19_3_1">NA()</definedName>
    <definedName name="Excel_BuiltIn_Print_Area_19_3_1_1">NA()</definedName>
    <definedName name="Excel_BuiltIn_Print_Area_19_3_1_1_1">NA()</definedName>
    <definedName name="Excel_BuiltIn_Print_Area_19_3_1_1_1_1">NA()</definedName>
    <definedName name="Excel_BuiltIn_Print_Area_19_3_10">NA()</definedName>
    <definedName name="Excel_BuiltIn_Print_Area_19_3_10_1">NA()</definedName>
    <definedName name="Excel_BuiltIn_Print_Area_19_3_11">NA()</definedName>
    <definedName name="Excel_BuiltIn_Print_Area_19_3_12">NA()</definedName>
    <definedName name="Excel_BuiltIn_Print_Area_19_3_13">NA()</definedName>
    <definedName name="Excel_BuiltIn_Print_Area_19_3_14">NA()</definedName>
    <definedName name="Excel_BuiltIn_Print_Area_19_3_2">NA()</definedName>
    <definedName name="Excel_BuiltIn_Print_Area_19_3_2_1">NA()</definedName>
    <definedName name="Excel_BuiltIn_Print_Area_19_3_3">NA()</definedName>
    <definedName name="Excel_BuiltIn_Print_Area_19_3_4">NA()</definedName>
    <definedName name="Excel_BuiltIn_Print_Area_19_3_4_1">NA()</definedName>
    <definedName name="Excel_BuiltIn_Print_Area_19_3_5">NA()</definedName>
    <definedName name="Excel_BuiltIn_Print_Area_19_3_9">NA()</definedName>
    <definedName name="Excel_BuiltIn_Print_Area_19_4">#REF!</definedName>
    <definedName name="Excel_BuiltIn_Print_Area_19_4_1">NA()</definedName>
    <definedName name="Excel_BuiltIn_Print_Area_19_4_1_1">NA()</definedName>
    <definedName name="Excel_BuiltIn_Print_Area_19_4_2">#REF!</definedName>
    <definedName name="Excel_BuiltIn_Print_Area_19_4_2_1">NA()</definedName>
    <definedName name="Excel_BuiltIn_Print_Area_19_4_2_2">#REF!</definedName>
    <definedName name="Excel_BuiltIn_Print_Area_19_4_2_3">#REF!</definedName>
    <definedName name="Excel_BuiltIn_Print_Area_19_4_2_4">#REF!</definedName>
    <definedName name="Excel_BuiltIn_Print_Area_19_4_2_5">#REF!</definedName>
    <definedName name="Excel_BuiltIn_Print_Area_19_4_2_6">#REF!</definedName>
    <definedName name="Excel_BuiltIn_Print_Area_19_4_3">#REF!</definedName>
    <definedName name="Excel_BuiltIn_Print_Area_19_4_3_1">NA()</definedName>
    <definedName name="Excel_BuiltIn_Print_Area_19_4_3_2">#REF!</definedName>
    <definedName name="Excel_BuiltIn_Print_Area_19_4_3_3">#REF!</definedName>
    <definedName name="Excel_BuiltIn_Print_Area_19_4_3_4">#REF!</definedName>
    <definedName name="Excel_BuiltIn_Print_Area_19_4_3_5">#REF!</definedName>
    <definedName name="Excel_BuiltIn_Print_Area_19_4_3_6">#REF!</definedName>
    <definedName name="Excel_BuiltIn_Print_Area_19_4_4">#REF!</definedName>
    <definedName name="Excel_BuiltIn_Print_Area_19_4_4_1">NA()</definedName>
    <definedName name="Excel_BuiltIn_Print_Area_19_4_4_2">#REF!</definedName>
    <definedName name="Excel_BuiltIn_Print_Area_19_4_4_3">#REF!</definedName>
    <definedName name="Excel_BuiltIn_Print_Area_19_4_4_4">#REF!</definedName>
    <definedName name="Excel_BuiltIn_Print_Area_19_4_4_5">#REF!</definedName>
    <definedName name="Excel_BuiltIn_Print_Area_19_4_4_6">#REF!</definedName>
    <definedName name="Excel_BuiltIn_Print_Area_19_4_5">#REF!</definedName>
    <definedName name="Excel_BuiltIn_Print_Area_19_4_5_1">NA()</definedName>
    <definedName name="Excel_BuiltIn_Print_Area_19_4_5_2">#REF!</definedName>
    <definedName name="Excel_BuiltIn_Print_Area_19_4_5_3">#REF!</definedName>
    <definedName name="Excel_BuiltIn_Print_Area_19_4_5_4">#REF!</definedName>
    <definedName name="Excel_BuiltIn_Print_Area_19_4_5_5">#REF!</definedName>
    <definedName name="Excel_BuiltIn_Print_Area_19_4_5_6">#REF!</definedName>
    <definedName name="Excel_BuiltIn_Print_Area_19_4_6">#REF!</definedName>
    <definedName name="Excel_BuiltIn_Print_Area_19_4_6_1">#REF!</definedName>
    <definedName name="Excel_BuiltIn_Print_Area_19_4_6_2">#REF!</definedName>
    <definedName name="Excel_BuiltIn_Print_Area_19_4_6_3">#REF!</definedName>
    <definedName name="Excel_BuiltIn_Print_Area_19_4_6_4">#REF!</definedName>
    <definedName name="Excel_BuiltIn_Print_Area_19_4_6_5">#REF!</definedName>
    <definedName name="Excel_BuiltIn_Print_Area_19_4_7">#REF!</definedName>
    <definedName name="Excel_BuiltIn_Print_Area_19_4_7_1">#REF!</definedName>
    <definedName name="Excel_BuiltIn_Print_Area_19_4_7_2">#REF!</definedName>
    <definedName name="Excel_BuiltIn_Print_Area_19_4_7_3">#REF!</definedName>
    <definedName name="Excel_BuiltIn_Print_Area_19_4_7_4">#REF!</definedName>
    <definedName name="Excel_BuiltIn_Print_Area_19_4_7_5">#REF!</definedName>
    <definedName name="Excel_BuiltIn_Print_Area_19_4_8">#REF!</definedName>
    <definedName name="Excel_BuiltIn_Print_Area_19_4_8_1">#REF!</definedName>
    <definedName name="Excel_BuiltIn_Print_Area_19_4_8_2">#REF!</definedName>
    <definedName name="Excel_BuiltIn_Print_Area_19_4_8_3">#REF!</definedName>
    <definedName name="Excel_BuiltIn_Print_Area_19_4_8_4">#REF!</definedName>
    <definedName name="Excel_BuiltIn_Print_Area_19_4_8_5">#REF!</definedName>
    <definedName name="Excel_BuiltIn_Print_Area_19_46">#REF!</definedName>
    <definedName name="Excel_BuiltIn_Print_Area_19_46_1">#REF!</definedName>
    <definedName name="Excel_BuiltIn_Print_Area_19_46_1_1">NA()</definedName>
    <definedName name="Excel_BuiltIn_Print_Area_19_46_1_2">NA()</definedName>
    <definedName name="Excel_BuiltIn_Print_Area_19_46_1_3">#REF!</definedName>
    <definedName name="Excel_BuiltIn_Print_Area_19_46_1_4">#REF!</definedName>
    <definedName name="Excel_BuiltIn_Print_Area_19_46_1_5">#REF!</definedName>
    <definedName name="Excel_BuiltIn_Print_Area_19_46_10">#REF!</definedName>
    <definedName name="Excel_BuiltIn_Print_Area_19_46_10_1">NA()</definedName>
    <definedName name="Excel_BuiltIn_Print_Area_19_46_10_2">#REF!</definedName>
    <definedName name="Excel_BuiltIn_Print_Area_19_46_10_3">#REF!</definedName>
    <definedName name="Excel_BuiltIn_Print_Area_19_46_10_4">#REF!</definedName>
    <definedName name="Excel_BuiltIn_Print_Area_19_46_11">#REF!</definedName>
    <definedName name="Excel_BuiltIn_Print_Area_19_46_11_1">NA()</definedName>
    <definedName name="Excel_BuiltIn_Print_Area_19_46_11_2">#REF!</definedName>
    <definedName name="Excel_BuiltIn_Print_Area_19_46_11_3">#REF!</definedName>
    <definedName name="Excel_BuiltIn_Print_Area_19_46_11_4">#REF!</definedName>
    <definedName name="Excel_BuiltIn_Print_Area_19_46_12">#REF!</definedName>
    <definedName name="Excel_BuiltIn_Print_Area_19_46_12_1">#REF!</definedName>
    <definedName name="Excel_BuiltIn_Print_Area_19_46_12_2">#REF!</definedName>
    <definedName name="Excel_BuiltIn_Print_Area_19_46_12_3">#REF!</definedName>
    <definedName name="Excel_BuiltIn_Print_Area_19_46_12_4">#REF!</definedName>
    <definedName name="Excel_BuiltIn_Print_Area_19_46_12_5">#REF!</definedName>
    <definedName name="Excel_BuiltIn_Print_Area_19_46_2">#REF!</definedName>
    <definedName name="Excel_BuiltIn_Print_Area_19_46_2_1">NA()</definedName>
    <definedName name="Excel_BuiltIn_Print_Area_19_46_2_1_1">NA()</definedName>
    <definedName name="Excel_BuiltIn_Print_Area_19_46_2_2">NA()</definedName>
    <definedName name="Excel_BuiltIn_Print_Area_19_46_2_3">#REF!</definedName>
    <definedName name="Excel_BuiltIn_Print_Area_19_46_2_4">#REF!</definedName>
    <definedName name="Excel_BuiltIn_Print_Area_19_46_2_5">#REF!</definedName>
    <definedName name="Excel_BuiltIn_Print_Area_19_46_3">#REF!</definedName>
    <definedName name="Excel_BuiltIn_Print_Area_19_46_3_1">NA()</definedName>
    <definedName name="Excel_BuiltIn_Print_Area_19_46_3_2">NA()</definedName>
    <definedName name="Excel_BuiltIn_Print_Area_19_46_3_3">#REF!</definedName>
    <definedName name="Excel_BuiltIn_Print_Area_19_46_3_4">#REF!</definedName>
    <definedName name="Excel_BuiltIn_Print_Area_19_46_3_5">#REF!</definedName>
    <definedName name="Excel_BuiltIn_Print_Area_19_46_4">#REF!</definedName>
    <definedName name="Excel_BuiltIn_Print_Area_19_46_4_1">NA()</definedName>
    <definedName name="Excel_BuiltIn_Print_Area_19_46_4_1_1">NA()</definedName>
    <definedName name="Excel_BuiltIn_Print_Area_19_46_4_1_1_1">NA()</definedName>
    <definedName name="Excel_BuiltIn_Print_Area_19_46_4_2">#REF!</definedName>
    <definedName name="Excel_BuiltIn_Print_Area_19_46_4_3">#REF!</definedName>
    <definedName name="Excel_BuiltIn_Print_Area_19_46_4_4">#REF!</definedName>
    <definedName name="Excel_BuiltIn_Print_Area_19_46_5">#REF!</definedName>
    <definedName name="Excel_BuiltIn_Print_Area_19_46_5_1">NA()</definedName>
    <definedName name="Excel_BuiltIn_Print_Area_19_46_5_1_1">NA()</definedName>
    <definedName name="Excel_BuiltIn_Print_Area_19_46_5_1_1_1">NA()</definedName>
    <definedName name="Excel_BuiltIn_Print_Area_19_46_5_2">#REF!</definedName>
    <definedName name="Excel_BuiltIn_Print_Area_19_46_5_3">#REF!</definedName>
    <definedName name="Excel_BuiltIn_Print_Area_19_46_5_4">#REF!</definedName>
    <definedName name="Excel_BuiltIn_Print_Area_19_46_6">#REF!</definedName>
    <definedName name="Excel_BuiltIn_Print_Area_19_46_6_1">NA()</definedName>
    <definedName name="Excel_BuiltIn_Print_Area_19_46_6_1_1">NA()</definedName>
    <definedName name="Excel_BuiltIn_Print_Area_19_46_6_1_1_1">NA()</definedName>
    <definedName name="Excel_BuiltIn_Print_Area_19_46_6_2">#REF!</definedName>
    <definedName name="Excel_BuiltIn_Print_Area_19_46_6_3">#REF!</definedName>
    <definedName name="Excel_BuiltIn_Print_Area_19_46_6_4">#REF!</definedName>
    <definedName name="Excel_BuiltIn_Print_Area_19_46_7">#REF!</definedName>
    <definedName name="Excel_BuiltIn_Print_Area_19_46_7_1">NA()</definedName>
    <definedName name="Excel_BuiltIn_Print_Area_19_46_7_2">#REF!</definedName>
    <definedName name="Excel_BuiltIn_Print_Area_19_46_7_3">#REF!</definedName>
    <definedName name="Excel_BuiltIn_Print_Area_19_46_7_4">#REF!</definedName>
    <definedName name="Excel_BuiltIn_Print_Area_19_46_8">#REF!</definedName>
    <definedName name="Excel_BuiltIn_Print_Area_19_46_8_1">NA()</definedName>
    <definedName name="Excel_BuiltIn_Print_Area_19_46_8_1_1">NA()</definedName>
    <definedName name="Excel_BuiltIn_Print_Area_19_46_8_1_1_1">NA()</definedName>
    <definedName name="Excel_BuiltIn_Print_Area_19_46_8_2">#REF!</definedName>
    <definedName name="Excel_BuiltIn_Print_Area_19_46_8_3">#REF!</definedName>
    <definedName name="Excel_BuiltIn_Print_Area_19_46_8_4">#REF!</definedName>
    <definedName name="Excel_BuiltIn_Print_Area_19_46_9">NA()</definedName>
    <definedName name="Excel_BuiltIn_Print_Area_19_5">#REF!</definedName>
    <definedName name="Excel_BuiltIn_Print_Area_19_5_1">NA()</definedName>
    <definedName name="Excel_BuiltIn_Print_Area_19_5_1_1">NA()</definedName>
    <definedName name="Excel_BuiltIn_Print_Area_19_5_1_1_1">NA()</definedName>
    <definedName name="Excel_BuiltIn_Print_Area_19_5_2">#REF!</definedName>
    <definedName name="Excel_BuiltIn_Print_Area_19_5_3">#REF!</definedName>
    <definedName name="Excel_BuiltIn_Print_Area_19_5_4">#REF!</definedName>
    <definedName name="Excel_BuiltIn_Print_Area_19_6">#REF!</definedName>
    <definedName name="Excel_BuiltIn_Print_Area_19_6_1">NA()</definedName>
    <definedName name="Excel_BuiltIn_Print_Area_19_6_1_1">NA()</definedName>
    <definedName name="Excel_BuiltIn_Print_Area_19_6_1_1_1">NA()</definedName>
    <definedName name="Excel_BuiltIn_Print_Area_19_6_2">#REF!</definedName>
    <definedName name="Excel_BuiltIn_Print_Area_19_6_3">#REF!</definedName>
    <definedName name="Excel_BuiltIn_Print_Area_19_6_4">#REF!</definedName>
    <definedName name="Excel_BuiltIn_Print_Area_19_7">#REF!</definedName>
    <definedName name="Excel_BuiltIn_Print_Area_19_7_1">NA()</definedName>
    <definedName name="Excel_BuiltIn_Print_Area_19_7_2">#REF!</definedName>
    <definedName name="Excel_BuiltIn_Print_Area_19_7_3">#REF!</definedName>
    <definedName name="Excel_BuiltIn_Print_Area_19_7_4">#REF!</definedName>
    <definedName name="Excel_BuiltIn_Print_Area_19_8">#REF!</definedName>
    <definedName name="Excel_BuiltIn_Print_Area_19_8_1">NA()</definedName>
    <definedName name="Excel_BuiltIn_Print_Area_19_8_1_1">NA()</definedName>
    <definedName name="Excel_BuiltIn_Print_Area_19_8_1_1_1">NA()</definedName>
    <definedName name="Excel_BuiltIn_Print_Area_19_8_2">#REF!</definedName>
    <definedName name="Excel_BuiltIn_Print_Area_19_8_3">#REF!</definedName>
    <definedName name="Excel_BuiltIn_Print_Area_19_8_4">#REF!</definedName>
    <definedName name="Excel_BuiltIn_Print_Area_19_9">NA()</definedName>
    <definedName name="Excel_BuiltIn_Print_Area_19_9_1">NA()</definedName>
    <definedName name="Excel_BuiltIn_Print_Area_19_9_1_1">NA()</definedName>
    <definedName name="Excel_BuiltIn_Print_Area_19_9_1_1_1">NA()</definedName>
    <definedName name="Excel_BuiltIn_Print_Area_19_9_1_1_1_1">NA()</definedName>
    <definedName name="Excel_BuiltIn_Print_Area_19_9_1_1_1_1_1">NA()</definedName>
    <definedName name="Excel_BuiltIn_Print_Area_19_9_2">NA()</definedName>
    <definedName name="Excel_BuiltIn_Print_Area_7">#REF!</definedName>
    <definedName name="Excel_BuiltIn_Print_Area_7_1">#REF!</definedName>
    <definedName name="Excel_BuiltIn_Print_Area_7_2">#REF!</definedName>
    <definedName name="Excel_BuiltIn_Print_Area_7_3">#REF!</definedName>
    <definedName name="Excel_BuiltIn_Print_Area_9">#REF!</definedName>
    <definedName name="Excel_BuiltIn_Print_Area_9_1">#REF!</definedName>
    <definedName name="Excel_BuiltIn_Print_Area_9_2">#REF!</definedName>
    <definedName name="FACTOR">0.646</definedName>
    <definedName name="FFGGH">#REF!</definedName>
    <definedName name="hoja">#REF!</definedName>
    <definedName name="hoja_1">#REF!</definedName>
    <definedName name="hoja_2">#REF!</definedName>
    <definedName name="hoja_3">#REF!</definedName>
    <definedName name="hoja_4">#REF!</definedName>
    <definedName name="IMAGEN">INDIRECT(#REF!)</definedName>
    <definedName name="IMAGEN1">#REF!</definedName>
    <definedName name="IMÁGENES">#REF!</definedName>
    <definedName name="INCAPACIDAD">#REF!</definedName>
    <definedName name="INDICADOR">1-(#REF!/(#REF!+#REF!))</definedName>
    <definedName name="jygjfrhygfhy">#REF!</definedName>
    <definedName name="MASC_CORDONES">#REF!</definedName>
    <definedName name="miFilas">#REF!</definedName>
    <definedName name="Nom_Prod">#REF!</definedName>
    <definedName name="NOMBRE">#REF!</definedName>
    <definedName name="ÑLKJHGFDSA">#REF!</definedName>
    <definedName name="ñpouytr">#REF!</definedName>
    <definedName name="ñpouytr_1">#REF!</definedName>
    <definedName name="ñpouytr_2">#REF!</definedName>
    <definedName name="ñpouytr_3">#REF!</definedName>
    <definedName name="oiuytrewq">#REF!</definedName>
    <definedName name="PARAMETRO" localSheetId="10">#REF!</definedName>
    <definedName name="PARAMETRO" localSheetId="46">#REF!</definedName>
    <definedName name="PARAMETRO" localSheetId="50">#REF!</definedName>
    <definedName name="PARAMETRO" localSheetId="54">#REF!</definedName>
    <definedName name="PARAMETRO" localSheetId="58">#REF!</definedName>
    <definedName name="PARAMETRO" localSheetId="62">#REF!</definedName>
    <definedName name="PARAMETRO" localSheetId="66">#REF!</definedName>
    <definedName name="PARAMETRO" localSheetId="70">#REF!</definedName>
    <definedName name="PARAMETRO" localSheetId="74">#REF!</definedName>
    <definedName name="PARAMETRO" localSheetId="78">#REF!</definedName>
    <definedName name="PARAMETRO" localSheetId="82">#REF!</definedName>
    <definedName name="PARAMETRO" localSheetId="14">#REF!</definedName>
    <definedName name="PARAMETRO" localSheetId="86">#REF!</definedName>
    <definedName name="PARAMETRO" localSheetId="18">#REF!</definedName>
    <definedName name="PARAMETRO" localSheetId="22">#REF!</definedName>
    <definedName name="PARAMETRO" localSheetId="26">#REF!</definedName>
    <definedName name="PARAMETRO" localSheetId="30">#REF!</definedName>
    <definedName name="PARAMETRO" localSheetId="34">#REF!</definedName>
    <definedName name="PARAMETRO" localSheetId="38">#REF!</definedName>
    <definedName name="PARAMETRO" localSheetId="42">#REF!</definedName>
    <definedName name="PARAMETRO" localSheetId="12">#REF!</definedName>
    <definedName name="PARAMETRO" localSheetId="48">#REF!</definedName>
    <definedName name="PARAMETRO" localSheetId="52">#REF!</definedName>
    <definedName name="PARAMETRO" localSheetId="56">#REF!</definedName>
    <definedName name="PARAMETRO" localSheetId="60">#REF!</definedName>
    <definedName name="PARAMETRO" localSheetId="64">#REF!</definedName>
    <definedName name="PARAMETRO" localSheetId="68">#REF!</definedName>
    <definedName name="PARAMETRO" localSheetId="72">#REF!</definedName>
    <definedName name="PARAMETRO" localSheetId="76">#REF!</definedName>
    <definedName name="PARAMETRO" localSheetId="80">#REF!</definedName>
    <definedName name="PARAMETRO" localSheetId="84">#REF!</definedName>
    <definedName name="PARAMETRO" localSheetId="16">#REF!</definedName>
    <definedName name="PARAMETRO" localSheetId="88">#REF!</definedName>
    <definedName name="PARAMETRO" localSheetId="20">#REF!</definedName>
    <definedName name="PARAMETRO" localSheetId="24">#REF!</definedName>
    <definedName name="PARAMETRO" localSheetId="28">#REF!</definedName>
    <definedName name="PARAMETRO" localSheetId="32">#REF!</definedName>
    <definedName name="PARAMETRO" localSheetId="36">#REF!</definedName>
    <definedName name="PARAMETRO" localSheetId="40">#REF!</definedName>
    <definedName name="PARAMETRO" localSheetId="44">#REF!</definedName>
    <definedName name="PARAMETRO">#REF!</definedName>
    <definedName name="PATRONISTAS">#REF!</definedName>
    <definedName name="QWWRWRW">#REF!</definedName>
    <definedName name="SEGUORDEN_FECHAS">#REF!</definedName>
    <definedName name="SESGO">#REF!</definedName>
    <definedName name="SESGO_1">#REF!</definedName>
    <definedName name="SESGO_2">#REF!</definedName>
    <definedName name="SESGO_3">#REF!</definedName>
    <definedName name="SESGO_AEREO_A.H">#REF!</definedName>
    <definedName name="SESGO_DOBLEDOBLEZ_A.H">#REF!</definedName>
    <definedName name="SESGO_DOBLEDOBLEZ_A.S">#REF!</definedName>
    <definedName name="SESGO_DOBLEDOBLEZ_A.T">#REF!</definedName>
    <definedName name="SESGO_SENCILLO_A.H">#REF!</definedName>
    <definedName name="SESGO_SENCILLO_A.T">#REF!</definedName>
    <definedName name="SESGO_VIVO">#REF!</definedName>
    <definedName name="TABLATELAS">#REF!</definedName>
    <definedName name="TABLE_10">#N/A</definedName>
    <definedName name="TABLE_10_1">NA()</definedName>
    <definedName name="TABLE_10_1_1">NA()</definedName>
    <definedName name="TABLE_10_1_1_1">NA()</definedName>
    <definedName name="TABLE_10_10">NA()</definedName>
    <definedName name="TABLE_10_15">NA()</definedName>
    <definedName name="TABLE_10_2">NA()</definedName>
    <definedName name="TABLE_10_2_1">NA()</definedName>
    <definedName name="TABLE_10_2_1_1">NA()</definedName>
    <definedName name="TABLE_10_29">NA()</definedName>
    <definedName name="TABLE_10_3">NA()</definedName>
    <definedName name="TABLE_10_3_1">NA()</definedName>
    <definedName name="TABLE_10_3_1_1">NA()</definedName>
    <definedName name="TABLE_10_3_1_1_1">NA()</definedName>
    <definedName name="TABLE_10_4">NA()</definedName>
    <definedName name="TABLE_10_46">NA()</definedName>
    <definedName name="TABLE_10_5">NA()</definedName>
    <definedName name="TABLE_10_6">NA()</definedName>
    <definedName name="TABLE_10_7">NA()</definedName>
    <definedName name="TABLE_10_8">NA()</definedName>
    <definedName name="TABLE_2_10">#N/A</definedName>
    <definedName name="TABLE_2_10_1">NA()</definedName>
    <definedName name="TABLE_2_10_1_1">NA()</definedName>
    <definedName name="TABLE_2_10_1_1_1">NA()</definedName>
    <definedName name="TABLE_2_10_10">NA()</definedName>
    <definedName name="TABLE_2_10_15">NA()</definedName>
    <definedName name="TABLE_2_10_2">NA()</definedName>
    <definedName name="TABLE_2_10_2_1">NA()</definedName>
    <definedName name="TABLE_2_10_2_1_1">NA()</definedName>
    <definedName name="TABLE_2_10_2_1_1_1">NA()</definedName>
    <definedName name="TABLE_2_10_29">NA()</definedName>
    <definedName name="TABLE_2_10_3">NA()</definedName>
    <definedName name="TABLE_2_10_3_1">NA()</definedName>
    <definedName name="TABLE_2_10_3_1_1">NA()</definedName>
    <definedName name="TABLE_2_10_3_1_1_1">NA()</definedName>
    <definedName name="TABLE_2_10_4">NA()</definedName>
    <definedName name="TABLE_2_10_46">NA()</definedName>
    <definedName name="TABLE_2_10_5">NA()</definedName>
    <definedName name="TABLE_2_10_6">NA()</definedName>
    <definedName name="TABLE_2_10_7">NA()</definedName>
    <definedName name="TABLE_2_10_8">NA()</definedName>
    <definedName name="TABLE_2_3">NA()</definedName>
    <definedName name="TABLE_2_4">NA()</definedName>
    <definedName name="TABLE_2_5">#REF!</definedName>
    <definedName name="TABLE_2_5_1">"'file://Ws-220/fichas/CAMP%202010/CAMP%2011/ENTERIZO%20FRUITY%20OK.xls'#$'COSTO ORIGINAL'.$A$1"</definedName>
    <definedName name="TABLE_2_5_1_1">"'file://Ws-220/fichas/CAMP%202010/CAMP%2011/ENTERIZO%20FRUITY%20OK.xls'#$'COSTO ORIGINAL'.$A$1"</definedName>
    <definedName name="TABLE_2_5_2">"'file://Ws-220/fichas/CAMP%202010/CAMP%2011/ENTERIZO%20FRUITY%20OK.xls'#$'COSTO ORIGINAL'.$A$1"</definedName>
    <definedName name="TABLE_2_5_2_1">"'file://Ws-220/fichas/CAMP%202010/CAMP%2011/ENTERIZO%20FRUITY%20OK.xls'#$'COSTO ORIGINAL'.$A$1"</definedName>
    <definedName name="TABLE_2_5_3">"'file://Ws-220/fichas/CAMP%202010/CAMP%2011/ENTERIZO%20FRUITY%20OK.xls'#$'COSTO ORIGINAL'.$A$1"</definedName>
    <definedName name="TABLE_2_5_3_1">"'file://Ws-220/fichas/CAMP%202010/CAMP%2011/ENTERIZO%20FRUITY%20OK.xls'#$'COSTO ORIGINAL'.$A$1"</definedName>
    <definedName name="TABLE_3_2">#REF!</definedName>
    <definedName name="TABLE_3_2_1">"'file:///C:/Documents%20and%20Settings/yenny.acosta/Configuraci%C3%B3n%20local/Archivos%20temporales%20de%20Internet/Content.Outlook/5DH4UH4V/Campa%C3%B1a%2013-2010%20(2).xls'#$''.$G$7:$G$7"</definedName>
    <definedName name="TABLE_3_2_1_1">"'file:///C:/Documents%20and%20Settings/yenny.acosta/Configuraci%C3%B3n%20local/Archivos%20temporales%20de%20Internet/Content.Outlook/5DH4UH4V/Campa%C3%B1a%2013-2010%20(2).xls'#$''.$G$7:$G$7"</definedName>
    <definedName name="TABLE_3_2_2">"'file:///C:/Documents%20and%20Settings/yenny.acosta/Configuraci%C3%B3n%20local/Archivos%20temporales%20de%20Internet/Content.Outlook/5DH4UH4V/Campa%C3%B1a%2013-2010%20(2).xls'#$''.$G$7:$G$7"</definedName>
    <definedName name="TABLE_3_2_2_1">"'file:///C:/Documents%20and%20Settings/yenny.acosta/Configuraci%C3%B3n%20local/Archivos%20temporales%20de%20Internet/Content.Outlook/5DH4UH4V/Campa%C3%B1a%2013-2010%20(2).xls'#$''.$G$7:$G$7"</definedName>
    <definedName name="TABLE_3_2_3">"'file:///C:/Documents%20and%20Settings/yenny.acosta/Configuraci%C3%B3n%20local/Archivos%20temporales%20de%20Internet/Content.Outlook/5DH4UH4V/Campa%C3%B1a%2013-2010%20(2).xls'#$''.$G$7:$G$7"</definedName>
    <definedName name="TABLE_3_2_3_1">"'file:///C:/Documents%20and%20Settings/yenny.acosta/Configuraci%C3%B3n%20local/Archivos%20temporales%20de%20Internet/Content.Outlook/5DH4UH4V/Campa%C3%B1a%2013-2010%20(2).xls'#$''.$G$7:$G$7"</definedName>
    <definedName name="TABLE_3_3">#REF!</definedName>
    <definedName name="TABLE_3_3_1">"'file:///C:/Documents%20and%20Settings/claudia.perilla/Configuraci%C3%B3n%20local/Archivos%20temporales%20de%20Internet/Content.Outlook/LXHYYV0B/Copia%20de%20FICHA%20TECNICA%20ingenieria.xls'#$''.$G$7:$G$7"</definedName>
    <definedName name="TABLE_3_3_1_1">"'file:///C:/Documents%20and%20Settings/claudia.perilla/Configuraci%C3%B3n%20local/Archivos%20temporales%20de%20Internet/Content.Outlook/LXHYYV0B/Copia%20de%20FICHA%20TECNICA%20ingenieria.xls'#$''.$G$7:$G$7"</definedName>
    <definedName name="TABLE_3_3_2">"'file:///C:/Documents%20and%20Settings/claudia.perilla/Configuraci%C3%B3n%20local/Archivos%20temporales%20de%20Internet/Content.Outlook/LXHYYV0B/Copia%20de%20FICHA%20TECNICA%20ingenieria.xls'#$''.$G$7:$G$7"</definedName>
    <definedName name="TABLE_3_3_2_1">"'file:///C:/Documents%20and%20Settings/claudia.perilla/Configuraci%C3%B3n%20local/Archivos%20temporales%20de%20Internet/Content.Outlook/LXHYYV0B/Copia%20de%20FICHA%20TECNICA%20ingenieria.xls'#$''.$G$7:$G$7"</definedName>
    <definedName name="TABLE_3_3_3">"'file:///C:/Documents%20and%20Settings/claudia.perilla/Configuraci%C3%B3n%20local/Archivos%20temporales%20de%20Internet/Content.Outlook/LXHYYV0B/Copia%20de%20FICHA%20TECNICA%20ingenieria.xls'#$''.$G$7:$G$7"</definedName>
    <definedName name="TABLE_3_3_3_1">"'file:///C:/Documents%20and%20Settings/claudia.perilla/Configuraci%C3%B3n%20local/Archivos%20temporales%20de%20Internet/Content.Outlook/LXHYYV0B/Copia%20de%20FICHA%20TECNICA%20ingenieria.xls'#$''.$G$7:$G$7"</definedName>
    <definedName name="TABLE_3_3_4">#REF!</definedName>
    <definedName name="TABLE_3_4">#REF!</definedName>
    <definedName name="TABLE_3_4_1">"'file:///C:/Documents%20and%20Settings/yenny.acosta/Configuraci%C3%B3n%20local/Archivos%20temporales%20de%20Internet/Content.Outlook/5DH4UH4V/Campa%C3%B1a%2013-2010%20(2).xls'#$CAVALIER.$G$7:'file:///C:/Documents%20and%20Settings/yenny.acosta/Configuraci%"</definedName>
    <definedName name="TABLE_3_4_1_1">"'file:///C:/Documents%20and%20Settings/yenny.acosta/Configuraci%C3%B3n%20local/Archivos%20temporales%20de%20Internet/Content.Outlook/5DH4UH4V/Campa%C3%B1a%2013-2010%20(2).xls'#$CAVALIER.$G$7:'file:///C:/Documents%20and%20Settings/yenny.acosta/Configuraci%"</definedName>
    <definedName name="TABLE_3_4_2">"'file:///C:/Documents%20and%20Settings/yenny.acosta/Configuraci%C3%B3n%20local/Archivos%20temporales%20de%20Internet/Content.Outlook/5DH4UH4V/Campa%C3%B1a%2013-2010%20(2).xls'#$CAVALIER.$G$7:'file:///C:/Documents%20and%20Settings/yenny.acosta/Configuraci%"</definedName>
    <definedName name="TABLE_3_4_2_1">"'file:///C:/Documents%20and%20Settings/yenny.acosta/Configuraci%C3%B3n%20local/Archivos%20temporales%20de%20Internet/Content.Outlook/5DH4UH4V/Campa%C3%B1a%2013-2010%20(2).xls'#$CAVALIER.$G$7:'file:///C:/Documents%20and%20Settings/yenny.acosta/Configuraci%"</definedName>
    <definedName name="TABLE_3_4_3">"'file:///C:/Documents%20and%20Settings/yenny.acosta/Configuraci%C3%B3n%20local/Archivos%20temporales%20de%20Internet/Content.Outlook/5DH4UH4V/Campa%C3%B1a%2013-2010%20(2).xls'#$CAVALIER.$G$7:'file:///C:/Documents%20and%20Settings/yenny.acosta/Configuraci%"</definedName>
    <definedName name="TABLE_3_4_3_1">"'file:///C:/Documents%20and%20Settings/yenny.acosta/Configuraci%C3%B3n%20local/Archivos%20temporales%20de%20Internet/Content.Outlook/5DH4UH4V/Campa%C3%B1a%2013-2010%20(2).xls'#$CAVALIER.$G$7:'file:///C:/Documents%20and%20Settings/yenny.acosta/Configuraci%"</definedName>
    <definedName name="TABLE_3_5">#REF!</definedName>
    <definedName name="TABLE_3_5_1">"'file:///C:/Documents%20and%20Settings/yenny.acosta/Configuraci%C3%B3n%20local/Archivos%20temporales%20de%20Internet/Content.Outlook/5DH4UH4V/Campa%C3%B1a%2013-2010%20(2).xls'#$STUDIO.$G$7:'file:///C:/Documents%20and%20Settings/yenny.acosta/Configuraci%C3"</definedName>
    <definedName name="TABLE_3_5_1_1">"'file:///C:/Documents%20and%20Settings/yenny.acosta/Configuraci%C3%B3n%20local/Archivos%20temporales%20de%20Internet/Content.Outlook/5DH4UH4V/Campa%C3%B1a%2013-2010%20(2).xls'#$STUDIO.$G$7:'file:///C:/Documents%20and%20Settings/yenny.acosta/Configuraci%C3"</definedName>
    <definedName name="TABLE_3_5_2">"'file:///C:/Documents%20and%20Settings/yenny.acosta/Configuraci%C3%B3n%20local/Archivos%20temporales%20de%20Internet/Content.Outlook/5DH4UH4V/Campa%C3%B1a%2013-2010%20(2).xls'#$STUDIO.$G$7:'file:///C:/Documents%20and%20Settings/yenny.acosta/Configuraci%C3"</definedName>
    <definedName name="TABLE_3_5_2_1">"'file:///C:/Documents%20and%20Settings/yenny.acosta/Configuraci%C3%B3n%20local/Archivos%20temporales%20de%20Internet/Content.Outlook/5DH4UH4V/Campa%C3%B1a%2013-2010%20(2).xls'#$STUDIO.$G$7:'file:///C:/Documents%20and%20Settings/yenny.acosta/Configuraci%C3"</definedName>
    <definedName name="TABLE_3_5_3">"'file:///C:/Documents%20and%20Settings/yenny.acosta/Configuraci%C3%B3n%20local/Archivos%20temporales%20de%20Internet/Content.Outlook/5DH4UH4V/Campa%C3%B1a%2013-2010%20(2).xls'#$STUDIO.$G$7:'file:///C:/Documents%20and%20Settings/yenny.acosta/Configuraci%C3"</definedName>
    <definedName name="TABLE_3_5_3_1">"'file:///C:/Documents%20and%20Settings/yenny.acosta/Configuraci%C3%B3n%20local/Archivos%20temporales%20de%20Internet/Content.Outlook/5DH4UH4V/Campa%C3%B1a%2013-2010%20(2).xls'#$STUDIO.$G$7:'file:///C:/Documents%20and%20Settings/yenny.acosta/Configuraci%C3"</definedName>
    <definedName name="TABLE_3_6">#REF!</definedName>
    <definedName name="TABLE_3_6_1">"'file:///C:/Documents%20and%20Settings/yenny.acosta/Configuraci%C3%B3n%20local/Archivos%20temporales%20de%20Internet/Content.Outlook/5DH4UH4V/Campa%C3%B1a%2013-2010%20(2).xls'#$'NATTY GRIS'.$G$7:'file:///C:/Documents%20and%20Settings/yenny.acosta/Configur"</definedName>
    <definedName name="TABLE_3_6_1_1">"'file:///C:/Documents%20and%20Settings/yenny.acosta/Configuraci%C3%B3n%20local/Archivos%20temporales%20de%20Internet/Content.Outlook/5DH4UH4V/Campa%C3%B1a%2013-2010%20(2).xls'#$'NATTY GRIS'.$G$7:'file:///C:/Documents%20and%20Settings/yenny.acosta/Configur"</definedName>
    <definedName name="TABLE_3_6_2">"'file:///C:/Documents%20and%20Settings/yenny.acosta/Configuraci%C3%B3n%20local/Archivos%20temporales%20de%20Internet/Content.Outlook/5DH4UH4V/Campa%C3%B1a%2013-2010%20(2).xls'#$'NATTY GRIS'.$G$7:'file:///C:/Documents%20and%20Settings/yenny.acosta/Configur"</definedName>
    <definedName name="TABLE_3_6_2_1">"'file:///C:/Documents%20and%20Settings/yenny.acosta/Configuraci%C3%B3n%20local/Archivos%20temporales%20de%20Internet/Content.Outlook/5DH4UH4V/Campa%C3%B1a%2013-2010%20(2).xls'#$'NATTY GRIS'.$G$7:'file:///C:/Documents%20and%20Settings/yenny.acosta/Configur"</definedName>
    <definedName name="TABLE_3_6_3">"'file:///C:/Documents%20and%20Settings/yenny.acosta/Configuraci%C3%B3n%20local/Archivos%20temporales%20de%20Internet/Content.Outlook/5DH4UH4V/Campa%C3%B1a%2013-2010%20(2).xls'#$'NATTY GRIS'.$G$7:'file:///C:/Documents%20and%20Settings/yenny.acosta/Configur"</definedName>
    <definedName name="TABLE_3_6_3_1">"'file:///C:/Documents%20and%20Settings/yenny.acosta/Configuraci%C3%B3n%20local/Archivos%20temporales%20de%20Internet/Content.Outlook/5DH4UH4V/Campa%C3%B1a%2013-2010%20(2).xls'#$'NATTY GRIS'.$G$7:'file:///C:/Documents%20and%20Settings/yenny.acosta/Configur"</definedName>
    <definedName name="TABLE_3_7">#REF!</definedName>
    <definedName name="TABLE_3_7_1">"'file:///C:/Documents%20and%20Settings/yenny.acosta/Configuraci%C3%B3n%20local/Archivos%20temporales%20de%20Internet/Content.Outlook/5DH4UH4V/Campa%C3%B1a%2013-2010%20(2).xls'#$'NATTY TURQUESA'.$G$7:'file:///C:/Documents%20and%20Settings/yenny.acosta/Conf"</definedName>
    <definedName name="TABLE_3_7_1_1">"'file:///C:/Documents%20and%20Settings/yenny.acosta/Configuraci%C3%B3n%20local/Archivos%20temporales%20de%20Internet/Content.Outlook/5DH4UH4V/Campa%C3%B1a%2013-2010%20(2).xls'#$'NATTY TURQUESA'.$G$7:'file:///C:/Documents%20and%20Settings/yenny.acosta/Conf"</definedName>
    <definedName name="TABLE_3_7_2">"'file:///C:/Documents%20and%20Settings/yenny.acosta/Configuraci%C3%B3n%20local/Archivos%20temporales%20de%20Internet/Content.Outlook/5DH4UH4V/Campa%C3%B1a%2013-2010%20(2).xls'#$'NATTY TURQUESA'.$G$7:'file:///C:/Documents%20and%20Settings/yenny.acosta/Conf"</definedName>
    <definedName name="TABLE_3_7_2_1">"'file:///C:/Documents%20and%20Settings/yenny.acosta/Configuraci%C3%B3n%20local/Archivos%20temporales%20de%20Internet/Content.Outlook/5DH4UH4V/Campa%C3%B1a%2013-2010%20(2).xls'#$'NATTY TURQUESA'.$G$7:'file:///C:/Documents%20and%20Settings/yenny.acosta/Conf"</definedName>
    <definedName name="TABLE_3_7_3">"'file:///C:/Documents%20and%20Settings/yenny.acosta/Configuraci%C3%B3n%20local/Archivos%20temporales%20de%20Internet/Content.Outlook/5DH4UH4V/Campa%C3%B1a%2013-2010%20(2).xls'#$'NATTY TURQUESA'.$G$7:'file:///C:/Documents%20and%20Settings/yenny.acosta/Conf"</definedName>
    <definedName name="TABLE_3_7_3_1">"'file:///C:/Documents%20and%20Settings/yenny.acosta/Configuraci%C3%B3n%20local/Archivos%20temporales%20de%20Internet/Content.Outlook/5DH4UH4V/Campa%C3%B1a%2013-2010%20(2).xls'#$'NATTY TURQUESA'.$G$7:'file:///C:/Documents%20and%20Settings/yenny.acosta/Conf"</definedName>
    <definedName name="TABLE_3_8">#REF!</definedName>
    <definedName name="TABLE_3_8_1">"'file:///C:/Documents%20and%20Settings/yenny.acosta/Configuraci%C3%B3n%20local/Archivos%20temporales%20de%20Internet/Content.Outlook/5DH4UH4V/Campa%C3%B1a%2013-2010%20(2).xls'#$'NATTY FUCSIA'.$G$7:'file:///C:/Documents%20and%20Settings/yenny.acosta/Config"</definedName>
    <definedName name="TABLE_3_8_1_1">"'file:///C:/Documents%20and%20Settings/yenny.acosta/Configuraci%C3%B3n%20local/Archivos%20temporales%20de%20Internet/Content.Outlook/5DH4UH4V/Campa%C3%B1a%2013-2010%20(2).xls'#$'NATTY FUCSIA'.$G$7:'file:///C:/Documents%20and%20Settings/yenny.acosta/Config"</definedName>
    <definedName name="TABLE_3_8_2">"'file:///C:/Documents%20and%20Settings/yenny.acosta/Configuraci%C3%B3n%20local/Archivos%20temporales%20de%20Internet/Content.Outlook/5DH4UH4V/Campa%C3%B1a%2013-2010%20(2).xls'#$'NATTY FUCSIA'.$G$7:'file:///C:/Documents%20and%20Settings/yenny.acosta/Config"</definedName>
    <definedName name="TABLE_3_8_2_1">"'file:///C:/Documents%20and%20Settings/yenny.acosta/Configuraci%C3%B3n%20local/Archivos%20temporales%20de%20Internet/Content.Outlook/5DH4UH4V/Campa%C3%B1a%2013-2010%20(2).xls'#$'NATTY FUCSIA'.$G$7:'file:///C:/Documents%20and%20Settings/yenny.acosta/Config"</definedName>
    <definedName name="TABLE_3_8_3">"'file:///C:/Documents%20and%20Settings/yenny.acosta/Configuraci%C3%B3n%20local/Archivos%20temporales%20de%20Internet/Content.Outlook/5DH4UH4V/Campa%C3%B1a%2013-2010%20(2).xls'#$'NATTY FUCSIA'.$G$7:'file:///C:/Documents%20and%20Settings/yenny.acosta/Config"</definedName>
    <definedName name="TABLE_3_8_3_1">"'file:///C:/Documents%20and%20Settings/yenny.acosta/Configuraci%C3%B3n%20local/Archivos%20temporales%20de%20Internet/Content.Outlook/5DH4UH4V/Campa%C3%B1a%2013-2010%20(2).xls'#$'NATTY FUCSIA'.$G$7:'file:///C:/Documents%20and%20Settings/yenny.acosta/Config"</definedName>
    <definedName name="TELAST">#REF!</definedName>
    <definedName name="TIRA_DECORATIVA">#REF!</definedName>
    <definedName name="tonta">#REF!</definedName>
    <definedName name="tonta_1">#REF!</definedName>
    <definedName name="tonta_2">#REF!</definedName>
    <definedName name="tonta_3">#REF!</definedName>
    <definedName name="tonta_4">#REF!</definedName>
    <definedName name="vivi">"'file:///C:/Documents%20and%20Settings/yenny.acosta/Configuraci%C3%B3n%20local/Archivos%20temporales%20de%20Internet/Content.Outlook/5DH4UH4V/Campa%C3%B1a%2013-2010%20(2).xls'#$''.$G$7:$G$7"</definedName>
    <definedName name="vivi_1">"'file:///C:/Documents%20and%20Settings/yenny.acosta/Configuraci%C3%B3n%20local/Archivos%20temporales%20de%20Internet/Content.Outlook/5DH4UH4V/Campa%C3%B1a%2013-2010%20(2).xls'#$''.$G$7:$G$7"</definedName>
    <definedName name="WEQ">#REF!</definedName>
    <definedName name="xc">#REF!</definedName>
    <definedName name="xc_1">"'file:///C:/Documents%20and%20Settings/yenny.acosta/Configuraci%C3%B3n%20local/Archivos%20temporales%20de%20Internet/Content.Outlook/5DH4UH4V/Campa%C3%B1a%2013-2010%20(2).xls'#$'NATTY TURQUESA'.$G$7:'file:///C:/Documents%20and%20Settings/yenny.acosta/Conf"</definedName>
    <definedName name="xc_1_1">"'file:///C:/Documents%20and%20Settings/yenny.acosta/Configuraci%C3%B3n%20local/Archivos%20temporales%20de%20Internet/Content.Outlook/5DH4UH4V/Campa%C3%B1a%2013-2010%20(2).xls'#$'NATTY TURQUESA'.$G$7:'file:///C:/Documents%20and%20Settings/yenny.acosta/Conf"</definedName>
    <definedName name="xc_3">"'file:///C:/Documents%20and%20Settings/yenny.acosta/Configuraci%C3%B3n%20local/Archivos%20temporales%20de%20Internet/Content.Outlook/5DH4UH4V/Campa%C3%B1a%2013-2010%20(2).xls'#$'NATTY TURQUESA'.$G$7:'file:///C:/Documents%20and%20Settings/yenny.acosta/Conf"</definedName>
    <definedName name="xc_3_1">"'file:///C:/Documents%20and%20Settings/yenny.acosta/Configuraci%C3%B3n%20local/Archivos%20temporales%20de%20Internet/Content.Outlook/5DH4UH4V/Campa%C3%B1a%2013-2010%20(2).xls'#$'NATTY TURQUESA'.$G$7:'file:///C:/Documents%20and%20Settings/yenny.acosta/Conf"</definedName>
    <definedName name="XXXX">INDIRECT(#REF!)</definedName>
    <definedName name="xxxxxx">#REF!</definedName>
    <definedName name="xxxxxx_1">#REF!</definedName>
    <definedName name="xxxxxx_2">#REF!</definedName>
    <definedName name="xxxxxx_3">#REF!</definedName>
    <definedName name="xxxxxx_4">#REF!</definedName>
  </definedNames>
  <calcPr calcId="191029"/>
  <pivotCaches>
    <pivotCache cacheId="0" r:id="rId9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22" i="264" l="1"/>
  <c r="AI122" i="264"/>
  <c r="AJ121" i="264"/>
  <c r="AI121" i="264"/>
  <c r="AJ120" i="264"/>
  <c r="AI120" i="264"/>
  <c r="AJ119" i="264"/>
  <c r="AI119" i="264"/>
  <c r="AJ118" i="264"/>
  <c r="AI118" i="264"/>
  <c r="AN117" i="264"/>
  <c r="AJ117" i="264"/>
  <c r="AI117" i="264"/>
  <c r="Z117" i="264"/>
  <c r="N117" i="264"/>
  <c r="AJ116" i="264"/>
  <c r="AI116" i="264"/>
  <c r="AJ115" i="264"/>
  <c r="AI115" i="264"/>
  <c r="AJ114" i="264"/>
  <c r="AI114" i="264"/>
  <c r="AJ113" i="264"/>
  <c r="AI113" i="264"/>
  <c r="AJ112" i="264"/>
  <c r="AI112" i="264"/>
  <c r="AN111" i="264"/>
  <c r="AJ111" i="264"/>
  <c r="AI111" i="264"/>
  <c r="Z111" i="264"/>
  <c r="N111" i="264"/>
  <c r="AJ110" i="264"/>
  <c r="AI110" i="264"/>
  <c r="AJ109" i="264"/>
  <c r="AI109" i="264"/>
  <c r="AJ108" i="264"/>
  <c r="AI108" i="264"/>
  <c r="AJ107" i="264"/>
  <c r="AI107" i="264"/>
  <c r="AJ106" i="264"/>
  <c r="AI106" i="264"/>
  <c r="AN105" i="264"/>
  <c r="AJ105" i="264"/>
  <c r="AI105" i="264"/>
  <c r="Z105" i="264"/>
  <c r="N105" i="264"/>
  <c r="AJ104" i="264"/>
  <c r="AI104" i="264"/>
  <c r="AJ103" i="264"/>
  <c r="AI103" i="264"/>
  <c r="AJ102" i="264"/>
  <c r="AI102" i="264"/>
  <c r="AJ101" i="264"/>
  <c r="AI101" i="264"/>
  <c r="AJ100" i="264"/>
  <c r="AI100" i="264"/>
  <c r="AN99" i="264"/>
  <c r="AJ99" i="264"/>
  <c r="AI99" i="264"/>
  <c r="Z99" i="264"/>
  <c r="N99" i="264"/>
  <c r="AJ98" i="264"/>
  <c r="AI98" i="264"/>
  <c r="AJ97" i="264"/>
  <c r="AI97" i="264"/>
  <c r="AJ96" i="264"/>
  <c r="AI96" i="264"/>
  <c r="AJ95" i="264"/>
  <c r="AI95" i="264"/>
  <c r="AJ94" i="264"/>
  <c r="AI94" i="264"/>
  <c r="AN93" i="264"/>
  <c r="AJ93" i="264"/>
  <c r="AI93" i="264"/>
  <c r="Z93" i="264"/>
  <c r="N93" i="264"/>
  <c r="AJ92" i="264"/>
  <c r="AI92" i="264"/>
  <c r="AJ91" i="264"/>
  <c r="AI91" i="264"/>
  <c r="AJ90" i="264"/>
  <c r="AI90" i="264"/>
  <c r="AJ89" i="264"/>
  <c r="AI89" i="264"/>
  <c r="AJ88" i="264"/>
  <c r="AI88" i="264"/>
  <c r="AN87" i="264"/>
  <c r="AJ87" i="264"/>
  <c r="AI87" i="264"/>
  <c r="Z87" i="264"/>
  <c r="N87" i="264"/>
  <c r="AJ86" i="264"/>
  <c r="AI86" i="264"/>
  <c r="AJ85" i="264"/>
  <c r="AI85" i="264"/>
  <c r="AJ84" i="264"/>
  <c r="AI84" i="264"/>
  <c r="AJ83" i="264"/>
  <c r="AI83" i="264"/>
  <c r="AJ82" i="264"/>
  <c r="AI82" i="264"/>
  <c r="AN81" i="264"/>
  <c r="AJ81" i="264"/>
  <c r="AI81" i="264"/>
  <c r="Z81" i="264"/>
  <c r="N81" i="264"/>
  <c r="AJ80" i="264"/>
  <c r="AI80" i="264"/>
  <c r="AJ79" i="264"/>
  <c r="AI79" i="264"/>
  <c r="AJ78" i="264"/>
  <c r="AI78" i="264"/>
  <c r="AJ77" i="264"/>
  <c r="AI77" i="264"/>
  <c r="AJ76" i="264"/>
  <c r="AI76" i="264"/>
  <c r="AN75" i="264"/>
  <c r="AJ75" i="264"/>
  <c r="AI75" i="264"/>
  <c r="Z75" i="264"/>
  <c r="N75" i="264"/>
  <c r="AJ74" i="264"/>
  <c r="AI74" i="264"/>
  <c r="AJ73" i="264"/>
  <c r="AI73" i="264"/>
  <c r="AJ72" i="264"/>
  <c r="AI72" i="264"/>
  <c r="AJ71" i="264"/>
  <c r="AI71" i="264"/>
  <c r="AJ70" i="264"/>
  <c r="AI70" i="264"/>
  <c r="AN69" i="264"/>
  <c r="AJ69" i="264"/>
  <c r="AI69" i="264"/>
  <c r="Z69" i="264"/>
  <c r="N69" i="264"/>
  <c r="AJ68" i="264"/>
  <c r="AI68" i="264"/>
  <c r="AJ67" i="264"/>
  <c r="AI67" i="264"/>
  <c r="AJ66" i="264"/>
  <c r="AI66" i="264"/>
  <c r="AJ65" i="264"/>
  <c r="AI65" i="264"/>
  <c r="AJ64" i="264"/>
  <c r="AI64" i="264"/>
  <c r="AN63" i="264"/>
  <c r="AJ63" i="264"/>
  <c r="AI63" i="264"/>
  <c r="Z63" i="264"/>
  <c r="N63" i="264"/>
  <c r="AJ62" i="264"/>
  <c r="AI62" i="264"/>
  <c r="AJ61" i="264"/>
  <c r="AI61" i="264"/>
  <c r="AJ60" i="264"/>
  <c r="AI60" i="264"/>
  <c r="AJ59" i="264"/>
  <c r="AI59" i="264"/>
  <c r="AJ58" i="264"/>
  <c r="AI58" i="264"/>
  <c r="AN57" i="264"/>
  <c r="AJ57" i="264"/>
  <c r="AI57" i="264"/>
  <c r="Z57" i="264"/>
  <c r="N57" i="264"/>
  <c r="AJ56" i="264"/>
  <c r="AI56" i="264"/>
  <c r="AJ55" i="264"/>
  <c r="AI55" i="264"/>
  <c r="AJ54" i="264"/>
  <c r="AI54" i="264"/>
  <c r="AJ53" i="264"/>
  <c r="AI53" i="264"/>
  <c r="AJ52" i="264"/>
  <c r="AI52" i="264"/>
  <c r="AN51" i="264"/>
  <c r="AJ51" i="264"/>
  <c r="AI51" i="264"/>
  <c r="Z51" i="264"/>
  <c r="N51" i="264"/>
  <c r="AJ50" i="264"/>
  <c r="AI50" i="264"/>
  <c r="AJ49" i="264"/>
  <c r="AI49" i="264"/>
  <c r="AJ48" i="264"/>
  <c r="AI48" i="264"/>
  <c r="AJ47" i="264"/>
  <c r="AI47" i="264"/>
  <c r="AJ46" i="264"/>
  <c r="AI46" i="264"/>
  <c r="AN45" i="264"/>
  <c r="AJ45" i="264"/>
  <c r="AI45" i="264"/>
  <c r="Z45" i="264"/>
  <c r="N45" i="264"/>
  <c r="AJ44" i="264"/>
  <c r="AI44" i="264"/>
  <c r="AJ43" i="264"/>
  <c r="AI43" i="264"/>
  <c r="AJ42" i="264"/>
  <c r="AI42" i="264"/>
  <c r="AJ41" i="264"/>
  <c r="AI41" i="264"/>
  <c r="AJ40" i="264"/>
  <c r="AI40" i="264"/>
  <c r="AN39" i="264"/>
  <c r="AJ39" i="264"/>
  <c r="AI39" i="264"/>
  <c r="Z39" i="264"/>
  <c r="N39" i="264"/>
  <c r="AJ38" i="264"/>
  <c r="AI38" i="264"/>
  <c r="AJ37" i="264"/>
  <c r="AI37" i="264"/>
  <c r="AJ36" i="264"/>
  <c r="AI36" i="264"/>
  <c r="AJ35" i="264"/>
  <c r="AI35" i="264"/>
  <c r="AJ34" i="264"/>
  <c r="AI34" i="264"/>
  <c r="AN33" i="264"/>
  <c r="AJ33" i="264"/>
  <c r="AI33" i="264"/>
  <c r="Z33" i="264"/>
  <c r="N33" i="264"/>
  <c r="AJ32" i="264"/>
  <c r="AI32" i="264"/>
  <c r="AJ31" i="264"/>
  <c r="AI31" i="264"/>
  <c r="AJ30" i="264"/>
  <c r="AI30" i="264"/>
  <c r="AJ29" i="264"/>
  <c r="AI29" i="264"/>
  <c r="AJ28" i="264"/>
  <c r="AI28" i="264"/>
  <c r="AN27" i="264"/>
  <c r="AJ27" i="264"/>
  <c r="AI27" i="264"/>
  <c r="Z27" i="264"/>
  <c r="N27" i="264"/>
  <c r="AJ26" i="264"/>
  <c r="AI26" i="264"/>
  <c r="AJ25" i="264"/>
  <c r="AI25" i="264"/>
  <c r="AJ24" i="264"/>
  <c r="AI24" i="264"/>
  <c r="AJ23" i="264"/>
  <c r="AI23" i="264"/>
  <c r="AJ22" i="264"/>
  <c r="AI22" i="264"/>
  <c r="AN21" i="264"/>
  <c r="AJ21" i="264"/>
  <c r="AI21" i="264"/>
  <c r="Z21" i="264"/>
  <c r="N21" i="264"/>
  <c r="AJ20" i="264"/>
  <c r="AI20" i="264"/>
  <c r="AJ19" i="264"/>
  <c r="AI19" i="264"/>
  <c r="AJ18" i="264"/>
  <c r="AI18" i="264"/>
  <c r="AJ17" i="264"/>
  <c r="AI17" i="264"/>
  <c r="AJ16" i="264"/>
  <c r="AI16" i="264"/>
  <c r="AN15" i="264"/>
  <c r="AJ15" i="264"/>
  <c r="AI15" i="264"/>
  <c r="Z15" i="264"/>
  <c r="N15" i="264"/>
  <c r="AJ14" i="264"/>
  <c r="AI14" i="264"/>
  <c r="AJ13" i="264"/>
  <c r="AI13" i="264"/>
  <c r="AJ12" i="264"/>
  <c r="AI12" i="264"/>
  <c r="AJ11" i="264"/>
  <c r="AI11" i="264"/>
  <c r="AJ10" i="264"/>
  <c r="AI10" i="264"/>
  <c r="AN9" i="264"/>
  <c r="AJ9" i="264"/>
  <c r="AI9" i="264"/>
  <c r="Z9" i="264"/>
  <c r="N9" i="264"/>
  <c r="AJ8" i="264"/>
  <c r="AI8" i="264"/>
  <c r="AJ7" i="264"/>
  <c r="AI7" i="264"/>
  <c r="AJ6" i="264"/>
  <c r="AI6" i="264"/>
  <c r="AJ5" i="264"/>
  <c r="AI5" i="264"/>
  <c r="AJ4" i="264"/>
  <c r="AI4" i="264"/>
  <c r="AN3" i="264"/>
  <c r="AJ3" i="264"/>
  <c r="AI3" i="264"/>
  <c r="Z3" i="264"/>
  <c r="N3" i="264"/>
  <c r="AN117" i="184" l="1"/>
  <c r="AJ122" i="184"/>
  <c r="AI122" i="184"/>
  <c r="AJ121" i="184"/>
  <c r="AI121" i="184"/>
  <c r="AJ120" i="184"/>
  <c r="AI120" i="184"/>
  <c r="AJ119" i="184"/>
  <c r="AI119" i="184"/>
  <c r="AJ118" i="184"/>
  <c r="AI118" i="184"/>
  <c r="AJ117" i="184"/>
  <c r="AI117" i="184"/>
  <c r="Z117" i="184"/>
  <c r="N117" i="184"/>
  <c r="AN111" i="184"/>
  <c r="AJ116" i="184"/>
  <c r="AI116" i="184"/>
  <c r="AJ115" i="184"/>
  <c r="AI115" i="184"/>
  <c r="AJ114" i="184"/>
  <c r="AI114" i="184"/>
  <c r="AJ113" i="184"/>
  <c r="AI113" i="184"/>
  <c r="AJ112" i="184"/>
  <c r="AI112" i="184"/>
  <c r="AJ111" i="184"/>
  <c r="AI111" i="184"/>
  <c r="Z111" i="184"/>
  <c r="N111" i="184"/>
  <c r="AN105" i="184"/>
  <c r="AJ110" i="184"/>
  <c r="AI110" i="184"/>
  <c r="AJ109" i="184"/>
  <c r="AI109" i="184"/>
  <c r="AJ108" i="184"/>
  <c r="AI108" i="184"/>
  <c r="AJ107" i="184"/>
  <c r="AI107" i="184"/>
  <c r="AJ106" i="184"/>
  <c r="AI106" i="184"/>
  <c r="AJ105" i="184"/>
  <c r="AI105" i="184"/>
  <c r="Z105" i="184"/>
  <c r="N105" i="184"/>
  <c r="AN99" i="184"/>
  <c r="AJ104" i="184"/>
  <c r="AI104" i="184"/>
  <c r="AJ103" i="184"/>
  <c r="AI103" i="184"/>
  <c r="AJ102" i="184"/>
  <c r="AI102" i="184"/>
  <c r="AJ101" i="184"/>
  <c r="AI101" i="184"/>
  <c r="AJ100" i="184"/>
  <c r="AI100" i="184"/>
  <c r="AJ99" i="184"/>
  <c r="AI99" i="184"/>
  <c r="Z99" i="184"/>
  <c r="N99" i="184"/>
  <c r="AN93" i="184"/>
  <c r="AJ98" i="184"/>
  <c r="AI98" i="184"/>
  <c r="AJ97" i="184"/>
  <c r="AI97" i="184"/>
  <c r="AJ96" i="184"/>
  <c r="AI96" i="184"/>
  <c r="AJ95" i="184"/>
  <c r="AI95" i="184"/>
  <c r="AJ94" i="184"/>
  <c r="AI94" i="184"/>
  <c r="AJ93" i="184"/>
  <c r="AI93" i="184"/>
  <c r="Z93" i="184"/>
  <c r="N93" i="184"/>
  <c r="AN87" i="184"/>
  <c r="AJ92" i="184"/>
  <c r="AI92" i="184"/>
  <c r="AJ91" i="184"/>
  <c r="AI91" i="184"/>
  <c r="AJ90" i="184"/>
  <c r="AI90" i="184"/>
  <c r="AJ89" i="184"/>
  <c r="AI89" i="184"/>
  <c r="AJ88" i="184"/>
  <c r="AI88" i="184"/>
  <c r="AJ87" i="184"/>
  <c r="AI87" i="184"/>
  <c r="Z87" i="184"/>
  <c r="N87" i="184"/>
  <c r="AN81" i="184"/>
  <c r="AJ86" i="184"/>
  <c r="AI86" i="184"/>
  <c r="AJ85" i="184"/>
  <c r="AI85" i="184"/>
  <c r="AJ84" i="184"/>
  <c r="AI84" i="184"/>
  <c r="AJ83" i="184"/>
  <c r="AI83" i="184"/>
  <c r="AJ82" i="184"/>
  <c r="AI82" i="184"/>
  <c r="AJ81" i="184"/>
  <c r="AI81" i="184"/>
  <c r="Z81" i="184"/>
  <c r="N81" i="184"/>
  <c r="AN75" i="184"/>
  <c r="AJ80" i="184"/>
  <c r="AI80" i="184"/>
  <c r="AJ79" i="184"/>
  <c r="AI79" i="184"/>
  <c r="AJ78" i="184"/>
  <c r="AI78" i="184"/>
  <c r="AJ77" i="184"/>
  <c r="AI77" i="184"/>
  <c r="AJ76" i="184"/>
  <c r="AI76" i="184"/>
  <c r="AJ75" i="184"/>
  <c r="AI75" i="184"/>
  <c r="Z75" i="184"/>
  <c r="N75" i="184"/>
  <c r="AN69" i="184"/>
  <c r="AJ74" i="184"/>
  <c r="AI74" i="184"/>
  <c r="AJ73" i="184"/>
  <c r="AI73" i="184"/>
  <c r="AJ72" i="184"/>
  <c r="AI72" i="184"/>
  <c r="AJ71" i="184"/>
  <c r="AI71" i="184"/>
  <c r="AJ70" i="184"/>
  <c r="AI70" i="184"/>
  <c r="AJ69" i="184"/>
  <c r="AI69" i="184"/>
  <c r="Z69" i="184"/>
  <c r="N69" i="184"/>
  <c r="AN63" i="184"/>
  <c r="AJ68" i="184"/>
  <c r="AI68" i="184"/>
  <c r="AJ67" i="184"/>
  <c r="AI67" i="184"/>
  <c r="AJ66" i="184"/>
  <c r="AI66" i="184"/>
  <c r="AJ65" i="184"/>
  <c r="AI65" i="184"/>
  <c r="AJ64" i="184"/>
  <c r="AI64" i="184"/>
  <c r="AJ63" i="184"/>
  <c r="AI63" i="184"/>
  <c r="Z63" i="184"/>
  <c r="N63" i="184"/>
  <c r="AN57" i="184"/>
  <c r="AJ62" i="184"/>
  <c r="AI62" i="184"/>
  <c r="AJ61" i="184"/>
  <c r="AI61" i="184"/>
  <c r="AJ60" i="184"/>
  <c r="AI60" i="184"/>
  <c r="AJ59" i="184"/>
  <c r="AI59" i="184"/>
  <c r="AJ58" i="184"/>
  <c r="AI58" i="184"/>
  <c r="AJ57" i="184"/>
  <c r="AI57" i="184"/>
  <c r="Z57" i="184"/>
  <c r="N57" i="184"/>
  <c r="AN51" i="184"/>
  <c r="AJ56" i="184"/>
  <c r="AI56" i="184"/>
  <c r="AJ55" i="184"/>
  <c r="AI55" i="184"/>
  <c r="AJ54" i="184"/>
  <c r="AI54" i="184"/>
  <c r="AJ53" i="184"/>
  <c r="AI53" i="184"/>
  <c r="AJ52" i="184"/>
  <c r="AI52" i="184"/>
  <c r="AJ51" i="184"/>
  <c r="AI51" i="184"/>
  <c r="Z51" i="184"/>
  <c r="N51" i="184"/>
  <c r="AN45" i="184"/>
  <c r="AJ50" i="184"/>
  <c r="AI50" i="184"/>
  <c r="AJ49" i="184"/>
  <c r="AI49" i="184"/>
  <c r="AJ48" i="184"/>
  <c r="AI48" i="184"/>
  <c r="AJ47" i="184"/>
  <c r="AI47" i="184"/>
  <c r="AJ46" i="184"/>
  <c r="AI46" i="184"/>
  <c r="AJ45" i="184"/>
  <c r="AI45" i="184"/>
  <c r="Z45" i="184"/>
  <c r="N45" i="184"/>
  <c r="AN39" i="184"/>
  <c r="AJ44" i="184"/>
  <c r="AI44" i="184"/>
  <c r="AJ43" i="184"/>
  <c r="AI43" i="184"/>
  <c r="AJ42" i="184"/>
  <c r="AI42" i="184"/>
  <c r="AJ41" i="184"/>
  <c r="AI41" i="184"/>
  <c r="AJ40" i="184"/>
  <c r="AI40" i="184"/>
  <c r="AJ39" i="184"/>
  <c r="AI39" i="184"/>
  <c r="Z39" i="184"/>
  <c r="N39" i="184"/>
  <c r="AN33" i="184"/>
  <c r="AJ38" i="184"/>
  <c r="AI38" i="184"/>
  <c r="AJ37" i="184"/>
  <c r="AI37" i="184"/>
  <c r="AJ36" i="184"/>
  <c r="AI36" i="184"/>
  <c r="AJ35" i="184"/>
  <c r="AI35" i="184"/>
  <c r="AJ34" i="184"/>
  <c r="AI34" i="184"/>
  <c r="AJ33" i="184"/>
  <c r="AI33" i="184"/>
  <c r="Z33" i="184"/>
  <c r="N33" i="184"/>
  <c r="AN27" i="184"/>
  <c r="AJ32" i="184"/>
  <c r="AI32" i="184"/>
  <c r="AJ31" i="184"/>
  <c r="AI31" i="184"/>
  <c r="AJ30" i="184"/>
  <c r="AI30" i="184"/>
  <c r="AJ29" i="184"/>
  <c r="AI29" i="184"/>
  <c r="AJ28" i="184"/>
  <c r="AI28" i="184"/>
  <c r="AJ27" i="184"/>
  <c r="AI27" i="184"/>
  <c r="Z27" i="184"/>
  <c r="N27" i="184"/>
  <c r="AN21" i="184"/>
  <c r="AJ26" i="184"/>
  <c r="AI26" i="184"/>
  <c r="AJ25" i="184"/>
  <c r="AI25" i="184"/>
  <c r="AJ24" i="184"/>
  <c r="AI24" i="184"/>
  <c r="AJ23" i="184"/>
  <c r="AI23" i="184"/>
  <c r="AJ22" i="184"/>
  <c r="AI22" i="184"/>
  <c r="AJ21" i="184"/>
  <c r="AI21" i="184"/>
  <c r="Z21" i="184"/>
  <c r="N21" i="184"/>
  <c r="AN15" i="184"/>
  <c r="AJ20" i="184"/>
  <c r="AI20" i="184"/>
  <c r="AJ19" i="184"/>
  <c r="AI19" i="184"/>
  <c r="AJ18" i="184"/>
  <c r="AI18" i="184"/>
  <c r="AJ17" i="184"/>
  <c r="AI17" i="184"/>
  <c r="AJ16" i="184"/>
  <c r="AI16" i="184"/>
  <c r="AJ15" i="184"/>
  <c r="AI15" i="184"/>
  <c r="Z15" i="184"/>
  <c r="N15" i="184"/>
  <c r="AN9" i="184"/>
  <c r="AJ14" i="184"/>
  <c r="AI14" i="184"/>
  <c r="AJ13" i="184"/>
  <c r="AI13" i="184"/>
  <c r="AJ12" i="184"/>
  <c r="AI12" i="184"/>
  <c r="AJ11" i="184"/>
  <c r="AI11" i="184"/>
  <c r="AJ10" i="184"/>
  <c r="AI10" i="184"/>
  <c r="AJ9" i="184"/>
  <c r="AI9" i="184"/>
  <c r="Z9" i="184"/>
  <c r="N9" i="184"/>
  <c r="AN3" i="184"/>
  <c r="AJ8" i="184"/>
  <c r="AI8" i="184"/>
  <c r="AJ7" i="184"/>
  <c r="AI7" i="184"/>
  <c r="AJ6" i="184"/>
  <c r="AI6" i="184"/>
  <c r="AJ5" i="184"/>
  <c r="AI5" i="184"/>
  <c r="AJ4" i="184"/>
  <c r="AI4" i="184"/>
  <c r="AJ3" i="184"/>
  <c r="AI3" i="184"/>
  <c r="Z3" i="184"/>
  <c r="N3" i="184"/>
  <c r="J126" i="261"/>
  <c r="J126" i="257"/>
  <c r="J126" i="253"/>
  <c r="J126" i="249"/>
  <c r="J126" i="245"/>
  <c r="J126" i="241"/>
  <c r="J126" i="237"/>
  <c r="J126" i="233"/>
  <c r="J126" i="229"/>
  <c r="J126" i="225"/>
  <c r="J126" i="221"/>
  <c r="J126" i="217"/>
  <c r="J126" i="213"/>
  <c r="J126" i="209"/>
  <c r="J126" i="205"/>
  <c r="J126" i="201"/>
  <c r="J126" i="197"/>
  <c r="J126" i="193"/>
  <c r="J126" i="189"/>
  <c r="J126" i="186"/>
  <c r="G138" i="261"/>
  <c r="G138" i="257"/>
  <c r="G138" i="253"/>
  <c r="G138" i="249"/>
  <c r="G138" i="245"/>
  <c r="G138" i="241"/>
  <c r="G138" i="237"/>
  <c r="G138" i="233"/>
  <c r="G138" i="229"/>
  <c r="G138" i="225"/>
  <c r="G138" i="221"/>
  <c r="G138" i="217"/>
  <c r="G138" i="213"/>
  <c r="G138" i="209"/>
  <c r="G138" i="205"/>
  <c r="G138" i="201"/>
  <c r="G138" i="197"/>
  <c r="G138" i="193"/>
  <c r="G138" i="186"/>
  <c r="G138" i="189"/>
  <c r="AF44" i="260" l="1" a="1"/>
  <c r="AF44" i="260" s="1"/>
  <c r="AF44" i="256" a="1"/>
  <c r="AF44" i="256" s="1"/>
  <c r="AF44" i="252" a="1"/>
  <c r="AF44" i="252" s="1"/>
  <c r="AF44" i="248" a="1"/>
  <c r="AF44" i="248" s="1"/>
  <c r="AF44" i="244" a="1"/>
  <c r="AF44" i="244" s="1"/>
  <c r="AF44" i="240" a="1"/>
  <c r="AF44" i="240" s="1"/>
  <c r="AF44" i="236" a="1"/>
  <c r="AF44" i="236" s="1"/>
  <c r="AF44" i="232" a="1"/>
  <c r="AF44" i="232" s="1"/>
  <c r="AF44" i="228" a="1"/>
  <c r="AF44" i="228" s="1"/>
  <c r="AF44" i="224" a="1"/>
  <c r="AF44" i="224" s="1"/>
  <c r="AF44" i="220" a="1"/>
  <c r="AF44" i="220" s="1"/>
  <c r="AF44" i="216" a="1"/>
  <c r="AF44" i="216" s="1"/>
  <c r="AF44" i="212" a="1"/>
  <c r="AF44" i="212" s="1"/>
  <c r="AF44" i="208" a="1"/>
  <c r="AF44" i="208" s="1"/>
  <c r="AF44" i="204" a="1"/>
  <c r="AF44" i="204" s="1"/>
  <c r="AF44" i="200" a="1"/>
  <c r="AF44" i="200" s="1"/>
  <c r="AF44" i="196" a="1"/>
  <c r="AF44" i="196" s="1"/>
  <c r="AF44" i="192" a="1"/>
  <c r="AF44" i="192" s="1"/>
  <c r="AF44" i="188" a="1"/>
  <c r="AF44" i="188" s="1"/>
  <c r="T44" i="260" a="1"/>
  <c r="T44" i="260" s="1"/>
  <c r="T44" i="256" a="1"/>
  <c r="T44" i="256" s="1"/>
  <c r="T44" i="252" a="1"/>
  <c r="T44" i="252" s="1"/>
  <c r="T44" i="248" a="1"/>
  <c r="T44" i="248" s="1"/>
  <c r="T44" i="244" a="1"/>
  <c r="T44" i="244" s="1"/>
  <c r="T44" i="240" a="1"/>
  <c r="T44" i="240" s="1"/>
  <c r="T44" i="236" a="1"/>
  <c r="T44" i="236" s="1"/>
  <c r="T44" i="232" a="1"/>
  <c r="T44" i="232" s="1"/>
  <c r="T44" i="228" a="1"/>
  <c r="T44" i="228" s="1"/>
  <c r="T44" i="224" a="1"/>
  <c r="T44" i="224" s="1"/>
  <c r="T44" i="220" a="1"/>
  <c r="T44" i="220" s="1"/>
  <c r="T44" i="216" a="1"/>
  <c r="T44" i="216" s="1"/>
  <c r="T44" i="212" a="1"/>
  <c r="T44" i="212" s="1"/>
  <c r="T44" i="208" a="1"/>
  <c r="T44" i="208" s="1"/>
  <c r="T44" i="204" a="1"/>
  <c r="T44" i="204" s="1"/>
  <c r="T44" i="200" a="1"/>
  <c r="T44" i="200" s="1"/>
  <c r="T44" i="196" a="1"/>
  <c r="T44" i="196" s="1"/>
  <c r="T44" i="192" a="1"/>
  <c r="T44" i="192" s="1"/>
  <c r="T44" i="188" a="1"/>
  <c r="T44" i="188" s="1"/>
  <c r="G44" i="260" a="1"/>
  <c r="G44" i="260" s="1"/>
  <c r="G44" i="256" a="1"/>
  <c r="G44" i="256" s="1"/>
  <c r="G44" i="252" a="1"/>
  <c r="G44" i="252" s="1"/>
  <c r="G44" i="248" a="1"/>
  <c r="G44" i="248" s="1"/>
  <c r="G44" i="244" a="1"/>
  <c r="G44" i="244" s="1"/>
  <c r="G44" i="240" a="1"/>
  <c r="G44" i="240" s="1"/>
  <c r="G44" i="236" a="1"/>
  <c r="G44" i="236" s="1"/>
  <c r="G44" i="232" a="1"/>
  <c r="G44" i="232" s="1"/>
  <c r="G44" i="228" a="1"/>
  <c r="G44" i="228" s="1"/>
  <c r="G44" i="224" a="1"/>
  <c r="G44" i="224" s="1"/>
  <c r="G44" i="220" a="1"/>
  <c r="G44" i="220" s="1"/>
  <c r="G44" i="216" a="1"/>
  <c r="G44" i="216" s="1"/>
  <c r="G44" i="212" a="1"/>
  <c r="G44" i="212" s="1"/>
  <c r="G44" i="208" a="1"/>
  <c r="G44" i="208" s="1"/>
  <c r="G44" i="204" a="1"/>
  <c r="G44" i="204" s="1"/>
  <c r="G44" i="200" a="1"/>
  <c r="G44" i="200" s="1"/>
  <c r="G44" i="196" a="1"/>
  <c r="G44" i="196" s="1"/>
  <c r="G44" i="192" a="1"/>
  <c r="G44" i="192" s="1"/>
  <c r="G44" i="188" a="1"/>
  <c r="G44" i="188" s="1"/>
  <c r="AF44" i="23" a="1"/>
  <c r="AF44" i="23" s="1"/>
  <c r="T44" i="23" a="1"/>
  <c r="T44" i="23" s="1"/>
  <c r="G44" i="23" a="1"/>
  <c r="G44" i="23" s="1"/>
  <c r="C382" i="63" l="1"/>
  <c r="C383" i="63" s="1"/>
  <c r="C384" i="63" s="1"/>
  <c r="C385" i="63" s="1"/>
  <c r="C386" i="63" s="1"/>
  <c r="C387" i="63" s="1"/>
  <c r="C388" i="63" s="1"/>
  <c r="C389" i="63" s="1"/>
  <c r="C390" i="63" s="1"/>
  <c r="C391" i="63" s="1"/>
  <c r="C392" i="63" s="1"/>
  <c r="C393" i="63" s="1"/>
  <c r="C394" i="63" s="1"/>
  <c r="C395" i="63" s="1"/>
  <c r="C396" i="63" s="1"/>
  <c r="C397" i="63" s="1"/>
  <c r="C398" i="63" s="1"/>
  <c r="C399" i="63" s="1"/>
  <c r="C400" i="63" s="1"/>
  <c r="C401" i="63" s="1"/>
  <c r="D382" i="63"/>
  <c r="D383" i="63" s="1"/>
  <c r="D384" i="63" s="1"/>
  <c r="D385" i="63" s="1"/>
  <c r="D386" i="63" s="1"/>
  <c r="D387" i="63" s="1"/>
  <c r="D388" i="63" s="1"/>
  <c r="D389" i="63" s="1"/>
  <c r="D390" i="63" s="1"/>
  <c r="D391" i="63" s="1"/>
  <c r="D392" i="63" s="1"/>
  <c r="D393" i="63" s="1"/>
  <c r="D394" i="63" s="1"/>
  <c r="D395" i="63" s="1"/>
  <c r="D396" i="63" s="1"/>
  <c r="D397" i="63" s="1"/>
  <c r="D398" i="63" s="1"/>
  <c r="D399" i="63" s="1"/>
  <c r="D400" i="63" s="1"/>
  <c r="D401" i="63" s="1"/>
  <c r="C362" i="63"/>
  <c r="C363" i="63" s="1"/>
  <c r="C364" i="63" s="1"/>
  <c r="C365" i="63" s="1"/>
  <c r="C366" i="63" s="1"/>
  <c r="C367" i="63" s="1"/>
  <c r="C368" i="63" s="1"/>
  <c r="C369" i="63" s="1"/>
  <c r="C370" i="63" s="1"/>
  <c r="C371" i="63" s="1"/>
  <c r="C372" i="63" s="1"/>
  <c r="C373" i="63" s="1"/>
  <c r="C374" i="63" s="1"/>
  <c r="C375" i="63" s="1"/>
  <c r="C376" i="63" s="1"/>
  <c r="C377" i="63" s="1"/>
  <c r="C378" i="63" s="1"/>
  <c r="C379" i="63" s="1"/>
  <c r="C380" i="63" s="1"/>
  <c r="C381" i="63" s="1"/>
  <c r="D362" i="63"/>
  <c r="D363" i="63" s="1"/>
  <c r="D364" i="63" s="1"/>
  <c r="D365" i="63" s="1"/>
  <c r="D366" i="63" s="1"/>
  <c r="D367" i="63" s="1"/>
  <c r="D368" i="63" s="1"/>
  <c r="D369" i="63" s="1"/>
  <c r="D370" i="63" s="1"/>
  <c r="D371" i="63" s="1"/>
  <c r="D372" i="63" s="1"/>
  <c r="D373" i="63" s="1"/>
  <c r="D374" i="63" s="1"/>
  <c r="D375" i="63" s="1"/>
  <c r="D376" i="63" s="1"/>
  <c r="D377" i="63" s="1"/>
  <c r="D378" i="63" s="1"/>
  <c r="D379" i="63" s="1"/>
  <c r="D380" i="63" s="1"/>
  <c r="D381" i="63" s="1"/>
  <c r="C342" i="63"/>
  <c r="C343" i="63" s="1"/>
  <c r="C344" i="63" s="1"/>
  <c r="C345" i="63" s="1"/>
  <c r="C346" i="63" s="1"/>
  <c r="C347" i="63" s="1"/>
  <c r="C348" i="63" s="1"/>
  <c r="C349" i="63" s="1"/>
  <c r="C350" i="63" s="1"/>
  <c r="C351" i="63" s="1"/>
  <c r="C352" i="63" s="1"/>
  <c r="C353" i="63" s="1"/>
  <c r="C354" i="63" s="1"/>
  <c r="C355" i="63" s="1"/>
  <c r="C356" i="63" s="1"/>
  <c r="C357" i="63" s="1"/>
  <c r="C358" i="63" s="1"/>
  <c r="C359" i="63" s="1"/>
  <c r="C360" i="63" s="1"/>
  <c r="C361" i="63" s="1"/>
  <c r="D342" i="63"/>
  <c r="D343" i="63" s="1"/>
  <c r="D344" i="63" s="1"/>
  <c r="D345" i="63" s="1"/>
  <c r="D346" i="63" s="1"/>
  <c r="D347" i="63" s="1"/>
  <c r="D348" i="63" s="1"/>
  <c r="D349" i="63" s="1"/>
  <c r="D350" i="63" s="1"/>
  <c r="D351" i="63" s="1"/>
  <c r="D352" i="63" s="1"/>
  <c r="D353" i="63" s="1"/>
  <c r="D354" i="63" s="1"/>
  <c r="D355" i="63" s="1"/>
  <c r="D356" i="63" s="1"/>
  <c r="D357" i="63" s="1"/>
  <c r="D358" i="63" s="1"/>
  <c r="D359" i="63" s="1"/>
  <c r="D360" i="63" s="1"/>
  <c r="D361" i="63" s="1"/>
  <c r="C322" i="63"/>
  <c r="C323" i="63" s="1"/>
  <c r="C324" i="63" s="1"/>
  <c r="C325" i="63" s="1"/>
  <c r="C326" i="63" s="1"/>
  <c r="C327" i="63" s="1"/>
  <c r="C328" i="63" s="1"/>
  <c r="C329" i="63" s="1"/>
  <c r="C330" i="63" s="1"/>
  <c r="C331" i="63" s="1"/>
  <c r="C332" i="63" s="1"/>
  <c r="C333" i="63" s="1"/>
  <c r="C334" i="63" s="1"/>
  <c r="C335" i="63" s="1"/>
  <c r="C336" i="63" s="1"/>
  <c r="C337" i="63" s="1"/>
  <c r="C338" i="63" s="1"/>
  <c r="C339" i="63" s="1"/>
  <c r="C340" i="63" s="1"/>
  <c r="C341" i="63" s="1"/>
  <c r="D322" i="63"/>
  <c r="D323" i="63" s="1"/>
  <c r="D324" i="63" s="1"/>
  <c r="D325" i="63" s="1"/>
  <c r="D326" i="63" s="1"/>
  <c r="D327" i="63" s="1"/>
  <c r="D328" i="63" s="1"/>
  <c r="D329" i="63" s="1"/>
  <c r="D330" i="63" s="1"/>
  <c r="D331" i="63" s="1"/>
  <c r="D332" i="63" s="1"/>
  <c r="D333" i="63" s="1"/>
  <c r="D334" i="63" s="1"/>
  <c r="D335" i="63" s="1"/>
  <c r="D336" i="63" s="1"/>
  <c r="D337" i="63" s="1"/>
  <c r="D338" i="63" s="1"/>
  <c r="D339" i="63" s="1"/>
  <c r="D340" i="63" s="1"/>
  <c r="D341" i="63" s="1"/>
  <c r="C302" i="63"/>
  <c r="C303" i="63" s="1"/>
  <c r="C304" i="63" s="1"/>
  <c r="C305" i="63" s="1"/>
  <c r="C306" i="63" s="1"/>
  <c r="C307" i="63" s="1"/>
  <c r="C308" i="63" s="1"/>
  <c r="C309" i="63" s="1"/>
  <c r="C310" i="63" s="1"/>
  <c r="C311" i="63" s="1"/>
  <c r="C312" i="63" s="1"/>
  <c r="C313" i="63" s="1"/>
  <c r="C314" i="63" s="1"/>
  <c r="C315" i="63" s="1"/>
  <c r="C316" i="63" s="1"/>
  <c r="C317" i="63" s="1"/>
  <c r="C318" i="63" s="1"/>
  <c r="C319" i="63" s="1"/>
  <c r="C320" i="63" s="1"/>
  <c r="C321" i="63" s="1"/>
  <c r="D302" i="63"/>
  <c r="D303" i="63" s="1"/>
  <c r="D304" i="63" s="1"/>
  <c r="D305" i="63" s="1"/>
  <c r="D306" i="63" s="1"/>
  <c r="D307" i="63" s="1"/>
  <c r="D308" i="63" s="1"/>
  <c r="D309" i="63" s="1"/>
  <c r="D310" i="63" s="1"/>
  <c r="D311" i="63" s="1"/>
  <c r="D312" i="63" s="1"/>
  <c r="D313" i="63" s="1"/>
  <c r="D314" i="63" s="1"/>
  <c r="D315" i="63" s="1"/>
  <c r="D316" i="63" s="1"/>
  <c r="D317" i="63" s="1"/>
  <c r="D318" i="63" s="1"/>
  <c r="D319" i="63" s="1"/>
  <c r="D320" i="63" s="1"/>
  <c r="D321" i="63" s="1"/>
  <c r="C282" i="63"/>
  <c r="C283" i="63" s="1"/>
  <c r="C284" i="63" s="1"/>
  <c r="C285" i="63" s="1"/>
  <c r="C286" i="63" s="1"/>
  <c r="C287" i="63" s="1"/>
  <c r="C288" i="63" s="1"/>
  <c r="C289" i="63" s="1"/>
  <c r="C290" i="63" s="1"/>
  <c r="C291" i="63" s="1"/>
  <c r="C292" i="63" s="1"/>
  <c r="C293" i="63" s="1"/>
  <c r="C294" i="63" s="1"/>
  <c r="C295" i="63" s="1"/>
  <c r="C296" i="63" s="1"/>
  <c r="C297" i="63" s="1"/>
  <c r="C298" i="63" s="1"/>
  <c r="C299" i="63" s="1"/>
  <c r="C300" i="63" s="1"/>
  <c r="C301" i="63" s="1"/>
  <c r="D282" i="63"/>
  <c r="D283" i="63" s="1"/>
  <c r="D284" i="63" s="1"/>
  <c r="D285" i="63" s="1"/>
  <c r="D286" i="63" s="1"/>
  <c r="D287" i="63" s="1"/>
  <c r="D288" i="63" s="1"/>
  <c r="D289" i="63" s="1"/>
  <c r="D290" i="63" s="1"/>
  <c r="D291" i="63" s="1"/>
  <c r="D292" i="63" s="1"/>
  <c r="D293" i="63" s="1"/>
  <c r="D294" i="63" s="1"/>
  <c r="D295" i="63" s="1"/>
  <c r="D296" i="63" s="1"/>
  <c r="D297" i="63" s="1"/>
  <c r="D298" i="63" s="1"/>
  <c r="D299" i="63" s="1"/>
  <c r="D300" i="63" s="1"/>
  <c r="D301" i="63" s="1"/>
  <c r="C262" i="63"/>
  <c r="C263" i="63" s="1"/>
  <c r="C264" i="63" s="1"/>
  <c r="C265" i="63" s="1"/>
  <c r="C266" i="63" s="1"/>
  <c r="C267" i="63" s="1"/>
  <c r="C268" i="63" s="1"/>
  <c r="C269" i="63" s="1"/>
  <c r="C270" i="63" s="1"/>
  <c r="C271" i="63" s="1"/>
  <c r="C272" i="63" s="1"/>
  <c r="C273" i="63" s="1"/>
  <c r="C274" i="63" s="1"/>
  <c r="C275" i="63" s="1"/>
  <c r="C276" i="63" s="1"/>
  <c r="C277" i="63" s="1"/>
  <c r="C278" i="63" s="1"/>
  <c r="C279" i="63" s="1"/>
  <c r="C280" i="63" s="1"/>
  <c r="C281" i="63" s="1"/>
  <c r="D262" i="63"/>
  <c r="D263" i="63" s="1"/>
  <c r="D264" i="63" s="1"/>
  <c r="D265" i="63" s="1"/>
  <c r="D266" i="63" s="1"/>
  <c r="D267" i="63" s="1"/>
  <c r="D268" i="63" s="1"/>
  <c r="D269" i="63" s="1"/>
  <c r="D270" i="63" s="1"/>
  <c r="D271" i="63" s="1"/>
  <c r="D272" i="63" s="1"/>
  <c r="D273" i="63" s="1"/>
  <c r="D274" i="63" s="1"/>
  <c r="D275" i="63" s="1"/>
  <c r="D276" i="63" s="1"/>
  <c r="D277" i="63" s="1"/>
  <c r="D278" i="63" s="1"/>
  <c r="D279" i="63" s="1"/>
  <c r="D280" i="63" s="1"/>
  <c r="D281" i="63" s="1"/>
  <c r="C242" i="63"/>
  <c r="C243" i="63" s="1"/>
  <c r="C244" i="63" s="1"/>
  <c r="C245" i="63" s="1"/>
  <c r="C246" i="63" s="1"/>
  <c r="C247" i="63" s="1"/>
  <c r="C248" i="63" s="1"/>
  <c r="C249" i="63" s="1"/>
  <c r="C250" i="63" s="1"/>
  <c r="C251" i="63" s="1"/>
  <c r="C252" i="63" s="1"/>
  <c r="C253" i="63" s="1"/>
  <c r="C254" i="63" s="1"/>
  <c r="C255" i="63" s="1"/>
  <c r="C256" i="63" s="1"/>
  <c r="C257" i="63" s="1"/>
  <c r="C258" i="63" s="1"/>
  <c r="C259" i="63" s="1"/>
  <c r="C260" i="63" s="1"/>
  <c r="C261" i="63" s="1"/>
  <c r="D242" i="63"/>
  <c r="D243" i="63" s="1"/>
  <c r="D244" i="63" s="1"/>
  <c r="D245" i="63" s="1"/>
  <c r="D246" i="63" s="1"/>
  <c r="D247" i="63" s="1"/>
  <c r="D248" i="63" s="1"/>
  <c r="D249" i="63" s="1"/>
  <c r="D250" i="63" s="1"/>
  <c r="D251" i="63" s="1"/>
  <c r="D252" i="63" s="1"/>
  <c r="D253" i="63" s="1"/>
  <c r="D254" i="63" s="1"/>
  <c r="D255" i="63" s="1"/>
  <c r="D256" i="63" s="1"/>
  <c r="D257" i="63" s="1"/>
  <c r="D258" i="63" s="1"/>
  <c r="D259" i="63" s="1"/>
  <c r="D260" i="63" s="1"/>
  <c r="D261" i="63" s="1"/>
  <c r="C222" i="63"/>
  <c r="C223" i="63" s="1"/>
  <c r="C224" i="63" s="1"/>
  <c r="C225" i="63" s="1"/>
  <c r="C226" i="63" s="1"/>
  <c r="C227" i="63" s="1"/>
  <c r="C228" i="63" s="1"/>
  <c r="C229" i="63" s="1"/>
  <c r="C230" i="63" s="1"/>
  <c r="C231" i="63" s="1"/>
  <c r="C232" i="63" s="1"/>
  <c r="C233" i="63" s="1"/>
  <c r="C234" i="63" s="1"/>
  <c r="C235" i="63" s="1"/>
  <c r="C236" i="63" s="1"/>
  <c r="C237" i="63" s="1"/>
  <c r="C238" i="63" s="1"/>
  <c r="C239" i="63" s="1"/>
  <c r="C240" i="63" s="1"/>
  <c r="C241" i="63" s="1"/>
  <c r="D222" i="63"/>
  <c r="D223" i="63" s="1"/>
  <c r="D224" i="63" s="1"/>
  <c r="D225" i="63" s="1"/>
  <c r="D226" i="63" s="1"/>
  <c r="D227" i="63" s="1"/>
  <c r="D228" i="63" s="1"/>
  <c r="D229" i="63" s="1"/>
  <c r="D230" i="63" s="1"/>
  <c r="D231" i="63" s="1"/>
  <c r="D232" i="63" s="1"/>
  <c r="D233" i="63" s="1"/>
  <c r="D234" i="63" s="1"/>
  <c r="D235" i="63" s="1"/>
  <c r="D236" i="63" s="1"/>
  <c r="D237" i="63" s="1"/>
  <c r="D238" i="63" s="1"/>
  <c r="D239" i="63" s="1"/>
  <c r="D240" i="63" s="1"/>
  <c r="D241" i="63" s="1"/>
  <c r="C202" i="63"/>
  <c r="C203" i="63" s="1"/>
  <c r="C204" i="63" s="1"/>
  <c r="C205" i="63" s="1"/>
  <c r="C206" i="63" s="1"/>
  <c r="C207" i="63" s="1"/>
  <c r="C208" i="63" s="1"/>
  <c r="C209" i="63" s="1"/>
  <c r="C210" i="63" s="1"/>
  <c r="C211" i="63" s="1"/>
  <c r="C212" i="63" s="1"/>
  <c r="C213" i="63" s="1"/>
  <c r="C214" i="63" s="1"/>
  <c r="C215" i="63" s="1"/>
  <c r="C216" i="63" s="1"/>
  <c r="C217" i="63" s="1"/>
  <c r="C218" i="63" s="1"/>
  <c r="C219" i="63" s="1"/>
  <c r="C220" i="63" s="1"/>
  <c r="C221" i="63" s="1"/>
  <c r="D202" i="63"/>
  <c r="D203" i="63" s="1"/>
  <c r="D204" i="63" s="1"/>
  <c r="D205" i="63" s="1"/>
  <c r="D206" i="63" s="1"/>
  <c r="D207" i="63" s="1"/>
  <c r="D208" i="63" s="1"/>
  <c r="D209" i="63" s="1"/>
  <c r="D210" i="63" s="1"/>
  <c r="D211" i="63" s="1"/>
  <c r="D212" i="63" s="1"/>
  <c r="D213" i="63" s="1"/>
  <c r="D214" i="63" s="1"/>
  <c r="D215" i="63" s="1"/>
  <c r="D216" i="63" s="1"/>
  <c r="D217" i="63" s="1"/>
  <c r="D218" i="63" s="1"/>
  <c r="D219" i="63" s="1"/>
  <c r="D220" i="63" s="1"/>
  <c r="D221" i="63" s="1"/>
  <c r="C182" i="63"/>
  <c r="C183" i="63" s="1"/>
  <c r="C184" i="63" s="1"/>
  <c r="C185" i="63" s="1"/>
  <c r="C186" i="63" s="1"/>
  <c r="C187" i="63" s="1"/>
  <c r="C188" i="63" s="1"/>
  <c r="C189" i="63" s="1"/>
  <c r="C190" i="63" s="1"/>
  <c r="C191" i="63" s="1"/>
  <c r="C192" i="63" s="1"/>
  <c r="C193" i="63" s="1"/>
  <c r="C194" i="63" s="1"/>
  <c r="C195" i="63" s="1"/>
  <c r="C196" i="63" s="1"/>
  <c r="C197" i="63" s="1"/>
  <c r="C198" i="63" s="1"/>
  <c r="C199" i="63" s="1"/>
  <c r="C200" i="63" s="1"/>
  <c r="C201" i="63" s="1"/>
  <c r="D182" i="63"/>
  <c r="D183" i="63" s="1"/>
  <c r="D184" i="63" s="1"/>
  <c r="D185" i="63" s="1"/>
  <c r="D186" i="63" s="1"/>
  <c r="D187" i="63" s="1"/>
  <c r="D188" i="63" s="1"/>
  <c r="D189" i="63" s="1"/>
  <c r="D190" i="63" s="1"/>
  <c r="D191" i="63" s="1"/>
  <c r="D192" i="63" s="1"/>
  <c r="D193" i="63" s="1"/>
  <c r="D194" i="63" s="1"/>
  <c r="D195" i="63" s="1"/>
  <c r="D196" i="63" s="1"/>
  <c r="D197" i="63" s="1"/>
  <c r="D198" i="63" s="1"/>
  <c r="D199" i="63" s="1"/>
  <c r="D200" i="63" s="1"/>
  <c r="D201" i="63" s="1"/>
  <c r="C162" i="63"/>
  <c r="C163" i="63" s="1"/>
  <c r="C164" i="63" s="1"/>
  <c r="C165" i="63" s="1"/>
  <c r="C166" i="63" s="1"/>
  <c r="C167" i="63" s="1"/>
  <c r="C168" i="63" s="1"/>
  <c r="C169" i="63" s="1"/>
  <c r="C170" i="63" s="1"/>
  <c r="C171" i="63" s="1"/>
  <c r="C172" i="63" s="1"/>
  <c r="C173" i="63" s="1"/>
  <c r="C174" i="63" s="1"/>
  <c r="C175" i="63" s="1"/>
  <c r="C176" i="63" s="1"/>
  <c r="C177" i="63" s="1"/>
  <c r="C178" i="63" s="1"/>
  <c r="C179" i="63" s="1"/>
  <c r="C180" i="63" s="1"/>
  <c r="C181" i="63" s="1"/>
  <c r="D162" i="63"/>
  <c r="D163" i="63" s="1"/>
  <c r="D164" i="63" s="1"/>
  <c r="D165" i="63" s="1"/>
  <c r="D166" i="63" s="1"/>
  <c r="D167" i="63" s="1"/>
  <c r="D168" i="63" s="1"/>
  <c r="D169" i="63" s="1"/>
  <c r="D170" i="63" s="1"/>
  <c r="D171" i="63" s="1"/>
  <c r="D172" i="63" s="1"/>
  <c r="D173" i="63" s="1"/>
  <c r="D174" i="63" s="1"/>
  <c r="D175" i="63" s="1"/>
  <c r="D176" i="63" s="1"/>
  <c r="D177" i="63" s="1"/>
  <c r="D178" i="63" s="1"/>
  <c r="D179" i="63" s="1"/>
  <c r="D180" i="63" s="1"/>
  <c r="D181" i="63" s="1"/>
  <c r="C142" i="63"/>
  <c r="C143" i="63" s="1"/>
  <c r="C144" i="63" s="1"/>
  <c r="C145" i="63" s="1"/>
  <c r="C146" i="63" s="1"/>
  <c r="C147" i="63" s="1"/>
  <c r="C148" i="63" s="1"/>
  <c r="C149" i="63" s="1"/>
  <c r="C150" i="63" s="1"/>
  <c r="C151" i="63" s="1"/>
  <c r="C152" i="63" s="1"/>
  <c r="C153" i="63" s="1"/>
  <c r="C154" i="63" s="1"/>
  <c r="C155" i="63" s="1"/>
  <c r="C156" i="63" s="1"/>
  <c r="C157" i="63" s="1"/>
  <c r="C158" i="63" s="1"/>
  <c r="C159" i="63" s="1"/>
  <c r="C160" i="63" s="1"/>
  <c r="C161" i="63" s="1"/>
  <c r="D142" i="63"/>
  <c r="D143" i="63" s="1"/>
  <c r="D144" i="63" s="1"/>
  <c r="D145" i="63" s="1"/>
  <c r="D146" i="63" s="1"/>
  <c r="D147" i="63" s="1"/>
  <c r="D148" i="63" s="1"/>
  <c r="D149" i="63" s="1"/>
  <c r="D150" i="63" s="1"/>
  <c r="D151" i="63" s="1"/>
  <c r="D152" i="63" s="1"/>
  <c r="D153" i="63" s="1"/>
  <c r="D154" i="63" s="1"/>
  <c r="D155" i="63" s="1"/>
  <c r="D156" i="63" s="1"/>
  <c r="D157" i="63" s="1"/>
  <c r="D158" i="63" s="1"/>
  <c r="D159" i="63" s="1"/>
  <c r="D160" i="63" s="1"/>
  <c r="D161" i="63" s="1"/>
  <c r="C122" i="63"/>
  <c r="C123" i="63" s="1"/>
  <c r="C124" i="63" s="1"/>
  <c r="C125" i="63" s="1"/>
  <c r="C126" i="63" s="1"/>
  <c r="C127" i="63" s="1"/>
  <c r="C128" i="63" s="1"/>
  <c r="C129" i="63" s="1"/>
  <c r="C130" i="63" s="1"/>
  <c r="C131" i="63" s="1"/>
  <c r="C132" i="63" s="1"/>
  <c r="C133" i="63" s="1"/>
  <c r="C134" i="63" s="1"/>
  <c r="C135" i="63" s="1"/>
  <c r="C136" i="63" s="1"/>
  <c r="C137" i="63" s="1"/>
  <c r="C138" i="63" s="1"/>
  <c r="C139" i="63" s="1"/>
  <c r="C140" i="63" s="1"/>
  <c r="C141" i="63" s="1"/>
  <c r="D122" i="63"/>
  <c r="D123" i="63" s="1"/>
  <c r="D124" i="63" s="1"/>
  <c r="D125" i="63" s="1"/>
  <c r="D126" i="63" s="1"/>
  <c r="D127" i="63" s="1"/>
  <c r="D128" i="63" s="1"/>
  <c r="D129" i="63" s="1"/>
  <c r="D130" i="63" s="1"/>
  <c r="D131" i="63" s="1"/>
  <c r="D132" i="63" s="1"/>
  <c r="D133" i="63" s="1"/>
  <c r="D134" i="63" s="1"/>
  <c r="D135" i="63" s="1"/>
  <c r="D136" i="63" s="1"/>
  <c r="D137" i="63" s="1"/>
  <c r="D138" i="63" s="1"/>
  <c r="D139" i="63" s="1"/>
  <c r="D140" i="63" s="1"/>
  <c r="D141" i="63" s="1"/>
  <c r="C102" i="63"/>
  <c r="C103" i="63" s="1"/>
  <c r="C104" i="63" s="1"/>
  <c r="C105" i="63" s="1"/>
  <c r="C106" i="63" s="1"/>
  <c r="C107" i="63" s="1"/>
  <c r="C108" i="63" s="1"/>
  <c r="C109" i="63" s="1"/>
  <c r="C110" i="63" s="1"/>
  <c r="C111" i="63" s="1"/>
  <c r="C112" i="63" s="1"/>
  <c r="C113" i="63" s="1"/>
  <c r="C114" i="63" s="1"/>
  <c r="C115" i="63" s="1"/>
  <c r="C116" i="63" s="1"/>
  <c r="C117" i="63" s="1"/>
  <c r="C118" i="63" s="1"/>
  <c r="C119" i="63" s="1"/>
  <c r="C120" i="63" s="1"/>
  <c r="C121" i="63" s="1"/>
  <c r="D102" i="63"/>
  <c r="D103" i="63" s="1"/>
  <c r="D104" i="63" s="1"/>
  <c r="D105" i="63" s="1"/>
  <c r="D106" i="63" s="1"/>
  <c r="D107" i="63" s="1"/>
  <c r="D108" i="63" s="1"/>
  <c r="D109" i="63" s="1"/>
  <c r="D110" i="63" s="1"/>
  <c r="D111" i="63" s="1"/>
  <c r="D112" i="63" s="1"/>
  <c r="D113" i="63" s="1"/>
  <c r="D114" i="63" s="1"/>
  <c r="D115" i="63" s="1"/>
  <c r="D116" i="63" s="1"/>
  <c r="D117" i="63" s="1"/>
  <c r="D118" i="63" s="1"/>
  <c r="D119" i="63" s="1"/>
  <c r="D120" i="63" s="1"/>
  <c r="D121" i="63" s="1"/>
  <c r="C82" i="63"/>
  <c r="C83" i="63" s="1"/>
  <c r="C84" i="63" s="1"/>
  <c r="C85" i="63" s="1"/>
  <c r="C86" i="63" s="1"/>
  <c r="C87" i="63" s="1"/>
  <c r="C88" i="63" s="1"/>
  <c r="C89" i="63" s="1"/>
  <c r="C90" i="63" s="1"/>
  <c r="C91" i="63" s="1"/>
  <c r="C92" i="63" s="1"/>
  <c r="C93" i="63" s="1"/>
  <c r="C94" i="63" s="1"/>
  <c r="C95" i="63" s="1"/>
  <c r="C96" i="63" s="1"/>
  <c r="C97" i="63" s="1"/>
  <c r="C98" i="63" s="1"/>
  <c r="C99" i="63" s="1"/>
  <c r="C100" i="63" s="1"/>
  <c r="C101" i="63" s="1"/>
  <c r="D82" i="63"/>
  <c r="D83" i="63" s="1"/>
  <c r="D84" i="63" s="1"/>
  <c r="D85" i="63" s="1"/>
  <c r="D86" i="63" s="1"/>
  <c r="D87" i="63" s="1"/>
  <c r="D88" i="63" s="1"/>
  <c r="D89" i="63" s="1"/>
  <c r="D90" i="63" s="1"/>
  <c r="D91" i="63" s="1"/>
  <c r="D92" i="63" s="1"/>
  <c r="D93" i="63" s="1"/>
  <c r="D94" i="63" s="1"/>
  <c r="D95" i="63" s="1"/>
  <c r="D96" i="63" s="1"/>
  <c r="D97" i="63" s="1"/>
  <c r="D98" i="63" s="1"/>
  <c r="D99" i="63" s="1"/>
  <c r="D100" i="63" s="1"/>
  <c r="D101" i="63" s="1"/>
  <c r="C62" i="63"/>
  <c r="C63" i="63" s="1"/>
  <c r="C64" i="63" s="1"/>
  <c r="C65" i="63" s="1"/>
  <c r="C66" i="63" s="1"/>
  <c r="C67" i="63" s="1"/>
  <c r="C68" i="63" s="1"/>
  <c r="C69" i="63" s="1"/>
  <c r="C70" i="63" s="1"/>
  <c r="C71" i="63" s="1"/>
  <c r="C72" i="63" s="1"/>
  <c r="C73" i="63" s="1"/>
  <c r="C74" i="63" s="1"/>
  <c r="C75" i="63" s="1"/>
  <c r="C76" i="63" s="1"/>
  <c r="C77" i="63" s="1"/>
  <c r="C78" i="63" s="1"/>
  <c r="C79" i="63" s="1"/>
  <c r="C80" i="63" s="1"/>
  <c r="C81" i="63" s="1"/>
  <c r="D62" i="63"/>
  <c r="D63" i="63" s="1"/>
  <c r="D64" i="63" s="1"/>
  <c r="D65" i="63" s="1"/>
  <c r="D66" i="63" s="1"/>
  <c r="D67" i="63" s="1"/>
  <c r="D68" i="63" s="1"/>
  <c r="D69" i="63" s="1"/>
  <c r="D70" i="63" s="1"/>
  <c r="D71" i="63" s="1"/>
  <c r="D72" i="63" s="1"/>
  <c r="D73" i="63" s="1"/>
  <c r="D74" i="63" s="1"/>
  <c r="D75" i="63" s="1"/>
  <c r="D76" i="63" s="1"/>
  <c r="D77" i="63" s="1"/>
  <c r="D78" i="63" s="1"/>
  <c r="D79" i="63" s="1"/>
  <c r="D80" i="63" s="1"/>
  <c r="D81" i="63" s="1"/>
  <c r="C42" i="63"/>
  <c r="C43" i="63" s="1"/>
  <c r="C44" i="63" s="1"/>
  <c r="C45" i="63" s="1"/>
  <c r="C46" i="63" s="1"/>
  <c r="C47" i="63" s="1"/>
  <c r="C48" i="63" s="1"/>
  <c r="C49" i="63" s="1"/>
  <c r="C50" i="63" s="1"/>
  <c r="C51" i="63" s="1"/>
  <c r="C52" i="63" s="1"/>
  <c r="C53" i="63" s="1"/>
  <c r="C54" i="63" s="1"/>
  <c r="C55" i="63" s="1"/>
  <c r="C56" i="63" s="1"/>
  <c r="C57" i="63" s="1"/>
  <c r="C58" i="63" s="1"/>
  <c r="C59" i="63" s="1"/>
  <c r="C60" i="63" s="1"/>
  <c r="C61" i="63" s="1"/>
  <c r="D42" i="63"/>
  <c r="D43" i="63" s="1"/>
  <c r="D44" i="63" s="1"/>
  <c r="D45" i="63" s="1"/>
  <c r="D46" i="63" s="1"/>
  <c r="D47" i="63" s="1"/>
  <c r="D48" i="63" s="1"/>
  <c r="D49" i="63" s="1"/>
  <c r="D50" i="63" s="1"/>
  <c r="D51" i="63" s="1"/>
  <c r="D52" i="63" s="1"/>
  <c r="D53" i="63" s="1"/>
  <c r="D54" i="63" s="1"/>
  <c r="D55" i="63" s="1"/>
  <c r="D56" i="63" s="1"/>
  <c r="D57" i="63" s="1"/>
  <c r="D58" i="63" s="1"/>
  <c r="D59" i="63" s="1"/>
  <c r="D60" i="63" s="1"/>
  <c r="D61" i="63" s="1"/>
  <c r="C22" i="63"/>
  <c r="C23" i="63" s="1"/>
  <c r="C24" i="63" s="1"/>
  <c r="C25" i="63" s="1"/>
  <c r="C26" i="63" s="1"/>
  <c r="C27" i="63" s="1"/>
  <c r="C28" i="63" s="1"/>
  <c r="C29" i="63" s="1"/>
  <c r="C30" i="63" s="1"/>
  <c r="C31" i="63" s="1"/>
  <c r="C32" i="63" s="1"/>
  <c r="C33" i="63" s="1"/>
  <c r="C34" i="63" s="1"/>
  <c r="C35" i="63" s="1"/>
  <c r="C36" i="63" s="1"/>
  <c r="C37" i="63" s="1"/>
  <c r="C38" i="63" s="1"/>
  <c r="C39" i="63" s="1"/>
  <c r="C40" i="63" s="1"/>
  <c r="C41" i="63" s="1"/>
  <c r="D22" i="63"/>
  <c r="D23" i="63" s="1"/>
  <c r="D24" i="63" s="1"/>
  <c r="D25" i="63" s="1"/>
  <c r="D26" i="63" s="1"/>
  <c r="D27" i="63" s="1"/>
  <c r="D28" i="63" s="1"/>
  <c r="D29" i="63" s="1"/>
  <c r="D30" i="63" s="1"/>
  <c r="D31" i="63" s="1"/>
  <c r="D32" i="63" s="1"/>
  <c r="D33" i="63" s="1"/>
  <c r="D34" i="63" s="1"/>
  <c r="D35" i="63" s="1"/>
  <c r="D36" i="63" s="1"/>
  <c r="D37" i="63" s="1"/>
  <c r="D38" i="63" s="1"/>
  <c r="D39" i="63" s="1"/>
  <c r="D40" i="63" s="1"/>
  <c r="D41" i="63" s="1"/>
  <c r="V21" i="263"/>
  <c r="V46" i="263" s="1"/>
  <c r="V65" i="263" s="1"/>
  <c r="AJ92" i="262"/>
  <c r="AJ93" i="262" s="1"/>
  <c r="B93" i="262" s="1"/>
  <c r="AX32" i="262"/>
  <c r="AW32" i="262"/>
  <c r="U32" i="262"/>
  <c r="R32" i="262"/>
  <c r="D32" i="262"/>
  <c r="AR32" i="262" s="1"/>
  <c r="AX31" i="262"/>
  <c r="AW31" i="262"/>
  <c r="U31" i="262"/>
  <c r="R31" i="262"/>
  <c r="D31" i="262"/>
  <c r="AC31" i="262" s="1"/>
  <c r="AX30" i="262"/>
  <c r="AW30" i="262"/>
  <c r="U30" i="262"/>
  <c r="R30" i="262"/>
  <c r="D30" i="262"/>
  <c r="AR30" i="262" s="1"/>
  <c r="AT30" i="262" s="1"/>
  <c r="AX29" i="262"/>
  <c r="AW29" i="262"/>
  <c r="U29" i="262"/>
  <c r="R29" i="262"/>
  <c r="D29" i="262"/>
  <c r="AC29" i="262" s="1"/>
  <c r="AX28" i="262"/>
  <c r="AW28" i="262"/>
  <c r="U28" i="262"/>
  <c r="R28" i="262"/>
  <c r="D28" i="262"/>
  <c r="AC28" i="262" s="1"/>
  <c r="AX27" i="262"/>
  <c r="AW27" i="262"/>
  <c r="U27" i="262"/>
  <c r="R27" i="262"/>
  <c r="D27" i="262"/>
  <c r="AR27" i="262" s="1"/>
  <c r="AV27" i="262" s="1"/>
  <c r="AX26" i="262"/>
  <c r="AW26" i="262"/>
  <c r="U26" i="262"/>
  <c r="R26" i="262"/>
  <c r="D26" i="262"/>
  <c r="AX25" i="262"/>
  <c r="AW25" i="262"/>
  <c r="U25" i="262"/>
  <c r="R25" i="262"/>
  <c r="D25" i="262"/>
  <c r="AR25" i="262" s="1"/>
  <c r="AU25" i="262" s="1"/>
  <c r="AX24" i="262"/>
  <c r="AW24" i="262"/>
  <c r="U24" i="262"/>
  <c r="R24" i="262"/>
  <c r="D24" i="262"/>
  <c r="AR24" i="262" s="1"/>
  <c r="AX23" i="262"/>
  <c r="AW23" i="262"/>
  <c r="U23" i="262"/>
  <c r="R23" i="262"/>
  <c r="D23" i="262"/>
  <c r="AR23" i="262" s="1"/>
  <c r="AX22" i="262"/>
  <c r="AW22" i="262"/>
  <c r="D22" i="262"/>
  <c r="AC22" i="262" s="1"/>
  <c r="AX21" i="262"/>
  <c r="AW21" i="262"/>
  <c r="D21" i="262"/>
  <c r="AO21" i="262" s="1"/>
  <c r="AX20" i="262"/>
  <c r="AW20" i="262"/>
  <c r="D20" i="262"/>
  <c r="C151" i="262" s="1"/>
  <c r="AX19" i="262"/>
  <c r="AW19" i="262"/>
  <c r="D19" i="262"/>
  <c r="C144" i="262" s="1"/>
  <c r="AX18" i="262"/>
  <c r="AW18" i="262"/>
  <c r="D18" i="262"/>
  <c r="C137" i="262" s="1"/>
  <c r="AX17" i="262"/>
  <c r="AW17" i="262"/>
  <c r="D17" i="262"/>
  <c r="C130" i="262" s="1"/>
  <c r="AX16" i="262"/>
  <c r="AW16" i="262"/>
  <c r="D16" i="262"/>
  <c r="C123" i="262" s="1"/>
  <c r="AX15" i="262"/>
  <c r="AW15" i="262"/>
  <c r="D15" i="262"/>
  <c r="C116" i="262" s="1"/>
  <c r="AX14" i="262"/>
  <c r="AW14" i="262"/>
  <c r="D14" i="262"/>
  <c r="C109" i="262" s="1"/>
  <c r="AX13" i="262"/>
  <c r="AW13" i="262"/>
  <c r="D13" i="262"/>
  <c r="AO13" i="262" s="1"/>
  <c r="R9" i="262"/>
  <c r="M9" i="262"/>
  <c r="F9" i="262"/>
  <c r="R8" i="262"/>
  <c r="M8" i="262"/>
  <c r="F8" i="262"/>
  <c r="R7" i="262"/>
  <c r="M7" i="262"/>
  <c r="F7" i="262"/>
  <c r="R5" i="262"/>
  <c r="F5" i="262"/>
  <c r="M4" i="262"/>
  <c r="F4" i="262"/>
  <c r="F3" i="262"/>
  <c r="A49" i="262" s="1" a="1"/>
  <c r="A49" i="262" s="1"/>
  <c r="G49" i="262" s="1"/>
  <c r="AK2" i="262"/>
  <c r="AG2" i="262"/>
  <c r="L143" i="261"/>
  <c r="I135" i="261"/>
  <c r="I134" i="261"/>
  <c r="I133" i="261"/>
  <c r="C29" i="261"/>
  <c r="E401" i="63" s="1"/>
  <c r="C28" i="261"/>
  <c r="E400" i="63" s="1"/>
  <c r="C27" i="261"/>
  <c r="E399" i="63" s="1"/>
  <c r="C26" i="261"/>
  <c r="E398" i="63" s="1"/>
  <c r="C25" i="261"/>
  <c r="E397" i="63" s="1"/>
  <c r="C24" i="261"/>
  <c r="E396" i="63" s="1"/>
  <c r="C23" i="261"/>
  <c r="E395" i="63" s="1"/>
  <c r="C22" i="261"/>
  <c r="E394" i="63" s="1"/>
  <c r="C21" i="261"/>
  <c r="E393" i="63" s="1"/>
  <c r="C20" i="261"/>
  <c r="E392" i="63" s="1"/>
  <c r="C19" i="261"/>
  <c r="E391" i="63" s="1"/>
  <c r="C18" i="261"/>
  <c r="E390" i="63" s="1"/>
  <c r="C17" i="261"/>
  <c r="E389" i="63" s="1"/>
  <c r="C16" i="261"/>
  <c r="E388" i="63" s="1"/>
  <c r="C15" i="261"/>
  <c r="E387" i="63" s="1"/>
  <c r="C14" i="261"/>
  <c r="E386" i="63" s="1"/>
  <c r="C13" i="261"/>
  <c r="E385" i="63" s="1"/>
  <c r="C12" i="261"/>
  <c r="E384" i="63" s="1"/>
  <c r="C11" i="261"/>
  <c r="E383" i="63" s="1"/>
  <c r="C10" i="261"/>
  <c r="E382" i="63" s="1"/>
  <c r="D7" i="261"/>
  <c r="D6" i="261"/>
  <c r="E5" i="261"/>
  <c r="D5" i="261"/>
  <c r="C5" i="261"/>
  <c r="D4" i="261"/>
  <c r="D3" i="261"/>
  <c r="D2" i="261"/>
  <c r="AA77" i="263"/>
  <c r="X84" i="263" s="1"/>
  <c r="I136" i="261" s="1"/>
  <c r="AE65" i="263"/>
  <c r="AG63" i="263"/>
  <c r="AB63" i="263"/>
  <c r="AG62" i="263"/>
  <c r="AB62" i="263"/>
  <c r="AG61" i="263"/>
  <c r="AB61" i="263"/>
  <c r="AG60" i="263"/>
  <c r="AB60" i="263"/>
  <c r="AG59" i="263"/>
  <c r="AB59" i="263"/>
  <c r="AG58" i="263"/>
  <c r="AB58" i="263"/>
  <c r="AG57" i="263"/>
  <c r="AB57" i="263"/>
  <c r="AG56" i="263"/>
  <c r="AB56" i="263"/>
  <c r="AG55" i="263"/>
  <c r="AB55" i="263"/>
  <c r="AG54" i="263"/>
  <c r="AB54" i="263"/>
  <c r="AG53" i="263"/>
  <c r="AB53" i="263"/>
  <c r="AG52" i="263"/>
  <c r="AB52" i="263"/>
  <c r="AG51" i="263"/>
  <c r="AB51" i="263"/>
  <c r="AG50" i="263"/>
  <c r="AB50" i="263"/>
  <c r="AG49" i="263"/>
  <c r="AB49" i="263"/>
  <c r="AG48" i="263"/>
  <c r="AE46" i="263"/>
  <c r="AB45" i="263"/>
  <c r="X80" i="263" s="1"/>
  <c r="AG37" i="263"/>
  <c r="AG36" i="263"/>
  <c r="AG35" i="263"/>
  <c r="AG34" i="263"/>
  <c r="AG33" i="263"/>
  <c r="AG32" i="263"/>
  <c r="AG31" i="263"/>
  <c r="AG30" i="263"/>
  <c r="AG29" i="263"/>
  <c r="AG28" i="263"/>
  <c r="AG27" i="263"/>
  <c r="AG26" i="263"/>
  <c r="AA19" i="263"/>
  <c r="V19" i="263"/>
  <c r="AA18" i="263"/>
  <c r="V18" i="263"/>
  <c r="AC18" i="263" s="1"/>
  <c r="AA17" i="263"/>
  <c r="V17" i="263"/>
  <c r="AA16" i="263"/>
  <c r="V16" i="263"/>
  <c r="AC16" i="263" s="1"/>
  <c r="AA15" i="263"/>
  <c r="V15" i="263"/>
  <c r="AC14" i="263"/>
  <c r="AA14" i="263"/>
  <c r="AA13" i="263"/>
  <c r="V13" i="263"/>
  <c r="AC13" i="263" s="1"/>
  <c r="AA12" i="263"/>
  <c r="V12" i="263"/>
  <c r="AC12" i="263" s="1"/>
  <c r="AC11" i="263"/>
  <c r="AA11" i="263"/>
  <c r="AA10" i="263"/>
  <c r="V10" i="263"/>
  <c r="AA9" i="263"/>
  <c r="V9" i="263"/>
  <c r="W9" i="263" s="1"/>
  <c r="AC8" i="263"/>
  <c r="AA8" i="263"/>
  <c r="AC7" i="263"/>
  <c r="AA7" i="263"/>
  <c r="AC6" i="263"/>
  <c r="AA6" i="263"/>
  <c r="AA5" i="263"/>
  <c r="V5" i="263"/>
  <c r="W5" i="263" s="1"/>
  <c r="AC4" i="263"/>
  <c r="AA4" i="263"/>
  <c r="AC3" i="263"/>
  <c r="AA3" i="263"/>
  <c r="X155" i="262"/>
  <c r="X154" i="262"/>
  <c r="X153" i="262"/>
  <c r="X152" i="262"/>
  <c r="X151" i="262"/>
  <c r="X148" i="262"/>
  <c r="X147" i="262"/>
  <c r="X146" i="262"/>
  <c r="X145" i="262"/>
  <c r="X144" i="262"/>
  <c r="X141" i="262"/>
  <c r="X140" i="262"/>
  <c r="X139" i="262"/>
  <c r="X138" i="262"/>
  <c r="X137" i="262"/>
  <c r="X134" i="262"/>
  <c r="X133" i="262"/>
  <c r="X132" i="262"/>
  <c r="X131" i="262"/>
  <c r="X130" i="262"/>
  <c r="X127" i="262"/>
  <c r="X126" i="262"/>
  <c r="X125" i="262"/>
  <c r="X124" i="262"/>
  <c r="X123" i="262"/>
  <c r="X120" i="262"/>
  <c r="X119" i="262"/>
  <c r="X118" i="262"/>
  <c r="X117" i="262"/>
  <c r="X116" i="262"/>
  <c r="X113" i="262"/>
  <c r="Z113" i="262" s="1"/>
  <c r="AB113" i="262" s="1"/>
  <c r="AD113" i="262" s="1"/>
  <c r="X112" i="262"/>
  <c r="Z112" i="262" s="1"/>
  <c r="AB112" i="262" s="1"/>
  <c r="AD112" i="262" s="1"/>
  <c r="X111" i="262"/>
  <c r="Z111" i="262" s="1"/>
  <c r="AB111" i="262" s="1"/>
  <c r="AD111" i="262" s="1"/>
  <c r="X110" i="262"/>
  <c r="Z110" i="262" s="1"/>
  <c r="AB110" i="262" s="1"/>
  <c r="AD110" i="262" s="1"/>
  <c r="X109" i="262"/>
  <c r="Z109" i="262" s="1"/>
  <c r="AB109" i="262" s="1"/>
  <c r="AD109" i="262" s="1"/>
  <c r="X106" i="262"/>
  <c r="X105" i="262"/>
  <c r="X104" i="262"/>
  <c r="X103" i="262"/>
  <c r="X102" i="262"/>
  <c r="B97" i="262"/>
  <c r="B96" i="262"/>
  <c r="B95" i="262"/>
  <c r="M93" i="262"/>
  <c r="B92" i="262"/>
  <c r="B91" i="262"/>
  <c r="AG88" i="262"/>
  <c r="AJ88" i="262" s="1"/>
  <c r="B88" i="262" s="1"/>
  <c r="X87" i="262"/>
  <c r="AJ87" i="262" s="1"/>
  <c r="B87" i="262" s="1"/>
  <c r="X86" i="262"/>
  <c r="AJ86" i="262" s="1"/>
  <c r="B86" i="262" s="1"/>
  <c r="R85" i="262"/>
  <c r="AG84" i="262"/>
  <c r="AJ84" i="262" s="1"/>
  <c r="AJ83" i="262"/>
  <c r="AR75" i="262" s="1"/>
  <c r="AG83" i="262"/>
  <c r="AD83" i="262" s="1"/>
  <c r="AJ82" i="262"/>
  <c r="AG82" i="262"/>
  <c r="AD82" i="262" s="1"/>
  <c r="AJ81" i="262"/>
  <c r="B81" i="262" s="1"/>
  <c r="AG81" i="262"/>
  <c r="AD81" i="262" s="1"/>
  <c r="AJ80" i="262"/>
  <c r="B80" i="262" s="1"/>
  <c r="AG80" i="262"/>
  <c r="AD80" i="262" s="1"/>
  <c r="AJ79" i="262"/>
  <c r="AG79" i="262"/>
  <c r="AD79" i="262" s="1"/>
  <c r="AG78" i="262"/>
  <c r="AJ77" i="262"/>
  <c r="B77" i="262" s="1"/>
  <c r="AG77" i="262"/>
  <c r="AD77" i="262" s="1"/>
  <c r="AJ76" i="262"/>
  <c r="B76" i="262" s="1"/>
  <c r="AG76" i="262"/>
  <c r="AD76" i="262" s="1"/>
  <c r="AG75" i="262"/>
  <c r="AR74" i="262"/>
  <c r="AJ74" i="262"/>
  <c r="B74" i="262" s="1"/>
  <c r="AG74" i="262"/>
  <c r="AD74" i="262" s="1"/>
  <c r="AJ73" i="262"/>
  <c r="B73" i="262" s="1"/>
  <c r="AG73" i="262"/>
  <c r="AD73" i="262" s="1"/>
  <c r="AR70" i="262" s="1"/>
  <c r="AR71" i="262" s="1"/>
  <c r="AR72" i="262" s="1"/>
  <c r="AJ72" i="262"/>
  <c r="AG72" i="262"/>
  <c r="AD72" i="262" s="1"/>
  <c r="AQ70" i="262" s="1"/>
  <c r="AQ71" i="262" s="1"/>
  <c r="AQ72" i="262" s="1"/>
  <c r="AG71" i="262"/>
  <c r="X71" i="262"/>
  <c r="AG70" i="262"/>
  <c r="R70" i="262"/>
  <c r="X70" i="262" s="1"/>
  <c r="AJ70" i="262" s="1"/>
  <c r="AU69" i="262"/>
  <c r="AS69" i="262"/>
  <c r="B69" i="262"/>
  <c r="B68" i="262"/>
  <c r="BA67" i="262"/>
  <c r="AE66" i="262"/>
  <c r="D66" i="262"/>
  <c r="AR66" i="262" s="1"/>
  <c r="AV66" i="262" s="1"/>
  <c r="AE65" i="262"/>
  <c r="BC65" i="262" s="1"/>
  <c r="D65" i="262"/>
  <c r="AR65" i="262" s="1"/>
  <c r="AU65" i="262" s="1"/>
  <c r="W64" i="262"/>
  <c r="AE64" i="262" s="1"/>
  <c r="BC64" i="262" s="1"/>
  <c r="D64" i="262"/>
  <c r="W63" i="262"/>
  <c r="AE63" i="262" s="1"/>
  <c r="BA63" i="262" s="1"/>
  <c r="D63" i="262"/>
  <c r="G63" i="262" s="1"/>
  <c r="W62" i="262"/>
  <c r="AE62" i="262" s="1"/>
  <c r="BC62" i="262" s="1"/>
  <c r="D62" i="262"/>
  <c r="AR62" i="262" s="1"/>
  <c r="AT62" i="262" s="1"/>
  <c r="W61" i="262"/>
  <c r="AE61" i="262" s="1"/>
  <c r="BA61" i="262" s="1"/>
  <c r="D61" i="262"/>
  <c r="AG61" i="262" s="1"/>
  <c r="AE60" i="262"/>
  <c r="BC60" i="262" s="1"/>
  <c r="D60" i="262"/>
  <c r="G60" i="262" s="1"/>
  <c r="D59" i="262"/>
  <c r="AC59" i="262" s="1"/>
  <c r="D58" i="262"/>
  <c r="AG58" i="262" s="1"/>
  <c r="D57" i="262"/>
  <c r="AG57" i="262" s="1"/>
  <c r="D56" i="262"/>
  <c r="AG56" i="262" s="1"/>
  <c r="D55" i="262"/>
  <c r="D54" i="262"/>
  <c r="AG54" i="262" s="1"/>
  <c r="D53" i="262"/>
  <c r="AR53" i="262" s="1"/>
  <c r="D52" i="262"/>
  <c r="D51" i="262"/>
  <c r="AC51" i="262" s="1"/>
  <c r="D50" i="262"/>
  <c r="BC48" i="262"/>
  <c r="BA48" i="262"/>
  <c r="AQ48" i="262"/>
  <c r="AP48" i="262"/>
  <c r="AE47" i="262"/>
  <c r="BC46" i="262"/>
  <c r="BA46" i="262"/>
  <c r="G46" i="262"/>
  <c r="AQ46" i="262" s="1"/>
  <c r="D46" i="262"/>
  <c r="AR46" i="262" s="1"/>
  <c r="BC45" i="262"/>
  <c r="G45" i="262"/>
  <c r="AQ45" i="262" s="1"/>
  <c r="D45" i="262"/>
  <c r="AG45" i="262" s="1"/>
  <c r="AJ45" i="262" s="1"/>
  <c r="AE44" i="262"/>
  <c r="BC44" i="262" s="1"/>
  <c r="G44" i="262"/>
  <c r="D44" i="262"/>
  <c r="AC44" i="262" s="1"/>
  <c r="AE43" i="262"/>
  <c r="BA43" i="262" s="1"/>
  <c r="G43" i="262"/>
  <c r="AQ43" i="262" s="1"/>
  <c r="D43" i="262"/>
  <c r="AG43" i="262" s="1"/>
  <c r="AR42" i="262"/>
  <c r="AU42" i="262" s="1"/>
  <c r="AQ42" i="262"/>
  <c r="AP42" i="262"/>
  <c r="AG42" i="262"/>
  <c r="AE42" i="262"/>
  <c r="BC42" i="262" s="1"/>
  <c r="AC42" i="262"/>
  <c r="AR41" i="262"/>
  <c r="AT41" i="262" s="1"/>
  <c r="AQ41" i="262"/>
  <c r="AP41" i="262"/>
  <c r="AG41" i="262"/>
  <c r="AE41" i="262"/>
  <c r="BA41" i="262" s="1"/>
  <c r="AC41" i="262"/>
  <c r="AR29" i="262"/>
  <c r="AO29" i="262"/>
  <c r="AR26" i="262"/>
  <c r="AV26" i="262" s="1"/>
  <c r="AO26" i="262"/>
  <c r="AC26" i="262"/>
  <c r="AC25" i="262"/>
  <c r="AR21" i="262"/>
  <c r="AT21" i="262" s="1"/>
  <c r="AO17" i="262"/>
  <c r="AR13" i="262"/>
  <c r="BB10" i="262"/>
  <c r="K248" i="261"/>
  <c r="L248" i="261" s="1"/>
  <c r="H248" i="261" s="1"/>
  <c r="K247" i="261"/>
  <c r="L247" i="261" s="1"/>
  <c r="K246" i="261"/>
  <c r="L246" i="261" s="1"/>
  <c r="M246" i="261" s="1"/>
  <c r="K245" i="261"/>
  <c r="L245" i="261" s="1"/>
  <c r="J245" i="261"/>
  <c r="K241" i="261"/>
  <c r="L241" i="261" s="1"/>
  <c r="K240" i="261"/>
  <c r="L240" i="261" s="1"/>
  <c r="M240" i="261" s="1"/>
  <c r="K239" i="261"/>
  <c r="L239" i="261" s="1"/>
  <c r="K238" i="261"/>
  <c r="L238" i="261" s="1"/>
  <c r="H238" i="261" s="1"/>
  <c r="J238" i="261"/>
  <c r="K234" i="261"/>
  <c r="L234" i="261" s="1"/>
  <c r="K233" i="261"/>
  <c r="L233" i="261" s="1"/>
  <c r="K232" i="261"/>
  <c r="L232" i="261" s="1"/>
  <c r="M232" i="261" s="1"/>
  <c r="K231" i="261"/>
  <c r="L231" i="261" s="1"/>
  <c r="J231" i="261"/>
  <c r="K227" i="261"/>
  <c r="L227" i="261" s="1"/>
  <c r="K226" i="261"/>
  <c r="L226" i="261" s="1"/>
  <c r="K225" i="261"/>
  <c r="L225" i="261" s="1"/>
  <c r="K224" i="261"/>
  <c r="L224" i="261" s="1"/>
  <c r="H224" i="261" s="1"/>
  <c r="J224" i="261"/>
  <c r="K220" i="261"/>
  <c r="L220" i="261" s="1"/>
  <c r="K219" i="261"/>
  <c r="L219" i="261" s="1"/>
  <c r="K218" i="261"/>
  <c r="L218" i="261" s="1"/>
  <c r="K217" i="261"/>
  <c r="L217" i="261" s="1"/>
  <c r="J217" i="261"/>
  <c r="K213" i="261"/>
  <c r="L213" i="261" s="1"/>
  <c r="K212" i="261"/>
  <c r="L212" i="261" s="1"/>
  <c r="M212" i="261" s="1"/>
  <c r="K211" i="261"/>
  <c r="L211" i="261" s="1"/>
  <c r="K210" i="261"/>
  <c r="L210" i="261" s="1"/>
  <c r="H210" i="261" s="1"/>
  <c r="J210" i="261"/>
  <c r="K206" i="261"/>
  <c r="L206" i="261" s="1"/>
  <c r="K205" i="261"/>
  <c r="L205" i="261" s="1"/>
  <c r="K204" i="261"/>
  <c r="L204" i="261" s="1"/>
  <c r="M204" i="261" s="1"/>
  <c r="K203" i="261"/>
  <c r="L203" i="261" s="1"/>
  <c r="J203" i="261"/>
  <c r="K199" i="261"/>
  <c r="L199" i="261" s="1"/>
  <c r="K198" i="261"/>
  <c r="L198" i="261" s="1"/>
  <c r="K197" i="261"/>
  <c r="L197" i="261" s="1"/>
  <c r="K196" i="261"/>
  <c r="L196" i="261" s="1"/>
  <c r="H196" i="261" s="1"/>
  <c r="J196" i="261"/>
  <c r="K192" i="261"/>
  <c r="L192" i="261" s="1"/>
  <c r="K191" i="261"/>
  <c r="L191" i="261" s="1"/>
  <c r="K190" i="261"/>
  <c r="L190" i="261" s="1"/>
  <c r="M190" i="261" s="1"/>
  <c r="K189" i="261"/>
  <c r="L189" i="261" s="1"/>
  <c r="J189" i="261"/>
  <c r="K185" i="261"/>
  <c r="L185" i="261" s="1"/>
  <c r="K184" i="261"/>
  <c r="L184" i="261" s="1"/>
  <c r="M184" i="261" s="1"/>
  <c r="K183" i="261"/>
  <c r="L183" i="261" s="1"/>
  <c r="K182" i="261"/>
  <c r="L182" i="261" s="1"/>
  <c r="H182" i="261" s="1"/>
  <c r="J182" i="261"/>
  <c r="K178" i="261"/>
  <c r="L178" i="261" s="1"/>
  <c r="K177" i="261"/>
  <c r="L177" i="261" s="1"/>
  <c r="K176" i="261"/>
  <c r="L176" i="261" s="1"/>
  <c r="K175" i="261"/>
  <c r="L175" i="261" s="1"/>
  <c r="J175" i="261"/>
  <c r="K171" i="261"/>
  <c r="L171" i="261" s="1"/>
  <c r="K170" i="261"/>
  <c r="L170" i="261" s="1"/>
  <c r="K169" i="261"/>
  <c r="L169" i="261" s="1"/>
  <c r="K168" i="261"/>
  <c r="L168" i="261" s="1"/>
  <c r="H168" i="261" s="1"/>
  <c r="J168" i="261"/>
  <c r="K164" i="261"/>
  <c r="L164" i="261" s="1"/>
  <c r="K163" i="261"/>
  <c r="L163" i="261" s="1"/>
  <c r="K162" i="261"/>
  <c r="L162" i="261" s="1"/>
  <c r="M162" i="261" s="1"/>
  <c r="K161" i="261"/>
  <c r="L161" i="261" s="1"/>
  <c r="J161" i="261"/>
  <c r="K157" i="261"/>
  <c r="L157" i="261" s="1"/>
  <c r="K156" i="261"/>
  <c r="L156" i="261" s="1"/>
  <c r="M156" i="261" s="1"/>
  <c r="K155" i="261"/>
  <c r="L155" i="261" s="1"/>
  <c r="K154" i="261"/>
  <c r="L154" i="261" s="1"/>
  <c r="H154" i="261" s="1"/>
  <c r="J154" i="261"/>
  <c r="K150" i="261"/>
  <c r="L150" i="261" s="1"/>
  <c r="K149" i="261"/>
  <c r="L149" i="261" s="1"/>
  <c r="K148" i="261"/>
  <c r="L148" i="261" s="1"/>
  <c r="M148" i="261" s="1"/>
  <c r="K147" i="261"/>
  <c r="L147" i="261" s="1"/>
  <c r="J147" i="261"/>
  <c r="L138" i="261"/>
  <c r="G137" i="261"/>
  <c r="J137" i="261" s="1"/>
  <c r="L131" i="261"/>
  <c r="L130" i="261"/>
  <c r="R131" i="261" s="1"/>
  <c r="J130" i="261"/>
  <c r="J129" i="261"/>
  <c r="L128" i="261"/>
  <c r="J128" i="261"/>
  <c r="T127" i="261"/>
  <c r="T128" i="261" s="1"/>
  <c r="T129" i="261" s="1"/>
  <c r="L127" i="261"/>
  <c r="J127" i="261"/>
  <c r="G126" i="261"/>
  <c r="L126" i="261" s="1"/>
  <c r="S122" i="261"/>
  <c r="D122" i="261"/>
  <c r="S121" i="261"/>
  <c r="D121" i="261"/>
  <c r="S120" i="261"/>
  <c r="D120" i="261"/>
  <c r="S119" i="261"/>
  <c r="D119" i="261"/>
  <c r="S118" i="261"/>
  <c r="D118" i="261"/>
  <c r="S117" i="261"/>
  <c r="D117" i="261"/>
  <c r="S116" i="261"/>
  <c r="D116" i="261"/>
  <c r="S115" i="261"/>
  <c r="D115" i="261"/>
  <c r="S114" i="261"/>
  <c r="D114" i="261"/>
  <c r="S113" i="261"/>
  <c r="D113" i="261"/>
  <c r="S112" i="261"/>
  <c r="D112" i="261"/>
  <c r="S111" i="261"/>
  <c r="D111" i="261"/>
  <c r="S110" i="261"/>
  <c r="D110" i="261"/>
  <c r="S109" i="261"/>
  <c r="D109" i="261"/>
  <c r="S108" i="261"/>
  <c r="D108" i="261"/>
  <c r="S107" i="261"/>
  <c r="K107" i="261"/>
  <c r="L107" i="261" s="1"/>
  <c r="I107" i="261"/>
  <c r="D107" i="261"/>
  <c r="S106" i="261"/>
  <c r="K106" i="261"/>
  <c r="L106" i="261" s="1"/>
  <c r="I106" i="261"/>
  <c r="D106" i="261"/>
  <c r="S105" i="261"/>
  <c r="K105" i="261"/>
  <c r="L105" i="261" s="1"/>
  <c r="I105" i="261"/>
  <c r="D105" i="261"/>
  <c r="S104" i="261"/>
  <c r="K104" i="261"/>
  <c r="L104" i="261" s="1"/>
  <c r="I104" i="261"/>
  <c r="D104" i="261"/>
  <c r="S103" i="261"/>
  <c r="K103" i="261"/>
  <c r="L103" i="261" s="1"/>
  <c r="I103" i="261"/>
  <c r="D103" i="261"/>
  <c r="S102" i="261"/>
  <c r="K102" i="261"/>
  <c r="L102" i="261" s="1"/>
  <c r="I102" i="261"/>
  <c r="D102" i="261"/>
  <c r="S101" i="261"/>
  <c r="K101" i="261"/>
  <c r="L101" i="261" s="1"/>
  <c r="I101" i="261"/>
  <c r="D101" i="261"/>
  <c r="S100" i="261"/>
  <c r="K100" i="261"/>
  <c r="L100" i="261" s="1"/>
  <c r="I100" i="261"/>
  <c r="D100" i="261"/>
  <c r="S99" i="261"/>
  <c r="K99" i="261"/>
  <c r="L99" i="261" s="1"/>
  <c r="I99" i="261"/>
  <c r="D99" i="261"/>
  <c r="S98" i="261"/>
  <c r="K98" i="261"/>
  <c r="L98" i="261" s="1"/>
  <c r="I98" i="261"/>
  <c r="D98" i="261"/>
  <c r="S97" i="261"/>
  <c r="K97" i="261"/>
  <c r="L97" i="261" s="1"/>
  <c r="I97" i="261"/>
  <c r="D97" i="261"/>
  <c r="S96" i="261"/>
  <c r="K96" i="261"/>
  <c r="L96" i="261" s="1"/>
  <c r="I96" i="261"/>
  <c r="D96" i="261"/>
  <c r="S95" i="261"/>
  <c r="K95" i="261"/>
  <c r="L95" i="261" s="1"/>
  <c r="I95" i="261"/>
  <c r="D95" i="261"/>
  <c r="S94" i="261"/>
  <c r="K94" i="261"/>
  <c r="L94" i="261" s="1"/>
  <c r="I94" i="261"/>
  <c r="D94" i="261"/>
  <c r="S93" i="261"/>
  <c r="K93" i="261"/>
  <c r="L93" i="261" s="1"/>
  <c r="I93" i="261"/>
  <c r="D93" i="261"/>
  <c r="S92" i="261"/>
  <c r="K92" i="261"/>
  <c r="L92" i="261" s="1"/>
  <c r="I92" i="261"/>
  <c r="D92" i="261"/>
  <c r="S91" i="261"/>
  <c r="K91" i="261"/>
  <c r="L91" i="261" s="1"/>
  <c r="I91" i="261"/>
  <c r="D91" i="261"/>
  <c r="S90" i="261"/>
  <c r="K90" i="261"/>
  <c r="L90" i="261" s="1"/>
  <c r="I90" i="261"/>
  <c r="D90" i="261"/>
  <c r="S89" i="261"/>
  <c r="K89" i="261"/>
  <c r="L89" i="261" s="1"/>
  <c r="I89" i="261"/>
  <c r="D89" i="261"/>
  <c r="S88" i="261"/>
  <c r="K88" i="261"/>
  <c r="L88" i="261" s="1"/>
  <c r="I88" i="261"/>
  <c r="D88" i="261"/>
  <c r="S87" i="261"/>
  <c r="K87" i="261"/>
  <c r="L87" i="261" s="1"/>
  <c r="I87" i="261"/>
  <c r="D87" i="261"/>
  <c r="S86" i="261"/>
  <c r="K86" i="261"/>
  <c r="L86" i="261" s="1"/>
  <c r="I86" i="261"/>
  <c r="D86" i="261"/>
  <c r="S85" i="261"/>
  <c r="K85" i="261"/>
  <c r="L85" i="261" s="1"/>
  <c r="I85" i="261"/>
  <c r="D85" i="261"/>
  <c r="S84" i="261"/>
  <c r="K84" i="261"/>
  <c r="L84" i="261" s="1"/>
  <c r="I84" i="261"/>
  <c r="D84" i="261"/>
  <c r="S83" i="261"/>
  <c r="K83" i="261"/>
  <c r="L83" i="261" s="1"/>
  <c r="I83" i="261"/>
  <c r="D83" i="261"/>
  <c r="Q81" i="261"/>
  <c r="L81" i="261"/>
  <c r="S80" i="261"/>
  <c r="Q80" i="261"/>
  <c r="L80" i="261"/>
  <c r="S79" i="261"/>
  <c r="Q79" i="261"/>
  <c r="K79" i="261"/>
  <c r="L79" i="261" s="1"/>
  <c r="I79" i="261"/>
  <c r="D79" i="261"/>
  <c r="S78" i="261"/>
  <c r="Q78" i="261"/>
  <c r="K78" i="261"/>
  <c r="L78" i="261" s="1"/>
  <c r="I78" i="261"/>
  <c r="D78" i="261"/>
  <c r="S77" i="261"/>
  <c r="Q77" i="261"/>
  <c r="K77" i="261"/>
  <c r="L77" i="261" s="1"/>
  <c r="I77" i="261"/>
  <c r="D77" i="261"/>
  <c r="S76" i="261"/>
  <c r="Q76" i="261"/>
  <c r="K76" i="261"/>
  <c r="L76" i="261" s="1"/>
  <c r="I76" i="261"/>
  <c r="D76" i="261"/>
  <c r="S75" i="261"/>
  <c r="Q75" i="261"/>
  <c r="K75" i="261"/>
  <c r="L75" i="261" s="1"/>
  <c r="I75" i="261"/>
  <c r="D75" i="261"/>
  <c r="S74" i="261"/>
  <c r="Q74" i="261"/>
  <c r="K74" i="261"/>
  <c r="L74" i="261" s="1"/>
  <c r="I74" i="261"/>
  <c r="D74" i="261"/>
  <c r="S73" i="261"/>
  <c r="Q73" i="261"/>
  <c r="K73" i="261"/>
  <c r="L73" i="261" s="1"/>
  <c r="I73" i="261"/>
  <c r="D73" i="261"/>
  <c r="S72" i="261"/>
  <c r="Q72" i="261"/>
  <c r="K72" i="261"/>
  <c r="L72" i="261" s="1"/>
  <c r="I72" i="261"/>
  <c r="D72" i="261"/>
  <c r="S71" i="261"/>
  <c r="Q71" i="261"/>
  <c r="K71" i="261"/>
  <c r="L71" i="261" s="1"/>
  <c r="I71" i="261"/>
  <c r="D71" i="261"/>
  <c r="S70" i="261"/>
  <c r="Q70" i="261"/>
  <c r="K70" i="261"/>
  <c r="L70" i="261" s="1"/>
  <c r="I70" i="261"/>
  <c r="D70" i="261"/>
  <c r="S69" i="261"/>
  <c r="Q69" i="261"/>
  <c r="K69" i="261"/>
  <c r="L69" i="261" s="1"/>
  <c r="I69" i="261"/>
  <c r="D69" i="261"/>
  <c r="S68" i="261"/>
  <c r="Q68" i="261"/>
  <c r="K68" i="261"/>
  <c r="L68" i="261" s="1"/>
  <c r="I68" i="261"/>
  <c r="D68" i="261"/>
  <c r="S67" i="261"/>
  <c r="Q67" i="261"/>
  <c r="K67" i="261"/>
  <c r="L67" i="261" s="1"/>
  <c r="I67" i="261"/>
  <c r="D67" i="261"/>
  <c r="S66" i="261"/>
  <c r="Q66" i="261"/>
  <c r="K66" i="261"/>
  <c r="L66" i="261" s="1"/>
  <c r="I66" i="261"/>
  <c r="D66" i="261"/>
  <c r="S65" i="261"/>
  <c r="Q65" i="261"/>
  <c r="K65" i="261"/>
  <c r="L65" i="261" s="1"/>
  <c r="I65" i="261"/>
  <c r="D65" i="261"/>
  <c r="S64" i="261"/>
  <c r="Q64" i="261"/>
  <c r="K64" i="261"/>
  <c r="L64" i="261" s="1"/>
  <c r="I64" i="261"/>
  <c r="D64" i="261"/>
  <c r="S63" i="261"/>
  <c r="Q63" i="261"/>
  <c r="K63" i="261"/>
  <c r="L63" i="261" s="1"/>
  <c r="I63" i="261"/>
  <c r="D63" i="261"/>
  <c r="S62" i="261"/>
  <c r="Q62" i="261"/>
  <c r="K62" i="261"/>
  <c r="L62" i="261" s="1"/>
  <c r="I62" i="261"/>
  <c r="D62" i="261"/>
  <c r="S61" i="261"/>
  <c r="Q61" i="261"/>
  <c r="K61" i="261"/>
  <c r="L61" i="261" s="1"/>
  <c r="I61" i="261"/>
  <c r="D61" i="261"/>
  <c r="S60" i="261"/>
  <c r="Q60" i="261"/>
  <c r="K60" i="261"/>
  <c r="L60" i="261" s="1"/>
  <c r="I60" i="261"/>
  <c r="D60" i="261"/>
  <c r="S59" i="261"/>
  <c r="Q59" i="261"/>
  <c r="K59" i="261"/>
  <c r="L59" i="261" s="1"/>
  <c r="I59" i="261"/>
  <c r="D59" i="261"/>
  <c r="S58" i="261"/>
  <c r="Q58" i="261"/>
  <c r="K58" i="261"/>
  <c r="L58" i="261" s="1"/>
  <c r="I58" i="261"/>
  <c r="D58" i="261"/>
  <c r="S57" i="261"/>
  <c r="Q57" i="261"/>
  <c r="K57" i="261"/>
  <c r="L57" i="261" s="1"/>
  <c r="I57" i="261"/>
  <c r="D57" i="261"/>
  <c r="S56" i="261"/>
  <c r="Q56" i="261"/>
  <c r="K56" i="261"/>
  <c r="L56" i="261" s="1"/>
  <c r="I56" i="261"/>
  <c r="D56" i="261"/>
  <c r="S55" i="261"/>
  <c r="Q55" i="261"/>
  <c r="K55" i="261"/>
  <c r="L55" i="261" s="1"/>
  <c r="I55" i="261"/>
  <c r="D55" i="261"/>
  <c r="S54" i="261"/>
  <c r="Q54" i="261"/>
  <c r="K54" i="261"/>
  <c r="L54" i="261" s="1"/>
  <c r="I54" i="261"/>
  <c r="D54" i="261"/>
  <c r="S53" i="261"/>
  <c r="Q53" i="261"/>
  <c r="K53" i="261"/>
  <c r="L53" i="261" s="1"/>
  <c r="I53" i="261"/>
  <c r="D53" i="261"/>
  <c r="S52" i="261"/>
  <c r="Q52" i="261"/>
  <c r="K52" i="261"/>
  <c r="L52" i="261" s="1"/>
  <c r="I52" i="261"/>
  <c r="D52" i="261"/>
  <c r="S51" i="261"/>
  <c r="Q51" i="261"/>
  <c r="K51" i="261"/>
  <c r="L51" i="261" s="1"/>
  <c r="I51" i="261"/>
  <c r="D51" i="261"/>
  <c r="S50" i="261"/>
  <c r="Q50" i="261"/>
  <c r="K50" i="261"/>
  <c r="L50" i="261" s="1"/>
  <c r="I50" i="261"/>
  <c r="D50" i="261"/>
  <c r="S49" i="261"/>
  <c r="Q49" i="261"/>
  <c r="K49" i="261"/>
  <c r="L49" i="261" s="1"/>
  <c r="I49" i="261"/>
  <c r="D49" i="261"/>
  <c r="S48" i="261"/>
  <c r="Q48" i="261"/>
  <c r="K48" i="261"/>
  <c r="L48" i="261" s="1"/>
  <c r="I48" i="261"/>
  <c r="D48" i="261"/>
  <c r="S47" i="261"/>
  <c r="Q47" i="261"/>
  <c r="K47" i="261"/>
  <c r="L47" i="261" s="1"/>
  <c r="I47" i="261"/>
  <c r="D47" i="261"/>
  <c r="S46" i="261"/>
  <c r="Q46" i="261"/>
  <c r="K46" i="261"/>
  <c r="L46" i="261" s="1"/>
  <c r="I46" i="261"/>
  <c r="D46" i="261"/>
  <c r="Q45" i="261"/>
  <c r="E44" i="261"/>
  <c r="C44" i="261"/>
  <c r="I44" i="261" s="1"/>
  <c r="E43" i="261"/>
  <c r="C43" i="261"/>
  <c r="I43" i="261" s="1"/>
  <c r="E42" i="261"/>
  <c r="C42" i="261"/>
  <c r="I42" i="261" s="1"/>
  <c r="E41" i="261"/>
  <c r="C41" i="261"/>
  <c r="I41" i="261" s="1"/>
  <c r="E40" i="261"/>
  <c r="C40" i="261"/>
  <c r="I40" i="261" s="1"/>
  <c r="E39" i="261"/>
  <c r="C39" i="261"/>
  <c r="I39" i="261" s="1"/>
  <c r="E38" i="261"/>
  <c r="C38" i="261"/>
  <c r="I38" i="261" s="1"/>
  <c r="E37" i="261"/>
  <c r="C37" i="261"/>
  <c r="I37" i="261" s="1"/>
  <c r="E36" i="261"/>
  <c r="C36" i="261"/>
  <c r="I36" i="261" s="1"/>
  <c r="E35" i="261"/>
  <c r="C35" i="261"/>
  <c r="I35" i="261" s="1"/>
  <c r="E34" i="261"/>
  <c r="C34" i="261"/>
  <c r="I34" i="261" s="1"/>
  <c r="E33" i="261"/>
  <c r="C33" i="261"/>
  <c r="I33" i="261" s="1"/>
  <c r="E32" i="261"/>
  <c r="C32" i="261"/>
  <c r="I32" i="261" s="1"/>
  <c r="E31" i="261"/>
  <c r="C31" i="261"/>
  <c r="I31" i="261" s="1"/>
  <c r="E30" i="261"/>
  <c r="C30" i="261"/>
  <c r="I30" i="261" s="1"/>
  <c r="K29" i="261"/>
  <c r="I29" i="261"/>
  <c r="F29" i="261"/>
  <c r="K28" i="261"/>
  <c r="I28" i="261"/>
  <c r="F28" i="261"/>
  <c r="F27" i="261"/>
  <c r="K26" i="261"/>
  <c r="I26" i="261"/>
  <c r="F26" i="261"/>
  <c r="K25" i="261"/>
  <c r="I25" i="261"/>
  <c r="F25" i="261"/>
  <c r="K24" i="261"/>
  <c r="K44" i="261" s="1"/>
  <c r="I24" i="261"/>
  <c r="F24" i="261"/>
  <c r="K23" i="261"/>
  <c r="K43" i="261" s="1"/>
  <c r="I23" i="261"/>
  <c r="F23" i="261"/>
  <c r="K22" i="261"/>
  <c r="I22" i="261"/>
  <c r="F22" i="261"/>
  <c r="K21" i="261"/>
  <c r="K41" i="261" s="1"/>
  <c r="I21" i="261"/>
  <c r="F21" i="261"/>
  <c r="K20" i="261"/>
  <c r="I20" i="261"/>
  <c r="F20" i="261"/>
  <c r="F19" i="261"/>
  <c r="K18" i="261"/>
  <c r="I18" i="261"/>
  <c r="F18" i="261"/>
  <c r="K17" i="261"/>
  <c r="I17" i="261"/>
  <c r="F17" i="261"/>
  <c r="K16" i="261"/>
  <c r="I16" i="261"/>
  <c r="F16" i="261"/>
  <c r="K15" i="261"/>
  <c r="I15" i="261"/>
  <c r="F15" i="261"/>
  <c r="K14" i="261"/>
  <c r="I14" i="261"/>
  <c r="F14" i="261"/>
  <c r="K13" i="261"/>
  <c r="K33" i="261" s="1"/>
  <c r="I13" i="261"/>
  <c r="F13" i="261"/>
  <c r="K12" i="261"/>
  <c r="I12" i="261"/>
  <c r="F12" i="261"/>
  <c r="F11" i="261"/>
  <c r="I10" i="261"/>
  <c r="F10" i="261"/>
  <c r="K10" i="261" s="1"/>
  <c r="J8" i="261"/>
  <c r="H8" i="261"/>
  <c r="F8" i="261"/>
  <c r="J7" i="261"/>
  <c r="H7" i="261"/>
  <c r="F7" i="261"/>
  <c r="J6" i="261"/>
  <c r="H6" i="261"/>
  <c r="F6" i="261"/>
  <c r="J5" i="261"/>
  <c r="H5" i="261"/>
  <c r="F5" i="261"/>
  <c r="J4" i="261"/>
  <c r="H4" i="261"/>
  <c r="F4" i="261"/>
  <c r="J3" i="261"/>
  <c r="R7" i="261" s="1"/>
  <c r="N2" i="261" s="1"/>
  <c r="H3" i="261"/>
  <c r="F3" i="261"/>
  <c r="AR44" i="260"/>
  <c r="AE44" i="260"/>
  <c r="S44" i="260"/>
  <c r="AQ43" i="260"/>
  <c r="AQ42" i="260"/>
  <c r="X33" i="260"/>
  <c r="AQ41" i="260" s="1"/>
  <c r="AI33" i="260" s="1"/>
  <c r="D33" i="260"/>
  <c r="X32" i="260"/>
  <c r="AQ40" i="260" s="1"/>
  <c r="AI32" i="260" s="1"/>
  <c r="D32" i="260"/>
  <c r="X31" i="260"/>
  <c r="AQ39" i="260" s="1"/>
  <c r="AI31" i="260" s="1"/>
  <c r="D31" i="260"/>
  <c r="X30" i="260"/>
  <c r="AQ38" i="260" s="1"/>
  <c r="AI30" i="260" s="1"/>
  <c r="D30" i="260"/>
  <c r="X29" i="260"/>
  <c r="D29" i="260"/>
  <c r="X28" i="260"/>
  <c r="D28" i="260"/>
  <c r="AQ28" i="260" s="1"/>
  <c r="O28" i="260" s="1"/>
  <c r="X27" i="260"/>
  <c r="AQ35" i="260" s="1"/>
  <c r="AI27" i="260" s="1"/>
  <c r="D27" i="260"/>
  <c r="AQ27" i="260" s="1"/>
  <c r="O27" i="260" s="1"/>
  <c r="X26" i="260"/>
  <c r="AQ34" i="260" s="1"/>
  <c r="AI26" i="260" s="1"/>
  <c r="D26" i="260"/>
  <c r="AQ26" i="260" s="1"/>
  <c r="O26" i="260" s="1"/>
  <c r="X25" i="260"/>
  <c r="AQ33" i="260" s="1"/>
  <c r="D25" i="260"/>
  <c r="AQ25" i="260" s="1"/>
  <c r="O25" i="260" s="1"/>
  <c r="X24" i="260"/>
  <c r="D24" i="260"/>
  <c r="V21" i="259"/>
  <c r="V46" i="259" s="1"/>
  <c r="V65" i="259" s="1"/>
  <c r="AJ92" i="258"/>
  <c r="AX32" i="258"/>
  <c r="AW32" i="258"/>
  <c r="U32" i="258"/>
  <c r="R32" i="258"/>
  <c r="D32" i="258"/>
  <c r="AR32" i="258" s="1"/>
  <c r="AX31" i="258"/>
  <c r="AW31" i="258"/>
  <c r="U31" i="258"/>
  <c r="R31" i="258"/>
  <c r="D31" i="258"/>
  <c r="AX30" i="258"/>
  <c r="AW30" i="258"/>
  <c r="U30" i="258"/>
  <c r="R30" i="258"/>
  <c r="D30" i="258"/>
  <c r="AR30" i="258" s="1"/>
  <c r="AX29" i="258"/>
  <c r="AW29" i="258"/>
  <c r="U29" i="258"/>
  <c r="R29" i="258"/>
  <c r="D29" i="258"/>
  <c r="AR29" i="258" s="1"/>
  <c r="AV29" i="258" s="1"/>
  <c r="AX28" i="258"/>
  <c r="AW28" i="258"/>
  <c r="U28" i="258"/>
  <c r="R28" i="258"/>
  <c r="D28" i="258"/>
  <c r="AO28" i="258" s="1"/>
  <c r="AX27" i="258"/>
  <c r="AW27" i="258"/>
  <c r="U27" i="258"/>
  <c r="R27" i="258"/>
  <c r="D27" i="258"/>
  <c r="AO27" i="258" s="1"/>
  <c r="AX26" i="258"/>
  <c r="AW26" i="258"/>
  <c r="U26" i="258"/>
  <c r="R26" i="258"/>
  <c r="D26" i="258"/>
  <c r="AO26" i="258" s="1"/>
  <c r="AX25" i="258"/>
  <c r="AW25" i="258"/>
  <c r="U25" i="258"/>
  <c r="R25" i="258"/>
  <c r="D25" i="258"/>
  <c r="AX24" i="258"/>
  <c r="AW24" i="258"/>
  <c r="U24" i="258"/>
  <c r="R24" i="258"/>
  <c r="D24" i="258"/>
  <c r="AR24" i="258" s="1"/>
  <c r="AX23" i="258"/>
  <c r="AW23" i="258"/>
  <c r="U23" i="258"/>
  <c r="R23" i="258"/>
  <c r="D23" i="258"/>
  <c r="AX22" i="258"/>
  <c r="AW22" i="258"/>
  <c r="D22" i="258"/>
  <c r="AO22" i="258" s="1"/>
  <c r="AX21" i="258"/>
  <c r="AW21" i="258"/>
  <c r="D21" i="258"/>
  <c r="AX20" i="258"/>
  <c r="AW20" i="258"/>
  <c r="D20" i="258"/>
  <c r="AX19" i="258"/>
  <c r="AW19" i="258"/>
  <c r="D19" i="258"/>
  <c r="AR19" i="258" s="1"/>
  <c r="AV19" i="258" s="1"/>
  <c r="AX18" i="258"/>
  <c r="AW18" i="258"/>
  <c r="D18" i="258"/>
  <c r="C137" i="258" s="1"/>
  <c r="AX17" i="258"/>
  <c r="AW17" i="258"/>
  <c r="D17" i="258"/>
  <c r="AX16" i="258"/>
  <c r="AW16" i="258"/>
  <c r="D16" i="258"/>
  <c r="C123" i="258" s="1"/>
  <c r="AX15" i="258"/>
  <c r="AW15" i="258"/>
  <c r="D15" i="258"/>
  <c r="AR15" i="258" s="1"/>
  <c r="AU15" i="258" s="1"/>
  <c r="AX14" i="258"/>
  <c r="AW14" i="258"/>
  <c r="D14" i="258"/>
  <c r="C109" i="258" s="1"/>
  <c r="AX13" i="258"/>
  <c r="AW13" i="258"/>
  <c r="D13" i="258"/>
  <c r="AC13" i="258" s="1"/>
  <c r="R9" i="258"/>
  <c r="M9" i="258"/>
  <c r="F9" i="258"/>
  <c r="R8" i="258"/>
  <c r="M8" i="258"/>
  <c r="F8" i="258"/>
  <c r="R7" i="258"/>
  <c r="M7" i="258"/>
  <c r="F7" i="258"/>
  <c r="R5" i="258"/>
  <c r="F5" i="258"/>
  <c r="M4" i="258"/>
  <c r="F4" i="258"/>
  <c r="F3" i="258"/>
  <c r="A49" i="258" s="1" a="1"/>
  <c r="A49" i="258" s="1"/>
  <c r="AK2" i="258"/>
  <c r="AG2" i="258"/>
  <c r="L143" i="257"/>
  <c r="I135" i="257"/>
  <c r="I134" i="257"/>
  <c r="I133" i="257"/>
  <c r="C29" i="257"/>
  <c r="E381" i="63" s="1"/>
  <c r="C28" i="257"/>
  <c r="C27" i="257"/>
  <c r="E379" i="63" s="1"/>
  <c r="C26" i="257"/>
  <c r="C25" i="257"/>
  <c r="E377" i="63" s="1"/>
  <c r="C24" i="257"/>
  <c r="C23" i="257"/>
  <c r="C22" i="257"/>
  <c r="C21" i="257"/>
  <c r="E373" i="63" s="1"/>
  <c r="C20" i="257"/>
  <c r="K20" i="257" s="1"/>
  <c r="K40" i="257" s="1"/>
  <c r="C19" i="257"/>
  <c r="E371" i="63" s="1"/>
  <c r="C18" i="257"/>
  <c r="C39" i="257" s="1"/>
  <c r="I39" i="257" s="1"/>
  <c r="C17" i="257"/>
  <c r="E369" i="63" s="1"/>
  <c r="C16" i="257"/>
  <c r="I16" i="257" s="1"/>
  <c r="C15" i="257"/>
  <c r="E367" i="63" s="1"/>
  <c r="C14" i="257"/>
  <c r="C13" i="257"/>
  <c r="E365" i="63" s="1"/>
  <c r="C12" i="257"/>
  <c r="C33" i="257" s="1"/>
  <c r="I33" i="257" s="1"/>
  <c r="C11" i="257"/>
  <c r="E363" i="63" s="1"/>
  <c r="C10" i="257"/>
  <c r="D7" i="257"/>
  <c r="D6" i="257"/>
  <c r="E5" i="257"/>
  <c r="D5" i="257"/>
  <c r="C5" i="257"/>
  <c r="D4" i="257"/>
  <c r="D3" i="257"/>
  <c r="D2" i="257"/>
  <c r="AA77" i="259"/>
  <c r="X84" i="259" s="1"/>
  <c r="I136" i="257" s="1"/>
  <c r="AE65" i="259"/>
  <c r="AG63" i="259"/>
  <c r="AB63" i="259"/>
  <c r="AG62" i="259"/>
  <c r="AB62" i="259"/>
  <c r="AG61" i="259"/>
  <c r="AB61" i="259"/>
  <c r="AG60" i="259"/>
  <c r="AB60" i="259"/>
  <c r="AG59" i="259"/>
  <c r="AB59" i="259"/>
  <c r="AG58" i="259"/>
  <c r="AB58" i="259"/>
  <c r="AG57" i="259"/>
  <c r="AB57" i="259"/>
  <c r="AG56" i="259"/>
  <c r="AB56" i="259"/>
  <c r="AG55" i="259"/>
  <c r="AB55" i="259"/>
  <c r="AG54" i="259"/>
  <c r="AB54" i="259"/>
  <c r="AG53" i="259"/>
  <c r="AB53" i="259"/>
  <c r="AG52" i="259"/>
  <c r="AB52" i="259"/>
  <c r="AG51" i="259"/>
  <c r="AB51" i="259"/>
  <c r="AG50" i="259"/>
  <c r="AB50" i="259"/>
  <c r="AG49" i="259"/>
  <c r="AB49" i="259"/>
  <c r="AG48" i="259"/>
  <c r="AE46" i="259"/>
  <c r="AB45" i="259"/>
  <c r="X80" i="259" s="1"/>
  <c r="I132" i="257" s="1"/>
  <c r="AG37" i="259"/>
  <c r="AG36" i="259"/>
  <c r="AG35" i="259"/>
  <c r="AG34" i="259"/>
  <c r="AG33" i="259"/>
  <c r="AG32" i="259"/>
  <c r="AG31" i="259"/>
  <c r="AG30" i="259"/>
  <c r="AG29" i="259"/>
  <c r="AG28" i="259"/>
  <c r="AG27" i="259"/>
  <c r="AG26" i="259"/>
  <c r="AA19" i="259"/>
  <c r="V19" i="259"/>
  <c r="AA18" i="259"/>
  <c r="V18" i="259"/>
  <c r="AC18" i="259" s="1"/>
  <c r="AA17" i="259"/>
  <c r="V17" i="259"/>
  <c r="AC17" i="259" s="1"/>
  <c r="AA16" i="259"/>
  <c r="V16" i="259"/>
  <c r="W16" i="259" s="1"/>
  <c r="AA15" i="259"/>
  <c r="V15" i="259"/>
  <c r="AC14" i="259"/>
  <c r="AA14" i="259"/>
  <c r="AA13" i="259"/>
  <c r="V13" i="259"/>
  <c r="W13" i="259" s="1"/>
  <c r="AA12" i="259"/>
  <c r="V12" i="259"/>
  <c r="W12" i="259" s="1"/>
  <c r="AC11" i="259"/>
  <c r="AA11" i="259"/>
  <c r="AA10" i="259"/>
  <c r="V10" i="259"/>
  <c r="AC10" i="259" s="1"/>
  <c r="AA9" i="259"/>
  <c r="V9" i="259"/>
  <c r="AC8" i="259"/>
  <c r="AA8" i="259"/>
  <c r="AC7" i="259"/>
  <c r="AA7" i="259"/>
  <c r="AC6" i="259"/>
  <c r="AA6" i="259"/>
  <c r="AA5" i="259"/>
  <c r="V5" i="259"/>
  <c r="W5" i="259" s="1"/>
  <c r="AC4" i="259"/>
  <c r="AA4" i="259"/>
  <c r="AC3" i="259"/>
  <c r="AA3" i="259"/>
  <c r="X155" i="258"/>
  <c r="X154" i="258"/>
  <c r="X153" i="258"/>
  <c r="X152" i="258"/>
  <c r="X151" i="258"/>
  <c r="X148" i="258"/>
  <c r="X147" i="258"/>
  <c r="X146" i="258"/>
  <c r="X145" i="258"/>
  <c r="X144" i="258"/>
  <c r="X141" i="258"/>
  <c r="X140" i="258"/>
  <c r="X139" i="258"/>
  <c r="X138" i="258"/>
  <c r="X137" i="258"/>
  <c r="X134" i="258"/>
  <c r="X133" i="258"/>
  <c r="X132" i="258"/>
  <c r="X131" i="258"/>
  <c r="X130" i="258"/>
  <c r="X127" i="258"/>
  <c r="X126" i="258"/>
  <c r="X125" i="258"/>
  <c r="X124" i="258"/>
  <c r="X123" i="258"/>
  <c r="X120" i="258"/>
  <c r="X119" i="258"/>
  <c r="X118" i="258"/>
  <c r="X117" i="258"/>
  <c r="X116" i="258"/>
  <c r="X113" i="258"/>
  <c r="Z113" i="258" s="1"/>
  <c r="AB113" i="258" s="1"/>
  <c r="AD113" i="258" s="1"/>
  <c r="X112" i="258"/>
  <c r="Z112" i="258" s="1"/>
  <c r="AB112" i="258" s="1"/>
  <c r="AD112" i="258" s="1"/>
  <c r="X111" i="258"/>
  <c r="Z111" i="258" s="1"/>
  <c r="AB111" i="258" s="1"/>
  <c r="AD111" i="258" s="1"/>
  <c r="X110" i="258"/>
  <c r="Z110" i="258" s="1"/>
  <c r="AB110" i="258" s="1"/>
  <c r="AD110" i="258" s="1"/>
  <c r="X109" i="258"/>
  <c r="Z109" i="258" s="1"/>
  <c r="AB109" i="258" s="1"/>
  <c r="AD109" i="258" s="1"/>
  <c r="X106" i="258"/>
  <c r="X105" i="258"/>
  <c r="X104" i="258"/>
  <c r="X103" i="258"/>
  <c r="X102" i="258"/>
  <c r="B97" i="258"/>
  <c r="B96" i="258"/>
  <c r="B95" i="258"/>
  <c r="B91" i="258"/>
  <c r="AG88" i="258"/>
  <c r="AJ88" i="258" s="1"/>
  <c r="B88" i="258" s="1"/>
  <c r="X87" i="258"/>
  <c r="AJ87" i="258" s="1"/>
  <c r="X86" i="258"/>
  <c r="AJ86" i="258" s="1"/>
  <c r="B86" i="258" s="1"/>
  <c r="R85" i="258"/>
  <c r="AG84" i="258"/>
  <c r="AJ84" i="258" s="1"/>
  <c r="AJ83" i="258"/>
  <c r="AG83" i="258"/>
  <c r="AD83" i="258" s="1"/>
  <c r="AJ82" i="258"/>
  <c r="AG82" i="258"/>
  <c r="AD82" i="258" s="1"/>
  <c r="AJ81" i="258"/>
  <c r="B81" i="258" s="1"/>
  <c r="AG81" i="258"/>
  <c r="AD81" i="258" s="1"/>
  <c r="AJ80" i="258"/>
  <c r="AG80" i="258"/>
  <c r="AD80" i="258" s="1"/>
  <c r="AJ79" i="258"/>
  <c r="AT75" i="258" s="1"/>
  <c r="AG79" i="258"/>
  <c r="AD79" i="258" s="1"/>
  <c r="AG78" i="258"/>
  <c r="AJ77" i="258"/>
  <c r="B77" i="258" s="1"/>
  <c r="AG77" i="258"/>
  <c r="AD77" i="258" s="1"/>
  <c r="AJ76" i="258"/>
  <c r="AG76" i="258"/>
  <c r="AD76" i="258" s="1"/>
  <c r="AG75" i="258"/>
  <c r="AR74" i="258"/>
  <c r="AJ74" i="258"/>
  <c r="B74" i="258" s="1"/>
  <c r="AG74" i="258"/>
  <c r="AD74" i="258" s="1"/>
  <c r="AJ73" i="258"/>
  <c r="B73" i="258" s="1"/>
  <c r="AG73" i="258"/>
  <c r="AD73" i="258" s="1"/>
  <c r="AR70" i="258" s="1"/>
  <c r="AR71" i="258" s="1"/>
  <c r="AR72" i="258" s="1"/>
  <c r="AJ72" i="258"/>
  <c r="AG72" i="258"/>
  <c r="AD72" i="258" s="1"/>
  <c r="AQ70" i="258" s="1"/>
  <c r="AQ71" i="258" s="1"/>
  <c r="AQ72" i="258" s="1"/>
  <c r="AG71" i="258"/>
  <c r="X71" i="258"/>
  <c r="AJ71" i="258" s="1"/>
  <c r="B71" i="258" s="1"/>
  <c r="AG70" i="258"/>
  <c r="R70" i="258"/>
  <c r="X70" i="258" s="1"/>
  <c r="AU69" i="258"/>
  <c r="AS69" i="258"/>
  <c r="B69" i="258"/>
  <c r="B68" i="258"/>
  <c r="BA67" i="258"/>
  <c r="AE66" i="258"/>
  <c r="D66" i="258"/>
  <c r="AE65" i="258"/>
  <c r="BA65" i="258" s="1"/>
  <c r="D65" i="258"/>
  <c r="AC65" i="258" s="1"/>
  <c r="W64" i="258"/>
  <c r="AE64" i="258" s="1"/>
  <c r="D64" i="258"/>
  <c r="AR64" i="258" s="1"/>
  <c r="W63" i="258"/>
  <c r="AE63" i="258" s="1"/>
  <c r="D63" i="258"/>
  <c r="AR63" i="258" s="1"/>
  <c r="W62" i="258"/>
  <c r="AE62" i="258" s="1"/>
  <c r="BA62" i="258" s="1"/>
  <c r="D62" i="258"/>
  <c r="G62" i="258" s="1"/>
  <c r="W61" i="258"/>
  <c r="AE61" i="258" s="1"/>
  <c r="BA61" i="258" s="1"/>
  <c r="D61" i="258"/>
  <c r="AE60" i="258"/>
  <c r="D60" i="258"/>
  <c r="D59" i="258"/>
  <c r="D58" i="258"/>
  <c r="D57" i="258"/>
  <c r="D56" i="258"/>
  <c r="AC56" i="258" s="1"/>
  <c r="D55" i="258"/>
  <c r="D54" i="258"/>
  <c r="AC54" i="258" s="1"/>
  <c r="D53" i="258"/>
  <c r="AG53" i="258" s="1"/>
  <c r="D52" i="258"/>
  <c r="AC52" i="258" s="1"/>
  <c r="D51" i="258"/>
  <c r="D50" i="258"/>
  <c r="G50" i="258" s="1"/>
  <c r="BC48" i="258"/>
  <c r="BA48" i="258"/>
  <c r="AQ48" i="258"/>
  <c r="AP48" i="258"/>
  <c r="AE47" i="258"/>
  <c r="BC46" i="258"/>
  <c r="BA46" i="258"/>
  <c r="G46" i="258"/>
  <c r="D46" i="258"/>
  <c r="AR46" i="258" s="1"/>
  <c r="AT46" i="258" s="1"/>
  <c r="BC45" i="258"/>
  <c r="G45" i="258"/>
  <c r="D45" i="258"/>
  <c r="AR45" i="258" s="1"/>
  <c r="AT45" i="258" s="1"/>
  <c r="AE44" i="258"/>
  <c r="G44" i="258"/>
  <c r="AQ44" i="258" s="1"/>
  <c r="D44" i="258"/>
  <c r="AR44" i="258" s="1"/>
  <c r="AS44" i="258" s="1"/>
  <c r="AE43" i="258"/>
  <c r="G43" i="258"/>
  <c r="AQ43" i="258" s="1"/>
  <c r="D43" i="258"/>
  <c r="AR42" i="258"/>
  <c r="AQ42" i="258"/>
  <c r="AP42" i="258"/>
  <c r="AG42" i="258"/>
  <c r="AE42" i="258"/>
  <c r="BA42" i="258" s="1"/>
  <c r="AC42" i="258"/>
  <c r="AR41" i="258"/>
  <c r="AS41" i="258" s="1"/>
  <c r="AQ41" i="258"/>
  <c r="AP41" i="258"/>
  <c r="AG41" i="258"/>
  <c r="AE41" i="258"/>
  <c r="AC41" i="258"/>
  <c r="AC32" i="258"/>
  <c r="AC26" i="258"/>
  <c r="AR22" i="258"/>
  <c r="BB10" i="258"/>
  <c r="K248" i="257"/>
  <c r="L248" i="257" s="1"/>
  <c r="K247" i="257"/>
  <c r="L247" i="257" s="1"/>
  <c r="H247" i="257" s="1"/>
  <c r="K246" i="257"/>
  <c r="L246" i="257" s="1"/>
  <c r="K245" i="257"/>
  <c r="L245" i="257" s="1"/>
  <c r="J245" i="257"/>
  <c r="K241" i="257"/>
  <c r="L241" i="257" s="1"/>
  <c r="H241" i="257" s="1"/>
  <c r="K240" i="257"/>
  <c r="L240" i="257" s="1"/>
  <c r="K239" i="257"/>
  <c r="L239" i="257" s="1"/>
  <c r="K238" i="257"/>
  <c r="L238" i="257" s="1"/>
  <c r="J238" i="257"/>
  <c r="K234" i="257"/>
  <c r="L234" i="257" s="1"/>
  <c r="K233" i="257"/>
  <c r="L233" i="257" s="1"/>
  <c r="K232" i="257"/>
  <c r="L232" i="257" s="1"/>
  <c r="K231" i="257"/>
  <c r="L231" i="257" s="1"/>
  <c r="J231" i="257"/>
  <c r="K227" i="257"/>
  <c r="L227" i="257" s="1"/>
  <c r="M227" i="257" s="1"/>
  <c r="K226" i="257"/>
  <c r="L226" i="257" s="1"/>
  <c r="K225" i="257"/>
  <c r="L225" i="257" s="1"/>
  <c r="M225" i="257" s="1"/>
  <c r="K224" i="257"/>
  <c r="L224" i="257" s="1"/>
  <c r="M224" i="257" s="1"/>
  <c r="J224" i="257"/>
  <c r="K220" i="257"/>
  <c r="L220" i="257" s="1"/>
  <c r="K219" i="257"/>
  <c r="L219" i="257" s="1"/>
  <c r="H219" i="257" s="1"/>
  <c r="K218" i="257"/>
  <c r="L218" i="257" s="1"/>
  <c r="H218" i="257" s="1"/>
  <c r="L217" i="257"/>
  <c r="K217" i="257"/>
  <c r="J217" i="257"/>
  <c r="K213" i="257"/>
  <c r="L213" i="257" s="1"/>
  <c r="M213" i="257" s="1"/>
  <c r="K212" i="257"/>
  <c r="L212" i="257" s="1"/>
  <c r="M212" i="257" s="1"/>
  <c r="K211" i="257"/>
  <c r="L211" i="257" s="1"/>
  <c r="H211" i="257" s="1"/>
  <c r="K210" i="257"/>
  <c r="L210" i="257" s="1"/>
  <c r="H210" i="257" s="1"/>
  <c r="J210" i="257"/>
  <c r="M206" i="257"/>
  <c r="K206" i="257"/>
  <c r="L206" i="257" s="1"/>
  <c r="H206" i="257" s="1"/>
  <c r="K205" i="257"/>
  <c r="L205" i="257" s="1"/>
  <c r="H205" i="257" s="1"/>
  <c r="K204" i="257"/>
  <c r="L204" i="257" s="1"/>
  <c r="H204" i="257" s="1"/>
  <c r="K203" i="257"/>
  <c r="L203" i="257" s="1"/>
  <c r="H203" i="257" s="1"/>
  <c r="J203" i="257"/>
  <c r="K199" i="257"/>
  <c r="L199" i="257" s="1"/>
  <c r="M199" i="257" s="1"/>
  <c r="K198" i="257"/>
  <c r="L198" i="257" s="1"/>
  <c r="K197" i="257"/>
  <c r="L197" i="257" s="1"/>
  <c r="H197" i="257" s="1"/>
  <c r="K196" i="257"/>
  <c r="L196" i="257" s="1"/>
  <c r="J196" i="257"/>
  <c r="K192" i="257"/>
  <c r="L192" i="257" s="1"/>
  <c r="H192" i="257" s="1"/>
  <c r="K191" i="257"/>
  <c r="L191" i="257" s="1"/>
  <c r="K190" i="257"/>
  <c r="L190" i="257" s="1"/>
  <c r="K189" i="257"/>
  <c r="L189" i="257" s="1"/>
  <c r="H189" i="257" s="1"/>
  <c r="J189" i="257"/>
  <c r="K185" i="257"/>
  <c r="L185" i="257" s="1"/>
  <c r="H185" i="257" s="1"/>
  <c r="K184" i="257"/>
  <c r="L184" i="257" s="1"/>
  <c r="K183" i="257"/>
  <c r="L183" i="257" s="1"/>
  <c r="K182" i="257"/>
  <c r="L182" i="257" s="1"/>
  <c r="J182" i="257"/>
  <c r="K178" i="257"/>
  <c r="L178" i="257" s="1"/>
  <c r="K177" i="257"/>
  <c r="L177" i="257" s="1"/>
  <c r="K176" i="257"/>
  <c r="L176" i="257" s="1"/>
  <c r="M176" i="257" s="1"/>
  <c r="H176" i="257"/>
  <c r="K175" i="257"/>
  <c r="L175" i="257" s="1"/>
  <c r="J175" i="257"/>
  <c r="K171" i="257"/>
  <c r="L171" i="257" s="1"/>
  <c r="H171" i="257" s="1"/>
  <c r="K170" i="257"/>
  <c r="L170" i="257" s="1"/>
  <c r="K169" i="257"/>
  <c r="L169" i="257" s="1"/>
  <c r="K168" i="257"/>
  <c r="L168" i="257" s="1"/>
  <c r="H168" i="257" s="1"/>
  <c r="J168" i="257"/>
  <c r="K164" i="257"/>
  <c r="L164" i="257" s="1"/>
  <c r="K163" i="257"/>
  <c r="L163" i="257" s="1"/>
  <c r="K162" i="257"/>
  <c r="L162" i="257" s="1"/>
  <c r="H162" i="257" s="1"/>
  <c r="K161" i="257"/>
  <c r="L161" i="257" s="1"/>
  <c r="J161" i="257"/>
  <c r="K157" i="257"/>
  <c r="L157" i="257" s="1"/>
  <c r="K156" i="257"/>
  <c r="L156" i="257" s="1"/>
  <c r="K155" i="257"/>
  <c r="L155" i="257" s="1"/>
  <c r="K154" i="257"/>
  <c r="L154" i="257" s="1"/>
  <c r="J154" i="257"/>
  <c r="K150" i="257"/>
  <c r="L150" i="257" s="1"/>
  <c r="K149" i="257"/>
  <c r="L149" i="257" s="1"/>
  <c r="K148" i="257"/>
  <c r="L148" i="257" s="1"/>
  <c r="K147" i="257"/>
  <c r="L147" i="257" s="1"/>
  <c r="J147" i="257"/>
  <c r="L138" i="257"/>
  <c r="R139" i="257" s="1"/>
  <c r="G137" i="257"/>
  <c r="J137" i="257" s="1"/>
  <c r="L131" i="257"/>
  <c r="L130" i="257"/>
  <c r="J130" i="257"/>
  <c r="J129" i="257"/>
  <c r="L128" i="257"/>
  <c r="J128" i="257"/>
  <c r="T127" i="257"/>
  <c r="T128" i="257" s="1"/>
  <c r="T129" i="257" s="1"/>
  <c r="L127" i="257"/>
  <c r="J127" i="257"/>
  <c r="G126" i="257"/>
  <c r="S122" i="257"/>
  <c r="D122" i="257"/>
  <c r="S121" i="257"/>
  <c r="D121" i="257"/>
  <c r="S120" i="257"/>
  <c r="D120" i="257"/>
  <c r="S119" i="257"/>
  <c r="D119" i="257"/>
  <c r="S118" i="257"/>
  <c r="D118" i="257"/>
  <c r="S117" i="257"/>
  <c r="D117" i="257"/>
  <c r="S116" i="257"/>
  <c r="D116" i="257"/>
  <c r="S115" i="257"/>
  <c r="D115" i="257"/>
  <c r="S114" i="257"/>
  <c r="D114" i="257"/>
  <c r="S113" i="257"/>
  <c r="D113" i="257"/>
  <c r="S112" i="257"/>
  <c r="D112" i="257"/>
  <c r="S111" i="257"/>
  <c r="D111" i="257"/>
  <c r="S110" i="257"/>
  <c r="D110" i="257"/>
  <c r="S109" i="257"/>
  <c r="D109" i="257"/>
  <c r="S108" i="257"/>
  <c r="D108" i="257"/>
  <c r="S107" i="257"/>
  <c r="K107" i="257"/>
  <c r="L107" i="257" s="1"/>
  <c r="I107" i="257"/>
  <c r="D107" i="257"/>
  <c r="S106" i="257"/>
  <c r="K106" i="257"/>
  <c r="L106" i="257" s="1"/>
  <c r="I106" i="257"/>
  <c r="D106" i="257"/>
  <c r="S105" i="257"/>
  <c r="K105" i="257"/>
  <c r="L105" i="257" s="1"/>
  <c r="I105" i="257"/>
  <c r="D105" i="257"/>
  <c r="S104" i="257"/>
  <c r="K104" i="257"/>
  <c r="L104" i="257" s="1"/>
  <c r="I104" i="257"/>
  <c r="D104" i="257"/>
  <c r="S103" i="257"/>
  <c r="K103" i="257"/>
  <c r="L103" i="257" s="1"/>
  <c r="I103" i="257"/>
  <c r="D103" i="257"/>
  <c r="S102" i="257"/>
  <c r="K102" i="257"/>
  <c r="L102" i="257" s="1"/>
  <c r="I102" i="257"/>
  <c r="D102" i="257"/>
  <c r="S101" i="257"/>
  <c r="K101" i="257"/>
  <c r="L101" i="257" s="1"/>
  <c r="I101" i="257"/>
  <c r="D101" i="257"/>
  <c r="S100" i="257"/>
  <c r="K100" i="257"/>
  <c r="L100" i="257" s="1"/>
  <c r="I100" i="257"/>
  <c r="D100" i="257"/>
  <c r="S99" i="257"/>
  <c r="K99" i="257"/>
  <c r="L99" i="257" s="1"/>
  <c r="I99" i="257"/>
  <c r="D99" i="257"/>
  <c r="S98" i="257"/>
  <c r="K98" i="257"/>
  <c r="L98" i="257" s="1"/>
  <c r="I98" i="257"/>
  <c r="D98" i="257"/>
  <c r="S97" i="257"/>
  <c r="K97" i="257"/>
  <c r="L97" i="257" s="1"/>
  <c r="I97" i="257"/>
  <c r="D97" i="257"/>
  <c r="S96" i="257"/>
  <c r="K96" i="257"/>
  <c r="L96" i="257" s="1"/>
  <c r="I96" i="257"/>
  <c r="D96" i="257"/>
  <c r="S95" i="257"/>
  <c r="K95" i="257"/>
  <c r="L95" i="257" s="1"/>
  <c r="I95" i="257"/>
  <c r="D95" i="257"/>
  <c r="S94" i="257"/>
  <c r="K94" i="257"/>
  <c r="L94" i="257" s="1"/>
  <c r="I94" i="257"/>
  <c r="D94" i="257"/>
  <c r="S93" i="257"/>
  <c r="K93" i="257"/>
  <c r="L93" i="257" s="1"/>
  <c r="I93" i="257"/>
  <c r="D93" i="257"/>
  <c r="S92" i="257"/>
  <c r="K92" i="257"/>
  <c r="L92" i="257" s="1"/>
  <c r="I92" i="257"/>
  <c r="D92" i="257"/>
  <c r="S91" i="257"/>
  <c r="K91" i="257"/>
  <c r="L91" i="257" s="1"/>
  <c r="I91" i="257"/>
  <c r="D91" i="257"/>
  <c r="S90" i="257"/>
  <c r="K90" i="257"/>
  <c r="L90" i="257" s="1"/>
  <c r="I90" i="257"/>
  <c r="D90" i="257"/>
  <c r="S89" i="257"/>
  <c r="K89" i="257"/>
  <c r="L89" i="257" s="1"/>
  <c r="I89" i="257"/>
  <c r="D89" i="257"/>
  <c r="S88" i="257"/>
  <c r="K88" i="257"/>
  <c r="L88" i="257" s="1"/>
  <c r="I88" i="257"/>
  <c r="D88" i="257"/>
  <c r="S87" i="257"/>
  <c r="K87" i="257"/>
  <c r="L87" i="257" s="1"/>
  <c r="I87" i="257"/>
  <c r="D87" i="257"/>
  <c r="S86" i="257"/>
  <c r="K86" i="257"/>
  <c r="L86" i="257" s="1"/>
  <c r="I86" i="257"/>
  <c r="D86" i="257"/>
  <c r="S85" i="257"/>
  <c r="K85" i="257"/>
  <c r="L85" i="257" s="1"/>
  <c r="I85" i="257"/>
  <c r="D85" i="257"/>
  <c r="S84" i="257"/>
  <c r="K84" i="257"/>
  <c r="L84" i="257" s="1"/>
  <c r="I84" i="257"/>
  <c r="D84" i="257"/>
  <c r="S83" i="257"/>
  <c r="K83" i="257"/>
  <c r="L83" i="257" s="1"/>
  <c r="I83" i="257"/>
  <c r="D83" i="257"/>
  <c r="Q81" i="257"/>
  <c r="L81" i="257"/>
  <c r="S80" i="257"/>
  <c r="Q80" i="257"/>
  <c r="L80" i="257"/>
  <c r="S79" i="257"/>
  <c r="Q79" i="257"/>
  <c r="K79" i="257"/>
  <c r="L79" i="257" s="1"/>
  <c r="I79" i="257"/>
  <c r="D79" i="257"/>
  <c r="S78" i="257"/>
  <c r="Q78" i="257"/>
  <c r="K78" i="257"/>
  <c r="L78" i="257" s="1"/>
  <c r="I78" i="257"/>
  <c r="D78" i="257"/>
  <c r="S77" i="257"/>
  <c r="Q77" i="257"/>
  <c r="K77" i="257"/>
  <c r="L77" i="257" s="1"/>
  <c r="I77" i="257"/>
  <c r="D77" i="257"/>
  <c r="S76" i="257"/>
  <c r="Q76" i="257"/>
  <c r="K76" i="257"/>
  <c r="L76" i="257" s="1"/>
  <c r="I76" i="257"/>
  <c r="D76" i="257"/>
  <c r="S75" i="257"/>
  <c r="Q75" i="257"/>
  <c r="K75" i="257"/>
  <c r="L75" i="257" s="1"/>
  <c r="I75" i="257"/>
  <c r="D75" i="257"/>
  <c r="S74" i="257"/>
  <c r="Q74" i="257"/>
  <c r="K74" i="257"/>
  <c r="L74" i="257" s="1"/>
  <c r="I74" i="257"/>
  <c r="D74" i="257"/>
  <c r="S73" i="257"/>
  <c r="Q73" i="257"/>
  <c r="K73" i="257"/>
  <c r="L73" i="257" s="1"/>
  <c r="I73" i="257"/>
  <c r="D73" i="257"/>
  <c r="S72" i="257"/>
  <c r="Q72" i="257"/>
  <c r="K72" i="257"/>
  <c r="L72" i="257" s="1"/>
  <c r="I72" i="257"/>
  <c r="D72" i="257"/>
  <c r="S71" i="257"/>
  <c r="Q71" i="257"/>
  <c r="K71" i="257"/>
  <c r="L71" i="257" s="1"/>
  <c r="I71" i="257"/>
  <c r="D71" i="257"/>
  <c r="S70" i="257"/>
  <c r="Q70" i="257"/>
  <c r="K70" i="257"/>
  <c r="L70" i="257" s="1"/>
  <c r="I70" i="257"/>
  <c r="D70" i="257"/>
  <c r="S69" i="257"/>
  <c r="Q69" i="257"/>
  <c r="K69" i="257"/>
  <c r="L69" i="257" s="1"/>
  <c r="I69" i="257"/>
  <c r="D69" i="257"/>
  <c r="S68" i="257"/>
  <c r="Q68" i="257"/>
  <c r="K68" i="257"/>
  <c r="L68" i="257" s="1"/>
  <c r="I68" i="257"/>
  <c r="D68" i="257"/>
  <c r="S67" i="257"/>
  <c r="Q67" i="257"/>
  <c r="K67" i="257"/>
  <c r="L67" i="257" s="1"/>
  <c r="I67" i="257"/>
  <c r="D67" i="257"/>
  <c r="S66" i="257"/>
  <c r="Q66" i="257"/>
  <c r="K66" i="257"/>
  <c r="L66" i="257" s="1"/>
  <c r="I66" i="257"/>
  <c r="D66" i="257"/>
  <c r="S65" i="257"/>
  <c r="Q65" i="257"/>
  <c r="K65" i="257"/>
  <c r="L65" i="257" s="1"/>
  <c r="I65" i="257"/>
  <c r="D65" i="257"/>
  <c r="S64" i="257"/>
  <c r="Q64" i="257"/>
  <c r="K64" i="257"/>
  <c r="L64" i="257" s="1"/>
  <c r="I64" i="257"/>
  <c r="D64" i="257"/>
  <c r="S63" i="257"/>
  <c r="Q63" i="257"/>
  <c r="K63" i="257"/>
  <c r="L63" i="257" s="1"/>
  <c r="I63" i="257"/>
  <c r="D63" i="257"/>
  <c r="S62" i="257"/>
  <c r="Q62" i="257"/>
  <c r="K62" i="257"/>
  <c r="L62" i="257" s="1"/>
  <c r="I62" i="257"/>
  <c r="D62" i="257"/>
  <c r="S61" i="257"/>
  <c r="Q61" i="257"/>
  <c r="K61" i="257"/>
  <c r="L61" i="257" s="1"/>
  <c r="I61" i="257"/>
  <c r="D61" i="257"/>
  <c r="S60" i="257"/>
  <c r="Q60" i="257"/>
  <c r="K60" i="257"/>
  <c r="L60" i="257" s="1"/>
  <c r="I60" i="257"/>
  <c r="D60" i="257"/>
  <c r="S59" i="257"/>
  <c r="Q59" i="257"/>
  <c r="K59" i="257"/>
  <c r="L59" i="257" s="1"/>
  <c r="I59" i="257"/>
  <c r="D59" i="257"/>
  <c r="S58" i="257"/>
  <c r="Q58" i="257"/>
  <c r="K58" i="257"/>
  <c r="L58" i="257" s="1"/>
  <c r="I58" i="257"/>
  <c r="D58" i="257"/>
  <c r="S57" i="257"/>
  <c r="Q57" i="257"/>
  <c r="K57" i="257"/>
  <c r="L57" i="257" s="1"/>
  <c r="I57" i="257"/>
  <c r="D57" i="257"/>
  <c r="S56" i="257"/>
  <c r="Q56" i="257"/>
  <c r="K56" i="257"/>
  <c r="L56" i="257" s="1"/>
  <c r="I56" i="257"/>
  <c r="D56" i="257"/>
  <c r="S55" i="257"/>
  <c r="Q55" i="257"/>
  <c r="K55" i="257"/>
  <c r="L55" i="257" s="1"/>
  <c r="I55" i="257"/>
  <c r="D55" i="257"/>
  <c r="S54" i="257"/>
  <c r="Q54" i="257"/>
  <c r="K54" i="257"/>
  <c r="L54" i="257" s="1"/>
  <c r="I54" i="257"/>
  <c r="D54" i="257"/>
  <c r="S53" i="257"/>
  <c r="Q53" i="257"/>
  <c r="K53" i="257"/>
  <c r="L53" i="257" s="1"/>
  <c r="I53" i="257"/>
  <c r="D53" i="257"/>
  <c r="S52" i="257"/>
  <c r="Q52" i="257"/>
  <c r="K52" i="257"/>
  <c r="L52" i="257" s="1"/>
  <c r="I52" i="257"/>
  <c r="D52" i="257"/>
  <c r="S51" i="257"/>
  <c r="Q51" i="257"/>
  <c r="K51" i="257"/>
  <c r="L51" i="257" s="1"/>
  <c r="I51" i="257"/>
  <c r="D51" i="257"/>
  <c r="S50" i="257"/>
  <c r="Q50" i="257"/>
  <c r="K50" i="257"/>
  <c r="L50" i="257" s="1"/>
  <c r="I50" i="257"/>
  <c r="D50" i="257"/>
  <c r="S49" i="257"/>
  <c r="Q49" i="257"/>
  <c r="K49" i="257"/>
  <c r="L49" i="257" s="1"/>
  <c r="I49" i="257"/>
  <c r="D49" i="257"/>
  <c r="S48" i="257"/>
  <c r="Q48" i="257"/>
  <c r="K48" i="257"/>
  <c r="L48" i="257" s="1"/>
  <c r="I48" i="257"/>
  <c r="D48" i="257"/>
  <c r="S47" i="257"/>
  <c r="Q47" i="257"/>
  <c r="K47" i="257"/>
  <c r="L47" i="257" s="1"/>
  <c r="I47" i="257"/>
  <c r="D47" i="257"/>
  <c r="S46" i="257"/>
  <c r="Q46" i="257"/>
  <c r="K46" i="257"/>
  <c r="L46" i="257" s="1"/>
  <c r="I46" i="257"/>
  <c r="D46" i="257"/>
  <c r="Q45" i="257"/>
  <c r="E44" i="257"/>
  <c r="E43" i="257"/>
  <c r="E42" i="257"/>
  <c r="E41" i="257"/>
  <c r="E40" i="257"/>
  <c r="E39" i="257"/>
  <c r="E38" i="257"/>
  <c r="E37" i="257"/>
  <c r="E36" i="257"/>
  <c r="E35" i="257"/>
  <c r="E34" i="257"/>
  <c r="E33" i="257"/>
  <c r="E32" i="257"/>
  <c r="E31" i="257"/>
  <c r="E30" i="257"/>
  <c r="F29" i="257"/>
  <c r="F28" i="257"/>
  <c r="F27" i="257"/>
  <c r="F26" i="257"/>
  <c r="F25" i="257"/>
  <c r="F24" i="257"/>
  <c r="F23" i="257"/>
  <c r="F22" i="257"/>
  <c r="F21" i="257"/>
  <c r="F20" i="257"/>
  <c r="F19" i="257"/>
  <c r="F18" i="257"/>
  <c r="F17" i="257"/>
  <c r="F16" i="257"/>
  <c r="F15" i="257"/>
  <c r="F14" i="257"/>
  <c r="F13" i="257"/>
  <c r="F12" i="257"/>
  <c r="F11" i="257"/>
  <c r="F10" i="257"/>
  <c r="K10" i="257" s="1"/>
  <c r="K30" i="257" s="1"/>
  <c r="J8" i="257"/>
  <c r="H8" i="257"/>
  <c r="F8" i="257"/>
  <c r="J7" i="257"/>
  <c r="H7" i="257"/>
  <c r="F7" i="257"/>
  <c r="J6" i="257"/>
  <c r="H6" i="257"/>
  <c r="F6" i="257"/>
  <c r="J5" i="257"/>
  <c r="H5" i="257"/>
  <c r="F5" i="257"/>
  <c r="J4" i="257"/>
  <c r="H4" i="257"/>
  <c r="F4" i="257"/>
  <c r="J3" i="257"/>
  <c r="R7" i="257" s="1"/>
  <c r="H3" i="257"/>
  <c r="F3" i="257"/>
  <c r="AR44" i="256"/>
  <c r="AE44" i="256"/>
  <c r="S44" i="256"/>
  <c r="AQ43" i="256"/>
  <c r="AQ42" i="256"/>
  <c r="X33" i="256"/>
  <c r="D33" i="256"/>
  <c r="X32" i="256"/>
  <c r="D32" i="256"/>
  <c r="X31" i="256"/>
  <c r="D31" i="256"/>
  <c r="AQ31" i="256" s="1"/>
  <c r="O31" i="256" s="1"/>
  <c r="X30" i="256"/>
  <c r="D30" i="256"/>
  <c r="AQ30" i="256" s="1"/>
  <c r="O30" i="256" s="1"/>
  <c r="X29" i="256"/>
  <c r="AQ37" i="256" s="1"/>
  <c r="AI29" i="256" s="1"/>
  <c r="D29" i="256"/>
  <c r="AQ29" i="256" s="1"/>
  <c r="O29" i="256" s="1"/>
  <c r="X28" i="256"/>
  <c r="AQ36" i="256" s="1"/>
  <c r="AI28" i="256" s="1"/>
  <c r="D28" i="256"/>
  <c r="AQ28" i="256" s="1"/>
  <c r="O28" i="256" s="1"/>
  <c r="X27" i="256"/>
  <c r="D27" i="256"/>
  <c r="X26" i="256"/>
  <c r="AQ34" i="256" s="1"/>
  <c r="AI26" i="256" s="1"/>
  <c r="D26" i="256"/>
  <c r="X25" i="256"/>
  <c r="D25" i="256"/>
  <c r="X24" i="256"/>
  <c r="D24" i="256"/>
  <c r="V21" i="255"/>
  <c r="V46" i="255" s="1"/>
  <c r="V65" i="255" s="1"/>
  <c r="AJ92" i="254"/>
  <c r="M93" i="254" s="1"/>
  <c r="AX32" i="254"/>
  <c r="AW32" i="254"/>
  <c r="U32" i="254"/>
  <c r="R32" i="254"/>
  <c r="D32" i="254"/>
  <c r="AC32" i="254" s="1"/>
  <c r="AX31" i="254"/>
  <c r="AW31" i="254"/>
  <c r="U31" i="254"/>
  <c r="R31" i="254"/>
  <c r="D31" i="254"/>
  <c r="AR31" i="254" s="1"/>
  <c r="AX30" i="254"/>
  <c r="AW30" i="254"/>
  <c r="U30" i="254"/>
  <c r="R30" i="254"/>
  <c r="D30" i="254"/>
  <c r="AO30" i="254" s="1"/>
  <c r="AX29" i="254"/>
  <c r="AW29" i="254"/>
  <c r="U29" i="254"/>
  <c r="R29" i="254"/>
  <c r="D29" i="254"/>
  <c r="AC29" i="254" s="1"/>
  <c r="AX28" i="254"/>
  <c r="AW28" i="254"/>
  <c r="U28" i="254"/>
  <c r="R28" i="254"/>
  <c r="D28" i="254"/>
  <c r="AX27" i="254"/>
  <c r="AW27" i="254"/>
  <c r="U27" i="254"/>
  <c r="R27" i="254"/>
  <c r="D27" i="254"/>
  <c r="AO27" i="254" s="1"/>
  <c r="AX26" i="254"/>
  <c r="AW26" i="254"/>
  <c r="U26" i="254"/>
  <c r="R26" i="254"/>
  <c r="D26" i="254"/>
  <c r="AX25" i="254"/>
  <c r="AW25" i="254"/>
  <c r="U25" i="254"/>
  <c r="R25" i="254"/>
  <c r="D25" i="254"/>
  <c r="AX24" i="254"/>
  <c r="AW24" i="254"/>
  <c r="U24" i="254"/>
  <c r="R24" i="254"/>
  <c r="D24" i="254"/>
  <c r="AO24" i="254" s="1"/>
  <c r="AX23" i="254"/>
  <c r="AW23" i="254"/>
  <c r="U23" i="254"/>
  <c r="R23" i="254"/>
  <c r="D23" i="254"/>
  <c r="AO23" i="254" s="1"/>
  <c r="AX22" i="254"/>
  <c r="AW22" i="254"/>
  <c r="D22" i="254"/>
  <c r="AR22" i="254" s="1"/>
  <c r="AX21" i="254"/>
  <c r="AW21" i="254"/>
  <c r="D21" i="254"/>
  <c r="AX20" i="254"/>
  <c r="AW20" i="254"/>
  <c r="D20" i="254"/>
  <c r="AX19" i="254"/>
  <c r="AW19" i="254"/>
  <c r="D19" i="254"/>
  <c r="AR19" i="254" s="1"/>
  <c r="AX18" i="254"/>
  <c r="AW18" i="254"/>
  <c r="D18" i="254"/>
  <c r="C137" i="254" s="1"/>
  <c r="AX17" i="254"/>
  <c r="AW17" i="254"/>
  <c r="D17" i="254"/>
  <c r="AC17" i="254" s="1"/>
  <c r="AX16" i="254"/>
  <c r="AW16" i="254"/>
  <c r="D16" i="254"/>
  <c r="AX15" i="254"/>
  <c r="AW15" i="254"/>
  <c r="D15" i="254"/>
  <c r="AC15" i="254" s="1"/>
  <c r="AX14" i="254"/>
  <c r="AW14" i="254"/>
  <c r="D14" i="254"/>
  <c r="AX13" i="254"/>
  <c r="AW13" i="254"/>
  <c r="D13" i="254"/>
  <c r="R9" i="254"/>
  <c r="M9" i="254"/>
  <c r="F9" i="254"/>
  <c r="R8" i="254"/>
  <c r="M8" i="254"/>
  <c r="F8" i="254"/>
  <c r="R7" i="254"/>
  <c r="M7" i="254"/>
  <c r="F7" i="254"/>
  <c r="R5" i="254"/>
  <c r="F5" i="254"/>
  <c r="M4" i="254"/>
  <c r="F4" i="254"/>
  <c r="F3" i="254"/>
  <c r="A49" i="254" s="1" a="1"/>
  <c r="A49" i="254" s="1"/>
  <c r="G49" i="254" s="1"/>
  <c r="AK2" i="254"/>
  <c r="AG2" i="254"/>
  <c r="L143" i="253"/>
  <c r="I135" i="253"/>
  <c r="I134" i="253"/>
  <c r="I133" i="253"/>
  <c r="C29" i="253"/>
  <c r="E361" i="63" s="1"/>
  <c r="C28" i="253"/>
  <c r="C27" i="253"/>
  <c r="I27" i="253" s="1"/>
  <c r="C26" i="253"/>
  <c r="K26" i="253" s="1"/>
  <c r="C25" i="253"/>
  <c r="C24" i="253"/>
  <c r="C23" i="253"/>
  <c r="E355" i="63" s="1"/>
  <c r="C22" i="253"/>
  <c r="C21" i="253"/>
  <c r="E353" i="63" s="1"/>
  <c r="C20" i="253"/>
  <c r="K20" i="253" s="1"/>
  <c r="K40" i="253" s="1"/>
  <c r="C19" i="253"/>
  <c r="I19" i="253" s="1"/>
  <c r="C18" i="253"/>
  <c r="E350" i="63" s="1"/>
  <c r="C17" i="253"/>
  <c r="E349" i="63" s="1"/>
  <c r="C16" i="253"/>
  <c r="C15" i="253"/>
  <c r="E347" i="63" s="1"/>
  <c r="C14" i="253"/>
  <c r="C13" i="253"/>
  <c r="E345" i="63" s="1"/>
  <c r="C12" i="253"/>
  <c r="C33" i="253" s="1"/>
  <c r="I33" i="253" s="1"/>
  <c r="C11" i="253"/>
  <c r="C10" i="253"/>
  <c r="D7" i="253"/>
  <c r="D6" i="253"/>
  <c r="E5" i="253"/>
  <c r="D5" i="253"/>
  <c r="C5" i="253"/>
  <c r="D4" i="253"/>
  <c r="D3" i="253"/>
  <c r="D2" i="253"/>
  <c r="AA77" i="255"/>
  <c r="X84" i="255" s="1"/>
  <c r="I136" i="253" s="1"/>
  <c r="AE65" i="255"/>
  <c r="AG63" i="255"/>
  <c r="AB63" i="255"/>
  <c r="AG62" i="255"/>
  <c r="AB62" i="255"/>
  <c r="AG61" i="255"/>
  <c r="AB61" i="255"/>
  <c r="AG60" i="255"/>
  <c r="AB60" i="255"/>
  <c r="AG59" i="255"/>
  <c r="AB59" i="255"/>
  <c r="AG58" i="255"/>
  <c r="AB58" i="255"/>
  <c r="AG57" i="255"/>
  <c r="AB57" i="255"/>
  <c r="AG56" i="255"/>
  <c r="AB56" i="255"/>
  <c r="AG55" i="255"/>
  <c r="AB55" i="255"/>
  <c r="AG54" i="255"/>
  <c r="AB54" i="255"/>
  <c r="AG53" i="255"/>
  <c r="AB53" i="255"/>
  <c r="AG52" i="255"/>
  <c r="AB52" i="255"/>
  <c r="AG51" i="255"/>
  <c r="AB51" i="255"/>
  <c r="AG50" i="255"/>
  <c r="AB50" i="255"/>
  <c r="AG49" i="255"/>
  <c r="AB49" i="255"/>
  <c r="AG48" i="255"/>
  <c r="AE46" i="255"/>
  <c r="AB45" i="255"/>
  <c r="X80" i="255" s="1"/>
  <c r="I132" i="253" s="1"/>
  <c r="AG37" i="255"/>
  <c r="AG36" i="255"/>
  <c r="AG35" i="255"/>
  <c r="AG34" i="255"/>
  <c r="AG33" i="255"/>
  <c r="AG32" i="255"/>
  <c r="AG31" i="255"/>
  <c r="AG30" i="255"/>
  <c r="AG29" i="255"/>
  <c r="AG28" i="255"/>
  <c r="AG27" i="255"/>
  <c r="AG26" i="255"/>
  <c r="AA19" i="255"/>
  <c r="V19" i="255"/>
  <c r="AA18" i="255"/>
  <c r="V18" i="255"/>
  <c r="AC18" i="255" s="1"/>
  <c r="AA17" i="255"/>
  <c r="V17" i="255"/>
  <c r="W17" i="255" s="1"/>
  <c r="AA16" i="255"/>
  <c r="V16" i="255"/>
  <c r="AC16" i="255" s="1"/>
  <c r="AA15" i="255"/>
  <c r="V15" i="255"/>
  <c r="W15" i="255" s="1"/>
  <c r="AC14" i="255"/>
  <c r="AA14" i="255"/>
  <c r="AA13" i="255"/>
  <c r="V13" i="255"/>
  <c r="W13" i="255" s="1"/>
  <c r="AA12" i="255"/>
  <c r="V12" i="255"/>
  <c r="AC11" i="255"/>
  <c r="AA11" i="255"/>
  <c r="AA10" i="255"/>
  <c r="V10" i="255"/>
  <c r="AA9" i="255"/>
  <c r="V9" i="255"/>
  <c r="AC9" i="255" s="1"/>
  <c r="AC8" i="255"/>
  <c r="AA8" i="255"/>
  <c r="AC7" i="255"/>
  <c r="AA7" i="255"/>
  <c r="AC6" i="255"/>
  <c r="AA6" i="255"/>
  <c r="AA5" i="255"/>
  <c r="V5" i="255"/>
  <c r="AC5" i="255" s="1"/>
  <c r="AC4" i="255"/>
  <c r="AA4" i="255"/>
  <c r="AC3" i="255"/>
  <c r="AA3" i="255"/>
  <c r="X155" i="254"/>
  <c r="X154" i="254"/>
  <c r="X153" i="254"/>
  <c r="X152" i="254"/>
  <c r="X151" i="254"/>
  <c r="X148" i="254"/>
  <c r="X147" i="254"/>
  <c r="X146" i="254"/>
  <c r="X145" i="254"/>
  <c r="X144" i="254"/>
  <c r="X141" i="254"/>
  <c r="X140" i="254"/>
  <c r="X139" i="254"/>
  <c r="X138" i="254"/>
  <c r="X137" i="254"/>
  <c r="X134" i="254"/>
  <c r="X133" i="254"/>
  <c r="X132" i="254"/>
  <c r="X131" i="254"/>
  <c r="X130" i="254"/>
  <c r="X127" i="254"/>
  <c r="X126" i="254"/>
  <c r="X125" i="254"/>
  <c r="X124" i="254"/>
  <c r="X123" i="254"/>
  <c r="X120" i="254"/>
  <c r="X119" i="254"/>
  <c r="X118" i="254"/>
  <c r="X117" i="254"/>
  <c r="X116" i="254"/>
  <c r="X113" i="254"/>
  <c r="Z113" i="254" s="1"/>
  <c r="AB113" i="254" s="1"/>
  <c r="AD113" i="254" s="1"/>
  <c r="X112" i="254"/>
  <c r="Z112" i="254" s="1"/>
  <c r="AB112" i="254" s="1"/>
  <c r="AD112" i="254" s="1"/>
  <c r="X111" i="254"/>
  <c r="Z111" i="254" s="1"/>
  <c r="AB111" i="254" s="1"/>
  <c r="AD111" i="254" s="1"/>
  <c r="X110" i="254"/>
  <c r="Z110" i="254" s="1"/>
  <c r="AB110" i="254" s="1"/>
  <c r="AD110" i="254" s="1"/>
  <c r="X109" i="254"/>
  <c r="Z109" i="254" s="1"/>
  <c r="AB109" i="254" s="1"/>
  <c r="AD109" i="254" s="1"/>
  <c r="X106" i="254"/>
  <c r="X105" i="254"/>
  <c r="X104" i="254"/>
  <c r="X103" i="254"/>
  <c r="X102" i="254"/>
  <c r="B97" i="254"/>
  <c r="B96" i="254"/>
  <c r="B95" i="254"/>
  <c r="B91" i="254"/>
  <c r="AG88" i="254"/>
  <c r="AJ88" i="254" s="1"/>
  <c r="X87" i="254"/>
  <c r="AJ87" i="254" s="1"/>
  <c r="X86" i="254"/>
  <c r="AJ86" i="254" s="1"/>
  <c r="R85" i="254"/>
  <c r="AG84" i="254"/>
  <c r="AJ84" i="254" s="1"/>
  <c r="AJ83" i="254"/>
  <c r="B83" i="254" s="1"/>
  <c r="AG83" i="254"/>
  <c r="AD83" i="254" s="1"/>
  <c r="AJ82" i="254"/>
  <c r="AG82" i="254"/>
  <c r="AD82" i="254" s="1"/>
  <c r="AJ81" i="254"/>
  <c r="B81" i="254" s="1"/>
  <c r="AG81" i="254"/>
  <c r="AD81" i="254" s="1"/>
  <c r="AJ80" i="254"/>
  <c r="AG80" i="254"/>
  <c r="AD80" i="254" s="1"/>
  <c r="AJ79" i="254"/>
  <c r="AG79" i="254"/>
  <c r="AD79" i="254" s="1"/>
  <c r="AG78" i="254"/>
  <c r="AJ77" i="254"/>
  <c r="B77" i="254" s="1"/>
  <c r="AG77" i="254"/>
  <c r="AD77" i="254" s="1"/>
  <c r="AJ76" i="254"/>
  <c r="B76" i="254" s="1"/>
  <c r="AG76" i="254"/>
  <c r="AD76" i="254" s="1"/>
  <c r="AG75" i="254"/>
  <c r="AR74" i="254"/>
  <c r="AJ74" i="254"/>
  <c r="B74" i="254" s="1"/>
  <c r="AG74" i="254"/>
  <c r="AD74" i="254" s="1"/>
  <c r="AJ73" i="254"/>
  <c r="B73" i="254" s="1"/>
  <c r="AG73" i="254"/>
  <c r="AD73" i="254" s="1"/>
  <c r="AR70" i="254" s="1"/>
  <c r="AR71" i="254" s="1"/>
  <c r="AR72" i="254" s="1"/>
  <c r="AJ72" i="254"/>
  <c r="AG72" i="254"/>
  <c r="AD72" i="254" s="1"/>
  <c r="AQ70" i="254" s="1"/>
  <c r="AQ71" i="254" s="1"/>
  <c r="AQ72" i="254" s="1"/>
  <c r="AG71" i="254"/>
  <c r="X71" i="254"/>
  <c r="AJ71" i="254" s="1"/>
  <c r="B71" i="254" s="1"/>
  <c r="AG70" i="254"/>
  <c r="R70" i="254"/>
  <c r="X70" i="254" s="1"/>
  <c r="AU69" i="254"/>
  <c r="AS69" i="254"/>
  <c r="B69" i="254"/>
  <c r="B68" i="254"/>
  <c r="BA67" i="254"/>
  <c r="AE66" i="254"/>
  <c r="BC66" i="254" s="1"/>
  <c r="D66" i="254"/>
  <c r="AG66" i="254" s="1"/>
  <c r="AE65" i="254"/>
  <c r="BC65" i="254" s="1"/>
  <c r="D65" i="254"/>
  <c r="W64" i="254"/>
  <c r="AE64" i="254" s="1"/>
  <c r="BC64" i="254" s="1"/>
  <c r="D64" i="254"/>
  <c r="AR64" i="254" s="1"/>
  <c r="AS64" i="254" s="1"/>
  <c r="W63" i="254"/>
  <c r="AE63" i="254" s="1"/>
  <c r="D63" i="254"/>
  <c r="AG63" i="254" s="1"/>
  <c r="W62" i="254"/>
  <c r="AE62" i="254" s="1"/>
  <c r="D62" i="254"/>
  <c r="W61" i="254"/>
  <c r="AE61" i="254" s="1"/>
  <c r="D61" i="254"/>
  <c r="AC61" i="254" s="1"/>
  <c r="AE60" i="254"/>
  <c r="D60" i="254"/>
  <c r="AG60" i="254" s="1"/>
  <c r="D59" i="254"/>
  <c r="G59" i="254" s="1"/>
  <c r="D58" i="254"/>
  <c r="AR58" i="254" s="1"/>
  <c r="AV58" i="254" s="1"/>
  <c r="D57" i="254"/>
  <c r="D56" i="254"/>
  <c r="AG56" i="254" s="1"/>
  <c r="D55" i="254"/>
  <c r="D54" i="254"/>
  <c r="D53" i="254"/>
  <c r="AG53" i="254" s="1"/>
  <c r="D52" i="254"/>
  <c r="AG52" i="254" s="1"/>
  <c r="D51" i="254"/>
  <c r="AC51" i="254" s="1"/>
  <c r="D50" i="254"/>
  <c r="BC48" i="254"/>
  <c r="BA48" i="254"/>
  <c r="AQ48" i="254"/>
  <c r="AP48" i="254"/>
  <c r="AE47" i="254"/>
  <c r="BC46" i="254"/>
  <c r="BA46" i="254"/>
  <c r="G46" i="254"/>
  <c r="D46" i="254"/>
  <c r="AR46" i="254" s="1"/>
  <c r="AU46" i="254" s="1"/>
  <c r="BC45" i="254"/>
  <c r="G45" i="254"/>
  <c r="D45" i="254"/>
  <c r="AG45" i="254" s="1"/>
  <c r="AJ45" i="254" s="1"/>
  <c r="AE44" i="254"/>
  <c r="BA44" i="254" s="1"/>
  <c r="G44" i="254"/>
  <c r="D44" i="254"/>
  <c r="AC44" i="254" s="1"/>
  <c r="AE43" i="254"/>
  <c r="BC43" i="254" s="1"/>
  <c r="G43" i="254"/>
  <c r="AP43" i="254" s="1"/>
  <c r="D43" i="254"/>
  <c r="AR42" i="254"/>
  <c r="AQ42" i="254"/>
  <c r="AP42" i="254"/>
  <c r="AG42" i="254"/>
  <c r="AE42" i="254"/>
  <c r="AC42" i="254"/>
  <c r="AR41" i="254"/>
  <c r="AU41" i="254" s="1"/>
  <c r="AQ41" i="254"/>
  <c r="AP41" i="254"/>
  <c r="AG41" i="254"/>
  <c r="AE41" i="254"/>
  <c r="BC41" i="254" s="1"/>
  <c r="AC41" i="254"/>
  <c r="AO28" i="254"/>
  <c r="AO19" i="254"/>
  <c r="AO15" i="254"/>
  <c r="BB10" i="254"/>
  <c r="K248" i="253"/>
  <c r="L248" i="253" s="1"/>
  <c r="M248" i="253" s="1"/>
  <c r="K247" i="253"/>
  <c r="L247" i="253" s="1"/>
  <c r="K246" i="253"/>
  <c r="L246" i="253" s="1"/>
  <c r="H246" i="253" s="1"/>
  <c r="K245" i="253"/>
  <c r="L245" i="253" s="1"/>
  <c r="M245" i="253" s="1"/>
  <c r="J245" i="253"/>
  <c r="K241" i="253"/>
  <c r="L241" i="253" s="1"/>
  <c r="K240" i="253"/>
  <c r="L240" i="253" s="1"/>
  <c r="H240" i="253" s="1"/>
  <c r="K239" i="253"/>
  <c r="L239" i="253" s="1"/>
  <c r="K238" i="253"/>
  <c r="L238" i="253" s="1"/>
  <c r="H238" i="253" s="1"/>
  <c r="J238" i="253"/>
  <c r="K234" i="253"/>
  <c r="L234" i="253" s="1"/>
  <c r="M234" i="253" s="1"/>
  <c r="K233" i="253"/>
  <c r="L233" i="253" s="1"/>
  <c r="H233" i="253" s="1"/>
  <c r="K232" i="253"/>
  <c r="L232" i="253" s="1"/>
  <c r="K231" i="253"/>
  <c r="L231" i="253" s="1"/>
  <c r="M231" i="253" s="1"/>
  <c r="J231" i="253"/>
  <c r="K227" i="253"/>
  <c r="L227" i="253" s="1"/>
  <c r="K226" i="253"/>
  <c r="L226" i="253" s="1"/>
  <c r="M226" i="253" s="1"/>
  <c r="K225" i="253"/>
  <c r="L225" i="253" s="1"/>
  <c r="K224" i="253"/>
  <c r="L224" i="253" s="1"/>
  <c r="J224" i="253"/>
  <c r="K220" i="253"/>
  <c r="L220" i="253" s="1"/>
  <c r="H220" i="253" s="1"/>
  <c r="K219" i="253"/>
  <c r="L219" i="253" s="1"/>
  <c r="K218" i="253"/>
  <c r="L218" i="253" s="1"/>
  <c r="M218" i="253" s="1"/>
  <c r="K217" i="253"/>
  <c r="L217" i="253" s="1"/>
  <c r="J217" i="253"/>
  <c r="K213" i="253"/>
  <c r="L213" i="253" s="1"/>
  <c r="M213" i="253" s="1"/>
  <c r="K212" i="253"/>
  <c r="L212" i="253" s="1"/>
  <c r="M212" i="253" s="1"/>
  <c r="K211" i="253"/>
  <c r="L211" i="253" s="1"/>
  <c r="K210" i="253"/>
  <c r="L210" i="253" s="1"/>
  <c r="J210" i="253"/>
  <c r="K206" i="253"/>
  <c r="L206" i="253" s="1"/>
  <c r="M206" i="253" s="1"/>
  <c r="K205" i="253"/>
  <c r="L205" i="253" s="1"/>
  <c r="K204" i="253"/>
  <c r="L204" i="253" s="1"/>
  <c r="M204" i="253" s="1"/>
  <c r="K203" i="253"/>
  <c r="L203" i="253" s="1"/>
  <c r="H203" i="253" s="1"/>
  <c r="J203" i="253"/>
  <c r="K199" i="253"/>
  <c r="L199" i="253" s="1"/>
  <c r="K198" i="253"/>
  <c r="L198" i="253" s="1"/>
  <c r="M198" i="253" s="1"/>
  <c r="K197" i="253"/>
  <c r="L197" i="253" s="1"/>
  <c r="K196" i="253"/>
  <c r="L196" i="253" s="1"/>
  <c r="J196" i="253"/>
  <c r="K192" i="253"/>
  <c r="L192" i="253" s="1"/>
  <c r="H192" i="253" s="1"/>
  <c r="K191" i="253"/>
  <c r="L191" i="253" s="1"/>
  <c r="K190" i="253"/>
  <c r="L190" i="253" s="1"/>
  <c r="M190" i="253" s="1"/>
  <c r="K189" i="253"/>
  <c r="L189" i="253" s="1"/>
  <c r="M189" i="253" s="1"/>
  <c r="J189" i="253"/>
  <c r="K185" i="253"/>
  <c r="L185" i="253" s="1"/>
  <c r="M185" i="253" s="1"/>
  <c r="K184" i="253"/>
  <c r="L184" i="253" s="1"/>
  <c r="M184" i="253" s="1"/>
  <c r="K183" i="253"/>
  <c r="L183" i="253" s="1"/>
  <c r="K182" i="253"/>
  <c r="L182" i="253" s="1"/>
  <c r="J182" i="253"/>
  <c r="K178" i="253"/>
  <c r="L178" i="253" s="1"/>
  <c r="K177" i="253"/>
  <c r="L177" i="253" s="1"/>
  <c r="K176" i="253"/>
  <c r="L176" i="253" s="1"/>
  <c r="H176" i="253" s="1"/>
  <c r="K175" i="253"/>
  <c r="L175" i="253" s="1"/>
  <c r="J175" i="253"/>
  <c r="K171" i="253"/>
  <c r="L171" i="253" s="1"/>
  <c r="K170" i="253"/>
  <c r="L170" i="253" s="1"/>
  <c r="M170" i="253" s="1"/>
  <c r="K169" i="253"/>
  <c r="L169" i="253" s="1"/>
  <c r="K168" i="253"/>
  <c r="L168" i="253" s="1"/>
  <c r="J168" i="253"/>
  <c r="K164" i="253"/>
  <c r="L164" i="253" s="1"/>
  <c r="H164" i="253" s="1"/>
  <c r="K163" i="253"/>
  <c r="L163" i="253" s="1"/>
  <c r="K162" i="253"/>
  <c r="L162" i="253" s="1"/>
  <c r="M162" i="253" s="1"/>
  <c r="K161" i="253"/>
  <c r="L161" i="253" s="1"/>
  <c r="M161" i="253" s="1"/>
  <c r="J161" i="253"/>
  <c r="K157" i="253"/>
  <c r="L157" i="253" s="1"/>
  <c r="M157" i="253" s="1"/>
  <c r="K156" i="253"/>
  <c r="L156" i="253" s="1"/>
  <c r="M156" i="253" s="1"/>
  <c r="K155" i="253"/>
  <c r="L155" i="253" s="1"/>
  <c r="K154" i="253"/>
  <c r="L154" i="253" s="1"/>
  <c r="J154" i="253"/>
  <c r="K150" i="253"/>
  <c r="L150" i="253" s="1"/>
  <c r="M150" i="253" s="1"/>
  <c r="K149" i="253"/>
  <c r="L149" i="253" s="1"/>
  <c r="K148" i="253"/>
  <c r="L148" i="253" s="1"/>
  <c r="H148" i="253" s="1"/>
  <c r="K147" i="253"/>
  <c r="L147" i="253" s="1"/>
  <c r="J147" i="253"/>
  <c r="L138" i="253"/>
  <c r="G137" i="253"/>
  <c r="J137" i="253" s="1"/>
  <c r="L131" i="253"/>
  <c r="L130" i="253"/>
  <c r="R131" i="253" s="1"/>
  <c r="J130" i="253"/>
  <c r="J129" i="253"/>
  <c r="L128" i="253"/>
  <c r="J128" i="253"/>
  <c r="T127" i="253"/>
  <c r="T128" i="253" s="1"/>
  <c r="T129" i="253" s="1"/>
  <c r="L127" i="253"/>
  <c r="J127" i="253"/>
  <c r="G126" i="253"/>
  <c r="L126" i="253" s="1"/>
  <c r="S122" i="253"/>
  <c r="D122" i="253"/>
  <c r="S121" i="253"/>
  <c r="D121" i="253"/>
  <c r="S120" i="253"/>
  <c r="D120" i="253"/>
  <c r="S119" i="253"/>
  <c r="D119" i="253"/>
  <c r="S118" i="253"/>
  <c r="D118" i="253"/>
  <c r="S117" i="253"/>
  <c r="D117" i="253"/>
  <c r="S116" i="253"/>
  <c r="D116" i="253"/>
  <c r="S115" i="253"/>
  <c r="D115" i="253"/>
  <c r="S114" i="253"/>
  <c r="D114" i="253"/>
  <c r="S113" i="253"/>
  <c r="D113" i="253"/>
  <c r="S112" i="253"/>
  <c r="D112" i="253"/>
  <c r="S111" i="253"/>
  <c r="D111" i="253"/>
  <c r="S110" i="253"/>
  <c r="D110" i="253"/>
  <c r="S109" i="253"/>
  <c r="D109" i="253"/>
  <c r="S108" i="253"/>
  <c r="D108" i="253"/>
  <c r="S107" i="253"/>
  <c r="K107" i="253"/>
  <c r="L107" i="253" s="1"/>
  <c r="I107" i="253"/>
  <c r="D107" i="253"/>
  <c r="S106" i="253"/>
  <c r="K106" i="253"/>
  <c r="L106" i="253" s="1"/>
  <c r="I106" i="253"/>
  <c r="D106" i="253"/>
  <c r="S105" i="253"/>
  <c r="K105" i="253"/>
  <c r="L105" i="253" s="1"/>
  <c r="I105" i="253"/>
  <c r="D105" i="253"/>
  <c r="S104" i="253"/>
  <c r="K104" i="253"/>
  <c r="L104" i="253" s="1"/>
  <c r="I104" i="253"/>
  <c r="D104" i="253"/>
  <c r="S103" i="253"/>
  <c r="K103" i="253"/>
  <c r="L103" i="253" s="1"/>
  <c r="I103" i="253"/>
  <c r="D103" i="253"/>
  <c r="S102" i="253"/>
  <c r="K102" i="253"/>
  <c r="L102" i="253" s="1"/>
  <c r="I102" i="253"/>
  <c r="D102" i="253"/>
  <c r="S101" i="253"/>
  <c r="K101" i="253"/>
  <c r="L101" i="253" s="1"/>
  <c r="I101" i="253"/>
  <c r="D101" i="253"/>
  <c r="S100" i="253"/>
  <c r="K100" i="253"/>
  <c r="L100" i="253" s="1"/>
  <c r="I100" i="253"/>
  <c r="D100" i="253"/>
  <c r="S99" i="253"/>
  <c r="K99" i="253"/>
  <c r="L99" i="253" s="1"/>
  <c r="I99" i="253"/>
  <c r="D99" i="253"/>
  <c r="S98" i="253"/>
  <c r="K98" i="253"/>
  <c r="L98" i="253" s="1"/>
  <c r="I98" i="253"/>
  <c r="D98" i="253"/>
  <c r="S97" i="253"/>
  <c r="K97" i="253"/>
  <c r="L97" i="253" s="1"/>
  <c r="I97" i="253"/>
  <c r="D97" i="253"/>
  <c r="S96" i="253"/>
  <c r="K96" i="253"/>
  <c r="L96" i="253" s="1"/>
  <c r="I96" i="253"/>
  <c r="D96" i="253"/>
  <c r="S95" i="253"/>
  <c r="K95" i="253"/>
  <c r="L95" i="253" s="1"/>
  <c r="I95" i="253"/>
  <c r="D95" i="253"/>
  <c r="S94" i="253"/>
  <c r="K94" i="253"/>
  <c r="L94" i="253" s="1"/>
  <c r="I94" i="253"/>
  <c r="D94" i="253"/>
  <c r="S93" i="253"/>
  <c r="K93" i="253"/>
  <c r="L93" i="253" s="1"/>
  <c r="I93" i="253"/>
  <c r="D93" i="253"/>
  <c r="S92" i="253"/>
  <c r="K92" i="253"/>
  <c r="L92" i="253" s="1"/>
  <c r="I92" i="253"/>
  <c r="D92" i="253"/>
  <c r="S91" i="253"/>
  <c r="K91" i="253"/>
  <c r="L91" i="253" s="1"/>
  <c r="I91" i="253"/>
  <c r="D91" i="253"/>
  <c r="S90" i="253"/>
  <c r="K90" i="253"/>
  <c r="L90" i="253" s="1"/>
  <c r="I90" i="253"/>
  <c r="D90" i="253"/>
  <c r="S89" i="253"/>
  <c r="K89" i="253"/>
  <c r="L89" i="253" s="1"/>
  <c r="I89" i="253"/>
  <c r="D89" i="253"/>
  <c r="S88" i="253"/>
  <c r="K88" i="253"/>
  <c r="L88" i="253" s="1"/>
  <c r="I88" i="253"/>
  <c r="D88" i="253"/>
  <c r="S87" i="253"/>
  <c r="K87" i="253"/>
  <c r="L87" i="253" s="1"/>
  <c r="I87" i="253"/>
  <c r="D87" i="253"/>
  <c r="S86" i="253"/>
  <c r="K86" i="253"/>
  <c r="L86" i="253" s="1"/>
  <c r="I86" i="253"/>
  <c r="D86" i="253"/>
  <c r="S85" i="253"/>
  <c r="K85" i="253"/>
  <c r="L85" i="253" s="1"/>
  <c r="I85" i="253"/>
  <c r="D85" i="253"/>
  <c r="S84" i="253"/>
  <c r="K84" i="253"/>
  <c r="L84" i="253" s="1"/>
  <c r="I84" i="253"/>
  <c r="D84" i="253"/>
  <c r="S83" i="253"/>
  <c r="K83" i="253"/>
  <c r="L83" i="253" s="1"/>
  <c r="I83" i="253"/>
  <c r="D83" i="253"/>
  <c r="Q81" i="253"/>
  <c r="L81" i="253"/>
  <c r="S80" i="253"/>
  <c r="Q80" i="253"/>
  <c r="L80" i="253"/>
  <c r="S79" i="253"/>
  <c r="Q79" i="253"/>
  <c r="K79" i="253"/>
  <c r="L79" i="253" s="1"/>
  <c r="I79" i="253"/>
  <c r="D79" i="253"/>
  <c r="S78" i="253"/>
  <c r="Q78" i="253"/>
  <c r="K78" i="253"/>
  <c r="L78" i="253" s="1"/>
  <c r="I78" i="253"/>
  <c r="D78" i="253"/>
  <c r="S77" i="253"/>
  <c r="Q77" i="253"/>
  <c r="K77" i="253"/>
  <c r="L77" i="253" s="1"/>
  <c r="I77" i="253"/>
  <c r="D77" i="253"/>
  <c r="S76" i="253"/>
  <c r="Q76" i="253"/>
  <c r="K76" i="253"/>
  <c r="L76" i="253" s="1"/>
  <c r="I76" i="253"/>
  <c r="D76" i="253"/>
  <c r="S75" i="253"/>
  <c r="Q75" i="253"/>
  <c r="K75" i="253"/>
  <c r="L75" i="253" s="1"/>
  <c r="I75" i="253"/>
  <c r="D75" i="253"/>
  <c r="S74" i="253"/>
  <c r="Q74" i="253"/>
  <c r="K74" i="253"/>
  <c r="L74" i="253" s="1"/>
  <c r="I74" i="253"/>
  <c r="D74" i="253"/>
  <c r="S73" i="253"/>
  <c r="Q73" i="253"/>
  <c r="K73" i="253"/>
  <c r="L73" i="253" s="1"/>
  <c r="I73" i="253"/>
  <c r="D73" i="253"/>
  <c r="S72" i="253"/>
  <c r="Q72" i="253"/>
  <c r="K72" i="253"/>
  <c r="L72" i="253" s="1"/>
  <c r="I72" i="253"/>
  <c r="D72" i="253"/>
  <c r="S71" i="253"/>
  <c r="Q71" i="253"/>
  <c r="K71" i="253"/>
  <c r="L71" i="253" s="1"/>
  <c r="I71" i="253"/>
  <c r="D71" i="253"/>
  <c r="S70" i="253"/>
  <c r="Q70" i="253"/>
  <c r="K70" i="253"/>
  <c r="L70" i="253" s="1"/>
  <c r="I70" i="253"/>
  <c r="D70" i="253"/>
  <c r="S69" i="253"/>
  <c r="Q69" i="253"/>
  <c r="K69" i="253"/>
  <c r="L69" i="253" s="1"/>
  <c r="I69" i="253"/>
  <c r="D69" i="253"/>
  <c r="S68" i="253"/>
  <c r="Q68" i="253"/>
  <c r="K68" i="253"/>
  <c r="L68" i="253" s="1"/>
  <c r="I68" i="253"/>
  <c r="D68" i="253"/>
  <c r="S67" i="253"/>
  <c r="Q67" i="253"/>
  <c r="K67" i="253"/>
  <c r="L67" i="253" s="1"/>
  <c r="I67" i="253"/>
  <c r="D67" i="253"/>
  <c r="S66" i="253"/>
  <c r="Q66" i="253"/>
  <c r="K66" i="253"/>
  <c r="L66" i="253" s="1"/>
  <c r="I66" i="253"/>
  <c r="D66" i="253"/>
  <c r="S65" i="253"/>
  <c r="Q65" i="253"/>
  <c r="K65" i="253"/>
  <c r="L65" i="253" s="1"/>
  <c r="I65" i="253"/>
  <c r="D65" i="253"/>
  <c r="S64" i="253"/>
  <c r="Q64" i="253"/>
  <c r="K64" i="253"/>
  <c r="L64" i="253" s="1"/>
  <c r="I64" i="253"/>
  <c r="D64" i="253"/>
  <c r="S63" i="253"/>
  <c r="Q63" i="253"/>
  <c r="K63" i="253"/>
  <c r="L63" i="253" s="1"/>
  <c r="I63" i="253"/>
  <c r="D63" i="253"/>
  <c r="S62" i="253"/>
  <c r="Q62" i="253"/>
  <c r="K62" i="253"/>
  <c r="L62" i="253" s="1"/>
  <c r="I62" i="253"/>
  <c r="D62" i="253"/>
  <c r="S61" i="253"/>
  <c r="Q61" i="253"/>
  <c r="K61" i="253"/>
  <c r="L61" i="253" s="1"/>
  <c r="I61" i="253"/>
  <c r="D61" i="253"/>
  <c r="S60" i="253"/>
  <c r="Q60" i="253"/>
  <c r="K60" i="253"/>
  <c r="L60" i="253" s="1"/>
  <c r="I60" i="253"/>
  <c r="D60" i="253"/>
  <c r="S59" i="253"/>
  <c r="Q59" i="253"/>
  <c r="K59" i="253"/>
  <c r="L59" i="253" s="1"/>
  <c r="I59" i="253"/>
  <c r="D59" i="253"/>
  <c r="S58" i="253"/>
  <c r="Q58" i="253"/>
  <c r="K58" i="253"/>
  <c r="L58" i="253" s="1"/>
  <c r="I58" i="253"/>
  <c r="D58" i="253"/>
  <c r="S57" i="253"/>
  <c r="Q57" i="253"/>
  <c r="K57" i="253"/>
  <c r="L57" i="253" s="1"/>
  <c r="I57" i="253"/>
  <c r="D57" i="253"/>
  <c r="S56" i="253"/>
  <c r="Q56" i="253"/>
  <c r="K56" i="253"/>
  <c r="L56" i="253" s="1"/>
  <c r="I56" i="253"/>
  <c r="D56" i="253"/>
  <c r="S55" i="253"/>
  <c r="Q55" i="253"/>
  <c r="K55" i="253"/>
  <c r="L55" i="253" s="1"/>
  <c r="I55" i="253"/>
  <c r="D55" i="253"/>
  <c r="S54" i="253"/>
  <c r="Q54" i="253"/>
  <c r="K54" i="253"/>
  <c r="L54" i="253" s="1"/>
  <c r="I54" i="253"/>
  <c r="D54" i="253"/>
  <c r="S53" i="253"/>
  <c r="Q53" i="253"/>
  <c r="K53" i="253"/>
  <c r="L53" i="253" s="1"/>
  <c r="I53" i="253"/>
  <c r="D53" i="253"/>
  <c r="S52" i="253"/>
  <c r="Q52" i="253"/>
  <c r="K52" i="253"/>
  <c r="L52" i="253" s="1"/>
  <c r="I52" i="253"/>
  <c r="D52" i="253"/>
  <c r="S51" i="253"/>
  <c r="Q51" i="253"/>
  <c r="K51" i="253"/>
  <c r="L51" i="253" s="1"/>
  <c r="I51" i="253"/>
  <c r="D51" i="253"/>
  <c r="S50" i="253"/>
  <c r="Q50" i="253"/>
  <c r="K50" i="253"/>
  <c r="L50" i="253" s="1"/>
  <c r="I50" i="253"/>
  <c r="D50" i="253"/>
  <c r="S49" i="253"/>
  <c r="Q49" i="253"/>
  <c r="K49" i="253"/>
  <c r="L49" i="253" s="1"/>
  <c r="I49" i="253"/>
  <c r="D49" i="253"/>
  <c r="S48" i="253"/>
  <c r="Q48" i="253"/>
  <c r="K48" i="253"/>
  <c r="L48" i="253" s="1"/>
  <c r="I48" i="253"/>
  <c r="D48" i="253"/>
  <c r="S47" i="253"/>
  <c r="Q47" i="253"/>
  <c r="K47" i="253"/>
  <c r="L47" i="253" s="1"/>
  <c r="I47" i="253"/>
  <c r="D47" i="253"/>
  <c r="S46" i="253"/>
  <c r="Q46" i="253"/>
  <c r="K46" i="253"/>
  <c r="L46" i="253" s="1"/>
  <c r="I46" i="253"/>
  <c r="D46" i="253"/>
  <c r="Q45" i="253"/>
  <c r="E44" i="253"/>
  <c r="E43" i="253"/>
  <c r="E42" i="253"/>
  <c r="E41" i="253"/>
  <c r="E40" i="253"/>
  <c r="E39" i="253"/>
  <c r="E38" i="253"/>
  <c r="E37" i="253"/>
  <c r="E36" i="253"/>
  <c r="E35" i="253"/>
  <c r="E34" i="253"/>
  <c r="E33" i="253"/>
  <c r="E32" i="253"/>
  <c r="E31" i="253"/>
  <c r="E30" i="253"/>
  <c r="F29" i="253"/>
  <c r="F28" i="253"/>
  <c r="F27" i="253"/>
  <c r="F26" i="253"/>
  <c r="F25" i="253"/>
  <c r="F24" i="253"/>
  <c r="F23" i="253"/>
  <c r="F22" i="253"/>
  <c r="F21" i="253"/>
  <c r="F20" i="253"/>
  <c r="F19" i="253"/>
  <c r="F18" i="253"/>
  <c r="F17" i="253"/>
  <c r="F16" i="253"/>
  <c r="F15" i="253"/>
  <c r="F14" i="253"/>
  <c r="F13" i="253"/>
  <c r="F12" i="253"/>
  <c r="F11" i="253"/>
  <c r="F10" i="253"/>
  <c r="K10" i="253" s="1"/>
  <c r="J8" i="253"/>
  <c r="H8" i="253"/>
  <c r="F8" i="253"/>
  <c r="J7" i="253"/>
  <c r="H7" i="253"/>
  <c r="F7" i="253"/>
  <c r="J6" i="253"/>
  <c r="H6" i="253"/>
  <c r="F6" i="253"/>
  <c r="J5" i="253"/>
  <c r="H5" i="253"/>
  <c r="F5" i="253"/>
  <c r="J4" i="253"/>
  <c r="H4" i="253"/>
  <c r="F4" i="253"/>
  <c r="J3" i="253"/>
  <c r="R7" i="253" s="1"/>
  <c r="H3" i="253"/>
  <c r="F3" i="253"/>
  <c r="AR44" i="252"/>
  <c r="AE44" i="252"/>
  <c r="S44" i="252"/>
  <c r="AQ43" i="252"/>
  <c r="AQ42" i="252"/>
  <c r="X33" i="252"/>
  <c r="AQ41" i="252" s="1"/>
  <c r="AI33" i="252" s="1"/>
  <c r="D33" i="252"/>
  <c r="X32" i="252"/>
  <c r="D28" i="253" s="1"/>
  <c r="D32" i="252"/>
  <c r="D18" i="253" s="1"/>
  <c r="X31" i="252"/>
  <c r="AQ39" i="252" s="1"/>
  <c r="AI31" i="252" s="1"/>
  <c r="D31" i="252"/>
  <c r="G20" i="254" s="1"/>
  <c r="C152" i="254" s="1"/>
  <c r="X30" i="252"/>
  <c r="D30" i="252"/>
  <c r="AQ30" i="252" s="1"/>
  <c r="O30" i="252" s="1"/>
  <c r="X29" i="252"/>
  <c r="G28" i="254" s="1"/>
  <c r="AP28" i="254" s="1"/>
  <c r="D29" i="252"/>
  <c r="X28" i="252"/>
  <c r="AQ36" i="252" s="1"/>
  <c r="AI28" i="252" s="1"/>
  <c r="D28" i="252"/>
  <c r="AQ28" i="252" s="1"/>
  <c r="O28" i="252" s="1"/>
  <c r="X27" i="252"/>
  <c r="D27" i="252"/>
  <c r="AQ27" i="252" s="1"/>
  <c r="O27" i="252" s="1"/>
  <c r="X26" i="252"/>
  <c r="AQ34" i="252" s="1"/>
  <c r="AI26" i="252" s="1"/>
  <c r="D26" i="252"/>
  <c r="X25" i="252"/>
  <c r="D25" i="252"/>
  <c r="AQ25" i="252" s="1"/>
  <c r="O25" i="252" s="1"/>
  <c r="X24" i="252"/>
  <c r="D20" i="253" s="1"/>
  <c r="D24" i="252"/>
  <c r="V21" i="251"/>
  <c r="V46" i="251" s="1"/>
  <c r="V65" i="251" s="1"/>
  <c r="AJ92" i="250"/>
  <c r="M93" i="250" s="1"/>
  <c r="AX32" i="250"/>
  <c r="AW32" i="250"/>
  <c r="U32" i="250"/>
  <c r="AG32" i="250" s="1"/>
  <c r="R32" i="250"/>
  <c r="D32" i="250"/>
  <c r="AR32" i="250" s="1"/>
  <c r="AU32" i="250" s="1"/>
  <c r="AX31" i="250"/>
  <c r="AW31" i="250"/>
  <c r="U31" i="250"/>
  <c r="R31" i="250"/>
  <c r="D31" i="250"/>
  <c r="AX30" i="250"/>
  <c r="AW30" i="250"/>
  <c r="U30" i="250"/>
  <c r="R30" i="250"/>
  <c r="D30" i="250"/>
  <c r="AR30" i="250" s="1"/>
  <c r="AT30" i="250" s="1"/>
  <c r="AX29" i="250"/>
  <c r="AW29" i="250"/>
  <c r="U29" i="250"/>
  <c r="R29" i="250"/>
  <c r="D29" i="250"/>
  <c r="AR29" i="250" s="1"/>
  <c r="AU29" i="250" s="1"/>
  <c r="AX28" i="250"/>
  <c r="AW28" i="250"/>
  <c r="U28" i="250"/>
  <c r="R28" i="250"/>
  <c r="D28" i="250"/>
  <c r="AX27" i="250"/>
  <c r="AW27" i="250"/>
  <c r="U27" i="250"/>
  <c r="R27" i="250"/>
  <c r="D27" i="250"/>
  <c r="AX26" i="250"/>
  <c r="AW26" i="250"/>
  <c r="U26" i="250"/>
  <c r="R26" i="250"/>
  <c r="D26" i="250"/>
  <c r="AO26" i="250" s="1"/>
  <c r="AX25" i="250"/>
  <c r="AW25" i="250"/>
  <c r="U25" i="250"/>
  <c r="R25" i="250"/>
  <c r="D25" i="250"/>
  <c r="AC25" i="250" s="1"/>
  <c r="AX24" i="250"/>
  <c r="AW24" i="250"/>
  <c r="U24" i="250"/>
  <c r="R24" i="250"/>
  <c r="D24" i="250"/>
  <c r="AR24" i="250" s="1"/>
  <c r="AX23" i="250"/>
  <c r="AW23" i="250"/>
  <c r="U23" i="250"/>
  <c r="R23" i="250"/>
  <c r="D23" i="250"/>
  <c r="AX22" i="250"/>
  <c r="AW22" i="250"/>
  <c r="D22" i="250"/>
  <c r="AR22" i="250" s="1"/>
  <c r="AX21" i="250"/>
  <c r="AW21" i="250"/>
  <c r="D21" i="250"/>
  <c r="AC21" i="250" s="1"/>
  <c r="AX20" i="250"/>
  <c r="AW20" i="250"/>
  <c r="D20" i="250"/>
  <c r="AC20" i="250" s="1"/>
  <c r="AX19" i="250"/>
  <c r="AW19" i="250"/>
  <c r="D19" i="250"/>
  <c r="AX18" i="250"/>
  <c r="AW18" i="250"/>
  <c r="D18" i="250"/>
  <c r="AO18" i="250" s="1"/>
  <c r="AX17" i="250"/>
  <c r="AW17" i="250"/>
  <c r="D17" i="250"/>
  <c r="C130" i="250" s="1"/>
  <c r="AX16" i="250"/>
  <c r="AW16" i="250"/>
  <c r="D16" i="250"/>
  <c r="C123" i="250" s="1"/>
  <c r="AX15" i="250"/>
  <c r="AW15" i="250"/>
  <c r="D15" i="250"/>
  <c r="AX14" i="250"/>
  <c r="AW14" i="250"/>
  <c r="D14" i="250"/>
  <c r="AR14" i="250" s="1"/>
  <c r="AX13" i="250"/>
  <c r="AW13" i="250"/>
  <c r="D13" i="250"/>
  <c r="AR13" i="250" s="1"/>
  <c r="R9" i="250"/>
  <c r="M9" i="250"/>
  <c r="F9" i="250"/>
  <c r="R8" i="250"/>
  <c r="M8" i="250"/>
  <c r="F8" i="250"/>
  <c r="R7" i="250"/>
  <c r="M7" i="250"/>
  <c r="F7" i="250"/>
  <c r="R5" i="250"/>
  <c r="F5" i="250"/>
  <c r="M4" i="250"/>
  <c r="F4" i="250"/>
  <c r="F3" i="250"/>
  <c r="A49" i="250" s="1" a="1"/>
  <c r="A49" i="250" s="1"/>
  <c r="AK2" i="250"/>
  <c r="AG2" i="250"/>
  <c r="L143" i="249"/>
  <c r="I135" i="249"/>
  <c r="I134" i="249"/>
  <c r="I133" i="249"/>
  <c r="C29" i="249"/>
  <c r="E341" i="63" s="1"/>
  <c r="C28" i="249"/>
  <c r="C27" i="249"/>
  <c r="E339" i="63" s="1"/>
  <c r="C26" i="249"/>
  <c r="I26" i="249" s="1"/>
  <c r="C25" i="249"/>
  <c r="C24" i="249"/>
  <c r="C23" i="249"/>
  <c r="E335" i="63" s="1"/>
  <c r="C22" i="249"/>
  <c r="E334" i="63" s="1"/>
  <c r="C21" i="249"/>
  <c r="E333" i="63" s="1"/>
  <c r="C20" i="249"/>
  <c r="C19" i="249"/>
  <c r="E331" i="63" s="1"/>
  <c r="C18" i="249"/>
  <c r="C39" i="249" s="1"/>
  <c r="I39" i="249" s="1"/>
  <c r="C17" i="249"/>
  <c r="C16" i="249"/>
  <c r="C36" i="249" s="1"/>
  <c r="I36" i="249" s="1"/>
  <c r="C15" i="249"/>
  <c r="E327" i="63" s="1"/>
  <c r="C14" i="249"/>
  <c r="E326" i="63" s="1"/>
  <c r="C13" i="249"/>
  <c r="E325" i="63" s="1"/>
  <c r="C12" i="249"/>
  <c r="C11" i="249"/>
  <c r="E323" i="63" s="1"/>
  <c r="C10" i="249"/>
  <c r="C31" i="249" s="1"/>
  <c r="I31" i="249" s="1"/>
  <c r="D7" i="249"/>
  <c r="D6" i="249"/>
  <c r="E5" i="249"/>
  <c r="D5" i="249"/>
  <c r="C5" i="249"/>
  <c r="D4" i="249"/>
  <c r="D3" i="249"/>
  <c r="D2" i="249"/>
  <c r="AA77" i="251"/>
  <c r="X84" i="251" s="1"/>
  <c r="I136" i="249" s="1"/>
  <c r="AE65" i="251"/>
  <c r="AG63" i="251"/>
  <c r="AB63" i="251"/>
  <c r="AG62" i="251"/>
  <c r="AB62" i="251"/>
  <c r="AG61" i="251"/>
  <c r="AB61" i="251"/>
  <c r="AG60" i="251"/>
  <c r="AB60" i="251"/>
  <c r="AG59" i="251"/>
  <c r="AB59" i="251"/>
  <c r="AG58" i="251"/>
  <c r="AB58" i="251"/>
  <c r="AG57" i="251"/>
  <c r="AB57" i="251"/>
  <c r="AG56" i="251"/>
  <c r="AB56" i="251"/>
  <c r="AG55" i="251"/>
  <c r="AB55" i="251"/>
  <c r="AG54" i="251"/>
  <c r="AB54" i="251"/>
  <c r="AG53" i="251"/>
  <c r="AB53" i="251"/>
  <c r="AG52" i="251"/>
  <c r="AB52" i="251"/>
  <c r="AG51" i="251"/>
  <c r="AB51" i="251"/>
  <c r="AG50" i="251"/>
  <c r="AB50" i="251"/>
  <c r="AG49" i="251"/>
  <c r="AB49" i="251"/>
  <c r="AG48" i="251"/>
  <c r="AE46" i="251"/>
  <c r="AB45" i="251"/>
  <c r="X80" i="251" s="1"/>
  <c r="AG37" i="251"/>
  <c r="AG36" i="251"/>
  <c r="AG35" i="251"/>
  <c r="AG34" i="251"/>
  <c r="AG33" i="251"/>
  <c r="AG32" i="251"/>
  <c r="AG31" i="251"/>
  <c r="AG30" i="251"/>
  <c r="AG29" i="251"/>
  <c r="AG28" i="251"/>
  <c r="AG27" i="251"/>
  <c r="AG26" i="251"/>
  <c r="AA19" i="251"/>
  <c r="V19" i="251"/>
  <c r="AC19" i="251" s="1"/>
  <c r="AA18" i="251"/>
  <c r="V18" i="251"/>
  <c r="W18" i="251" s="1"/>
  <c r="AA17" i="251"/>
  <c r="V17" i="251"/>
  <c r="AC17" i="251" s="1"/>
  <c r="AA16" i="251"/>
  <c r="V16" i="251"/>
  <c r="W16" i="251" s="1"/>
  <c r="AA15" i="251"/>
  <c r="V15" i="251"/>
  <c r="AC15" i="251" s="1"/>
  <c r="AC14" i="251"/>
  <c r="AA14" i="251"/>
  <c r="AA13" i="251"/>
  <c r="V13" i="251"/>
  <c r="W13" i="251" s="1"/>
  <c r="AA12" i="251"/>
  <c r="V12" i="251"/>
  <c r="AC11" i="251"/>
  <c r="AA11" i="251"/>
  <c r="AA10" i="251"/>
  <c r="V10" i="251"/>
  <c r="AC10" i="251" s="1"/>
  <c r="AA9" i="251"/>
  <c r="V9" i="251"/>
  <c r="W9" i="251" s="1"/>
  <c r="AC8" i="251"/>
  <c r="AA8" i="251"/>
  <c r="AC7" i="251"/>
  <c r="AA7" i="251"/>
  <c r="AC6" i="251"/>
  <c r="AA6" i="251"/>
  <c r="AA5" i="251"/>
  <c r="V5" i="251"/>
  <c r="AC4" i="251"/>
  <c r="AA4" i="251"/>
  <c r="AC3" i="251"/>
  <c r="AA3" i="251"/>
  <c r="X155" i="250"/>
  <c r="X154" i="250"/>
  <c r="X153" i="250"/>
  <c r="X152" i="250"/>
  <c r="X151" i="250"/>
  <c r="X148" i="250"/>
  <c r="X147" i="250"/>
  <c r="X146" i="250"/>
  <c r="X145" i="250"/>
  <c r="X144" i="250"/>
  <c r="X141" i="250"/>
  <c r="X140" i="250"/>
  <c r="X139" i="250"/>
  <c r="X138" i="250"/>
  <c r="X137" i="250"/>
  <c r="X134" i="250"/>
  <c r="X133" i="250"/>
  <c r="X132" i="250"/>
  <c r="X131" i="250"/>
  <c r="X130" i="250"/>
  <c r="X127" i="250"/>
  <c r="X126" i="250"/>
  <c r="X125" i="250"/>
  <c r="X124" i="250"/>
  <c r="X123" i="250"/>
  <c r="X120" i="250"/>
  <c r="X119" i="250"/>
  <c r="X118" i="250"/>
  <c r="X117" i="250"/>
  <c r="X116" i="250"/>
  <c r="X113" i="250"/>
  <c r="Z113" i="250" s="1"/>
  <c r="AB113" i="250" s="1"/>
  <c r="AD113" i="250" s="1"/>
  <c r="X112" i="250"/>
  <c r="Z112" i="250" s="1"/>
  <c r="AB112" i="250" s="1"/>
  <c r="AD112" i="250" s="1"/>
  <c r="X111" i="250"/>
  <c r="Z111" i="250" s="1"/>
  <c r="AB111" i="250" s="1"/>
  <c r="AD111" i="250" s="1"/>
  <c r="X110" i="250"/>
  <c r="Z110" i="250" s="1"/>
  <c r="AB110" i="250" s="1"/>
  <c r="AD110" i="250" s="1"/>
  <c r="X109" i="250"/>
  <c r="Z109" i="250" s="1"/>
  <c r="AB109" i="250" s="1"/>
  <c r="AD109" i="250" s="1"/>
  <c r="X106" i="250"/>
  <c r="X105" i="250"/>
  <c r="X104" i="250"/>
  <c r="X103" i="250"/>
  <c r="X102" i="250"/>
  <c r="B97" i="250"/>
  <c r="B96" i="250"/>
  <c r="B95" i="250"/>
  <c r="B91" i="250"/>
  <c r="AG88" i="250"/>
  <c r="AJ88" i="250" s="1"/>
  <c r="X87" i="250"/>
  <c r="AJ87" i="250" s="1"/>
  <c r="B87" i="250" s="1"/>
  <c r="X86" i="250"/>
  <c r="AJ86" i="250" s="1"/>
  <c r="R85" i="250"/>
  <c r="AG84" i="250"/>
  <c r="AJ84" i="250" s="1"/>
  <c r="B84" i="250" s="1"/>
  <c r="AJ83" i="250"/>
  <c r="AG83" i="250"/>
  <c r="AD83" i="250" s="1"/>
  <c r="AJ82" i="250"/>
  <c r="AG82" i="250"/>
  <c r="AD82" i="250" s="1"/>
  <c r="AJ81" i="250"/>
  <c r="AP75" i="250" s="1"/>
  <c r="AG81" i="250"/>
  <c r="AD81" i="250" s="1"/>
  <c r="AJ80" i="250"/>
  <c r="AS75" i="250" s="1"/>
  <c r="AG80" i="250"/>
  <c r="AD80" i="250" s="1"/>
  <c r="AJ79" i="250"/>
  <c r="B79" i="250" s="1"/>
  <c r="AG79" i="250"/>
  <c r="AD79" i="250" s="1"/>
  <c r="AG78" i="250"/>
  <c r="AD78" i="250" s="1"/>
  <c r="AS70" i="250" s="1"/>
  <c r="AS71" i="250" s="1"/>
  <c r="AS72" i="250" s="1"/>
  <c r="AJ77" i="250"/>
  <c r="AG77" i="250"/>
  <c r="AD77" i="250" s="1"/>
  <c r="AJ76" i="250"/>
  <c r="AG76" i="250"/>
  <c r="AD76" i="250" s="1"/>
  <c r="AG75" i="250"/>
  <c r="AR74" i="250"/>
  <c r="AJ74" i="250"/>
  <c r="AG74" i="250"/>
  <c r="AD74" i="250" s="1"/>
  <c r="B74" i="250"/>
  <c r="AJ73" i="250"/>
  <c r="AG73" i="250"/>
  <c r="AD73" i="250" s="1"/>
  <c r="AR70" i="250" s="1"/>
  <c r="AR71" i="250" s="1"/>
  <c r="AR72" i="250" s="1"/>
  <c r="AJ72" i="250"/>
  <c r="AG72" i="250"/>
  <c r="AD72" i="250" s="1"/>
  <c r="AQ70" i="250" s="1"/>
  <c r="AQ71" i="250" s="1"/>
  <c r="AQ72" i="250" s="1"/>
  <c r="AG71" i="250"/>
  <c r="X71" i="250"/>
  <c r="AJ71" i="250" s="1"/>
  <c r="B71" i="250" s="1"/>
  <c r="AG70" i="250"/>
  <c r="R70" i="250"/>
  <c r="X70" i="250" s="1"/>
  <c r="AU69" i="250"/>
  <c r="AS69" i="250"/>
  <c r="B69" i="250"/>
  <c r="B68" i="250"/>
  <c r="BA67" i="250"/>
  <c r="AE66" i="250"/>
  <c r="BA66" i="250" s="1"/>
  <c r="D66" i="250"/>
  <c r="AR66" i="250" s="1"/>
  <c r="AV66" i="250" s="1"/>
  <c r="AE65" i="250"/>
  <c r="BC65" i="250" s="1"/>
  <c r="D65" i="250"/>
  <c r="W64" i="250"/>
  <c r="AE64" i="250" s="1"/>
  <c r="BA64" i="250" s="1"/>
  <c r="D64" i="250"/>
  <c r="W63" i="250"/>
  <c r="AE63" i="250" s="1"/>
  <c r="D63" i="250"/>
  <c r="W62" i="250"/>
  <c r="AE62" i="250" s="1"/>
  <c r="BC62" i="250" s="1"/>
  <c r="D62" i="250"/>
  <c r="W61" i="250"/>
  <c r="AE61" i="250" s="1"/>
  <c r="BA61" i="250" s="1"/>
  <c r="D61" i="250"/>
  <c r="AG61" i="250" s="1"/>
  <c r="AE60" i="250"/>
  <c r="BA60" i="250" s="1"/>
  <c r="D60" i="250"/>
  <c r="AG60" i="250" s="1"/>
  <c r="D59" i="250"/>
  <c r="AG59" i="250" s="1"/>
  <c r="D58" i="250"/>
  <c r="AR58" i="250" s="1"/>
  <c r="AV58" i="250" s="1"/>
  <c r="D57" i="250"/>
  <c r="AG57" i="250" s="1"/>
  <c r="D56" i="250"/>
  <c r="AG56" i="250" s="1"/>
  <c r="D55" i="250"/>
  <c r="AG55" i="250" s="1"/>
  <c r="D54" i="250"/>
  <c r="D53" i="250"/>
  <c r="AC53" i="250" s="1"/>
  <c r="D52" i="250"/>
  <c r="AG52" i="250" s="1"/>
  <c r="D51" i="250"/>
  <c r="AR51" i="250" s="1"/>
  <c r="D50" i="250"/>
  <c r="AR50" i="250" s="1"/>
  <c r="AV50" i="250" s="1"/>
  <c r="BC48" i="250"/>
  <c r="BA48" i="250"/>
  <c r="AQ48" i="250"/>
  <c r="AP48" i="250"/>
  <c r="AE47" i="250"/>
  <c r="BC46" i="250"/>
  <c r="BA46" i="250"/>
  <c r="G46" i="250"/>
  <c r="AQ46" i="250" s="1"/>
  <c r="D46" i="250"/>
  <c r="BC45" i="250"/>
  <c r="G45" i="250"/>
  <c r="AQ45" i="250" s="1"/>
  <c r="D45" i="250"/>
  <c r="AE44" i="250"/>
  <c r="BC44" i="250" s="1"/>
  <c r="G44" i="250"/>
  <c r="AQ44" i="250" s="1"/>
  <c r="D44" i="250"/>
  <c r="AE43" i="250"/>
  <c r="BA43" i="250" s="1"/>
  <c r="G43" i="250"/>
  <c r="AQ43" i="250" s="1"/>
  <c r="D43" i="250"/>
  <c r="AC43" i="250" s="1"/>
  <c r="AR42" i="250"/>
  <c r="AU42" i="250" s="1"/>
  <c r="AQ42" i="250"/>
  <c r="AP42" i="250"/>
  <c r="AG42" i="250"/>
  <c r="AE42" i="250"/>
  <c r="BC42" i="250" s="1"/>
  <c r="AC42" i="250"/>
  <c r="AR41" i="250"/>
  <c r="AS41" i="250" s="1"/>
  <c r="AQ41" i="250"/>
  <c r="AP41" i="250"/>
  <c r="AG41" i="250"/>
  <c r="AE41" i="250"/>
  <c r="BA41" i="250" s="1"/>
  <c r="AC41" i="250"/>
  <c r="AC29" i="250"/>
  <c r="AO20" i="250"/>
  <c r="AR16" i="250"/>
  <c r="AU16" i="250" s="1"/>
  <c r="BB10" i="250"/>
  <c r="K248" i="249"/>
  <c r="L248" i="249" s="1"/>
  <c r="H248" i="249" s="1"/>
  <c r="K247" i="249"/>
  <c r="L247" i="249" s="1"/>
  <c r="H247" i="249" s="1"/>
  <c r="K246" i="249"/>
  <c r="L246" i="249" s="1"/>
  <c r="M246" i="249" s="1"/>
  <c r="K245" i="249"/>
  <c r="L245" i="249" s="1"/>
  <c r="J245" i="249"/>
  <c r="K241" i="249"/>
  <c r="L241" i="249" s="1"/>
  <c r="H241" i="249" s="1"/>
  <c r="K240" i="249"/>
  <c r="L240" i="249" s="1"/>
  <c r="K239" i="249"/>
  <c r="L239" i="249" s="1"/>
  <c r="M239" i="249" s="1"/>
  <c r="K238" i="249"/>
  <c r="L238" i="249" s="1"/>
  <c r="J238" i="249"/>
  <c r="K234" i="249"/>
  <c r="L234" i="249" s="1"/>
  <c r="H234" i="249" s="1"/>
  <c r="K233" i="249"/>
  <c r="L233" i="249" s="1"/>
  <c r="K232" i="249"/>
  <c r="L232" i="249" s="1"/>
  <c r="M232" i="249" s="1"/>
  <c r="K231" i="249"/>
  <c r="L231" i="249" s="1"/>
  <c r="J231" i="249"/>
  <c r="K227" i="249"/>
  <c r="L227" i="249" s="1"/>
  <c r="H227" i="249" s="1"/>
  <c r="K226" i="249"/>
  <c r="L226" i="249" s="1"/>
  <c r="K225" i="249"/>
  <c r="L225" i="249" s="1"/>
  <c r="M225" i="249" s="1"/>
  <c r="K224" i="249"/>
  <c r="L224" i="249" s="1"/>
  <c r="J224" i="249"/>
  <c r="K220" i="249"/>
  <c r="L220" i="249" s="1"/>
  <c r="H220" i="249" s="1"/>
  <c r="K219" i="249"/>
  <c r="L219" i="249" s="1"/>
  <c r="M219" i="249" s="1"/>
  <c r="K218" i="249"/>
  <c r="L218" i="249" s="1"/>
  <c r="M218" i="249" s="1"/>
  <c r="K217" i="249"/>
  <c r="L217" i="249" s="1"/>
  <c r="J217" i="249"/>
  <c r="K213" i="249"/>
  <c r="L213" i="249" s="1"/>
  <c r="H213" i="249" s="1"/>
  <c r="K212" i="249"/>
  <c r="L212" i="249" s="1"/>
  <c r="M212" i="249" s="1"/>
  <c r="K211" i="249"/>
  <c r="L211" i="249" s="1"/>
  <c r="M211" i="249" s="1"/>
  <c r="K210" i="249"/>
  <c r="L210" i="249" s="1"/>
  <c r="J210" i="249"/>
  <c r="K206" i="249"/>
  <c r="L206" i="249" s="1"/>
  <c r="H206" i="249" s="1"/>
  <c r="K205" i="249"/>
  <c r="L205" i="249" s="1"/>
  <c r="M205" i="249" s="1"/>
  <c r="K204" i="249"/>
  <c r="L204" i="249" s="1"/>
  <c r="K203" i="249"/>
  <c r="L203" i="249" s="1"/>
  <c r="J203" i="249"/>
  <c r="K199" i="249"/>
  <c r="L199" i="249" s="1"/>
  <c r="H199" i="249" s="1"/>
  <c r="K198" i="249"/>
  <c r="L198" i="249" s="1"/>
  <c r="K197" i="249"/>
  <c r="L197" i="249" s="1"/>
  <c r="M197" i="249" s="1"/>
  <c r="K196" i="249"/>
  <c r="L196" i="249" s="1"/>
  <c r="J196" i="249"/>
  <c r="K192" i="249"/>
  <c r="L192" i="249" s="1"/>
  <c r="H192" i="249" s="1"/>
  <c r="K191" i="249"/>
  <c r="L191" i="249" s="1"/>
  <c r="M191" i="249" s="1"/>
  <c r="K190" i="249"/>
  <c r="L190" i="249" s="1"/>
  <c r="M190" i="249" s="1"/>
  <c r="K189" i="249"/>
  <c r="L189" i="249" s="1"/>
  <c r="J189" i="249"/>
  <c r="K185" i="249"/>
  <c r="L185" i="249" s="1"/>
  <c r="H185" i="249" s="1"/>
  <c r="K184" i="249"/>
  <c r="L184" i="249" s="1"/>
  <c r="M184" i="249" s="1"/>
  <c r="K183" i="249"/>
  <c r="L183" i="249" s="1"/>
  <c r="M183" i="249" s="1"/>
  <c r="K182" i="249"/>
  <c r="L182" i="249" s="1"/>
  <c r="J182" i="249"/>
  <c r="K178" i="249"/>
  <c r="L178" i="249" s="1"/>
  <c r="H178" i="249" s="1"/>
  <c r="K177" i="249"/>
  <c r="L177" i="249" s="1"/>
  <c r="M177" i="249" s="1"/>
  <c r="K176" i="249"/>
  <c r="L176" i="249" s="1"/>
  <c r="M176" i="249" s="1"/>
  <c r="K175" i="249"/>
  <c r="L175" i="249" s="1"/>
  <c r="J175" i="249"/>
  <c r="K171" i="249"/>
  <c r="L171" i="249" s="1"/>
  <c r="H171" i="249" s="1"/>
  <c r="K170" i="249"/>
  <c r="L170" i="249" s="1"/>
  <c r="K169" i="249"/>
  <c r="L169" i="249" s="1"/>
  <c r="M169" i="249" s="1"/>
  <c r="K168" i="249"/>
  <c r="L168" i="249" s="1"/>
  <c r="J168" i="249"/>
  <c r="K164" i="249"/>
  <c r="L164" i="249" s="1"/>
  <c r="H164" i="249" s="1"/>
  <c r="K163" i="249"/>
  <c r="L163" i="249" s="1"/>
  <c r="M163" i="249" s="1"/>
  <c r="K162" i="249"/>
  <c r="L162" i="249" s="1"/>
  <c r="M162" i="249" s="1"/>
  <c r="K161" i="249"/>
  <c r="L161" i="249" s="1"/>
  <c r="J161" i="249"/>
  <c r="K157" i="249"/>
  <c r="L157" i="249" s="1"/>
  <c r="H157" i="249" s="1"/>
  <c r="K156" i="249"/>
  <c r="L156" i="249" s="1"/>
  <c r="M156" i="249" s="1"/>
  <c r="K155" i="249"/>
  <c r="L155" i="249" s="1"/>
  <c r="K154" i="249"/>
  <c r="L154" i="249" s="1"/>
  <c r="J154" i="249"/>
  <c r="K150" i="249"/>
  <c r="L150" i="249" s="1"/>
  <c r="H150" i="249" s="1"/>
  <c r="K149" i="249"/>
  <c r="L149" i="249" s="1"/>
  <c r="M149" i="249" s="1"/>
  <c r="K148" i="249"/>
  <c r="L148" i="249" s="1"/>
  <c r="M148" i="249" s="1"/>
  <c r="K147" i="249"/>
  <c r="L147" i="249" s="1"/>
  <c r="J147" i="249"/>
  <c r="L138" i="249"/>
  <c r="R139" i="249" s="1"/>
  <c r="G137" i="249"/>
  <c r="J137" i="249" s="1"/>
  <c r="L131" i="249"/>
  <c r="L130" i="249"/>
  <c r="J130" i="249"/>
  <c r="J129" i="249"/>
  <c r="L128" i="249"/>
  <c r="J128" i="249"/>
  <c r="T127" i="249"/>
  <c r="T128" i="249" s="1"/>
  <c r="T129" i="249" s="1"/>
  <c r="L127" i="249"/>
  <c r="J127" i="249"/>
  <c r="G126" i="249"/>
  <c r="I126" i="249" s="1"/>
  <c r="S122" i="249"/>
  <c r="D122" i="249"/>
  <c r="S121" i="249"/>
  <c r="D121" i="249"/>
  <c r="S120" i="249"/>
  <c r="D120" i="249"/>
  <c r="S119" i="249"/>
  <c r="D119" i="249"/>
  <c r="S118" i="249"/>
  <c r="D118" i="249"/>
  <c r="S117" i="249"/>
  <c r="D117" i="249"/>
  <c r="S116" i="249"/>
  <c r="D116" i="249"/>
  <c r="S115" i="249"/>
  <c r="D115" i="249"/>
  <c r="S114" i="249"/>
  <c r="D114" i="249"/>
  <c r="S113" i="249"/>
  <c r="D113" i="249"/>
  <c r="S112" i="249"/>
  <c r="D112" i="249"/>
  <c r="S111" i="249"/>
  <c r="D111" i="249"/>
  <c r="S110" i="249"/>
  <c r="D110" i="249"/>
  <c r="S109" i="249"/>
  <c r="D109" i="249"/>
  <c r="S108" i="249"/>
  <c r="D108" i="249"/>
  <c r="S107" i="249"/>
  <c r="K107" i="249"/>
  <c r="L107" i="249" s="1"/>
  <c r="I107" i="249"/>
  <c r="D107" i="249"/>
  <c r="S106" i="249"/>
  <c r="K106" i="249"/>
  <c r="L106" i="249" s="1"/>
  <c r="I106" i="249"/>
  <c r="D106" i="249"/>
  <c r="S105" i="249"/>
  <c r="K105" i="249"/>
  <c r="L105" i="249" s="1"/>
  <c r="I105" i="249"/>
  <c r="D105" i="249"/>
  <c r="S104" i="249"/>
  <c r="K104" i="249"/>
  <c r="L104" i="249" s="1"/>
  <c r="I104" i="249"/>
  <c r="D104" i="249"/>
  <c r="S103" i="249"/>
  <c r="K103" i="249"/>
  <c r="L103" i="249" s="1"/>
  <c r="I103" i="249"/>
  <c r="D103" i="249"/>
  <c r="S102" i="249"/>
  <c r="K102" i="249"/>
  <c r="L102" i="249" s="1"/>
  <c r="I102" i="249"/>
  <c r="D102" i="249"/>
  <c r="S101" i="249"/>
  <c r="K101" i="249"/>
  <c r="L101" i="249" s="1"/>
  <c r="I101" i="249"/>
  <c r="D101" i="249"/>
  <c r="S100" i="249"/>
  <c r="K100" i="249"/>
  <c r="L100" i="249" s="1"/>
  <c r="I100" i="249"/>
  <c r="D100" i="249"/>
  <c r="S99" i="249"/>
  <c r="K99" i="249"/>
  <c r="L99" i="249" s="1"/>
  <c r="I99" i="249"/>
  <c r="D99" i="249"/>
  <c r="S98" i="249"/>
  <c r="K98" i="249"/>
  <c r="L98" i="249" s="1"/>
  <c r="I98" i="249"/>
  <c r="D98" i="249"/>
  <c r="S97" i="249"/>
  <c r="K97" i="249"/>
  <c r="L97" i="249" s="1"/>
  <c r="I97" i="249"/>
  <c r="D97" i="249"/>
  <c r="S96" i="249"/>
  <c r="K96" i="249"/>
  <c r="L96" i="249" s="1"/>
  <c r="I96" i="249"/>
  <c r="D96" i="249"/>
  <c r="S95" i="249"/>
  <c r="K95" i="249"/>
  <c r="L95" i="249" s="1"/>
  <c r="I95" i="249"/>
  <c r="D95" i="249"/>
  <c r="S94" i="249"/>
  <c r="K94" i="249"/>
  <c r="L94" i="249" s="1"/>
  <c r="I94" i="249"/>
  <c r="D94" i="249"/>
  <c r="S93" i="249"/>
  <c r="K93" i="249"/>
  <c r="L93" i="249" s="1"/>
  <c r="I93" i="249"/>
  <c r="D93" i="249"/>
  <c r="S92" i="249"/>
  <c r="K92" i="249"/>
  <c r="L92" i="249" s="1"/>
  <c r="I92" i="249"/>
  <c r="D92" i="249"/>
  <c r="S91" i="249"/>
  <c r="K91" i="249"/>
  <c r="L91" i="249" s="1"/>
  <c r="I91" i="249"/>
  <c r="D91" i="249"/>
  <c r="S90" i="249"/>
  <c r="K90" i="249"/>
  <c r="L90" i="249" s="1"/>
  <c r="I90" i="249"/>
  <c r="D90" i="249"/>
  <c r="S89" i="249"/>
  <c r="K89" i="249"/>
  <c r="L89" i="249" s="1"/>
  <c r="I89" i="249"/>
  <c r="D89" i="249"/>
  <c r="S88" i="249"/>
  <c r="K88" i="249"/>
  <c r="L88" i="249" s="1"/>
  <c r="I88" i="249"/>
  <c r="D88" i="249"/>
  <c r="S87" i="249"/>
  <c r="K87" i="249"/>
  <c r="L87" i="249" s="1"/>
  <c r="I87" i="249"/>
  <c r="D87" i="249"/>
  <c r="S86" i="249"/>
  <c r="K86" i="249"/>
  <c r="L86" i="249" s="1"/>
  <c r="I86" i="249"/>
  <c r="D86" i="249"/>
  <c r="S85" i="249"/>
  <c r="K85" i="249"/>
  <c r="L85" i="249" s="1"/>
  <c r="I85" i="249"/>
  <c r="D85" i="249"/>
  <c r="S84" i="249"/>
  <c r="K84" i="249"/>
  <c r="L84" i="249" s="1"/>
  <c r="I84" i="249"/>
  <c r="D84" i="249"/>
  <c r="S83" i="249"/>
  <c r="K83" i="249"/>
  <c r="L83" i="249" s="1"/>
  <c r="I83" i="249"/>
  <c r="D83" i="249"/>
  <c r="Q81" i="249"/>
  <c r="L81" i="249"/>
  <c r="S80" i="249"/>
  <c r="Q80" i="249"/>
  <c r="L80" i="249"/>
  <c r="S79" i="249"/>
  <c r="Q79" i="249"/>
  <c r="K79" i="249"/>
  <c r="L79" i="249" s="1"/>
  <c r="I79" i="249"/>
  <c r="D79" i="249"/>
  <c r="S78" i="249"/>
  <c r="Q78" i="249"/>
  <c r="K78" i="249"/>
  <c r="L78" i="249" s="1"/>
  <c r="I78" i="249"/>
  <c r="D78" i="249"/>
  <c r="S77" i="249"/>
  <c r="Q77" i="249"/>
  <c r="K77" i="249"/>
  <c r="L77" i="249" s="1"/>
  <c r="I77" i="249"/>
  <c r="D77" i="249"/>
  <c r="S76" i="249"/>
  <c r="Q76" i="249"/>
  <c r="K76" i="249"/>
  <c r="L76" i="249" s="1"/>
  <c r="I76" i="249"/>
  <c r="D76" i="249"/>
  <c r="S75" i="249"/>
  <c r="Q75" i="249"/>
  <c r="K75" i="249"/>
  <c r="L75" i="249" s="1"/>
  <c r="I75" i="249"/>
  <c r="D75" i="249"/>
  <c r="S74" i="249"/>
  <c r="Q74" i="249"/>
  <c r="K74" i="249"/>
  <c r="L74" i="249" s="1"/>
  <c r="I74" i="249"/>
  <c r="D74" i="249"/>
  <c r="S73" i="249"/>
  <c r="Q73" i="249"/>
  <c r="K73" i="249"/>
  <c r="L73" i="249" s="1"/>
  <c r="I73" i="249"/>
  <c r="D73" i="249"/>
  <c r="S72" i="249"/>
  <c r="Q72" i="249"/>
  <c r="K72" i="249"/>
  <c r="L72" i="249" s="1"/>
  <c r="I72" i="249"/>
  <c r="D72" i="249"/>
  <c r="S71" i="249"/>
  <c r="Q71" i="249"/>
  <c r="K71" i="249"/>
  <c r="L71" i="249" s="1"/>
  <c r="I71" i="249"/>
  <c r="D71" i="249"/>
  <c r="S70" i="249"/>
  <c r="Q70" i="249"/>
  <c r="K70" i="249"/>
  <c r="L70" i="249" s="1"/>
  <c r="I70" i="249"/>
  <c r="D70" i="249"/>
  <c r="S69" i="249"/>
  <c r="Q69" i="249"/>
  <c r="K69" i="249"/>
  <c r="L69" i="249" s="1"/>
  <c r="I69" i="249"/>
  <c r="D69" i="249"/>
  <c r="S68" i="249"/>
  <c r="Q68" i="249"/>
  <c r="K68" i="249"/>
  <c r="L68" i="249" s="1"/>
  <c r="I68" i="249"/>
  <c r="D68" i="249"/>
  <c r="S67" i="249"/>
  <c r="Q67" i="249"/>
  <c r="K67" i="249"/>
  <c r="L67" i="249" s="1"/>
  <c r="I67" i="249"/>
  <c r="D67" i="249"/>
  <c r="S66" i="249"/>
  <c r="Q66" i="249"/>
  <c r="K66" i="249"/>
  <c r="L66" i="249" s="1"/>
  <c r="I66" i="249"/>
  <c r="D66" i="249"/>
  <c r="S65" i="249"/>
  <c r="Q65" i="249"/>
  <c r="K65" i="249"/>
  <c r="L65" i="249" s="1"/>
  <c r="I65" i="249"/>
  <c r="D65" i="249"/>
  <c r="S64" i="249"/>
  <c r="Q64" i="249"/>
  <c r="K64" i="249"/>
  <c r="L64" i="249" s="1"/>
  <c r="I64" i="249"/>
  <c r="D64" i="249"/>
  <c r="S63" i="249"/>
  <c r="Q63" i="249"/>
  <c r="K63" i="249"/>
  <c r="L63" i="249" s="1"/>
  <c r="I63" i="249"/>
  <c r="D63" i="249"/>
  <c r="S62" i="249"/>
  <c r="Q62" i="249"/>
  <c r="K62" i="249"/>
  <c r="L62" i="249" s="1"/>
  <c r="I62" i="249"/>
  <c r="D62" i="249"/>
  <c r="S61" i="249"/>
  <c r="Q61" i="249"/>
  <c r="K61" i="249"/>
  <c r="L61" i="249" s="1"/>
  <c r="I61" i="249"/>
  <c r="D61" i="249"/>
  <c r="S60" i="249"/>
  <c r="Q60" i="249"/>
  <c r="K60" i="249"/>
  <c r="L60" i="249" s="1"/>
  <c r="I60" i="249"/>
  <c r="D60" i="249"/>
  <c r="S59" i="249"/>
  <c r="Q59" i="249"/>
  <c r="K59" i="249"/>
  <c r="L59" i="249" s="1"/>
  <c r="I59" i="249"/>
  <c r="D59" i="249"/>
  <c r="S58" i="249"/>
  <c r="Q58" i="249"/>
  <c r="K58" i="249"/>
  <c r="L58" i="249" s="1"/>
  <c r="I58" i="249"/>
  <c r="D58" i="249"/>
  <c r="S57" i="249"/>
  <c r="Q57" i="249"/>
  <c r="K57" i="249"/>
  <c r="L57" i="249" s="1"/>
  <c r="I57" i="249"/>
  <c r="D57" i="249"/>
  <c r="S56" i="249"/>
  <c r="Q56" i="249"/>
  <c r="K56" i="249"/>
  <c r="L56" i="249" s="1"/>
  <c r="I56" i="249"/>
  <c r="D56" i="249"/>
  <c r="S55" i="249"/>
  <c r="Q55" i="249"/>
  <c r="K55" i="249"/>
  <c r="L55" i="249" s="1"/>
  <c r="I55" i="249"/>
  <c r="D55" i="249"/>
  <c r="S54" i="249"/>
  <c r="Q54" i="249"/>
  <c r="K54" i="249"/>
  <c r="L54" i="249" s="1"/>
  <c r="I54" i="249"/>
  <c r="D54" i="249"/>
  <c r="S53" i="249"/>
  <c r="Q53" i="249"/>
  <c r="K53" i="249"/>
  <c r="L53" i="249" s="1"/>
  <c r="I53" i="249"/>
  <c r="D53" i="249"/>
  <c r="S52" i="249"/>
  <c r="Q52" i="249"/>
  <c r="K52" i="249"/>
  <c r="L52" i="249" s="1"/>
  <c r="I52" i="249"/>
  <c r="D52" i="249"/>
  <c r="S51" i="249"/>
  <c r="Q51" i="249"/>
  <c r="K51" i="249"/>
  <c r="L51" i="249" s="1"/>
  <c r="I51" i="249"/>
  <c r="D51" i="249"/>
  <c r="S50" i="249"/>
  <c r="Q50" i="249"/>
  <c r="K50" i="249"/>
  <c r="L50" i="249" s="1"/>
  <c r="I50" i="249"/>
  <c r="D50" i="249"/>
  <c r="S49" i="249"/>
  <c r="Q49" i="249"/>
  <c r="K49" i="249"/>
  <c r="L49" i="249" s="1"/>
  <c r="I49" i="249"/>
  <c r="D49" i="249"/>
  <c r="S48" i="249"/>
  <c r="Q48" i="249"/>
  <c r="K48" i="249"/>
  <c r="L48" i="249" s="1"/>
  <c r="I48" i="249"/>
  <c r="D48" i="249"/>
  <c r="S47" i="249"/>
  <c r="Q47" i="249"/>
  <c r="K47" i="249"/>
  <c r="L47" i="249" s="1"/>
  <c r="I47" i="249"/>
  <c r="D47" i="249"/>
  <c r="S46" i="249"/>
  <c r="Q46" i="249"/>
  <c r="K46" i="249"/>
  <c r="L46" i="249" s="1"/>
  <c r="I46" i="249"/>
  <c r="D46" i="249"/>
  <c r="Q45" i="249"/>
  <c r="E44" i="249"/>
  <c r="E43" i="249"/>
  <c r="E42" i="249"/>
  <c r="E41" i="249"/>
  <c r="E40" i="249"/>
  <c r="E39" i="249"/>
  <c r="E38" i="249"/>
  <c r="E37" i="249"/>
  <c r="E36" i="249"/>
  <c r="E35" i="249"/>
  <c r="E34" i="249"/>
  <c r="E33" i="249"/>
  <c r="E32" i="249"/>
  <c r="E31" i="249"/>
  <c r="E30" i="249"/>
  <c r="F29" i="249"/>
  <c r="F28" i="249"/>
  <c r="F27" i="249"/>
  <c r="F26" i="249"/>
  <c r="F25" i="249"/>
  <c r="F24" i="249"/>
  <c r="F23" i="249"/>
  <c r="F22" i="249"/>
  <c r="F21" i="249"/>
  <c r="F20" i="249"/>
  <c r="F19" i="249"/>
  <c r="F18" i="249"/>
  <c r="F17" i="249"/>
  <c r="F16" i="249"/>
  <c r="I15" i="249"/>
  <c r="F15" i="249"/>
  <c r="K14" i="249"/>
  <c r="K34" i="249" s="1"/>
  <c r="F14" i="249"/>
  <c r="F13" i="249"/>
  <c r="F12" i="249"/>
  <c r="F11" i="249"/>
  <c r="F10" i="249"/>
  <c r="K10" i="249" s="1"/>
  <c r="J8" i="249"/>
  <c r="H8" i="249"/>
  <c r="F8" i="249"/>
  <c r="J7" i="249"/>
  <c r="H7" i="249"/>
  <c r="F7" i="249"/>
  <c r="J6" i="249"/>
  <c r="H6" i="249"/>
  <c r="F6" i="249"/>
  <c r="J5" i="249"/>
  <c r="H5" i="249"/>
  <c r="F5" i="249"/>
  <c r="J4" i="249"/>
  <c r="H4" i="249"/>
  <c r="F4" i="249"/>
  <c r="J3" i="249"/>
  <c r="R7" i="249" s="1"/>
  <c r="H3" i="249"/>
  <c r="F3" i="249"/>
  <c r="AR44" i="248"/>
  <c r="AE44" i="248"/>
  <c r="S44" i="248"/>
  <c r="AQ43" i="248"/>
  <c r="AQ42" i="248"/>
  <c r="X33" i="248"/>
  <c r="D33" i="248"/>
  <c r="X32" i="248"/>
  <c r="AQ40" i="248" s="1"/>
  <c r="AI32" i="248" s="1"/>
  <c r="D32" i="248"/>
  <c r="X31" i="248"/>
  <c r="AQ39" i="248" s="1"/>
  <c r="AI31" i="248" s="1"/>
  <c r="D31" i="248"/>
  <c r="AQ31" i="248" s="1"/>
  <c r="O31" i="248" s="1"/>
  <c r="X30" i="248"/>
  <c r="AQ38" i="248" s="1"/>
  <c r="AI30" i="248" s="1"/>
  <c r="D30" i="248"/>
  <c r="AQ30" i="248" s="1"/>
  <c r="O30" i="248" s="1"/>
  <c r="X29" i="248"/>
  <c r="AQ37" i="248" s="1"/>
  <c r="AI29" i="248" s="1"/>
  <c r="D29" i="248"/>
  <c r="AQ29" i="248" s="1"/>
  <c r="O29" i="248" s="1"/>
  <c r="X28" i="248"/>
  <c r="AQ36" i="248" s="1"/>
  <c r="AI28" i="248" s="1"/>
  <c r="D28" i="248"/>
  <c r="X27" i="248"/>
  <c r="D27" i="248"/>
  <c r="X26" i="248"/>
  <c r="D26" i="248"/>
  <c r="AQ26" i="248" s="1"/>
  <c r="O26" i="248" s="1"/>
  <c r="X25" i="248"/>
  <c r="D25" i="248"/>
  <c r="AQ25" i="248" s="1"/>
  <c r="O25" i="248" s="1"/>
  <c r="X24" i="248"/>
  <c r="AQ32" i="248" s="1"/>
  <c r="D24" i="248"/>
  <c r="V21" i="247"/>
  <c r="V46" i="247" s="1"/>
  <c r="V65" i="247" s="1"/>
  <c r="AJ92" i="246"/>
  <c r="M93" i="246" s="1"/>
  <c r="AX32" i="246"/>
  <c r="AW32" i="246"/>
  <c r="U32" i="246"/>
  <c r="R32" i="246"/>
  <c r="D32" i="246"/>
  <c r="AX31" i="246"/>
  <c r="AW31" i="246"/>
  <c r="U31" i="246"/>
  <c r="R31" i="246"/>
  <c r="D31" i="246"/>
  <c r="AR31" i="246" s="1"/>
  <c r="AU31" i="246" s="1"/>
  <c r="AX30" i="246"/>
  <c r="AW30" i="246"/>
  <c r="U30" i="246"/>
  <c r="R30" i="246"/>
  <c r="D30" i="246"/>
  <c r="AR30" i="246" s="1"/>
  <c r="AX29" i="246"/>
  <c r="AW29" i="246"/>
  <c r="U29" i="246"/>
  <c r="R29" i="246"/>
  <c r="D29" i="246"/>
  <c r="AX28" i="246"/>
  <c r="AW28" i="246"/>
  <c r="U28" i="246"/>
  <c r="R28" i="246"/>
  <c r="D28" i="246"/>
  <c r="AX27" i="246"/>
  <c r="AW27" i="246"/>
  <c r="U27" i="246"/>
  <c r="R27" i="246"/>
  <c r="D27" i="246"/>
  <c r="AC27" i="246" s="1"/>
  <c r="AX26" i="246"/>
  <c r="AW26" i="246"/>
  <c r="U26" i="246"/>
  <c r="R26" i="246"/>
  <c r="D26" i="246"/>
  <c r="AO26" i="246" s="1"/>
  <c r="AX25" i="246"/>
  <c r="AW25" i="246"/>
  <c r="U25" i="246"/>
  <c r="R25" i="246"/>
  <c r="D25" i="246"/>
  <c r="AX24" i="246"/>
  <c r="AW24" i="246"/>
  <c r="U24" i="246"/>
  <c r="R24" i="246"/>
  <c r="D24" i="246"/>
  <c r="AX23" i="246"/>
  <c r="AW23" i="246"/>
  <c r="U23" i="246"/>
  <c r="R23" i="246"/>
  <c r="D23" i="246"/>
  <c r="AX22" i="246"/>
  <c r="AW22" i="246"/>
  <c r="D22" i="246"/>
  <c r="AR22" i="246" s="1"/>
  <c r="AS22" i="246" s="1"/>
  <c r="AX21" i="246"/>
  <c r="AW21" i="246"/>
  <c r="D21" i="246"/>
  <c r="AX20" i="246"/>
  <c r="AW20" i="246"/>
  <c r="D20" i="246"/>
  <c r="AR20" i="246" s="1"/>
  <c r="AU20" i="246" s="1"/>
  <c r="AX19" i="246"/>
  <c r="AW19" i="246"/>
  <c r="D19" i="246"/>
  <c r="AC19" i="246" s="1"/>
  <c r="AX18" i="246"/>
  <c r="AW18" i="246"/>
  <c r="D18" i="246"/>
  <c r="AR18" i="246" s="1"/>
  <c r="AX17" i="246"/>
  <c r="AW17" i="246"/>
  <c r="D17" i="246"/>
  <c r="AX16" i="246"/>
  <c r="AW16" i="246"/>
  <c r="D16" i="246"/>
  <c r="AR16" i="246" s="1"/>
  <c r="AX15" i="246"/>
  <c r="AW15" i="246"/>
  <c r="D15" i="246"/>
  <c r="AO15" i="246" s="1"/>
  <c r="AX14" i="246"/>
  <c r="AW14" i="246"/>
  <c r="D14" i="246"/>
  <c r="AX13" i="246"/>
  <c r="AW13" i="246"/>
  <c r="D13" i="246"/>
  <c r="AR13" i="246" s="1"/>
  <c r="R9" i="246"/>
  <c r="M9" i="246"/>
  <c r="F9" i="246"/>
  <c r="R8" i="246"/>
  <c r="M8" i="246"/>
  <c r="F8" i="246"/>
  <c r="R7" i="246"/>
  <c r="M7" i="246"/>
  <c r="F7" i="246"/>
  <c r="R5" i="246"/>
  <c r="F5" i="246"/>
  <c r="M4" i="246"/>
  <c r="F4" i="246"/>
  <c r="F3" i="246"/>
  <c r="A49" i="246" s="1" a="1"/>
  <c r="A49" i="246" s="1"/>
  <c r="AK2" i="246"/>
  <c r="AG2" i="246"/>
  <c r="L143" i="245"/>
  <c r="I135" i="245"/>
  <c r="I134" i="245"/>
  <c r="I133" i="245"/>
  <c r="C29" i="245"/>
  <c r="C28" i="245"/>
  <c r="I28" i="245" s="1"/>
  <c r="C27" i="245"/>
  <c r="E319" i="63" s="1"/>
  <c r="C26" i="245"/>
  <c r="C25" i="245"/>
  <c r="K25" i="245" s="1"/>
  <c r="C24" i="245"/>
  <c r="E316" i="63" s="1"/>
  <c r="C23" i="245"/>
  <c r="E315" i="63" s="1"/>
  <c r="C22" i="245"/>
  <c r="C21" i="245"/>
  <c r="C20" i="245"/>
  <c r="C41" i="245" s="1"/>
  <c r="I41" i="245" s="1"/>
  <c r="C19" i="245"/>
  <c r="E311" i="63" s="1"/>
  <c r="C18" i="245"/>
  <c r="C17" i="245"/>
  <c r="I17" i="245" s="1"/>
  <c r="C16" i="245"/>
  <c r="C15" i="245"/>
  <c r="E307" i="63" s="1"/>
  <c r="C14" i="245"/>
  <c r="C13" i="245"/>
  <c r="C12" i="245"/>
  <c r="K12" i="245" s="1"/>
  <c r="K32" i="245" s="1"/>
  <c r="C11" i="245"/>
  <c r="E303" i="63" s="1"/>
  <c r="C10" i="245"/>
  <c r="C30" i="245" s="1"/>
  <c r="I30" i="245" s="1"/>
  <c r="D7" i="245"/>
  <c r="D6" i="245"/>
  <c r="E5" i="245"/>
  <c r="D5" i="245"/>
  <c r="C5" i="245"/>
  <c r="D4" i="245"/>
  <c r="D3" i="245"/>
  <c r="D2" i="245"/>
  <c r="AA77" i="247"/>
  <c r="X84" i="247" s="1"/>
  <c r="I136" i="245" s="1"/>
  <c r="AE65" i="247"/>
  <c r="AG63" i="247"/>
  <c r="AB63" i="247"/>
  <c r="AG62" i="247"/>
  <c r="AB62" i="247"/>
  <c r="AG61" i="247"/>
  <c r="AB61" i="247"/>
  <c r="AG60" i="247"/>
  <c r="AB60" i="247"/>
  <c r="AG59" i="247"/>
  <c r="AB59" i="247"/>
  <c r="AG58" i="247"/>
  <c r="AB58" i="247"/>
  <c r="AG57" i="247"/>
  <c r="AB57" i="247"/>
  <c r="AG56" i="247"/>
  <c r="AB56" i="247"/>
  <c r="AG55" i="247"/>
  <c r="AB55" i="247"/>
  <c r="AG54" i="247"/>
  <c r="AB54" i="247"/>
  <c r="AG53" i="247"/>
  <c r="AB53" i="247"/>
  <c r="AG52" i="247"/>
  <c r="AB52" i="247"/>
  <c r="AG51" i="247"/>
  <c r="AB51" i="247"/>
  <c r="AG50" i="247"/>
  <c r="AB50" i="247"/>
  <c r="AG49" i="247"/>
  <c r="AB49" i="247"/>
  <c r="AG48" i="247"/>
  <c r="AE46" i="247"/>
  <c r="AB45" i="247"/>
  <c r="X80" i="247" s="1"/>
  <c r="I132" i="245" s="1"/>
  <c r="AG37" i="247"/>
  <c r="AG36" i="247"/>
  <c r="AG35" i="247"/>
  <c r="AG34" i="247"/>
  <c r="AG33" i="247"/>
  <c r="AG32" i="247"/>
  <c r="AG31" i="247"/>
  <c r="AG30" i="247"/>
  <c r="AG29" i="247"/>
  <c r="AG28" i="247"/>
  <c r="AG27" i="247"/>
  <c r="AG26" i="247"/>
  <c r="AA19" i="247"/>
  <c r="V19" i="247"/>
  <c r="W19" i="247" s="1"/>
  <c r="AA18" i="247"/>
  <c r="V18" i="247"/>
  <c r="AA17" i="247"/>
  <c r="V17" i="247"/>
  <c r="W17" i="247" s="1"/>
  <c r="AA16" i="247"/>
  <c r="V16" i="247"/>
  <c r="AA15" i="247"/>
  <c r="V15" i="247"/>
  <c r="W15" i="247" s="1"/>
  <c r="AC14" i="247"/>
  <c r="AA14" i="247"/>
  <c r="AA13" i="247"/>
  <c r="V13" i="247"/>
  <c r="AA12" i="247"/>
  <c r="V12" i="247"/>
  <c r="AC11" i="247"/>
  <c r="AA11" i="247"/>
  <c r="AA10" i="247"/>
  <c r="V10" i="247"/>
  <c r="AA9" i="247"/>
  <c r="V9" i="247"/>
  <c r="AC9" i="247" s="1"/>
  <c r="AC8" i="247"/>
  <c r="AA8" i="247"/>
  <c r="AC7" i="247"/>
  <c r="AA7" i="247"/>
  <c r="AC6" i="247"/>
  <c r="AA6" i="247"/>
  <c r="AA5" i="247"/>
  <c r="V5" i="247"/>
  <c r="W5" i="247" s="1"/>
  <c r="AC4" i="247"/>
  <c r="AA4" i="247"/>
  <c r="AC3" i="247"/>
  <c r="AA3" i="247"/>
  <c r="X155" i="246"/>
  <c r="X154" i="246"/>
  <c r="X153" i="246"/>
  <c r="X152" i="246"/>
  <c r="X151" i="246"/>
  <c r="X148" i="246"/>
  <c r="X147" i="246"/>
  <c r="X146" i="246"/>
  <c r="X145" i="246"/>
  <c r="X144" i="246"/>
  <c r="X141" i="246"/>
  <c r="X140" i="246"/>
  <c r="X139" i="246"/>
  <c r="X138" i="246"/>
  <c r="X137" i="246"/>
  <c r="X134" i="246"/>
  <c r="X133" i="246"/>
  <c r="X132" i="246"/>
  <c r="X131" i="246"/>
  <c r="X130" i="246"/>
  <c r="X127" i="246"/>
  <c r="X126" i="246"/>
  <c r="X125" i="246"/>
  <c r="X124" i="246"/>
  <c r="X123" i="246"/>
  <c r="X120" i="246"/>
  <c r="X119" i="246"/>
  <c r="X118" i="246"/>
  <c r="X117" i="246"/>
  <c r="X116" i="246"/>
  <c r="X113" i="246"/>
  <c r="Z113" i="246" s="1"/>
  <c r="AB113" i="246" s="1"/>
  <c r="AD113" i="246" s="1"/>
  <c r="X112" i="246"/>
  <c r="Z112" i="246" s="1"/>
  <c r="AB112" i="246" s="1"/>
  <c r="AD112" i="246" s="1"/>
  <c r="X111" i="246"/>
  <c r="Z111" i="246" s="1"/>
  <c r="AB111" i="246" s="1"/>
  <c r="AD111" i="246" s="1"/>
  <c r="X110" i="246"/>
  <c r="Z110" i="246" s="1"/>
  <c r="AB110" i="246" s="1"/>
  <c r="AD110" i="246" s="1"/>
  <c r="X109" i="246"/>
  <c r="Z109" i="246" s="1"/>
  <c r="AB109" i="246" s="1"/>
  <c r="AD109" i="246" s="1"/>
  <c r="X106" i="246"/>
  <c r="X105" i="246"/>
  <c r="X104" i="246"/>
  <c r="X103" i="246"/>
  <c r="X102" i="246"/>
  <c r="B97" i="246"/>
  <c r="B96" i="246"/>
  <c r="B95" i="246"/>
  <c r="B91" i="246"/>
  <c r="AG88" i="246"/>
  <c r="AJ88" i="246" s="1"/>
  <c r="B88" i="246" s="1"/>
  <c r="X87" i="246"/>
  <c r="AJ87" i="246" s="1"/>
  <c r="B87" i="246" s="1"/>
  <c r="X86" i="246"/>
  <c r="AJ86" i="246" s="1"/>
  <c r="R85" i="246"/>
  <c r="AG84" i="246"/>
  <c r="AJ84" i="246" s="1"/>
  <c r="AJ83" i="246"/>
  <c r="AR75" i="246" s="1"/>
  <c r="AG83" i="246"/>
  <c r="AD83" i="246" s="1"/>
  <c r="AJ82" i="246"/>
  <c r="B82" i="246" s="1"/>
  <c r="AG82" i="246"/>
  <c r="AD82" i="246" s="1"/>
  <c r="AJ81" i="246"/>
  <c r="AG81" i="246"/>
  <c r="AD81" i="246" s="1"/>
  <c r="AJ80" i="246"/>
  <c r="AG80" i="246"/>
  <c r="AD80" i="246" s="1"/>
  <c r="AJ79" i="246"/>
  <c r="AG79" i="246"/>
  <c r="AD79" i="246" s="1"/>
  <c r="AG78" i="246"/>
  <c r="AJ77" i="246"/>
  <c r="B77" i="246" s="1"/>
  <c r="AG77" i="246"/>
  <c r="AD77" i="246" s="1"/>
  <c r="AJ76" i="246"/>
  <c r="B76" i="246" s="1"/>
  <c r="AG76" i="246"/>
  <c r="AD76" i="246" s="1"/>
  <c r="AG75" i="246"/>
  <c r="AR74" i="246"/>
  <c r="AJ74" i="246"/>
  <c r="B74" i="246" s="1"/>
  <c r="AG74" i="246"/>
  <c r="AD74" i="246" s="1"/>
  <c r="AJ73" i="246"/>
  <c r="B73" i="246" s="1"/>
  <c r="AG73" i="246"/>
  <c r="AD73" i="246" s="1"/>
  <c r="AR70" i="246" s="1"/>
  <c r="AR71" i="246" s="1"/>
  <c r="AR72" i="246" s="1"/>
  <c r="AJ72" i="246"/>
  <c r="AG72" i="246"/>
  <c r="AD72" i="246" s="1"/>
  <c r="AQ70" i="246" s="1"/>
  <c r="AQ71" i="246" s="1"/>
  <c r="AQ72" i="246" s="1"/>
  <c r="AG71" i="246"/>
  <c r="X71" i="246"/>
  <c r="AJ71" i="246" s="1"/>
  <c r="B71" i="246" s="1"/>
  <c r="AG70" i="246"/>
  <c r="R70" i="246"/>
  <c r="X70" i="246" s="1"/>
  <c r="AU69" i="246"/>
  <c r="AS69" i="246"/>
  <c r="B69" i="246"/>
  <c r="B68" i="246"/>
  <c r="BA67" i="246"/>
  <c r="AE66" i="246"/>
  <c r="BC66" i="246" s="1"/>
  <c r="D66" i="246"/>
  <c r="AC66" i="246" s="1"/>
  <c r="AE65" i="246"/>
  <c r="D65" i="246"/>
  <c r="W64" i="246"/>
  <c r="AE64" i="246" s="1"/>
  <c r="D64" i="246"/>
  <c r="W63" i="246"/>
  <c r="AE63" i="246" s="1"/>
  <c r="BA63" i="246" s="1"/>
  <c r="D63" i="246"/>
  <c r="AG63" i="246" s="1"/>
  <c r="W62" i="246"/>
  <c r="AE62" i="246" s="1"/>
  <c r="D62" i="246"/>
  <c r="AG62" i="246" s="1"/>
  <c r="W61" i="246"/>
  <c r="AE61" i="246" s="1"/>
  <c r="D61" i="246"/>
  <c r="G61" i="246" s="1"/>
  <c r="AE60" i="246"/>
  <c r="D60" i="246"/>
  <c r="AC60" i="246" s="1"/>
  <c r="D59" i="246"/>
  <c r="D58" i="246"/>
  <c r="AR58" i="246" s="1"/>
  <c r="D57" i="246"/>
  <c r="D56" i="246"/>
  <c r="D55" i="246"/>
  <c r="D54" i="246"/>
  <c r="AR54" i="246" s="1"/>
  <c r="D53" i="246"/>
  <c r="G53" i="246" s="1"/>
  <c r="D52" i="246"/>
  <c r="D51" i="246"/>
  <c r="D50" i="246"/>
  <c r="AR50" i="246" s="1"/>
  <c r="BC48" i="246"/>
  <c r="BA48" i="246"/>
  <c r="AQ48" i="246"/>
  <c r="AP48" i="246"/>
  <c r="AE47" i="246"/>
  <c r="BC46" i="246"/>
  <c r="BA46" i="246"/>
  <c r="G46" i="246"/>
  <c r="AQ46" i="246" s="1"/>
  <c r="D46" i="246"/>
  <c r="BC45" i="246"/>
  <c r="G45" i="246"/>
  <c r="AQ45" i="246" s="1"/>
  <c r="D45" i="246"/>
  <c r="AE44" i="246"/>
  <c r="G44" i="246"/>
  <c r="D44" i="246"/>
  <c r="AG44" i="246" s="1"/>
  <c r="AE43" i="246"/>
  <c r="G43" i="246"/>
  <c r="AP43" i="246" s="1"/>
  <c r="D43" i="246"/>
  <c r="AR42" i="246"/>
  <c r="AS42" i="246" s="1"/>
  <c r="AQ42" i="246"/>
  <c r="AP42" i="246"/>
  <c r="AG42" i="246"/>
  <c r="AE42" i="246"/>
  <c r="AC42" i="246"/>
  <c r="AR41" i="246"/>
  <c r="AS41" i="246" s="1"/>
  <c r="AQ41" i="246"/>
  <c r="AP41" i="246"/>
  <c r="AG41" i="246"/>
  <c r="AE41" i="246"/>
  <c r="BA41" i="246" s="1"/>
  <c r="AC41" i="246"/>
  <c r="AR14" i="246"/>
  <c r="BB10" i="246"/>
  <c r="K248" i="245"/>
  <c r="L248" i="245" s="1"/>
  <c r="H248" i="245" s="1"/>
  <c r="K247" i="245"/>
  <c r="L247" i="245" s="1"/>
  <c r="H247" i="245" s="1"/>
  <c r="K246" i="245"/>
  <c r="L246" i="245" s="1"/>
  <c r="K245" i="245"/>
  <c r="L245" i="245" s="1"/>
  <c r="H245" i="245" s="1"/>
  <c r="J245" i="245"/>
  <c r="K241" i="245"/>
  <c r="L241" i="245" s="1"/>
  <c r="K240" i="245"/>
  <c r="L240" i="245" s="1"/>
  <c r="K239" i="245"/>
  <c r="L239" i="245" s="1"/>
  <c r="K238" i="245"/>
  <c r="L238" i="245" s="1"/>
  <c r="J238" i="245"/>
  <c r="K234" i="245"/>
  <c r="L234" i="245" s="1"/>
  <c r="K233" i="245"/>
  <c r="L233" i="245" s="1"/>
  <c r="K232" i="245"/>
  <c r="L232" i="245" s="1"/>
  <c r="K231" i="245"/>
  <c r="L231" i="245" s="1"/>
  <c r="J231" i="245"/>
  <c r="K227" i="245"/>
  <c r="L227" i="245" s="1"/>
  <c r="M227" i="245" s="1"/>
  <c r="K226" i="245"/>
  <c r="L226" i="245" s="1"/>
  <c r="K225" i="245"/>
  <c r="L225" i="245" s="1"/>
  <c r="H225" i="245" s="1"/>
  <c r="K224" i="245"/>
  <c r="L224" i="245" s="1"/>
  <c r="H224" i="245" s="1"/>
  <c r="J224" i="245"/>
  <c r="K220" i="245"/>
  <c r="L220" i="245" s="1"/>
  <c r="H220" i="245" s="1"/>
  <c r="K219" i="245"/>
  <c r="L219" i="245" s="1"/>
  <c r="M219" i="245" s="1"/>
  <c r="K218" i="245"/>
  <c r="L218" i="245" s="1"/>
  <c r="M218" i="245" s="1"/>
  <c r="K217" i="245"/>
  <c r="L217" i="245" s="1"/>
  <c r="J217" i="245"/>
  <c r="K213" i="245"/>
  <c r="L213" i="245" s="1"/>
  <c r="K212" i="245"/>
  <c r="L212" i="245" s="1"/>
  <c r="H212" i="245" s="1"/>
  <c r="K211" i="245"/>
  <c r="L211" i="245" s="1"/>
  <c r="H211" i="245" s="1"/>
  <c r="K210" i="245"/>
  <c r="L210" i="245" s="1"/>
  <c r="J210" i="245"/>
  <c r="K206" i="245"/>
  <c r="L206" i="245" s="1"/>
  <c r="K205" i="245"/>
  <c r="L205" i="245" s="1"/>
  <c r="M205" i="245" s="1"/>
  <c r="K204" i="245"/>
  <c r="L204" i="245" s="1"/>
  <c r="K203" i="245"/>
  <c r="L203" i="245" s="1"/>
  <c r="M203" i="245" s="1"/>
  <c r="J203" i="245"/>
  <c r="K199" i="245"/>
  <c r="L199" i="245" s="1"/>
  <c r="M199" i="245" s="1"/>
  <c r="K198" i="245"/>
  <c r="L198" i="245" s="1"/>
  <c r="M198" i="245" s="1"/>
  <c r="K197" i="245"/>
  <c r="L197" i="245" s="1"/>
  <c r="H197" i="245" s="1"/>
  <c r="K196" i="245"/>
  <c r="L196" i="245" s="1"/>
  <c r="J196" i="245"/>
  <c r="K192" i="245"/>
  <c r="L192" i="245" s="1"/>
  <c r="K191" i="245"/>
  <c r="L191" i="245" s="1"/>
  <c r="K190" i="245"/>
  <c r="L190" i="245" s="1"/>
  <c r="H190" i="245" s="1"/>
  <c r="K189" i="245"/>
  <c r="L189" i="245" s="1"/>
  <c r="H189" i="245" s="1"/>
  <c r="J189" i="245"/>
  <c r="K185" i="245"/>
  <c r="L185" i="245" s="1"/>
  <c r="M185" i="245" s="1"/>
  <c r="K184" i="245"/>
  <c r="L184" i="245" s="1"/>
  <c r="K183" i="245"/>
  <c r="L183" i="245" s="1"/>
  <c r="K182" i="245"/>
  <c r="L182" i="245" s="1"/>
  <c r="J182" i="245"/>
  <c r="K178" i="245"/>
  <c r="L178" i="245" s="1"/>
  <c r="K177" i="245"/>
  <c r="L177" i="245" s="1"/>
  <c r="M177" i="245" s="1"/>
  <c r="K176" i="245"/>
  <c r="L176" i="245" s="1"/>
  <c r="M176" i="245" s="1"/>
  <c r="K175" i="245"/>
  <c r="L175" i="245" s="1"/>
  <c r="J175" i="245"/>
  <c r="K171" i="245"/>
  <c r="L171" i="245" s="1"/>
  <c r="H171" i="245" s="1"/>
  <c r="K170" i="245"/>
  <c r="L170" i="245" s="1"/>
  <c r="K169" i="245"/>
  <c r="L169" i="245" s="1"/>
  <c r="H169" i="245" s="1"/>
  <c r="K168" i="245"/>
  <c r="L168" i="245" s="1"/>
  <c r="J168" i="245"/>
  <c r="K164" i="245"/>
  <c r="L164" i="245" s="1"/>
  <c r="K163" i="245"/>
  <c r="L163" i="245" s="1"/>
  <c r="M163" i="245" s="1"/>
  <c r="K162" i="245"/>
  <c r="L162" i="245" s="1"/>
  <c r="K161" i="245"/>
  <c r="L161" i="245" s="1"/>
  <c r="H161" i="245" s="1"/>
  <c r="J161" i="245"/>
  <c r="K157" i="245"/>
  <c r="L157" i="245" s="1"/>
  <c r="H157" i="245" s="1"/>
  <c r="K156" i="245"/>
  <c r="L156" i="245" s="1"/>
  <c r="K155" i="245"/>
  <c r="L155" i="245" s="1"/>
  <c r="M155" i="245" s="1"/>
  <c r="K154" i="245"/>
  <c r="L154" i="245" s="1"/>
  <c r="J154" i="245"/>
  <c r="K150" i="245"/>
  <c r="L150" i="245" s="1"/>
  <c r="K149" i="245"/>
  <c r="L149" i="245" s="1"/>
  <c r="H149" i="245" s="1"/>
  <c r="K148" i="245"/>
  <c r="L148" i="245" s="1"/>
  <c r="K147" i="245"/>
  <c r="L147" i="245" s="1"/>
  <c r="J147" i="245"/>
  <c r="L138" i="245"/>
  <c r="R139" i="245" s="1"/>
  <c r="G137" i="245"/>
  <c r="J137" i="245" s="1"/>
  <c r="L131" i="245"/>
  <c r="L130" i="245"/>
  <c r="R131" i="245" s="1"/>
  <c r="J130" i="245"/>
  <c r="J129" i="245"/>
  <c r="L128" i="245"/>
  <c r="J128" i="245"/>
  <c r="T127" i="245"/>
  <c r="T128" i="245" s="1"/>
  <c r="T129" i="245" s="1"/>
  <c r="L127" i="245"/>
  <c r="J127" i="245"/>
  <c r="G126" i="245"/>
  <c r="S122" i="245"/>
  <c r="D122" i="245"/>
  <c r="S121" i="245"/>
  <c r="D121" i="245"/>
  <c r="S120" i="245"/>
  <c r="D120" i="245"/>
  <c r="S119" i="245"/>
  <c r="D119" i="245"/>
  <c r="S118" i="245"/>
  <c r="D118" i="245"/>
  <c r="S117" i="245"/>
  <c r="D117" i="245"/>
  <c r="S116" i="245"/>
  <c r="D116" i="245"/>
  <c r="S115" i="245"/>
  <c r="D115" i="245"/>
  <c r="S114" i="245"/>
  <c r="D114" i="245"/>
  <c r="S113" i="245"/>
  <c r="D113" i="245"/>
  <c r="S112" i="245"/>
  <c r="D112" i="245"/>
  <c r="S111" i="245"/>
  <c r="D111" i="245"/>
  <c r="S110" i="245"/>
  <c r="D110" i="245"/>
  <c r="S109" i="245"/>
  <c r="D109" i="245"/>
  <c r="S108" i="245"/>
  <c r="D108" i="245"/>
  <c r="S107" i="245"/>
  <c r="K107" i="245"/>
  <c r="L107" i="245" s="1"/>
  <c r="I107" i="245"/>
  <c r="D107" i="245"/>
  <c r="S106" i="245"/>
  <c r="K106" i="245"/>
  <c r="L106" i="245" s="1"/>
  <c r="I106" i="245"/>
  <c r="D106" i="245"/>
  <c r="S105" i="245"/>
  <c r="K105" i="245"/>
  <c r="L105" i="245" s="1"/>
  <c r="I105" i="245"/>
  <c r="D105" i="245"/>
  <c r="S104" i="245"/>
  <c r="K104" i="245"/>
  <c r="L104" i="245" s="1"/>
  <c r="I104" i="245"/>
  <c r="D104" i="245"/>
  <c r="S103" i="245"/>
  <c r="K103" i="245"/>
  <c r="L103" i="245" s="1"/>
  <c r="I103" i="245"/>
  <c r="D103" i="245"/>
  <c r="S102" i="245"/>
  <c r="K102" i="245"/>
  <c r="L102" i="245" s="1"/>
  <c r="I102" i="245"/>
  <c r="D102" i="245"/>
  <c r="S101" i="245"/>
  <c r="K101" i="245"/>
  <c r="L101" i="245" s="1"/>
  <c r="I101" i="245"/>
  <c r="D101" i="245"/>
  <c r="S100" i="245"/>
  <c r="K100" i="245"/>
  <c r="L100" i="245" s="1"/>
  <c r="I100" i="245"/>
  <c r="D100" i="245"/>
  <c r="S99" i="245"/>
  <c r="K99" i="245"/>
  <c r="L99" i="245" s="1"/>
  <c r="I99" i="245"/>
  <c r="D99" i="245"/>
  <c r="S98" i="245"/>
  <c r="K98" i="245"/>
  <c r="L98" i="245" s="1"/>
  <c r="I98" i="245"/>
  <c r="D98" i="245"/>
  <c r="S97" i="245"/>
  <c r="K97" i="245"/>
  <c r="L97" i="245" s="1"/>
  <c r="I97" i="245"/>
  <c r="D97" i="245"/>
  <c r="S96" i="245"/>
  <c r="K96" i="245"/>
  <c r="L96" i="245" s="1"/>
  <c r="I96" i="245"/>
  <c r="D96" i="245"/>
  <c r="S95" i="245"/>
  <c r="K95" i="245"/>
  <c r="L95" i="245" s="1"/>
  <c r="I95" i="245"/>
  <c r="D95" i="245"/>
  <c r="S94" i="245"/>
  <c r="K94" i="245"/>
  <c r="L94" i="245" s="1"/>
  <c r="I94" i="245"/>
  <c r="D94" i="245"/>
  <c r="S93" i="245"/>
  <c r="K93" i="245"/>
  <c r="L93" i="245" s="1"/>
  <c r="I93" i="245"/>
  <c r="D93" i="245"/>
  <c r="S92" i="245"/>
  <c r="K92" i="245"/>
  <c r="L92" i="245" s="1"/>
  <c r="I92" i="245"/>
  <c r="D92" i="245"/>
  <c r="S91" i="245"/>
  <c r="K91" i="245"/>
  <c r="L91" i="245" s="1"/>
  <c r="I91" i="245"/>
  <c r="D91" i="245"/>
  <c r="S90" i="245"/>
  <c r="K90" i="245"/>
  <c r="L90" i="245" s="1"/>
  <c r="I90" i="245"/>
  <c r="D90" i="245"/>
  <c r="S89" i="245"/>
  <c r="K89" i="245"/>
  <c r="L89" i="245" s="1"/>
  <c r="I89" i="245"/>
  <c r="D89" i="245"/>
  <c r="S88" i="245"/>
  <c r="K88" i="245"/>
  <c r="L88" i="245" s="1"/>
  <c r="I88" i="245"/>
  <c r="D88" i="245"/>
  <c r="S87" i="245"/>
  <c r="K87" i="245"/>
  <c r="L87" i="245" s="1"/>
  <c r="I87" i="245"/>
  <c r="D87" i="245"/>
  <c r="S86" i="245"/>
  <c r="K86" i="245"/>
  <c r="L86" i="245" s="1"/>
  <c r="I86" i="245"/>
  <c r="D86" i="245"/>
  <c r="S85" i="245"/>
  <c r="K85" i="245"/>
  <c r="L85" i="245" s="1"/>
  <c r="I85" i="245"/>
  <c r="D85" i="245"/>
  <c r="S84" i="245"/>
  <c r="K84" i="245"/>
  <c r="L84" i="245" s="1"/>
  <c r="I84" i="245"/>
  <c r="D84" i="245"/>
  <c r="S83" i="245"/>
  <c r="K83" i="245"/>
  <c r="L83" i="245" s="1"/>
  <c r="I83" i="245"/>
  <c r="D83" i="245"/>
  <c r="Q81" i="245"/>
  <c r="L81" i="245"/>
  <c r="S80" i="245"/>
  <c r="Q80" i="245"/>
  <c r="L80" i="245"/>
  <c r="S79" i="245"/>
  <c r="Q79" i="245"/>
  <c r="K79" i="245"/>
  <c r="L79" i="245" s="1"/>
  <c r="I79" i="245"/>
  <c r="D79" i="245"/>
  <c r="S78" i="245"/>
  <c r="Q78" i="245"/>
  <c r="K78" i="245"/>
  <c r="L78" i="245" s="1"/>
  <c r="I78" i="245"/>
  <c r="D78" i="245"/>
  <c r="S77" i="245"/>
  <c r="Q77" i="245"/>
  <c r="K77" i="245"/>
  <c r="L77" i="245" s="1"/>
  <c r="I77" i="245"/>
  <c r="D77" i="245"/>
  <c r="S76" i="245"/>
  <c r="Q76" i="245"/>
  <c r="K76" i="245"/>
  <c r="L76" i="245" s="1"/>
  <c r="I76" i="245"/>
  <c r="D76" i="245"/>
  <c r="S75" i="245"/>
  <c r="Q75" i="245"/>
  <c r="K75" i="245"/>
  <c r="L75" i="245" s="1"/>
  <c r="I75" i="245"/>
  <c r="D75" i="245"/>
  <c r="S74" i="245"/>
  <c r="Q74" i="245"/>
  <c r="K74" i="245"/>
  <c r="L74" i="245" s="1"/>
  <c r="I74" i="245"/>
  <c r="D74" i="245"/>
  <c r="S73" i="245"/>
  <c r="Q73" i="245"/>
  <c r="K73" i="245"/>
  <c r="L73" i="245" s="1"/>
  <c r="I73" i="245"/>
  <c r="D73" i="245"/>
  <c r="S72" i="245"/>
  <c r="Q72" i="245"/>
  <c r="K72" i="245"/>
  <c r="L72" i="245" s="1"/>
  <c r="I72" i="245"/>
  <c r="D72" i="245"/>
  <c r="S71" i="245"/>
  <c r="Q71" i="245"/>
  <c r="K71" i="245"/>
  <c r="L71" i="245" s="1"/>
  <c r="I71" i="245"/>
  <c r="D71" i="245"/>
  <c r="S70" i="245"/>
  <c r="Q70" i="245"/>
  <c r="K70" i="245"/>
  <c r="L70" i="245" s="1"/>
  <c r="I70" i="245"/>
  <c r="D70" i="245"/>
  <c r="S69" i="245"/>
  <c r="Q69" i="245"/>
  <c r="K69" i="245"/>
  <c r="L69" i="245" s="1"/>
  <c r="I69" i="245"/>
  <c r="D69" i="245"/>
  <c r="S68" i="245"/>
  <c r="Q68" i="245"/>
  <c r="K68" i="245"/>
  <c r="L68" i="245" s="1"/>
  <c r="I68" i="245"/>
  <c r="D68" i="245"/>
  <c r="S67" i="245"/>
  <c r="Q67" i="245"/>
  <c r="K67" i="245"/>
  <c r="L67" i="245" s="1"/>
  <c r="I67" i="245"/>
  <c r="D67" i="245"/>
  <c r="S66" i="245"/>
  <c r="Q66" i="245"/>
  <c r="K66" i="245"/>
  <c r="L66" i="245" s="1"/>
  <c r="I66" i="245"/>
  <c r="D66" i="245"/>
  <c r="S65" i="245"/>
  <c r="Q65" i="245"/>
  <c r="K65" i="245"/>
  <c r="L65" i="245" s="1"/>
  <c r="I65" i="245"/>
  <c r="D65" i="245"/>
  <c r="S64" i="245"/>
  <c r="Q64" i="245"/>
  <c r="K64" i="245"/>
  <c r="L64" i="245" s="1"/>
  <c r="I64" i="245"/>
  <c r="D64" i="245"/>
  <c r="S63" i="245"/>
  <c r="Q63" i="245"/>
  <c r="K63" i="245"/>
  <c r="L63" i="245" s="1"/>
  <c r="I63" i="245"/>
  <c r="D63" i="245"/>
  <c r="S62" i="245"/>
  <c r="Q62" i="245"/>
  <c r="K62" i="245"/>
  <c r="L62" i="245" s="1"/>
  <c r="I62" i="245"/>
  <c r="D62" i="245"/>
  <c r="S61" i="245"/>
  <c r="Q61" i="245"/>
  <c r="K61" i="245"/>
  <c r="L61" i="245" s="1"/>
  <c r="I61" i="245"/>
  <c r="D61" i="245"/>
  <c r="S60" i="245"/>
  <c r="Q60" i="245"/>
  <c r="K60" i="245"/>
  <c r="L60" i="245" s="1"/>
  <c r="I60" i="245"/>
  <c r="D60" i="245"/>
  <c r="S59" i="245"/>
  <c r="Q59" i="245"/>
  <c r="K59" i="245"/>
  <c r="L59" i="245" s="1"/>
  <c r="I59" i="245"/>
  <c r="D59" i="245"/>
  <c r="S58" i="245"/>
  <c r="Q58" i="245"/>
  <c r="K58" i="245"/>
  <c r="L58" i="245" s="1"/>
  <c r="I58" i="245"/>
  <c r="D58" i="245"/>
  <c r="S57" i="245"/>
  <c r="Q57" i="245"/>
  <c r="K57" i="245"/>
  <c r="L57" i="245" s="1"/>
  <c r="I57" i="245"/>
  <c r="D57" i="245"/>
  <c r="S56" i="245"/>
  <c r="Q56" i="245"/>
  <c r="K56" i="245"/>
  <c r="L56" i="245" s="1"/>
  <c r="I56" i="245"/>
  <c r="D56" i="245"/>
  <c r="S55" i="245"/>
  <c r="Q55" i="245"/>
  <c r="K55" i="245"/>
  <c r="L55" i="245" s="1"/>
  <c r="I55" i="245"/>
  <c r="D55" i="245"/>
  <c r="S54" i="245"/>
  <c r="Q54" i="245"/>
  <c r="K54" i="245"/>
  <c r="L54" i="245" s="1"/>
  <c r="I54" i="245"/>
  <c r="D54" i="245"/>
  <c r="S53" i="245"/>
  <c r="Q53" i="245"/>
  <c r="K53" i="245"/>
  <c r="L53" i="245" s="1"/>
  <c r="I53" i="245"/>
  <c r="D53" i="245"/>
  <c r="S52" i="245"/>
  <c r="Q52" i="245"/>
  <c r="K52" i="245"/>
  <c r="L52" i="245" s="1"/>
  <c r="I52" i="245"/>
  <c r="D52" i="245"/>
  <c r="S51" i="245"/>
  <c r="Q51" i="245"/>
  <c r="K51" i="245"/>
  <c r="L51" i="245" s="1"/>
  <c r="I51" i="245"/>
  <c r="D51" i="245"/>
  <c r="S50" i="245"/>
  <c r="Q50" i="245"/>
  <c r="K50" i="245"/>
  <c r="L50" i="245" s="1"/>
  <c r="I50" i="245"/>
  <c r="D50" i="245"/>
  <c r="S49" i="245"/>
  <c r="Q49" i="245"/>
  <c r="K49" i="245"/>
  <c r="L49" i="245" s="1"/>
  <c r="I49" i="245"/>
  <c r="D49" i="245"/>
  <c r="S48" i="245"/>
  <c r="Q48" i="245"/>
  <c r="K48" i="245"/>
  <c r="L48" i="245" s="1"/>
  <c r="I48" i="245"/>
  <c r="D48" i="245"/>
  <c r="S47" i="245"/>
  <c r="Q47" i="245"/>
  <c r="K47" i="245"/>
  <c r="L47" i="245" s="1"/>
  <c r="I47" i="245"/>
  <c r="D47" i="245"/>
  <c r="S46" i="245"/>
  <c r="Q46" i="245"/>
  <c r="K46" i="245"/>
  <c r="L46" i="245" s="1"/>
  <c r="I46" i="245"/>
  <c r="D46" i="245"/>
  <c r="Q45" i="245"/>
  <c r="E44" i="245"/>
  <c r="E43" i="245"/>
  <c r="E42" i="245"/>
  <c r="E41" i="245"/>
  <c r="E40" i="245"/>
  <c r="E39" i="245"/>
  <c r="E38" i="245"/>
  <c r="E37" i="245"/>
  <c r="E36" i="245"/>
  <c r="E35" i="245"/>
  <c r="E34" i="245"/>
  <c r="E33" i="245"/>
  <c r="E32" i="245"/>
  <c r="E31" i="245"/>
  <c r="E30" i="245"/>
  <c r="F29" i="245"/>
  <c r="F28" i="245"/>
  <c r="F27" i="245"/>
  <c r="F26" i="245"/>
  <c r="F25" i="245"/>
  <c r="F24" i="245"/>
  <c r="F23" i="245"/>
  <c r="F22" i="245"/>
  <c r="F21" i="245"/>
  <c r="F20" i="245"/>
  <c r="F19" i="245"/>
  <c r="F18" i="245"/>
  <c r="F17" i="245"/>
  <c r="F16" i="245"/>
  <c r="F15" i="245"/>
  <c r="F14" i="245"/>
  <c r="F13" i="245"/>
  <c r="F12" i="245"/>
  <c r="F11" i="245"/>
  <c r="F10" i="245"/>
  <c r="K10" i="245" s="1"/>
  <c r="K30" i="245" s="1"/>
  <c r="J8" i="245"/>
  <c r="H8" i="245"/>
  <c r="F8" i="245"/>
  <c r="J7" i="245"/>
  <c r="H7" i="245"/>
  <c r="F7" i="245"/>
  <c r="J6" i="245"/>
  <c r="H6" i="245"/>
  <c r="F6" i="245"/>
  <c r="J5" i="245"/>
  <c r="H5" i="245"/>
  <c r="F5" i="245"/>
  <c r="J4" i="245"/>
  <c r="H4" i="245"/>
  <c r="F4" i="245"/>
  <c r="J3" i="245"/>
  <c r="R7" i="245" s="1"/>
  <c r="H3" i="245"/>
  <c r="F3" i="245"/>
  <c r="AR44" i="244"/>
  <c r="AE44" i="244"/>
  <c r="S44" i="244"/>
  <c r="AQ43" i="244"/>
  <c r="AQ42" i="244"/>
  <c r="X33" i="244"/>
  <c r="AQ41" i="244" s="1"/>
  <c r="AI33" i="244" s="1"/>
  <c r="D33" i="244"/>
  <c r="X32" i="244"/>
  <c r="D32" i="244"/>
  <c r="D18" i="245" s="1"/>
  <c r="O18" i="245" s="1"/>
  <c r="J18" i="245" s="1"/>
  <c r="X31" i="244"/>
  <c r="D31" i="244"/>
  <c r="X30" i="244"/>
  <c r="AQ38" i="244" s="1"/>
  <c r="AI30" i="244" s="1"/>
  <c r="D30" i="244"/>
  <c r="AQ30" i="244" s="1"/>
  <c r="O30" i="244" s="1"/>
  <c r="X29" i="244"/>
  <c r="D29" i="244"/>
  <c r="AQ29" i="244" s="1"/>
  <c r="O29" i="244" s="1"/>
  <c r="X28" i="244"/>
  <c r="AQ36" i="244" s="1"/>
  <c r="AI28" i="244" s="1"/>
  <c r="D28" i="244"/>
  <c r="X27" i="244"/>
  <c r="AQ35" i="244" s="1"/>
  <c r="AI27" i="244" s="1"/>
  <c r="D27" i="244"/>
  <c r="AQ27" i="244" s="1"/>
  <c r="O27" i="244" s="1"/>
  <c r="X26" i="244"/>
  <c r="AQ34" i="244" s="1"/>
  <c r="AI26" i="244" s="1"/>
  <c r="D26" i="244"/>
  <c r="X25" i="244"/>
  <c r="AQ33" i="244" s="1"/>
  <c r="D25" i="244"/>
  <c r="X24" i="244"/>
  <c r="D24" i="244"/>
  <c r="V21" i="243"/>
  <c r="V46" i="243" s="1"/>
  <c r="V65" i="243" s="1"/>
  <c r="AJ92" i="242"/>
  <c r="M93" i="242" s="1"/>
  <c r="AX32" i="242"/>
  <c r="AW32" i="242"/>
  <c r="U32" i="242"/>
  <c r="R32" i="242"/>
  <c r="D32" i="242"/>
  <c r="AC32" i="242" s="1"/>
  <c r="AX31" i="242"/>
  <c r="AW31" i="242"/>
  <c r="U31" i="242"/>
  <c r="R31" i="242"/>
  <c r="D31" i="242"/>
  <c r="AO31" i="242" s="1"/>
  <c r="AX30" i="242"/>
  <c r="AW30" i="242"/>
  <c r="U30" i="242"/>
  <c r="R30" i="242"/>
  <c r="D30" i="242"/>
  <c r="AR30" i="242" s="1"/>
  <c r="AX29" i="242"/>
  <c r="AW29" i="242"/>
  <c r="U29" i="242"/>
  <c r="R29" i="242"/>
  <c r="D29" i="242"/>
  <c r="AR29" i="242" s="1"/>
  <c r="AU29" i="242" s="1"/>
  <c r="AX28" i="242"/>
  <c r="AW28" i="242"/>
  <c r="U28" i="242"/>
  <c r="R28" i="242"/>
  <c r="D28" i="242"/>
  <c r="AR28" i="242" s="1"/>
  <c r="AU28" i="242" s="1"/>
  <c r="AX27" i="242"/>
  <c r="AW27" i="242"/>
  <c r="U27" i="242"/>
  <c r="R27" i="242"/>
  <c r="D27" i="242"/>
  <c r="AR27" i="242" s="1"/>
  <c r="AS27" i="242" s="1"/>
  <c r="AX26" i="242"/>
  <c r="AW26" i="242"/>
  <c r="U26" i="242"/>
  <c r="R26" i="242"/>
  <c r="D26" i="242"/>
  <c r="AR26" i="242" s="1"/>
  <c r="AX25" i="242"/>
  <c r="AW25" i="242"/>
  <c r="U25" i="242"/>
  <c r="R25" i="242"/>
  <c r="D25" i="242"/>
  <c r="AR25" i="242" s="1"/>
  <c r="AX24" i="242"/>
  <c r="AW24" i="242"/>
  <c r="U24" i="242"/>
  <c r="R24" i="242"/>
  <c r="D24" i="242"/>
  <c r="AR24" i="242" s="1"/>
  <c r="AX23" i="242"/>
  <c r="AW23" i="242"/>
  <c r="U23" i="242"/>
  <c r="R23" i="242"/>
  <c r="D23" i="242"/>
  <c r="AX22" i="242"/>
  <c r="AW22" i="242"/>
  <c r="D22" i="242"/>
  <c r="AR22" i="242" s="1"/>
  <c r="AX21" i="242"/>
  <c r="AW21" i="242"/>
  <c r="D21" i="242"/>
  <c r="AX20" i="242"/>
  <c r="AW20" i="242"/>
  <c r="D20" i="242"/>
  <c r="C151" i="242" s="1"/>
  <c r="AX19" i="242"/>
  <c r="AW19" i="242"/>
  <c r="D19" i="242"/>
  <c r="C144" i="242" s="1"/>
  <c r="AX18" i="242"/>
  <c r="AW18" i="242"/>
  <c r="D18" i="242"/>
  <c r="AR18" i="242" s="1"/>
  <c r="AV18" i="242" s="1"/>
  <c r="AX17" i="242"/>
  <c r="AW17" i="242"/>
  <c r="D17" i="242"/>
  <c r="AR17" i="242" s="1"/>
  <c r="AX16" i="242"/>
  <c r="AW16" i="242"/>
  <c r="D16" i="242"/>
  <c r="AC16" i="242" s="1"/>
  <c r="AX15" i="242"/>
  <c r="AW15" i="242"/>
  <c r="D15" i="242"/>
  <c r="C116" i="242" s="1"/>
  <c r="AX14" i="242"/>
  <c r="AW14" i="242"/>
  <c r="D14" i="242"/>
  <c r="AR14" i="242" s="1"/>
  <c r="AX13" i="242"/>
  <c r="AW13" i="242"/>
  <c r="D13" i="242"/>
  <c r="R9" i="242"/>
  <c r="M9" i="242"/>
  <c r="F9" i="242"/>
  <c r="R8" i="242"/>
  <c r="M8" i="242"/>
  <c r="F8" i="242"/>
  <c r="R7" i="242"/>
  <c r="M7" i="242"/>
  <c r="F7" i="242"/>
  <c r="R5" i="242"/>
  <c r="F5" i="242"/>
  <c r="M4" i="242"/>
  <c r="F4" i="242"/>
  <c r="F3" i="242"/>
  <c r="A49" i="242" s="1" a="1"/>
  <c r="A49" i="242" s="1"/>
  <c r="G49" i="242" s="1"/>
  <c r="AQ49" i="242" s="1"/>
  <c r="AK2" i="242"/>
  <c r="AG2" i="242"/>
  <c r="L143" i="241"/>
  <c r="I135" i="241"/>
  <c r="I134" i="241"/>
  <c r="I133" i="241"/>
  <c r="C29" i="241"/>
  <c r="E301" i="63" s="1"/>
  <c r="C28" i="241"/>
  <c r="I28" i="241" s="1"/>
  <c r="C27" i="241"/>
  <c r="E299" i="63" s="1"/>
  <c r="C26" i="241"/>
  <c r="C25" i="241"/>
  <c r="C24" i="241"/>
  <c r="K24" i="241" s="1"/>
  <c r="K44" i="241" s="1"/>
  <c r="C23" i="241"/>
  <c r="C22" i="241"/>
  <c r="E294" i="63" s="1"/>
  <c r="C21" i="241"/>
  <c r="C20" i="241"/>
  <c r="E292" i="63" s="1"/>
  <c r="C19" i="241"/>
  <c r="E291" i="63" s="1"/>
  <c r="C18" i="241"/>
  <c r="C17" i="241"/>
  <c r="C16" i="241"/>
  <c r="C36" i="241" s="1"/>
  <c r="I36" i="241" s="1"/>
  <c r="C15" i="241"/>
  <c r="K15" i="241" s="1"/>
  <c r="K35" i="241" s="1"/>
  <c r="C14" i="241"/>
  <c r="C35" i="241" s="1"/>
  <c r="I35" i="241" s="1"/>
  <c r="C13" i="241"/>
  <c r="C12" i="241"/>
  <c r="E284" i="63" s="1"/>
  <c r="C11" i="241"/>
  <c r="C10" i="241"/>
  <c r="E282" i="63" s="1"/>
  <c r="D7" i="241"/>
  <c r="D6" i="241"/>
  <c r="E5" i="241"/>
  <c r="D5" i="241"/>
  <c r="C5" i="241"/>
  <c r="D4" i="241"/>
  <c r="D3" i="241"/>
  <c r="D2" i="241"/>
  <c r="AA77" i="243"/>
  <c r="X84" i="243" s="1"/>
  <c r="I136" i="241" s="1"/>
  <c r="AE65" i="243"/>
  <c r="AG63" i="243"/>
  <c r="AB63" i="243"/>
  <c r="AG62" i="243"/>
  <c r="AB62" i="243"/>
  <c r="AG61" i="243"/>
  <c r="AB61" i="243"/>
  <c r="AG60" i="243"/>
  <c r="AB60" i="243"/>
  <c r="AG59" i="243"/>
  <c r="AB59" i="243"/>
  <c r="AG58" i="243"/>
  <c r="AB58" i="243"/>
  <c r="AG57" i="243"/>
  <c r="AB57" i="243"/>
  <c r="AG56" i="243"/>
  <c r="AB56" i="243"/>
  <c r="AG55" i="243"/>
  <c r="AB55" i="243"/>
  <c r="AG54" i="243"/>
  <c r="AB54" i="243"/>
  <c r="AG53" i="243"/>
  <c r="AB53" i="243"/>
  <c r="AG52" i="243"/>
  <c r="AB52" i="243"/>
  <c r="AG51" i="243"/>
  <c r="AB51" i="243"/>
  <c r="AG50" i="243"/>
  <c r="AB50" i="243"/>
  <c r="AG49" i="243"/>
  <c r="AB49" i="243"/>
  <c r="AG48" i="243"/>
  <c r="AE46" i="243"/>
  <c r="AB45" i="243"/>
  <c r="X80" i="243" s="1"/>
  <c r="AG37" i="243"/>
  <c r="AG36" i="243"/>
  <c r="AG35" i="243"/>
  <c r="AG34" i="243"/>
  <c r="AG33" i="243"/>
  <c r="AG32" i="243"/>
  <c r="AG31" i="243"/>
  <c r="AG30" i="243"/>
  <c r="AG29" i="243"/>
  <c r="AG28" i="243"/>
  <c r="AG27" i="243"/>
  <c r="AG26" i="243"/>
  <c r="AA19" i="243"/>
  <c r="V19" i="243"/>
  <c r="AC19" i="243" s="1"/>
  <c r="AA18" i="243"/>
  <c r="V18" i="243"/>
  <c r="AA17" i="243"/>
  <c r="V17" i="243"/>
  <c r="AC17" i="243" s="1"/>
  <c r="AA16" i="243"/>
  <c r="V16" i="243"/>
  <c r="AA15" i="243"/>
  <c r="V15" i="243"/>
  <c r="AC15" i="243" s="1"/>
  <c r="AC14" i="243"/>
  <c r="AA14" i="243"/>
  <c r="AA13" i="243"/>
  <c r="V13" i="243"/>
  <c r="AC13" i="243" s="1"/>
  <c r="AA12" i="243"/>
  <c r="V12" i="243"/>
  <c r="AC11" i="243"/>
  <c r="AA11" i="243"/>
  <c r="AA10" i="243"/>
  <c r="V10" i="243"/>
  <c r="AA9" i="243"/>
  <c r="V9" i="243"/>
  <c r="AC8" i="243"/>
  <c r="AA8" i="243"/>
  <c r="AC7" i="243"/>
  <c r="AA7" i="243"/>
  <c r="AC6" i="243"/>
  <c r="AA6" i="243"/>
  <c r="AA5" i="243"/>
  <c r="V5" i="243"/>
  <c r="AC5" i="243" s="1"/>
  <c r="AC4" i="243"/>
  <c r="AA4" i="243"/>
  <c r="AC3" i="243"/>
  <c r="AA3" i="243"/>
  <c r="X155" i="242"/>
  <c r="X154" i="242"/>
  <c r="X153" i="242"/>
  <c r="X152" i="242"/>
  <c r="X151" i="242"/>
  <c r="X148" i="242"/>
  <c r="X147" i="242"/>
  <c r="X146" i="242"/>
  <c r="X145" i="242"/>
  <c r="X144" i="242"/>
  <c r="X141" i="242"/>
  <c r="X140" i="242"/>
  <c r="X139" i="242"/>
  <c r="X138" i="242"/>
  <c r="X137" i="242"/>
  <c r="X134" i="242"/>
  <c r="X133" i="242"/>
  <c r="X132" i="242"/>
  <c r="X131" i="242"/>
  <c r="X130" i="242"/>
  <c r="X127" i="242"/>
  <c r="X126" i="242"/>
  <c r="X125" i="242"/>
  <c r="X124" i="242"/>
  <c r="X123" i="242"/>
  <c r="X120" i="242"/>
  <c r="X119" i="242"/>
  <c r="X118" i="242"/>
  <c r="X117" i="242"/>
  <c r="X116" i="242"/>
  <c r="X113" i="242"/>
  <c r="Z113" i="242" s="1"/>
  <c r="AB113" i="242" s="1"/>
  <c r="AD113" i="242" s="1"/>
  <c r="X112" i="242"/>
  <c r="Z112" i="242" s="1"/>
  <c r="AB112" i="242" s="1"/>
  <c r="AD112" i="242" s="1"/>
  <c r="X111" i="242"/>
  <c r="Z111" i="242" s="1"/>
  <c r="AB111" i="242" s="1"/>
  <c r="AD111" i="242" s="1"/>
  <c r="X110" i="242"/>
  <c r="Z110" i="242" s="1"/>
  <c r="AB110" i="242" s="1"/>
  <c r="AD110" i="242" s="1"/>
  <c r="X109" i="242"/>
  <c r="Z109" i="242" s="1"/>
  <c r="AB109" i="242" s="1"/>
  <c r="AD109" i="242" s="1"/>
  <c r="C109" i="242"/>
  <c r="X106" i="242"/>
  <c r="X105" i="242"/>
  <c r="X104" i="242"/>
  <c r="X103" i="242"/>
  <c r="X102" i="242"/>
  <c r="B97" i="242"/>
  <c r="B96" i="242"/>
  <c r="B95" i="242"/>
  <c r="B91" i="242"/>
  <c r="AG88" i="242"/>
  <c r="AJ88" i="242" s="1"/>
  <c r="B88" i="242" s="1"/>
  <c r="X87" i="242"/>
  <c r="AJ87" i="242" s="1"/>
  <c r="B87" i="242" s="1"/>
  <c r="X86" i="242"/>
  <c r="AJ86" i="242" s="1"/>
  <c r="R85" i="242"/>
  <c r="AG84" i="242"/>
  <c r="AJ84" i="242" s="1"/>
  <c r="B84" i="242" s="1"/>
  <c r="AJ83" i="242"/>
  <c r="AG83" i="242"/>
  <c r="AD83" i="242" s="1"/>
  <c r="AJ82" i="242"/>
  <c r="B82" i="242" s="1"/>
  <c r="AG82" i="242"/>
  <c r="AD82" i="242" s="1"/>
  <c r="AJ81" i="242"/>
  <c r="AP75" i="242" s="1"/>
  <c r="AG81" i="242"/>
  <c r="AD81" i="242" s="1"/>
  <c r="AJ80" i="242"/>
  <c r="AG80" i="242"/>
  <c r="AD80" i="242" s="1"/>
  <c r="AJ79" i="242"/>
  <c r="B79" i="242" s="1"/>
  <c r="AG79" i="242"/>
  <c r="AD79" i="242" s="1"/>
  <c r="AG78" i="242"/>
  <c r="AD78" i="242" s="1"/>
  <c r="AS70" i="242" s="1"/>
  <c r="AS71" i="242" s="1"/>
  <c r="AS72" i="242" s="1"/>
  <c r="AJ77" i="242"/>
  <c r="B77" i="242" s="1"/>
  <c r="AG77" i="242"/>
  <c r="AD77" i="242" s="1"/>
  <c r="AJ76" i="242"/>
  <c r="AG76" i="242"/>
  <c r="AD76" i="242" s="1"/>
  <c r="AG75" i="242"/>
  <c r="AR74" i="242"/>
  <c r="AJ74" i="242"/>
  <c r="B74" i="242" s="1"/>
  <c r="AG74" i="242"/>
  <c r="AD74" i="242" s="1"/>
  <c r="AJ73" i="242"/>
  <c r="AG73" i="242"/>
  <c r="AD73" i="242" s="1"/>
  <c r="AR70" i="242" s="1"/>
  <c r="AR71" i="242" s="1"/>
  <c r="AR72" i="242" s="1"/>
  <c r="AJ72" i="242"/>
  <c r="AG72" i="242"/>
  <c r="AD72" i="242" s="1"/>
  <c r="AQ70" i="242" s="1"/>
  <c r="AQ71" i="242" s="1"/>
  <c r="AQ72" i="242" s="1"/>
  <c r="AG71" i="242"/>
  <c r="X71" i="242"/>
  <c r="AG70" i="242"/>
  <c r="R70" i="242"/>
  <c r="X70" i="242" s="1"/>
  <c r="AU69" i="242"/>
  <c r="AS69" i="242"/>
  <c r="B69" i="242"/>
  <c r="B68" i="242"/>
  <c r="BA67" i="242"/>
  <c r="AE66" i="242"/>
  <c r="D66" i="242"/>
  <c r="AE65" i="242"/>
  <c r="BA65" i="242" s="1"/>
  <c r="D65" i="242"/>
  <c r="W64" i="242"/>
  <c r="AE64" i="242" s="1"/>
  <c r="D64" i="242"/>
  <c r="W63" i="242"/>
  <c r="AE63" i="242" s="1"/>
  <c r="BC63" i="242" s="1"/>
  <c r="D63" i="242"/>
  <c r="W62" i="242"/>
  <c r="AE62" i="242" s="1"/>
  <c r="D62" i="242"/>
  <c r="AG62" i="242" s="1"/>
  <c r="W61" i="242"/>
  <c r="AE61" i="242" s="1"/>
  <c r="D61" i="242"/>
  <c r="AE60" i="242"/>
  <c r="BA60" i="242" s="1"/>
  <c r="D60" i="242"/>
  <c r="AG60" i="242" s="1"/>
  <c r="D59" i="242"/>
  <c r="D58" i="242"/>
  <c r="D57" i="242"/>
  <c r="D56" i="242"/>
  <c r="AR56" i="242" s="1"/>
  <c r="D55" i="242"/>
  <c r="G55" i="242" s="1"/>
  <c r="AQ55" i="242" s="1"/>
  <c r="D54" i="242"/>
  <c r="D53" i="242"/>
  <c r="AG53" i="242" s="1"/>
  <c r="D52" i="242"/>
  <c r="D51" i="242"/>
  <c r="AG51" i="242" s="1"/>
  <c r="D50" i="242"/>
  <c r="AG50" i="242" s="1"/>
  <c r="BC48" i="242"/>
  <c r="BA48" i="242"/>
  <c r="AQ48" i="242"/>
  <c r="AP48" i="242"/>
  <c r="AE47" i="242"/>
  <c r="BC46" i="242"/>
  <c r="BA46" i="242"/>
  <c r="G46" i="242"/>
  <c r="D46" i="242"/>
  <c r="AR46" i="242" s="1"/>
  <c r="AT46" i="242" s="1"/>
  <c r="BC45" i="242"/>
  <c r="G45" i="242"/>
  <c r="AQ45" i="242" s="1"/>
  <c r="D45" i="242"/>
  <c r="AR45" i="242" s="1"/>
  <c r="AE44" i="242"/>
  <c r="BC44" i="242" s="1"/>
  <c r="G44" i="242"/>
  <c r="D44" i="242"/>
  <c r="AE43" i="242"/>
  <c r="BC43" i="242" s="1"/>
  <c r="G43" i="242"/>
  <c r="AQ43" i="242" s="1"/>
  <c r="D43" i="242"/>
  <c r="AR43" i="242" s="1"/>
  <c r="AR42" i="242"/>
  <c r="AS42" i="242" s="1"/>
  <c r="AQ42" i="242"/>
  <c r="AP42" i="242"/>
  <c r="AG42" i="242"/>
  <c r="AE42" i="242"/>
  <c r="AC42" i="242"/>
  <c r="AR41" i="242"/>
  <c r="AV41" i="242" s="1"/>
  <c r="AQ41" i="242"/>
  <c r="AP41" i="242"/>
  <c r="AG41" i="242"/>
  <c r="AE41" i="242"/>
  <c r="BC41" i="242" s="1"/>
  <c r="AC41" i="242"/>
  <c r="AO29" i="242"/>
  <c r="AC29" i="242"/>
  <c r="AR20" i="242"/>
  <c r="AV20" i="242" s="1"/>
  <c r="AO17" i="242"/>
  <c r="BB10" i="242"/>
  <c r="K248" i="241"/>
  <c r="L248" i="241" s="1"/>
  <c r="M248" i="241" s="1"/>
  <c r="K247" i="241"/>
  <c r="L247" i="241" s="1"/>
  <c r="K246" i="241"/>
  <c r="L246" i="241" s="1"/>
  <c r="K245" i="241"/>
  <c r="L245" i="241" s="1"/>
  <c r="M245" i="241" s="1"/>
  <c r="J245" i="241"/>
  <c r="K241" i="241"/>
  <c r="L241" i="241" s="1"/>
  <c r="K240" i="241"/>
  <c r="L240" i="241" s="1"/>
  <c r="M240" i="241" s="1"/>
  <c r="K239" i="241"/>
  <c r="L239" i="241" s="1"/>
  <c r="K238" i="241"/>
  <c r="L238" i="241" s="1"/>
  <c r="J238" i="241"/>
  <c r="K234" i="241"/>
  <c r="L234" i="241" s="1"/>
  <c r="K233" i="241"/>
  <c r="L233" i="241" s="1"/>
  <c r="H233" i="241" s="1"/>
  <c r="K232" i="241"/>
  <c r="L232" i="241" s="1"/>
  <c r="K231" i="241"/>
  <c r="L231" i="241" s="1"/>
  <c r="J231" i="241"/>
  <c r="K227" i="241"/>
  <c r="L227" i="241" s="1"/>
  <c r="K226" i="241"/>
  <c r="L226" i="241" s="1"/>
  <c r="K225" i="241"/>
  <c r="L225" i="241" s="1"/>
  <c r="H225" i="241" s="1"/>
  <c r="K224" i="241"/>
  <c r="L224" i="241" s="1"/>
  <c r="J224" i="241"/>
  <c r="K220" i="241"/>
  <c r="L220" i="241" s="1"/>
  <c r="K219" i="241"/>
  <c r="L219" i="241" s="1"/>
  <c r="H219" i="241" s="1"/>
  <c r="K218" i="241"/>
  <c r="L218" i="241" s="1"/>
  <c r="M218" i="241" s="1"/>
  <c r="K217" i="241"/>
  <c r="L217" i="241" s="1"/>
  <c r="M217" i="241" s="1"/>
  <c r="J217" i="241"/>
  <c r="K213" i="241"/>
  <c r="L213" i="241" s="1"/>
  <c r="K212" i="241"/>
  <c r="L212" i="241" s="1"/>
  <c r="K211" i="241"/>
  <c r="L211" i="241" s="1"/>
  <c r="K210" i="241"/>
  <c r="L210" i="241" s="1"/>
  <c r="J210" i="241"/>
  <c r="K206" i="241"/>
  <c r="L206" i="241" s="1"/>
  <c r="K205" i="241"/>
  <c r="L205" i="241" s="1"/>
  <c r="K204" i="241"/>
  <c r="L204" i="241" s="1"/>
  <c r="K203" i="241"/>
  <c r="L203" i="241" s="1"/>
  <c r="J203" i="241"/>
  <c r="K199" i="241"/>
  <c r="L199" i="241" s="1"/>
  <c r="K198" i="241"/>
  <c r="L198" i="241" s="1"/>
  <c r="K197" i="241"/>
  <c r="L197" i="241" s="1"/>
  <c r="H197" i="241" s="1"/>
  <c r="K196" i="241"/>
  <c r="L196" i="241" s="1"/>
  <c r="J196" i="241"/>
  <c r="K192" i="241"/>
  <c r="L192" i="241" s="1"/>
  <c r="M192" i="241" s="1"/>
  <c r="K191" i="241"/>
  <c r="L191" i="241" s="1"/>
  <c r="K190" i="241"/>
  <c r="L190" i="241" s="1"/>
  <c r="K189" i="241"/>
  <c r="L189" i="241" s="1"/>
  <c r="J189" i="241"/>
  <c r="K185" i="241"/>
  <c r="L185" i="241" s="1"/>
  <c r="K184" i="241"/>
  <c r="L184" i="241" s="1"/>
  <c r="M184" i="241" s="1"/>
  <c r="K183" i="241"/>
  <c r="L183" i="241" s="1"/>
  <c r="H183" i="241" s="1"/>
  <c r="K182" i="241"/>
  <c r="L182" i="241" s="1"/>
  <c r="H182" i="241" s="1"/>
  <c r="J182" i="241"/>
  <c r="K178" i="241"/>
  <c r="L178" i="241" s="1"/>
  <c r="K177" i="241"/>
  <c r="L177" i="241" s="1"/>
  <c r="H177" i="241" s="1"/>
  <c r="K176" i="241"/>
  <c r="L176" i="241" s="1"/>
  <c r="M176" i="241" s="1"/>
  <c r="K175" i="241"/>
  <c r="L175" i="241" s="1"/>
  <c r="M175" i="241" s="1"/>
  <c r="J175" i="241"/>
  <c r="K171" i="241"/>
  <c r="L171" i="241" s="1"/>
  <c r="K170" i="241"/>
  <c r="L170" i="241" s="1"/>
  <c r="K169" i="241"/>
  <c r="L169" i="241" s="1"/>
  <c r="K168" i="241"/>
  <c r="L168" i="241" s="1"/>
  <c r="J168" i="241"/>
  <c r="K164" i="241"/>
  <c r="L164" i="241" s="1"/>
  <c r="K163" i="241"/>
  <c r="L163" i="241" s="1"/>
  <c r="K162" i="241"/>
  <c r="L162" i="241" s="1"/>
  <c r="M162" i="241" s="1"/>
  <c r="K161" i="241"/>
  <c r="L161" i="241" s="1"/>
  <c r="M161" i="241" s="1"/>
  <c r="J161" i="241"/>
  <c r="K157" i="241"/>
  <c r="L157" i="241" s="1"/>
  <c r="K156" i="241"/>
  <c r="L156" i="241" s="1"/>
  <c r="M156" i="241" s="1"/>
  <c r="K155" i="241"/>
  <c r="L155" i="241" s="1"/>
  <c r="K154" i="241"/>
  <c r="L154" i="241" s="1"/>
  <c r="J154" i="241"/>
  <c r="K150" i="241"/>
  <c r="L150" i="241" s="1"/>
  <c r="K149" i="241"/>
  <c r="L149" i="241" s="1"/>
  <c r="K148" i="241"/>
  <c r="L148" i="241" s="1"/>
  <c r="K147" i="241"/>
  <c r="L147" i="241" s="1"/>
  <c r="J147" i="241"/>
  <c r="L138" i="241"/>
  <c r="R139" i="241" s="1"/>
  <c r="G137" i="241"/>
  <c r="J137" i="241" s="1"/>
  <c r="L131" i="241"/>
  <c r="L130" i="241"/>
  <c r="R131" i="241" s="1"/>
  <c r="J130" i="241"/>
  <c r="J129" i="241"/>
  <c r="L128" i="241"/>
  <c r="J128" i="241"/>
  <c r="T127" i="241"/>
  <c r="T128" i="241" s="1"/>
  <c r="T129" i="241" s="1"/>
  <c r="L127" i="241"/>
  <c r="J127" i="241"/>
  <c r="G126" i="241"/>
  <c r="S122" i="241"/>
  <c r="D122" i="241"/>
  <c r="S121" i="241"/>
  <c r="D121" i="241"/>
  <c r="S120" i="241"/>
  <c r="D120" i="241"/>
  <c r="S119" i="241"/>
  <c r="D119" i="241"/>
  <c r="S118" i="241"/>
  <c r="D118" i="241"/>
  <c r="S117" i="241"/>
  <c r="D117" i="241"/>
  <c r="S116" i="241"/>
  <c r="D116" i="241"/>
  <c r="S115" i="241"/>
  <c r="D115" i="241"/>
  <c r="S114" i="241"/>
  <c r="D114" i="241"/>
  <c r="S113" i="241"/>
  <c r="D113" i="241"/>
  <c r="S112" i="241"/>
  <c r="D112" i="241"/>
  <c r="S111" i="241"/>
  <c r="D111" i="241"/>
  <c r="S110" i="241"/>
  <c r="D110" i="241"/>
  <c r="S109" i="241"/>
  <c r="D109" i="241"/>
  <c r="S108" i="241"/>
  <c r="D108" i="241"/>
  <c r="S107" i="241"/>
  <c r="K107" i="241"/>
  <c r="L107" i="241" s="1"/>
  <c r="I107" i="241"/>
  <c r="D107" i="241"/>
  <c r="S106" i="241"/>
  <c r="K106" i="241"/>
  <c r="L106" i="241" s="1"/>
  <c r="I106" i="241"/>
  <c r="D106" i="241"/>
  <c r="S105" i="241"/>
  <c r="K105" i="241"/>
  <c r="L105" i="241" s="1"/>
  <c r="I105" i="241"/>
  <c r="D105" i="241"/>
  <c r="S104" i="241"/>
  <c r="K104" i="241"/>
  <c r="L104" i="241" s="1"/>
  <c r="I104" i="241"/>
  <c r="D104" i="241"/>
  <c r="S103" i="241"/>
  <c r="K103" i="241"/>
  <c r="L103" i="241" s="1"/>
  <c r="I103" i="241"/>
  <c r="D103" i="241"/>
  <c r="S102" i="241"/>
  <c r="K102" i="241"/>
  <c r="L102" i="241" s="1"/>
  <c r="I102" i="241"/>
  <c r="D102" i="241"/>
  <c r="S101" i="241"/>
  <c r="K101" i="241"/>
  <c r="L101" i="241" s="1"/>
  <c r="I101" i="241"/>
  <c r="D101" i="241"/>
  <c r="S100" i="241"/>
  <c r="K100" i="241"/>
  <c r="L100" i="241" s="1"/>
  <c r="I100" i="241"/>
  <c r="D100" i="241"/>
  <c r="S99" i="241"/>
  <c r="K99" i="241"/>
  <c r="L99" i="241" s="1"/>
  <c r="I99" i="241"/>
  <c r="D99" i="241"/>
  <c r="S98" i="241"/>
  <c r="K98" i="241"/>
  <c r="L98" i="241" s="1"/>
  <c r="I98" i="241"/>
  <c r="D98" i="241"/>
  <c r="S97" i="241"/>
  <c r="K97" i="241"/>
  <c r="L97" i="241" s="1"/>
  <c r="I97" i="241"/>
  <c r="D97" i="241"/>
  <c r="S96" i="241"/>
  <c r="K96" i="241"/>
  <c r="L96" i="241" s="1"/>
  <c r="I96" i="241"/>
  <c r="D96" i="241"/>
  <c r="S95" i="241"/>
  <c r="K95" i="241"/>
  <c r="L95" i="241" s="1"/>
  <c r="I95" i="241"/>
  <c r="D95" i="241"/>
  <c r="S94" i="241"/>
  <c r="K94" i="241"/>
  <c r="L94" i="241" s="1"/>
  <c r="I94" i="241"/>
  <c r="D94" i="241"/>
  <c r="S93" i="241"/>
  <c r="K93" i="241"/>
  <c r="L93" i="241" s="1"/>
  <c r="I93" i="241"/>
  <c r="D93" i="241"/>
  <c r="S92" i="241"/>
  <c r="K92" i="241"/>
  <c r="L92" i="241" s="1"/>
  <c r="I92" i="241"/>
  <c r="D92" i="241"/>
  <c r="S91" i="241"/>
  <c r="K91" i="241"/>
  <c r="L91" i="241" s="1"/>
  <c r="I91" i="241"/>
  <c r="D91" i="241"/>
  <c r="S90" i="241"/>
  <c r="K90" i="241"/>
  <c r="L90" i="241" s="1"/>
  <c r="I90" i="241"/>
  <c r="D90" i="241"/>
  <c r="S89" i="241"/>
  <c r="K89" i="241"/>
  <c r="L89" i="241" s="1"/>
  <c r="I89" i="241"/>
  <c r="D89" i="241"/>
  <c r="S88" i="241"/>
  <c r="K88" i="241"/>
  <c r="L88" i="241" s="1"/>
  <c r="I88" i="241"/>
  <c r="D88" i="241"/>
  <c r="S87" i="241"/>
  <c r="K87" i="241"/>
  <c r="L87" i="241" s="1"/>
  <c r="I87" i="241"/>
  <c r="D87" i="241"/>
  <c r="S86" i="241"/>
  <c r="K86" i="241"/>
  <c r="L86" i="241" s="1"/>
  <c r="I86" i="241"/>
  <c r="D86" i="241"/>
  <c r="S85" i="241"/>
  <c r="K85" i="241"/>
  <c r="L85" i="241" s="1"/>
  <c r="I85" i="241"/>
  <c r="D85" i="241"/>
  <c r="S84" i="241"/>
  <c r="K84" i="241"/>
  <c r="L84" i="241" s="1"/>
  <c r="I84" i="241"/>
  <c r="D84" i="241"/>
  <c r="S83" i="241"/>
  <c r="K83" i="241"/>
  <c r="L83" i="241" s="1"/>
  <c r="I83" i="241"/>
  <c r="D83" i="241"/>
  <c r="Q81" i="241"/>
  <c r="L81" i="241"/>
  <c r="S80" i="241"/>
  <c r="Q80" i="241"/>
  <c r="L80" i="241"/>
  <c r="S79" i="241"/>
  <c r="Q79" i="241"/>
  <c r="K79" i="241"/>
  <c r="L79" i="241" s="1"/>
  <c r="I79" i="241"/>
  <c r="D79" i="241"/>
  <c r="S78" i="241"/>
  <c r="Q78" i="241"/>
  <c r="K78" i="241"/>
  <c r="L78" i="241" s="1"/>
  <c r="I78" i="241"/>
  <c r="D78" i="241"/>
  <c r="S77" i="241"/>
  <c r="Q77" i="241"/>
  <c r="K77" i="241"/>
  <c r="L77" i="241" s="1"/>
  <c r="I77" i="241"/>
  <c r="D77" i="241"/>
  <c r="S76" i="241"/>
  <c r="Q76" i="241"/>
  <c r="K76" i="241"/>
  <c r="L76" i="241" s="1"/>
  <c r="I76" i="241"/>
  <c r="D76" i="241"/>
  <c r="S75" i="241"/>
  <c r="Q75" i="241"/>
  <c r="K75" i="241"/>
  <c r="L75" i="241" s="1"/>
  <c r="I75" i="241"/>
  <c r="D75" i="241"/>
  <c r="S74" i="241"/>
  <c r="Q74" i="241"/>
  <c r="K74" i="241"/>
  <c r="L74" i="241" s="1"/>
  <c r="I74" i="241"/>
  <c r="D74" i="241"/>
  <c r="S73" i="241"/>
  <c r="Q73" i="241"/>
  <c r="K73" i="241"/>
  <c r="L73" i="241" s="1"/>
  <c r="I73" i="241"/>
  <c r="D73" i="241"/>
  <c r="S72" i="241"/>
  <c r="Q72" i="241"/>
  <c r="K72" i="241"/>
  <c r="L72" i="241" s="1"/>
  <c r="I72" i="241"/>
  <c r="D72" i="241"/>
  <c r="S71" i="241"/>
  <c r="Q71" i="241"/>
  <c r="K71" i="241"/>
  <c r="L71" i="241" s="1"/>
  <c r="I71" i="241"/>
  <c r="D71" i="241"/>
  <c r="S70" i="241"/>
  <c r="Q70" i="241"/>
  <c r="K70" i="241"/>
  <c r="L70" i="241" s="1"/>
  <c r="I70" i="241"/>
  <c r="D70" i="241"/>
  <c r="S69" i="241"/>
  <c r="Q69" i="241"/>
  <c r="K69" i="241"/>
  <c r="L69" i="241" s="1"/>
  <c r="I69" i="241"/>
  <c r="D69" i="241"/>
  <c r="S68" i="241"/>
  <c r="Q68" i="241"/>
  <c r="K68" i="241"/>
  <c r="L68" i="241" s="1"/>
  <c r="I68" i="241"/>
  <c r="D68" i="241"/>
  <c r="S67" i="241"/>
  <c r="Q67" i="241"/>
  <c r="K67" i="241"/>
  <c r="L67" i="241" s="1"/>
  <c r="I67" i="241"/>
  <c r="D67" i="241"/>
  <c r="S66" i="241"/>
  <c r="Q66" i="241"/>
  <c r="K66" i="241"/>
  <c r="L66" i="241" s="1"/>
  <c r="I66" i="241"/>
  <c r="D66" i="241"/>
  <c r="S65" i="241"/>
  <c r="Q65" i="241"/>
  <c r="K65" i="241"/>
  <c r="L65" i="241" s="1"/>
  <c r="I65" i="241"/>
  <c r="D65" i="241"/>
  <c r="S64" i="241"/>
  <c r="Q64" i="241"/>
  <c r="K64" i="241"/>
  <c r="L64" i="241" s="1"/>
  <c r="I64" i="241"/>
  <c r="D64" i="241"/>
  <c r="S63" i="241"/>
  <c r="Q63" i="241"/>
  <c r="K63" i="241"/>
  <c r="L63" i="241" s="1"/>
  <c r="I63" i="241"/>
  <c r="D63" i="241"/>
  <c r="S62" i="241"/>
  <c r="Q62" i="241"/>
  <c r="K62" i="241"/>
  <c r="L62" i="241" s="1"/>
  <c r="I62" i="241"/>
  <c r="D62" i="241"/>
  <c r="S61" i="241"/>
  <c r="Q61" i="241"/>
  <c r="K61" i="241"/>
  <c r="L61" i="241" s="1"/>
  <c r="I61" i="241"/>
  <c r="D61" i="241"/>
  <c r="S60" i="241"/>
  <c r="Q60" i="241"/>
  <c r="K60" i="241"/>
  <c r="L60" i="241" s="1"/>
  <c r="I60" i="241"/>
  <c r="D60" i="241"/>
  <c r="S59" i="241"/>
  <c r="Q59" i="241"/>
  <c r="K59" i="241"/>
  <c r="L59" i="241" s="1"/>
  <c r="I59" i="241"/>
  <c r="D59" i="241"/>
  <c r="S58" i="241"/>
  <c r="Q58" i="241"/>
  <c r="K58" i="241"/>
  <c r="L58" i="241" s="1"/>
  <c r="I58" i="241"/>
  <c r="D58" i="241"/>
  <c r="S57" i="241"/>
  <c r="Q57" i="241"/>
  <c r="K57" i="241"/>
  <c r="L57" i="241" s="1"/>
  <c r="I57" i="241"/>
  <c r="D57" i="241"/>
  <c r="S56" i="241"/>
  <c r="Q56" i="241"/>
  <c r="K56" i="241"/>
  <c r="L56" i="241" s="1"/>
  <c r="I56" i="241"/>
  <c r="D56" i="241"/>
  <c r="S55" i="241"/>
  <c r="Q55" i="241"/>
  <c r="K55" i="241"/>
  <c r="L55" i="241" s="1"/>
  <c r="I55" i="241"/>
  <c r="D55" i="241"/>
  <c r="S54" i="241"/>
  <c r="Q54" i="241"/>
  <c r="K54" i="241"/>
  <c r="L54" i="241" s="1"/>
  <c r="I54" i="241"/>
  <c r="D54" i="241"/>
  <c r="S53" i="241"/>
  <c r="Q53" i="241"/>
  <c r="K53" i="241"/>
  <c r="L53" i="241" s="1"/>
  <c r="I53" i="241"/>
  <c r="D53" i="241"/>
  <c r="S52" i="241"/>
  <c r="Q52" i="241"/>
  <c r="K52" i="241"/>
  <c r="L52" i="241" s="1"/>
  <c r="I52" i="241"/>
  <c r="D52" i="241"/>
  <c r="S51" i="241"/>
  <c r="Q51" i="241"/>
  <c r="K51" i="241"/>
  <c r="L51" i="241" s="1"/>
  <c r="I51" i="241"/>
  <c r="D51" i="241"/>
  <c r="S50" i="241"/>
  <c r="Q50" i="241"/>
  <c r="K50" i="241"/>
  <c r="L50" i="241" s="1"/>
  <c r="I50" i="241"/>
  <c r="D50" i="241"/>
  <c r="S49" i="241"/>
  <c r="Q49" i="241"/>
  <c r="K49" i="241"/>
  <c r="L49" i="241" s="1"/>
  <c r="I49" i="241"/>
  <c r="D49" i="241"/>
  <c r="S48" i="241"/>
  <c r="Q48" i="241"/>
  <c r="K48" i="241"/>
  <c r="L48" i="241" s="1"/>
  <c r="I48" i="241"/>
  <c r="D48" i="241"/>
  <c r="S47" i="241"/>
  <c r="Q47" i="241"/>
  <c r="K47" i="241"/>
  <c r="L47" i="241" s="1"/>
  <c r="I47" i="241"/>
  <c r="D47" i="241"/>
  <c r="S46" i="241"/>
  <c r="Q46" i="241"/>
  <c r="K46" i="241"/>
  <c r="L46" i="241" s="1"/>
  <c r="I46" i="241"/>
  <c r="D46" i="241"/>
  <c r="Q45" i="241"/>
  <c r="E44" i="241"/>
  <c r="E43" i="241"/>
  <c r="E42" i="241"/>
  <c r="E41" i="241"/>
  <c r="E40" i="241"/>
  <c r="E39" i="241"/>
  <c r="E38" i="241"/>
  <c r="E37" i="241"/>
  <c r="E36" i="241"/>
  <c r="E35" i="241"/>
  <c r="E34" i="241"/>
  <c r="E33" i="241"/>
  <c r="E32" i="241"/>
  <c r="E31" i="241"/>
  <c r="E30" i="241"/>
  <c r="F29" i="241"/>
  <c r="F28" i="241"/>
  <c r="F27" i="241"/>
  <c r="F26" i="241"/>
  <c r="F25" i="241"/>
  <c r="F24" i="241"/>
  <c r="F23" i="241"/>
  <c r="F22" i="241"/>
  <c r="F21" i="241"/>
  <c r="F20" i="241"/>
  <c r="F19" i="241"/>
  <c r="F18" i="241"/>
  <c r="F17" i="241"/>
  <c r="F16" i="241"/>
  <c r="F15" i="241"/>
  <c r="F14" i="241"/>
  <c r="F13" i="241"/>
  <c r="F12" i="241"/>
  <c r="F11" i="241"/>
  <c r="F10" i="241"/>
  <c r="K10" i="241" s="1"/>
  <c r="K30" i="241" s="1"/>
  <c r="J8" i="241"/>
  <c r="H8" i="241"/>
  <c r="F8" i="241"/>
  <c r="J7" i="241"/>
  <c r="H7" i="241"/>
  <c r="F7" i="241"/>
  <c r="J6" i="241"/>
  <c r="H6" i="241"/>
  <c r="F6" i="241"/>
  <c r="J5" i="241"/>
  <c r="H5" i="241"/>
  <c r="F5" i="241"/>
  <c r="J4" i="241"/>
  <c r="H4" i="241"/>
  <c r="F4" i="241"/>
  <c r="J3" i="241"/>
  <c r="R7" i="241" s="1"/>
  <c r="H3" i="241"/>
  <c r="F3" i="241"/>
  <c r="AR44" i="240"/>
  <c r="AE44" i="240"/>
  <c r="S44" i="240"/>
  <c r="AQ43" i="240"/>
  <c r="AQ42" i="240"/>
  <c r="X33" i="240"/>
  <c r="D29" i="241" s="1"/>
  <c r="D33" i="240"/>
  <c r="X32" i="240"/>
  <c r="D32" i="240"/>
  <c r="D18" i="241" s="1"/>
  <c r="X31" i="240"/>
  <c r="D31" i="240"/>
  <c r="X30" i="240"/>
  <c r="AQ38" i="240" s="1"/>
  <c r="AI30" i="240" s="1"/>
  <c r="D30" i="240"/>
  <c r="AQ30" i="240" s="1"/>
  <c r="O30" i="240" s="1"/>
  <c r="X29" i="240"/>
  <c r="AQ37" i="240" s="1"/>
  <c r="AI29" i="240" s="1"/>
  <c r="D29" i="240"/>
  <c r="AQ29" i="240" s="1"/>
  <c r="O29" i="240" s="1"/>
  <c r="X28" i="240"/>
  <c r="D28" i="240"/>
  <c r="AQ28" i="240" s="1"/>
  <c r="O28" i="240" s="1"/>
  <c r="X27" i="240"/>
  <c r="AQ35" i="240" s="1"/>
  <c r="AI27" i="240" s="1"/>
  <c r="D27" i="240"/>
  <c r="G16" i="242" s="1"/>
  <c r="C124" i="242" s="1"/>
  <c r="X26" i="240"/>
  <c r="AQ34" i="240" s="1"/>
  <c r="AI26" i="240" s="1"/>
  <c r="D26" i="240"/>
  <c r="AQ26" i="240" s="1"/>
  <c r="O26" i="240" s="1"/>
  <c r="X25" i="240"/>
  <c r="AQ33" i="240" s="1"/>
  <c r="D25" i="240"/>
  <c r="X24" i="240"/>
  <c r="D24" i="240"/>
  <c r="V21" i="239"/>
  <c r="V46" i="239" s="1"/>
  <c r="V65" i="239" s="1"/>
  <c r="AJ92" i="238"/>
  <c r="AX32" i="238"/>
  <c r="AW32" i="238"/>
  <c r="U32" i="238"/>
  <c r="R32" i="238"/>
  <c r="D32" i="238"/>
  <c r="AR32" i="238" s="1"/>
  <c r="AX31" i="238"/>
  <c r="AW31" i="238"/>
  <c r="U31" i="238"/>
  <c r="R31" i="238"/>
  <c r="D31" i="238"/>
  <c r="AC31" i="238" s="1"/>
  <c r="AX30" i="238"/>
  <c r="AW30" i="238"/>
  <c r="U30" i="238"/>
  <c r="R30" i="238"/>
  <c r="D30" i="238"/>
  <c r="AO30" i="238" s="1"/>
  <c r="AX29" i="238"/>
  <c r="AW29" i="238"/>
  <c r="U29" i="238"/>
  <c r="R29" i="238"/>
  <c r="D29" i="238"/>
  <c r="AX28" i="238"/>
  <c r="AW28" i="238"/>
  <c r="U28" i="238"/>
  <c r="R28" i="238"/>
  <c r="D28" i="238"/>
  <c r="AC28" i="238" s="1"/>
  <c r="AX27" i="238"/>
  <c r="AW27" i="238"/>
  <c r="U27" i="238"/>
  <c r="R27" i="238"/>
  <c r="D27" i="238"/>
  <c r="AR27" i="238" s="1"/>
  <c r="AX26" i="238"/>
  <c r="AW26" i="238"/>
  <c r="U26" i="238"/>
  <c r="R26" i="238"/>
  <c r="D26" i="238"/>
  <c r="AC26" i="238" s="1"/>
  <c r="AX25" i="238"/>
  <c r="AW25" i="238"/>
  <c r="U25" i="238"/>
  <c r="R25" i="238"/>
  <c r="D25" i="238"/>
  <c r="AX24" i="238"/>
  <c r="AW24" i="238"/>
  <c r="U24" i="238"/>
  <c r="R24" i="238"/>
  <c r="D24" i="238"/>
  <c r="AR24" i="238" s="1"/>
  <c r="AX23" i="238"/>
  <c r="AW23" i="238"/>
  <c r="U23" i="238"/>
  <c r="R23" i="238"/>
  <c r="D23" i="238"/>
  <c r="AR23" i="238" s="1"/>
  <c r="AX22" i="238"/>
  <c r="AW22" i="238"/>
  <c r="D22" i="238"/>
  <c r="AX21" i="238"/>
  <c r="AW21" i="238"/>
  <c r="D21" i="238"/>
  <c r="AX20" i="238"/>
  <c r="AW20" i="238"/>
  <c r="D20" i="238"/>
  <c r="C151" i="238" s="1"/>
  <c r="AX19" i="238"/>
  <c r="AW19" i="238"/>
  <c r="D19" i="238"/>
  <c r="C144" i="238" s="1"/>
  <c r="AX18" i="238"/>
  <c r="AW18" i="238"/>
  <c r="D18" i="238"/>
  <c r="AX17" i="238"/>
  <c r="AW17" i="238"/>
  <c r="D17" i="238"/>
  <c r="AR17" i="238" s="1"/>
  <c r="AX16" i="238"/>
  <c r="AW16" i="238"/>
  <c r="D16" i="238"/>
  <c r="AX15" i="238"/>
  <c r="AW15" i="238"/>
  <c r="D15" i="238"/>
  <c r="AR15" i="238" s="1"/>
  <c r="AX14" i="238"/>
  <c r="AW14" i="238"/>
  <c r="D14" i="238"/>
  <c r="AR14" i="238" s="1"/>
  <c r="AX13" i="238"/>
  <c r="AW13" i="238"/>
  <c r="D13" i="238"/>
  <c r="AO13" i="238" s="1"/>
  <c r="R9" i="238"/>
  <c r="M9" i="238"/>
  <c r="F9" i="238"/>
  <c r="R8" i="238"/>
  <c r="M8" i="238"/>
  <c r="F8" i="238"/>
  <c r="R7" i="238"/>
  <c r="M7" i="238"/>
  <c r="F7" i="238"/>
  <c r="R5" i="238"/>
  <c r="F5" i="238"/>
  <c r="M4" i="238"/>
  <c r="F4" i="238"/>
  <c r="F3" i="238"/>
  <c r="A49" i="238" s="1" a="1"/>
  <c r="A49" i="238" s="1"/>
  <c r="AK2" i="238"/>
  <c r="AG2" i="238"/>
  <c r="L143" i="237"/>
  <c r="I135" i="237"/>
  <c r="I134" i="237"/>
  <c r="I133" i="237"/>
  <c r="C29" i="237"/>
  <c r="E281" i="63" s="1"/>
  <c r="C28" i="237"/>
  <c r="I28" i="237" s="1"/>
  <c r="C27" i="237"/>
  <c r="E279" i="63" s="1"/>
  <c r="C26" i="237"/>
  <c r="C25" i="237"/>
  <c r="C24" i="237"/>
  <c r="E276" i="63" s="1"/>
  <c r="C23" i="237"/>
  <c r="E275" i="63" s="1"/>
  <c r="C22" i="237"/>
  <c r="I22" i="237" s="1"/>
  <c r="C21" i="237"/>
  <c r="E273" i="63" s="1"/>
  <c r="C20" i="237"/>
  <c r="C40" i="237" s="1"/>
  <c r="I40" i="237" s="1"/>
  <c r="C19" i="237"/>
  <c r="E271" i="63" s="1"/>
  <c r="C18" i="237"/>
  <c r="C38" i="237" s="1"/>
  <c r="I38" i="237" s="1"/>
  <c r="C17" i="237"/>
  <c r="C16" i="237"/>
  <c r="E268" i="63" s="1"/>
  <c r="C15" i="237"/>
  <c r="E267" i="63" s="1"/>
  <c r="C14" i="237"/>
  <c r="C34" i="237" s="1"/>
  <c r="I34" i="237" s="1"/>
  <c r="C13" i="237"/>
  <c r="E265" i="63" s="1"/>
  <c r="C12" i="237"/>
  <c r="I12" i="237" s="1"/>
  <c r="C11" i="237"/>
  <c r="C10" i="237"/>
  <c r="C30" i="237" s="1"/>
  <c r="I30" i="237" s="1"/>
  <c r="D7" i="237"/>
  <c r="D6" i="237"/>
  <c r="E5" i="237"/>
  <c r="D5" i="237"/>
  <c r="C5" i="237"/>
  <c r="D4" i="237"/>
  <c r="D3" i="237"/>
  <c r="D2" i="237"/>
  <c r="AA77" i="239"/>
  <c r="X84" i="239" s="1"/>
  <c r="I136" i="237" s="1"/>
  <c r="AE65" i="239"/>
  <c r="AG63" i="239"/>
  <c r="AB63" i="239"/>
  <c r="AG62" i="239"/>
  <c r="AB62" i="239"/>
  <c r="AG61" i="239"/>
  <c r="AB61" i="239"/>
  <c r="AG60" i="239"/>
  <c r="AB60" i="239"/>
  <c r="AG59" i="239"/>
  <c r="AB59" i="239"/>
  <c r="AG58" i="239"/>
  <c r="AB58" i="239"/>
  <c r="AG57" i="239"/>
  <c r="AB57" i="239"/>
  <c r="AG56" i="239"/>
  <c r="AB56" i="239"/>
  <c r="AG55" i="239"/>
  <c r="AB55" i="239"/>
  <c r="AG54" i="239"/>
  <c r="AB54" i="239"/>
  <c r="AG53" i="239"/>
  <c r="AB53" i="239"/>
  <c r="AG52" i="239"/>
  <c r="AB52" i="239"/>
  <c r="AG51" i="239"/>
  <c r="AB51" i="239"/>
  <c r="AG50" i="239"/>
  <c r="AB50" i="239"/>
  <c r="AG49" i="239"/>
  <c r="AB49" i="239"/>
  <c r="AG48" i="239"/>
  <c r="AE46" i="239"/>
  <c r="AB45" i="239"/>
  <c r="X80" i="239" s="1"/>
  <c r="I132" i="237" s="1"/>
  <c r="AG37" i="239"/>
  <c r="AG36" i="239"/>
  <c r="AG35" i="239"/>
  <c r="AG34" i="239"/>
  <c r="AG33" i="239"/>
  <c r="AG32" i="239"/>
  <c r="AG31" i="239"/>
  <c r="AG30" i="239"/>
  <c r="AG29" i="239"/>
  <c r="AG28" i="239"/>
  <c r="AG27" i="239"/>
  <c r="AG26" i="239"/>
  <c r="AA19" i="239"/>
  <c r="V19" i="239"/>
  <c r="AA18" i="239"/>
  <c r="V18" i="239"/>
  <c r="AA17" i="239"/>
  <c r="V17" i="239"/>
  <c r="AC17" i="239" s="1"/>
  <c r="AA16" i="239"/>
  <c r="V16" i="239"/>
  <c r="AA15" i="239"/>
  <c r="V15" i="239"/>
  <c r="AC14" i="239"/>
  <c r="AA14" i="239"/>
  <c r="AA13" i="239"/>
  <c r="V13" i="239"/>
  <c r="AC13" i="239" s="1"/>
  <c r="AA12" i="239"/>
  <c r="V12" i="239"/>
  <c r="AC11" i="239"/>
  <c r="AA11" i="239"/>
  <c r="AA10" i="239"/>
  <c r="V10" i="239"/>
  <c r="AA9" i="239"/>
  <c r="V9" i="239"/>
  <c r="AC8" i="239"/>
  <c r="AA8" i="239"/>
  <c r="AC7" i="239"/>
  <c r="AA7" i="239"/>
  <c r="AC6" i="239"/>
  <c r="AA6" i="239"/>
  <c r="AA5" i="239"/>
  <c r="V5" i="239"/>
  <c r="AC4" i="239"/>
  <c r="AA4" i="239"/>
  <c r="AC3" i="239"/>
  <c r="AA3" i="239"/>
  <c r="X155" i="238"/>
  <c r="X154" i="238"/>
  <c r="X153" i="238"/>
  <c r="X152" i="238"/>
  <c r="X151" i="238"/>
  <c r="X148" i="238"/>
  <c r="X147" i="238"/>
  <c r="X146" i="238"/>
  <c r="X145" i="238"/>
  <c r="X144" i="238"/>
  <c r="X141" i="238"/>
  <c r="X140" i="238"/>
  <c r="X139" i="238"/>
  <c r="X138" i="238"/>
  <c r="X137" i="238"/>
  <c r="X134" i="238"/>
  <c r="X133" i="238"/>
  <c r="X132" i="238"/>
  <c r="X131" i="238"/>
  <c r="X130" i="238"/>
  <c r="X127" i="238"/>
  <c r="X126" i="238"/>
  <c r="X125" i="238"/>
  <c r="X124" i="238"/>
  <c r="X123" i="238"/>
  <c r="X120" i="238"/>
  <c r="X119" i="238"/>
  <c r="X118" i="238"/>
  <c r="X117" i="238"/>
  <c r="X116" i="238"/>
  <c r="X113" i="238"/>
  <c r="Z113" i="238" s="1"/>
  <c r="AB113" i="238" s="1"/>
  <c r="AD113" i="238" s="1"/>
  <c r="X112" i="238"/>
  <c r="Z112" i="238" s="1"/>
  <c r="AB112" i="238" s="1"/>
  <c r="AD112" i="238" s="1"/>
  <c r="X111" i="238"/>
  <c r="Z111" i="238" s="1"/>
  <c r="AB111" i="238" s="1"/>
  <c r="AD111" i="238" s="1"/>
  <c r="X110" i="238"/>
  <c r="Z110" i="238" s="1"/>
  <c r="AB110" i="238" s="1"/>
  <c r="AD110" i="238" s="1"/>
  <c r="X109" i="238"/>
  <c r="Z109" i="238" s="1"/>
  <c r="AB109" i="238" s="1"/>
  <c r="AD109" i="238" s="1"/>
  <c r="X106" i="238"/>
  <c r="X105" i="238"/>
  <c r="X104" i="238"/>
  <c r="X103" i="238"/>
  <c r="X102" i="238"/>
  <c r="B97" i="238"/>
  <c r="B96" i="238"/>
  <c r="B95" i="238"/>
  <c r="B91" i="238"/>
  <c r="AG88" i="238"/>
  <c r="AJ88" i="238" s="1"/>
  <c r="X87" i="238"/>
  <c r="AJ87" i="238" s="1"/>
  <c r="B87" i="238" s="1"/>
  <c r="X86" i="238"/>
  <c r="AJ86" i="238" s="1"/>
  <c r="B86" i="238" s="1"/>
  <c r="R85" i="238"/>
  <c r="AG84" i="238"/>
  <c r="AJ84" i="238" s="1"/>
  <c r="B84" i="238" s="1"/>
  <c r="AJ83" i="238"/>
  <c r="AG83" i="238"/>
  <c r="AD83" i="238" s="1"/>
  <c r="AJ82" i="238"/>
  <c r="B82" i="238" s="1"/>
  <c r="AG82" i="238"/>
  <c r="AD82" i="238" s="1"/>
  <c r="AJ81" i="238"/>
  <c r="AG81" i="238"/>
  <c r="AD81" i="238" s="1"/>
  <c r="AJ80" i="238"/>
  <c r="AG80" i="238"/>
  <c r="AD80" i="238" s="1"/>
  <c r="AJ79" i="238"/>
  <c r="AT75" i="238" s="1"/>
  <c r="AG79" i="238"/>
  <c r="AD79" i="238" s="1"/>
  <c r="AG78" i="238"/>
  <c r="AD78" i="238" s="1"/>
  <c r="AJ78" i="238" s="1"/>
  <c r="AJ77" i="238"/>
  <c r="B77" i="238" s="1"/>
  <c r="AG77" i="238"/>
  <c r="AD77" i="238" s="1"/>
  <c r="AJ76" i="238"/>
  <c r="B76" i="238" s="1"/>
  <c r="AG76" i="238"/>
  <c r="AD76" i="238" s="1"/>
  <c r="AG75" i="238"/>
  <c r="AR74" i="238"/>
  <c r="AJ74" i="238"/>
  <c r="B74" i="238" s="1"/>
  <c r="AG74" i="238"/>
  <c r="AD74" i="238" s="1"/>
  <c r="AJ73" i="238"/>
  <c r="AG73" i="238"/>
  <c r="AD73" i="238" s="1"/>
  <c r="AR70" i="238" s="1"/>
  <c r="AR71" i="238" s="1"/>
  <c r="AR72" i="238" s="1"/>
  <c r="AJ72" i="238"/>
  <c r="AG72" i="238"/>
  <c r="AD72" i="238" s="1"/>
  <c r="AQ70" i="238" s="1"/>
  <c r="AQ71" i="238" s="1"/>
  <c r="AQ72" i="238" s="1"/>
  <c r="AG71" i="238"/>
  <c r="X71" i="238"/>
  <c r="AJ71" i="238" s="1"/>
  <c r="AG70" i="238"/>
  <c r="R70" i="238"/>
  <c r="X70" i="238" s="1"/>
  <c r="AU69" i="238"/>
  <c r="AS69" i="238"/>
  <c r="B69" i="238"/>
  <c r="B68" i="238"/>
  <c r="BA67" i="238"/>
  <c r="AE66" i="238"/>
  <c r="BC66" i="238" s="1"/>
  <c r="D66" i="238"/>
  <c r="AG66" i="238" s="1"/>
  <c r="AE65" i="238"/>
  <c r="D65" i="238"/>
  <c r="AG65" i="238" s="1"/>
  <c r="W64" i="238"/>
  <c r="AE64" i="238" s="1"/>
  <c r="D64" i="238"/>
  <c r="AR64" i="238" s="1"/>
  <c r="W63" i="238"/>
  <c r="AE63" i="238" s="1"/>
  <c r="D63" i="238"/>
  <c r="W62" i="238"/>
  <c r="AE62" i="238" s="1"/>
  <c r="BC62" i="238" s="1"/>
  <c r="D62" i="238"/>
  <c r="G62" i="238" s="1"/>
  <c r="W61" i="238"/>
  <c r="AE61" i="238" s="1"/>
  <c r="D61" i="238"/>
  <c r="AE60" i="238"/>
  <c r="BC60" i="238" s="1"/>
  <c r="D60" i="238"/>
  <c r="G60" i="238" s="1"/>
  <c r="D59" i="238"/>
  <c r="D58" i="238"/>
  <c r="G58" i="238" s="1"/>
  <c r="D57" i="238"/>
  <c r="AC57" i="238" s="1"/>
  <c r="D56" i="238"/>
  <c r="D55" i="238"/>
  <c r="AG55" i="238" s="1"/>
  <c r="D54" i="238"/>
  <c r="G54" i="238" s="1"/>
  <c r="D53" i="238"/>
  <c r="AC53" i="238" s="1"/>
  <c r="D52" i="238"/>
  <c r="D51" i="238"/>
  <c r="AR51" i="238" s="1"/>
  <c r="D50" i="238"/>
  <c r="G50" i="238" s="1"/>
  <c r="BC48" i="238"/>
  <c r="BA48" i="238"/>
  <c r="AQ48" i="238"/>
  <c r="AP48" i="238"/>
  <c r="AE47" i="238"/>
  <c r="BC46" i="238"/>
  <c r="BA46" i="238"/>
  <c r="G46" i="238"/>
  <c r="AP46" i="238" s="1"/>
  <c r="D46" i="238"/>
  <c r="BC45" i="238"/>
  <c r="G45" i="238"/>
  <c r="AQ45" i="238" s="1"/>
  <c r="D45" i="238"/>
  <c r="AE44" i="238"/>
  <c r="BC44" i="238" s="1"/>
  <c r="G44" i="238"/>
  <c r="AP44" i="238" s="1"/>
  <c r="D44" i="238"/>
  <c r="AE43" i="238"/>
  <c r="BC43" i="238" s="1"/>
  <c r="G43" i="238"/>
  <c r="AQ43" i="238" s="1"/>
  <c r="D43" i="238"/>
  <c r="AC43" i="238" s="1"/>
  <c r="AR42" i="238"/>
  <c r="AU42" i="238" s="1"/>
  <c r="AQ42" i="238"/>
  <c r="AP42" i="238"/>
  <c r="AG42" i="238"/>
  <c r="AE42" i="238"/>
  <c r="BA42" i="238" s="1"/>
  <c r="AC42" i="238"/>
  <c r="AR41" i="238"/>
  <c r="AT41" i="238" s="1"/>
  <c r="AQ41" i="238"/>
  <c r="AP41" i="238"/>
  <c r="AG41" i="238"/>
  <c r="AE41" i="238"/>
  <c r="BC41" i="238" s="1"/>
  <c r="AC41" i="238"/>
  <c r="AO26" i="238"/>
  <c r="BB10" i="238"/>
  <c r="K248" i="237"/>
  <c r="L248" i="237" s="1"/>
  <c r="K247" i="237"/>
  <c r="L247" i="237" s="1"/>
  <c r="K246" i="237"/>
  <c r="L246" i="237" s="1"/>
  <c r="M246" i="237" s="1"/>
  <c r="K245" i="237"/>
  <c r="L245" i="237" s="1"/>
  <c r="J245" i="237"/>
  <c r="K241" i="237"/>
  <c r="L241" i="237" s="1"/>
  <c r="K240" i="237"/>
  <c r="L240" i="237" s="1"/>
  <c r="K239" i="237"/>
  <c r="L239" i="237" s="1"/>
  <c r="K238" i="237"/>
  <c r="L238" i="237" s="1"/>
  <c r="H238" i="237" s="1"/>
  <c r="J238" i="237"/>
  <c r="K234" i="237"/>
  <c r="L234" i="237" s="1"/>
  <c r="K233" i="237"/>
  <c r="L233" i="237" s="1"/>
  <c r="K232" i="237"/>
  <c r="L232" i="237" s="1"/>
  <c r="M232" i="237" s="1"/>
  <c r="K231" i="237"/>
  <c r="L231" i="237" s="1"/>
  <c r="J231" i="237"/>
  <c r="K227" i="237"/>
  <c r="L227" i="237" s="1"/>
  <c r="K226" i="237"/>
  <c r="L226" i="237" s="1"/>
  <c r="M226" i="237" s="1"/>
  <c r="K225" i="237"/>
  <c r="L225" i="237" s="1"/>
  <c r="K224" i="237"/>
  <c r="L224" i="237" s="1"/>
  <c r="H224" i="237" s="1"/>
  <c r="J224" i="237"/>
  <c r="K220" i="237"/>
  <c r="L220" i="237" s="1"/>
  <c r="M220" i="237" s="1"/>
  <c r="K219" i="237"/>
  <c r="L219" i="237" s="1"/>
  <c r="K218" i="237"/>
  <c r="L218" i="237" s="1"/>
  <c r="M218" i="237" s="1"/>
  <c r="K217" i="237"/>
  <c r="L217" i="237" s="1"/>
  <c r="M217" i="237" s="1"/>
  <c r="J217" i="237"/>
  <c r="K213" i="237"/>
  <c r="L213" i="237" s="1"/>
  <c r="K212" i="237"/>
  <c r="L212" i="237" s="1"/>
  <c r="M212" i="237" s="1"/>
  <c r="K211" i="237"/>
  <c r="L211" i="237" s="1"/>
  <c r="K210" i="237"/>
  <c r="L210" i="237" s="1"/>
  <c r="J210" i="237"/>
  <c r="K206" i="237"/>
  <c r="L206" i="237" s="1"/>
  <c r="M206" i="237" s="1"/>
  <c r="K205" i="237"/>
  <c r="L205" i="237" s="1"/>
  <c r="K204" i="237"/>
  <c r="L204" i="237" s="1"/>
  <c r="M204" i="237" s="1"/>
  <c r="K203" i="237"/>
  <c r="L203" i="237" s="1"/>
  <c r="J203" i="237"/>
  <c r="K199" i="237"/>
  <c r="L199" i="237" s="1"/>
  <c r="K198" i="237"/>
  <c r="L198" i="237" s="1"/>
  <c r="K197" i="237"/>
  <c r="L197" i="237" s="1"/>
  <c r="K196" i="237"/>
  <c r="L196" i="237" s="1"/>
  <c r="H196" i="237" s="1"/>
  <c r="J196" i="237"/>
  <c r="K192" i="237"/>
  <c r="L192" i="237" s="1"/>
  <c r="M192" i="237" s="1"/>
  <c r="K191" i="237"/>
  <c r="L191" i="237" s="1"/>
  <c r="K190" i="237"/>
  <c r="L190" i="237" s="1"/>
  <c r="M190" i="237" s="1"/>
  <c r="K189" i="237"/>
  <c r="L189" i="237" s="1"/>
  <c r="H189" i="237" s="1"/>
  <c r="J189" i="237"/>
  <c r="K185" i="237"/>
  <c r="L185" i="237" s="1"/>
  <c r="K184" i="237"/>
  <c r="L184" i="237" s="1"/>
  <c r="M184" i="237" s="1"/>
  <c r="K183" i="237"/>
  <c r="L183" i="237" s="1"/>
  <c r="K182" i="237"/>
  <c r="L182" i="237" s="1"/>
  <c r="H182" i="237" s="1"/>
  <c r="J182" i="237"/>
  <c r="K178" i="237"/>
  <c r="L178" i="237" s="1"/>
  <c r="M178" i="237" s="1"/>
  <c r="K177" i="237"/>
  <c r="L177" i="237" s="1"/>
  <c r="K176" i="237"/>
  <c r="L176" i="237" s="1"/>
  <c r="K175" i="237"/>
  <c r="L175" i="237" s="1"/>
  <c r="J175" i="237"/>
  <c r="K171" i="237"/>
  <c r="L171" i="237" s="1"/>
  <c r="K170" i="237"/>
  <c r="L170" i="237" s="1"/>
  <c r="M170" i="237" s="1"/>
  <c r="K169" i="237"/>
  <c r="L169" i="237" s="1"/>
  <c r="K168" i="237"/>
  <c r="L168" i="237" s="1"/>
  <c r="H168" i="237" s="1"/>
  <c r="J168" i="237"/>
  <c r="K164" i="237"/>
  <c r="L164" i="237" s="1"/>
  <c r="M164" i="237" s="1"/>
  <c r="K163" i="237"/>
  <c r="L163" i="237" s="1"/>
  <c r="K162" i="237"/>
  <c r="L162" i="237" s="1"/>
  <c r="M162" i="237" s="1"/>
  <c r="K161" i="237"/>
  <c r="L161" i="237" s="1"/>
  <c r="H161" i="237" s="1"/>
  <c r="J161" i="237"/>
  <c r="K157" i="237"/>
  <c r="L157" i="237" s="1"/>
  <c r="K156" i="237"/>
  <c r="L156" i="237" s="1"/>
  <c r="M156" i="237" s="1"/>
  <c r="K155" i="237"/>
  <c r="L155" i="237" s="1"/>
  <c r="K154" i="237"/>
  <c r="L154" i="237" s="1"/>
  <c r="H154" i="237" s="1"/>
  <c r="J154" i="237"/>
  <c r="K150" i="237"/>
  <c r="L150" i="237" s="1"/>
  <c r="M150" i="237" s="1"/>
  <c r="K149" i="237"/>
  <c r="L149" i="237" s="1"/>
  <c r="K148" i="237"/>
  <c r="L148" i="237" s="1"/>
  <c r="K147" i="237"/>
  <c r="L147" i="237" s="1"/>
  <c r="J147" i="237"/>
  <c r="L138" i="237"/>
  <c r="R139" i="237" s="1"/>
  <c r="G137" i="237"/>
  <c r="J137" i="237" s="1"/>
  <c r="L131" i="237"/>
  <c r="L130" i="237"/>
  <c r="R131" i="237" s="1"/>
  <c r="J130" i="237"/>
  <c r="J129" i="237"/>
  <c r="L128" i="237"/>
  <c r="J128" i="237"/>
  <c r="T127" i="237"/>
  <c r="T128" i="237" s="1"/>
  <c r="T129" i="237" s="1"/>
  <c r="L127" i="237"/>
  <c r="J127" i="237"/>
  <c r="G126" i="237"/>
  <c r="L126" i="237" s="1"/>
  <c r="S122" i="237"/>
  <c r="D122" i="237"/>
  <c r="S121" i="237"/>
  <c r="D121" i="237"/>
  <c r="S120" i="237"/>
  <c r="D120" i="237"/>
  <c r="S119" i="237"/>
  <c r="D119" i="237"/>
  <c r="S118" i="237"/>
  <c r="D118" i="237"/>
  <c r="S117" i="237"/>
  <c r="D117" i="237"/>
  <c r="S116" i="237"/>
  <c r="D116" i="237"/>
  <c r="S115" i="237"/>
  <c r="D115" i="237"/>
  <c r="S114" i="237"/>
  <c r="D114" i="237"/>
  <c r="S113" i="237"/>
  <c r="D113" i="237"/>
  <c r="S112" i="237"/>
  <c r="D112" i="237"/>
  <c r="S111" i="237"/>
  <c r="D111" i="237"/>
  <c r="S110" i="237"/>
  <c r="D110" i="237"/>
  <c r="S109" i="237"/>
  <c r="D109" i="237"/>
  <c r="S108" i="237"/>
  <c r="D108" i="237"/>
  <c r="S107" i="237"/>
  <c r="K107" i="237"/>
  <c r="L107" i="237" s="1"/>
  <c r="I107" i="237"/>
  <c r="D107" i="237"/>
  <c r="S106" i="237"/>
  <c r="K106" i="237"/>
  <c r="L106" i="237" s="1"/>
  <c r="I106" i="237"/>
  <c r="D106" i="237"/>
  <c r="S105" i="237"/>
  <c r="K105" i="237"/>
  <c r="L105" i="237" s="1"/>
  <c r="I105" i="237"/>
  <c r="D105" i="237"/>
  <c r="S104" i="237"/>
  <c r="K104" i="237"/>
  <c r="L104" i="237" s="1"/>
  <c r="I104" i="237"/>
  <c r="D104" i="237"/>
  <c r="S103" i="237"/>
  <c r="K103" i="237"/>
  <c r="L103" i="237" s="1"/>
  <c r="I103" i="237"/>
  <c r="D103" i="237"/>
  <c r="S102" i="237"/>
  <c r="K102" i="237"/>
  <c r="L102" i="237" s="1"/>
  <c r="I102" i="237"/>
  <c r="D102" i="237"/>
  <c r="S101" i="237"/>
  <c r="K101" i="237"/>
  <c r="L101" i="237" s="1"/>
  <c r="I101" i="237"/>
  <c r="D101" i="237"/>
  <c r="S100" i="237"/>
  <c r="K100" i="237"/>
  <c r="L100" i="237" s="1"/>
  <c r="I100" i="237"/>
  <c r="D100" i="237"/>
  <c r="S99" i="237"/>
  <c r="K99" i="237"/>
  <c r="L99" i="237" s="1"/>
  <c r="I99" i="237"/>
  <c r="D99" i="237"/>
  <c r="S98" i="237"/>
  <c r="K98" i="237"/>
  <c r="L98" i="237" s="1"/>
  <c r="I98" i="237"/>
  <c r="D98" i="237"/>
  <c r="S97" i="237"/>
  <c r="K97" i="237"/>
  <c r="L97" i="237" s="1"/>
  <c r="I97" i="237"/>
  <c r="D97" i="237"/>
  <c r="S96" i="237"/>
  <c r="K96" i="237"/>
  <c r="L96" i="237" s="1"/>
  <c r="I96" i="237"/>
  <c r="D96" i="237"/>
  <c r="S95" i="237"/>
  <c r="K95" i="237"/>
  <c r="L95" i="237" s="1"/>
  <c r="I95" i="237"/>
  <c r="D95" i="237"/>
  <c r="S94" i="237"/>
  <c r="K94" i="237"/>
  <c r="L94" i="237" s="1"/>
  <c r="I94" i="237"/>
  <c r="D94" i="237"/>
  <c r="S93" i="237"/>
  <c r="K93" i="237"/>
  <c r="L93" i="237" s="1"/>
  <c r="I93" i="237"/>
  <c r="D93" i="237"/>
  <c r="S92" i="237"/>
  <c r="K92" i="237"/>
  <c r="L92" i="237" s="1"/>
  <c r="I92" i="237"/>
  <c r="D92" i="237"/>
  <c r="S91" i="237"/>
  <c r="K91" i="237"/>
  <c r="L91" i="237" s="1"/>
  <c r="I91" i="237"/>
  <c r="D91" i="237"/>
  <c r="S90" i="237"/>
  <c r="K90" i="237"/>
  <c r="L90" i="237" s="1"/>
  <c r="I90" i="237"/>
  <c r="D90" i="237"/>
  <c r="S89" i="237"/>
  <c r="K89" i="237"/>
  <c r="L89" i="237" s="1"/>
  <c r="I89" i="237"/>
  <c r="D89" i="237"/>
  <c r="S88" i="237"/>
  <c r="K88" i="237"/>
  <c r="L88" i="237" s="1"/>
  <c r="I88" i="237"/>
  <c r="D88" i="237"/>
  <c r="S87" i="237"/>
  <c r="K87" i="237"/>
  <c r="L87" i="237" s="1"/>
  <c r="I87" i="237"/>
  <c r="D87" i="237"/>
  <c r="S86" i="237"/>
  <c r="K86" i="237"/>
  <c r="L86" i="237" s="1"/>
  <c r="I86" i="237"/>
  <c r="D86" i="237"/>
  <c r="S85" i="237"/>
  <c r="K85" i="237"/>
  <c r="L85" i="237" s="1"/>
  <c r="I85" i="237"/>
  <c r="D85" i="237"/>
  <c r="S84" i="237"/>
  <c r="K84" i="237"/>
  <c r="L84" i="237" s="1"/>
  <c r="I84" i="237"/>
  <c r="D84" i="237"/>
  <c r="S83" i="237"/>
  <c r="K83" i="237"/>
  <c r="L83" i="237" s="1"/>
  <c r="I83" i="237"/>
  <c r="D83" i="237"/>
  <c r="Q81" i="237"/>
  <c r="L81" i="237"/>
  <c r="S80" i="237"/>
  <c r="Q80" i="237"/>
  <c r="L80" i="237"/>
  <c r="S79" i="237"/>
  <c r="Q79" i="237"/>
  <c r="K79" i="237"/>
  <c r="L79" i="237" s="1"/>
  <c r="I79" i="237"/>
  <c r="D79" i="237"/>
  <c r="S78" i="237"/>
  <c r="Q78" i="237"/>
  <c r="K78" i="237"/>
  <c r="L78" i="237" s="1"/>
  <c r="I78" i="237"/>
  <c r="D78" i="237"/>
  <c r="S77" i="237"/>
  <c r="Q77" i="237"/>
  <c r="K77" i="237"/>
  <c r="L77" i="237" s="1"/>
  <c r="I77" i="237"/>
  <c r="D77" i="237"/>
  <c r="S76" i="237"/>
  <c r="Q76" i="237"/>
  <c r="K76" i="237"/>
  <c r="L76" i="237" s="1"/>
  <c r="I76" i="237"/>
  <c r="D76" i="237"/>
  <c r="S75" i="237"/>
  <c r="Q75" i="237"/>
  <c r="K75" i="237"/>
  <c r="L75" i="237" s="1"/>
  <c r="I75" i="237"/>
  <c r="D75" i="237"/>
  <c r="S74" i="237"/>
  <c r="Q74" i="237"/>
  <c r="K74" i="237"/>
  <c r="L74" i="237" s="1"/>
  <c r="I74" i="237"/>
  <c r="D74" i="237"/>
  <c r="S73" i="237"/>
  <c r="Q73" i="237"/>
  <c r="K73" i="237"/>
  <c r="L73" i="237" s="1"/>
  <c r="I73" i="237"/>
  <c r="D73" i="237"/>
  <c r="S72" i="237"/>
  <c r="Q72" i="237"/>
  <c r="K72" i="237"/>
  <c r="L72" i="237" s="1"/>
  <c r="I72" i="237"/>
  <c r="D72" i="237"/>
  <c r="S71" i="237"/>
  <c r="Q71" i="237"/>
  <c r="K71" i="237"/>
  <c r="L71" i="237" s="1"/>
  <c r="I71" i="237"/>
  <c r="D71" i="237"/>
  <c r="S70" i="237"/>
  <c r="Q70" i="237"/>
  <c r="K70" i="237"/>
  <c r="L70" i="237" s="1"/>
  <c r="I70" i="237"/>
  <c r="D70" i="237"/>
  <c r="S69" i="237"/>
  <c r="Q69" i="237"/>
  <c r="K69" i="237"/>
  <c r="L69" i="237" s="1"/>
  <c r="I69" i="237"/>
  <c r="D69" i="237"/>
  <c r="S68" i="237"/>
  <c r="Q68" i="237"/>
  <c r="K68" i="237"/>
  <c r="L68" i="237" s="1"/>
  <c r="I68" i="237"/>
  <c r="D68" i="237"/>
  <c r="S67" i="237"/>
  <c r="Q67" i="237"/>
  <c r="K67" i="237"/>
  <c r="L67" i="237" s="1"/>
  <c r="I67" i="237"/>
  <c r="D67" i="237"/>
  <c r="S66" i="237"/>
  <c r="Q66" i="237"/>
  <c r="K66" i="237"/>
  <c r="L66" i="237" s="1"/>
  <c r="I66" i="237"/>
  <c r="D66" i="237"/>
  <c r="S65" i="237"/>
  <c r="Q65" i="237"/>
  <c r="K65" i="237"/>
  <c r="L65" i="237" s="1"/>
  <c r="I65" i="237"/>
  <c r="D65" i="237"/>
  <c r="S64" i="237"/>
  <c r="Q64" i="237"/>
  <c r="K64" i="237"/>
  <c r="L64" i="237" s="1"/>
  <c r="I64" i="237"/>
  <c r="D64" i="237"/>
  <c r="S63" i="237"/>
  <c r="Q63" i="237"/>
  <c r="K63" i="237"/>
  <c r="L63" i="237" s="1"/>
  <c r="I63" i="237"/>
  <c r="D63" i="237"/>
  <c r="S62" i="237"/>
  <c r="Q62" i="237"/>
  <c r="K62" i="237"/>
  <c r="L62" i="237" s="1"/>
  <c r="I62" i="237"/>
  <c r="D62" i="237"/>
  <c r="S61" i="237"/>
  <c r="Q61" i="237"/>
  <c r="K61" i="237"/>
  <c r="L61" i="237" s="1"/>
  <c r="I61" i="237"/>
  <c r="D61" i="237"/>
  <c r="S60" i="237"/>
  <c r="Q60" i="237"/>
  <c r="K60" i="237"/>
  <c r="L60" i="237" s="1"/>
  <c r="I60" i="237"/>
  <c r="D60" i="237"/>
  <c r="S59" i="237"/>
  <c r="Q59" i="237"/>
  <c r="K59" i="237"/>
  <c r="L59" i="237" s="1"/>
  <c r="I59" i="237"/>
  <c r="D59" i="237"/>
  <c r="S58" i="237"/>
  <c r="Q58" i="237"/>
  <c r="K58" i="237"/>
  <c r="L58" i="237" s="1"/>
  <c r="I58" i="237"/>
  <c r="D58" i="237"/>
  <c r="S57" i="237"/>
  <c r="Q57" i="237"/>
  <c r="K57" i="237"/>
  <c r="L57" i="237" s="1"/>
  <c r="I57" i="237"/>
  <c r="D57" i="237"/>
  <c r="S56" i="237"/>
  <c r="Q56" i="237"/>
  <c r="K56" i="237"/>
  <c r="L56" i="237" s="1"/>
  <c r="I56" i="237"/>
  <c r="D56" i="237"/>
  <c r="S55" i="237"/>
  <c r="Q55" i="237"/>
  <c r="K55" i="237"/>
  <c r="L55" i="237" s="1"/>
  <c r="I55" i="237"/>
  <c r="D55" i="237"/>
  <c r="S54" i="237"/>
  <c r="Q54" i="237"/>
  <c r="K54" i="237"/>
  <c r="L54" i="237" s="1"/>
  <c r="I54" i="237"/>
  <c r="D54" i="237"/>
  <c r="S53" i="237"/>
  <c r="Q53" i="237"/>
  <c r="K53" i="237"/>
  <c r="L53" i="237" s="1"/>
  <c r="I53" i="237"/>
  <c r="D53" i="237"/>
  <c r="S52" i="237"/>
  <c r="Q52" i="237"/>
  <c r="K52" i="237"/>
  <c r="L52" i="237" s="1"/>
  <c r="I52" i="237"/>
  <c r="D52" i="237"/>
  <c r="S51" i="237"/>
  <c r="Q51" i="237"/>
  <c r="K51" i="237"/>
  <c r="L51" i="237" s="1"/>
  <c r="I51" i="237"/>
  <c r="D51" i="237"/>
  <c r="S50" i="237"/>
  <c r="Q50" i="237"/>
  <c r="K50" i="237"/>
  <c r="L50" i="237" s="1"/>
  <c r="I50" i="237"/>
  <c r="D50" i="237"/>
  <c r="S49" i="237"/>
  <c r="Q49" i="237"/>
  <c r="K49" i="237"/>
  <c r="L49" i="237" s="1"/>
  <c r="I49" i="237"/>
  <c r="D49" i="237"/>
  <c r="S48" i="237"/>
  <c r="Q48" i="237"/>
  <c r="K48" i="237"/>
  <c r="L48" i="237" s="1"/>
  <c r="I48" i="237"/>
  <c r="D48" i="237"/>
  <c r="S47" i="237"/>
  <c r="Q47" i="237"/>
  <c r="K47" i="237"/>
  <c r="L47" i="237" s="1"/>
  <c r="I47" i="237"/>
  <c r="D47" i="237"/>
  <c r="S46" i="237"/>
  <c r="Q46" i="237"/>
  <c r="K46" i="237"/>
  <c r="L46" i="237" s="1"/>
  <c r="I46" i="237"/>
  <c r="D46" i="237"/>
  <c r="Q45" i="237"/>
  <c r="E44" i="237"/>
  <c r="E43" i="237"/>
  <c r="E42" i="237"/>
  <c r="E41" i="237"/>
  <c r="E40" i="237"/>
  <c r="E39" i="237"/>
  <c r="E38" i="237"/>
  <c r="E37" i="237"/>
  <c r="E36" i="237"/>
  <c r="E35" i="237"/>
  <c r="E34" i="237"/>
  <c r="E33" i="237"/>
  <c r="E32" i="237"/>
  <c r="E31" i="237"/>
  <c r="E30" i="237"/>
  <c r="F29" i="237"/>
  <c r="F28" i="237"/>
  <c r="F27" i="237"/>
  <c r="F26" i="237"/>
  <c r="F25" i="237"/>
  <c r="F24" i="237"/>
  <c r="F23" i="237"/>
  <c r="F22" i="237"/>
  <c r="F21" i="237"/>
  <c r="F20" i="237"/>
  <c r="I19" i="237"/>
  <c r="F19" i="237"/>
  <c r="F18" i="237"/>
  <c r="F17" i="237"/>
  <c r="F16" i="237"/>
  <c r="K15" i="237"/>
  <c r="F15" i="237"/>
  <c r="F14" i="237"/>
  <c r="F13" i="237"/>
  <c r="K12" i="237"/>
  <c r="K32" i="237" s="1"/>
  <c r="F12" i="237"/>
  <c r="F11" i="237"/>
  <c r="F10" i="237"/>
  <c r="K10" i="237" s="1"/>
  <c r="K30" i="237" s="1"/>
  <c r="J8" i="237"/>
  <c r="H8" i="237"/>
  <c r="F8" i="237"/>
  <c r="J7" i="237"/>
  <c r="H7" i="237"/>
  <c r="F7" i="237"/>
  <c r="J6" i="237"/>
  <c r="H6" i="237"/>
  <c r="F6" i="237"/>
  <c r="J5" i="237"/>
  <c r="H5" i="237"/>
  <c r="F5" i="237"/>
  <c r="J4" i="237"/>
  <c r="H4" i="237"/>
  <c r="F4" i="237"/>
  <c r="J3" i="237"/>
  <c r="R7" i="237" s="1"/>
  <c r="H3" i="237"/>
  <c r="F3" i="237"/>
  <c r="AR44" i="236"/>
  <c r="AE44" i="236"/>
  <c r="S44" i="236"/>
  <c r="AQ43" i="236"/>
  <c r="AQ42" i="236"/>
  <c r="X33" i="236"/>
  <c r="AQ41" i="236" s="1"/>
  <c r="AI33" i="236" s="1"/>
  <c r="D33" i="236"/>
  <c r="X32" i="236"/>
  <c r="D32" i="236"/>
  <c r="X31" i="236"/>
  <c r="AQ39" i="236" s="1"/>
  <c r="AI31" i="236" s="1"/>
  <c r="D31" i="236"/>
  <c r="X30" i="236"/>
  <c r="AQ38" i="236" s="1"/>
  <c r="AI30" i="236" s="1"/>
  <c r="D30" i="236"/>
  <c r="AQ30" i="236" s="1"/>
  <c r="O30" i="236" s="1"/>
  <c r="X29" i="236"/>
  <c r="D29" i="236"/>
  <c r="D15" i="237" s="1"/>
  <c r="X28" i="236"/>
  <c r="D24" i="237" s="1"/>
  <c r="D28" i="236"/>
  <c r="X27" i="236"/>
  <c r="AQ35" i="236" s="1"/>
  <c r="AI27" i="236" s="1"/>
  <c r="D27" i="236"/>
  <c r="AQ27" i="236" s="1"/>
  <c r="O27" i="236" s="1"/>
  <c r="X26" i="236"/>
  <c r="AQ34" i="236" s="1"/>
  <c r="AI26" i="236" s="1"/>
  <c r="D26" i="236"/>
  <c r="X25" i="236"/>
  <c r="D25" i="236"/>
  <c r="AQ25" i="236" s="1"/>
  <c r="O25" i="236" s="1"/>
  <c r="X24" i="236"/>
  <c r="AQ32" i="236" s="1"/>
  <c r="D24" i="236"/>
  <c r="V21" i="235"/>
  <c r="V46" i="235" s="1"/>
  <c r="V65" i="235" s="1"/>
  <c r="AJ92" i="234"/>
  <c r="AJ93" i="234" s="1"/>
  <c r="B93" i="234" s="1"/>
  <c r="AX32" i="234"/>
  <c r="AW32" i="234"/>
  <c r="U32" i="234"/>
  <c r="R32" i="234"/>
  <c r="D32" i="234"/>
  <c r="AR32" i="234" s="1"/>
  <c r="AX31" i="234"/>
  <c r="AW31" i="234"/>
  <c r="U31" i="234"/>
  <c r="R31" i="234"/>
  <c r="D31" i="234"/>
  <c r="AX30" i="234"/>
  <c r="AW30" i="234"/>
  <c r="U30" i="234"/>
  <c r="R30" i="234"/>
  <c r="D30" i="234"/>
  <c r="AC30" i="234" s="1"/>
  <c r="AX29" i="234"/>
  <c r="AW29" i="234"/>
  <c r="U29" i="234"/>
  <c r="R29" i="234"/>
  <c r="D29" i="234"/>
  <c r="AX28" i="234"/>
  <c r="AW28" i="234"/>
  <c r="U28" i="234"/>
  <c r="R28" i="234"/>
  <c r="D28" i="234"/>
  <c r="AX27" i="234"/>
  <c r="AW27" i="234"/>
  <c r="U27" i="234"/>
  <c r="R27" i="234"/>
  <c r="D27" i="234"/>
  <c r="AX26" i="234"/>
  <c r="AW26" i="234"/>
  <c r="U26" i="234"/>
  <c r="R26" i="234"/>
  <c r="D26" i="234"/>
  <c r="AC26" i="234" s="1"/>
  <c r="AX25" i="234"/>
  <c r="AW25" i="234"/>
  <c r="U25" i="234"/>
  <c r="R25" i="234"/>
  <c r="D25" i="234"/>
  <c r="AR25" i="234" s="1"/>
  <c r="AX24" i="234"/>
  <c r="AW24" i="234"/>
  <c r="U24" i="234"/>
  <c r="R24" i="234"/>
  <c r="D24" i="234"/>
  <c r="AC24" i="234" s="1"/>
  <c r="AX23" i="234"/>
  <c r="AW23" i="234"/>
  <c r="U23" i="234"/>
  <c r="R23" i="234"/>
  <c r="D23" i="234"/>
  <c r="AX22" i="234"/>
  <c r="AW22" i="234"/>
  <c r="D22" i="234"/>
  <c r="AR22" i="234" s="1"/>
  <c r="AV22" i="234" s="1"/>
  <c r="AX21" i="234"/>
  <c r="AW21" i="234"/>
  <c r="D21" i="234"/>
  <c r="AR21" i="234" s="1"/>
  <c r="AX20" i="234"/>
  <c r="AW20" i="234"/>
  <c r="D20" i="234"/>
  <c r="AR20" i="234" s="1"/>
  <c r="AV20" i="234" s="1"/>
  <c r="AX19" i="234"/>
  <c r="AW19" i="234"/>
  <c r="D19" i="234"/>
  <c r="AX18" i="234"/>
  <c r="AW18" i="234"/>
  <c r="D18" i="234"/>
  <c r="AC18" i="234" s="1"/>
  <c r="AX17" i="234"/>
  <c r="AW17" i="234"/>
  <c r="D17" i="234"/>
  <c r="C130" i="234" s="1"/>
  <c r="AX16" i="234"/>
  <c r="AW16" i="234"/>
  <c r="D16" i="234"/>
  <c r="C123" i="234" s="1"/>
  <c r="AX15" i="234"/>
  <c r="AW15" i="234"/>
  <c r="D15" i="234"/>
  <c r="AR15" i="234" s="1"/>
  <c r="AX14" i="234"/>
  <c r="AW14" i="234"/>
  <c r="D14" i="234"/>
  <c r="C109" i="234" s="1"/>
  <c r="AX13" i="234"/>
  <c r="AW13" i="234"/>
  <c r="D13" i="234"/>
  <c r="C102" i="234" s="1"/>
  <c r="R9" i="234"/>
  <c r="M9" i="234"/>
  <c r="F9" i="234"/>
  <c r="R8" i="234"/>
  <c r="M8" i="234"/>
  <c r="F8" i="234"/>
  <c r="R7" i="234"/>
  <c r="M7" i="234"/>
  <c r="F7" i="234"/>
  <c r="R5" i="234"/>
  <c r="F5" i="234"/>
  <c r="M4" i="234"/>
  <c r="F4" i="234"/>
  <c r="F3" i="234"/>
  <c r="A49" i="234" s="1" a="1"/>
  <c r="A49" i="234" s="1"/>
  <c r="AK2" i="234"/>
  <c r="AG2" i="234"/>
  <c r="L143" i="233"/>
  <c r="I135" i="233"/>
  <c r="I134" i="233"/>
  <c r="I133" i="233"/>
  <c r="C29" i="233"/>
  <c r="E261" i="63" s="1"/>
  <c r="C28" i="233"/>
  <c r="E260" i="63" s="1"/>
  <c r="C27" i="233"/>
  <c r="C26" i="233"/>
  <c r="E258" i="63" s="1"/>
  <c r="C25" i="233"/>
  <c r="E257" i="63" s="1"/>
  <c r="C24" i="233"/>
  <c r="C23" i="233"/>
  <c r="I23" i="233" s="1"/>
  <c r="C22" i="233"/>
  <c r="C21" i="233"/>
  <c r="E253" i="63" s="1"/>
  <c r="C20" i="233"/>
  <c r="E252" i="63" s="1"/>
  <c r="C19" i="233"/>
  <c r="K19" i="233" s="1"/>
  <c r="K39" i="233" s="1"/>
  <c r="C18" i="233"/>
  <c r="C39" i="233" s="1"/>
  <c r="I39" i="233" s="1"/>
  <c r="C17" i="233"/>
  <c r="E249" i="63" s="1"/>
  <c r="C16" i="233"/>
  <c r="C15" i="233"/>
  <c r="C14" i="233"/>
  <c r="C13" i="233"/>
  <c r="E245" i="63" s="1"/>
  <c r="C12" i="233"/>
  <c r="E244" i="63" s="1"/>
  <c r="C11" i="233"/>
  <c r="C10" i="233"/>
  <c r="D7" i="233"/>
  <c r="D6" i="233"/>
  <c r="E5" i="233"/>
  <c r="D5" i="233"/>
  <c r="C5" i="233"/>
  <c r="D4" i="233"/>
  <c r="D3" i="233"/>
  <c r="D2" i="233"/>
  <c r="AA77" i="235"/>
  <c r="X84" i="235" s="1"/>
  <c r="I136" i="233" s="1"/>
  <c r="AE65" i="235"/>
  <c r="AG63" i="235"/>
  <c r="AB63" i="235"/>
  <c r="AG62" i="235"/>
  <c r="AB62" i="235"/>
  <c r="AG61" i="235"/>
  <c r="AB61" i="235"/>
  <c r="AG60" i="235"/>
  <c r="AB60" i="235"/>
  <c r="AG59" i="235"/>
  <c r="AB59" i="235"/>
  <c r="AG58" i="235"/>
  <c r="AB58" i="235"/>
  <c r="AG57" i="235"/>
  <c r="AB57" i="235"/>
  <c r="AG56" i="235"/>
  <c r="AB56" i="235"/>
  <c r="AG55" i="235"/>
  <c r="AB55" i="235"/>
  <c r="AG54" i="235"/>
  <c r="AB54" i="235"/>
  <c r="AG53" i="235"/>
  <c r="AB53" i="235"/>
  <c r="AG52" i="235"/>
  <c r="AB52" i="235"/>
  <c r="AG51" i="235"/>
  <c r="AB51" i="235"/>
  <c r="AG50" i="235"/>
  <c r="AB50" i="235"/>
  <c r="AG49" i="235"/>
  <c r="AB49" i="235"/>
  <c r="AG48" i="235"/>
  <c r="AE46" i="235"/>
  <c r="AB45" i="235"/>
  <c r="X80" i="235" s="1"/>
  <c r="AG37" i="235"/>
  <c r="AG36" i="235"/>
  <c r="AG35" i="235"/>
  <c r="AG34" i="235"/>
  <c r="AG33" i="235"/>
  <c r="AG32" i="235"/>
  <c r="AG31" i="235"/>
  <c r="AG30" i="235"/>
  <c r="AG29" i="235"/>
  <c r="AG28" i="235"/>
  <c r="AG27" i="235"/>
  <c r="AG26" i="235"/>
  <c r="AA19" i="235"/>
  <c r="V19" i="235"/>
  <c r="AC19" i="235" s="1"/>
  <c r="AA18" i="235"/>
  <c r="V18" i="235"/>
  <c r="W18" i="235" s="1"/>
  <c r="AA17" i="235"/>
  <c r="V17" i="235"/>
  <c r="AC17" i="235" s="1"/>
  <c r="AA16" i="235"/>
  <c r="V16" i="235"/>
  <c r="AA15" i="235"/>
  <c r="V15" i="235"/>
  <c r="AC15" i="235" s="1"/>
  <c r="AC14" i="235"/>
  <c r="AA14" i="235"/>
  <c r="AA13" i="235"/>
  <c r="V13" i="235"/>
  <c r="AC13" i="235" s="1"/>
  <c r="AA12" i="235"/>
  <c r="V12" i="235"/>
  <c r="AC12" i="235" s="1"/>
  <c r="AC11" i="235"/>
  <c r="AA11" i="235"/>
  <c r="AA10" i="235"/>
  <c r="V10" i="235"/>
  <c r="AC10" i="235" s="1"/>
  <c r="AA9" i="235"/>
  <c r="V9" i="235"/>
  <c r="W9" i="235" s="1"/>
  <c r="AC8" i="235"/>
  <c r="AA8" i="235"/>
  <c r="AC7" i="235"/>
  <c r="AA7" i="235"/>
  <c r="AC6" i="235"/>
  <c r="AA6" i="235"/>
  <c r="AA5" i="235"/>
  <c r="V5" i="235"/>
  <c r="AC5" i="235" s="1"/>
  <c r="AC4" i="235"/>
  <c r="AA4" i="235"/>
  <c r="AC3" i="235"/>
  <c r="AA3" i="235"/>
  <c r="X155" i="234"/>
  <c r="X154" i="234"/>
  <c r="X153" i="234"/>
  <c r="X152" i="234"/>
  <c r="X151" i="234"/>
  <c r="X148" i="234"/>
  <c r="X147" i="234"/>
  <c r="X146" i="234"/>
  <c r="X145" i="234"/>
  <c r="X144" i="234"/>
  <c r="X141" i="234"/>
  <c r="X140" i="234"/>
  <c r="X139" i="234"/>
  <c r="X138" i="234"/>
  <c r="X137" i="234"/>
  <c r="C137" i="234"/>
  <c r="X134" i="234"/>
  <c r="X133" i="234"/>
  <c r="X132" i="234"/>
  <c r="X131" i="234"/>
  <c r="X130" i="234"/>
  <c r="X127" i="234"/>
  <c r="X126" i="234"/>
  <c r="X125" i="234"/>
  <c r="X124" i="234"/>
  <c r="X123" i="234"/>
  <c r="X120" i="234"/>
  <c r="X119" i="234"/>
  <c r="X118" i="234"/>
  <c r="X117" i="234"/>
  <c r="X116" i="234"/>
  <c r="X113" i="234"/>
  <c r="Z113" i="234" s="1"/>
  <c r="AB113" i="234" s="1"/>
  <c r="AD113" i="234" s="1"/>
  <c r="X112" i="234"/>
  <c r="Z112" i="234" s="1"/>
  <c r="AB112" i="234" s="1"/>
  <c r="AD112" i="234" s="1"/>
  <c r="X111" i="234"/>
  <c r="Z111" i="234" s="1"/>
  <c r="AB111" i="234" s="1"/>
  <c r="AD111" i="234" s="1"/>
  <c r="X110" i="234"/>
  <c r="Z110" i="234" s="1"/>
  <c r="AB110" i="234" s="1"/>
  <c r="AD110" i="234" s="1"/>
  <c r="X109" i="234"/>
  <c r="Z109" i="234" s="1"/>
  <c r="AB109" i="234" s="1"/>
  <c r="AD109" i="234" s="1"/>
  <c r="X106" i="234"/>
  <c r="X105" i="234"/>
  <c r="X104" i="234"/>
  <c r="X103" i="234"/>
  <c r="X102" i="234"/>
  <c r="B97" i="234"/>
  <c r="B96" i="234"/>
  <c r="B95" i="234"/>
  <c r="M93" i="234"/>
  <c r="B92" i="234"/>
  <c r="B91" i="234"/>
  <c r="AG88" i="234"/>
  <c r="AJ88" i="234" s="1"/>
  <c r="B88" i="234" s="1"/>
  <c r="X87" i="234"/>
  <c r="AJ87" i="234" s="1"/>
  <c r="B87" i="234" s="1"/>
  <c r="X86" i="234"/>
  <c r="AJ86" i="234" s="1"/>
  <c r="B86" i="234" s="1"/>
  <c r="R85" i="234"/>
  <c r="AG84" i="234"/>
  <c r="AJ84" i="234" s="1"/>
  <c r="B84" i="234" s="1"/>
  <c r="AJ83" i="234"/>
  <c r="AG83" i="234"/>
  <c r="AD83" i="234" s="1"/>
  <c r="AJ82" i="234"/>
  <c r="AQ75" i="234" s="1"/>
  <c r="AG82" i="234"/>
  <c r="AD82" i="234" s="1"/>
  <c r="AJ81" i="234"/>
  <c r="AP75" i="234" s="1"/>
  <c r="AG81" i="234"/>
  <c r="AD81" i="234" s="1"/>
  <c r="AJ80" i="234"/>
  <c r="B80" i="234" s="1"/>
  <c r="AG80" i="234"/>
  <c r="AD80" i="234" s="1"/>
  <c r="AJ79" i="234"/>
  <c r="AG79" i="234"/>
  <c r="AD79" i="234" s="1"/>
  <c r="AG78" i="234"/>
  <c r="AJ77" i="234"/>
  <c r="B77" i="234" s="1"/>
  <c r="AG77" i="234"/>
  <c r="AD77" i="234" s="1"/>
  <c r="AJ76" i="234"/>
  <c r="B76" i="234" s="1"/>
  <c r="AG76" i="234"/>
  <c r="AD76" i="234" s="1"/>
  <c r="AR75" i="234"/>
  <c r="AG75" i="234"/>
  <c r="AR74" i="234"/>
  <c r="AJ74" i="234"/>
  <c r="B74" i="234" s="1"/>
  <c r="AG74" i="234"/>
  <c r="AD74" i="234" s="1"/>
  <c r="AJ73" i="234"/>
  <c r="B73" i="234" s="1"/>
  <c r="AG73" i="234"/>
  <c r="AD73" i="234" s="1"/>
  <c r="AR70" i="234" s="1"/>
  <c r="AR71" i="234" s="1"/>
  <c r="AR72" i="234" s="1"/>
  <c r="AJ72" i="234"/>
  <c r="B72" i="234" s="1"/>
  <c r="AG72" i="234"/>
  <c r="AD72" i="234" s="1"/>
  <c r="AQ70" i="234" s="1"/>
  <c r="AQ71" i="234" s="1"/>
  <c r="AQ72" i="234" s="1"/>
  <c r="AG71" i="234"/>
  <c r="X71" i="234"/>
  <c r="AG70" i="234"/>
  <c r="R70" i="234"/>
  <c r="X70" i="234" s="1"/>
  <c r="AU69" i="234"/>
  <c r="AS69" i="234"/>
  <c r="B69" i="234"/>
  <c r="B68" i="234"/>
  <c r="BA67" i="234"/>
  <c r="AE66" i="234"/>
  <c r="D66" i="234"/>
  <c r="AR66" i="234" s="1"/>
  <c r="AE65" i="234"/>
  <c r="BA65" i="234" s="1"/>
  <c r="D65" i="234"/>
  <c r="AR65" i="234" s="1"/>
  <c r="AT65" i="234" s="1"/>
  <c r="W64" i="234"/>
  <c r="AE64" i="234" s="1"/>
  <c r="BC64" i="234" s="1"/>
  <c r="D64" i="234"/>
  <c r="AR64" i="234" s="1"/>
  <c r="W63" i="234"/>
  <c r="AE63" i="234" s="1"/>
  <c r="D63" i="234"/>
  <c r="AR63" i="234" s="1"/>
  <c r="AV63" i="234" s="1"/>
  <c r="W62" i="234"/>
  <c r="AE62" i="234" s="1"/>
  <c r="BC62" i="234" s="1"/>
  <c r="D62" i="234"/>
  <c r="W61" i="234"/>
  <c r="AE61" i="234" s="1"/>
  <c r="D61" i="234"/>
  <c r="AG61" i="234" s="1"/>
  <c r="AE60" i="234"/>
  <c r="BC60" i="234" s="1"/>
  <c r="D60" i="234"/>
  <c r="D59" i="234"/>
  <c r="D58" i="234"/>
  <c r="AG58" i="234" s="1"/>
  <c r="D57" i="234"/>
  <c r="AR57" i="234" s="1"/>
  <c r="D56" i="234"/>
  <c r="D55" i="234"/>
  <c r="AC55" i="234" s="1"/>
  <c r="D54" i="234"/>
  <c r="AC54" i="234" s="1"/>
  <c r="AG53" i="234"/>
  <c r="D53" i="234"/>
  <c r="AR53" i="234" s="1"/>
  <c r="D52" i="234"/>
  <c r="D51" i="234"/>
  <c r="D50" i="234"/>
  <c r="AG50" i="234" s="1"/>
  <c r="BC48" i="234"/>
  <c r="BA48" i="234"/>
  <c r="AQ48" i="234"/>
  <c r="AP48" i="234"/>
  <c r="AE47" i="234"/>
  <c r="BC46" i="234"/>
  <c r="BA46" i="234"/>
  <c r="G46" i="234"/>
  <c r="D46" i="234"/>
  <c r="BC45" i="234"/>
  <c r="G45" i="234"/>
  <c r="D45" i="234"/>
  <c r="AC45" i="234" s="1"/>
  <c r="AE44" i="234"/>
  <c r="BA44" i="234" s="1"/>
  <c r="G44" i="234"/>
  <c r="AQ44" i="234" s="1"/>
  <c r="D44" i="234"/>
  <c r="AE43" i="234"/>
  <c r="BC43" i="234" s="1"/>
  <c r="G43" i="234"/>
  <c r="AP43" i="234" s="1"/>
  <c r="D43" i="234"/>
  <c r="AC43" i="234" s="1"/>
  <c r="AR42" i="234"/>
  <c r="AS42" i="234" s="1"/>
  <c r="AQ42" i="234"/>
  <c r="AP42" i="234"/>
  <c r="AG42" i="234"/>
  <c r="AE42" i="234"/>
  <c r="BC42" i="234" s="1"/>
  <c r="AC42" i="234"/>
  <c r="AR41" i="234"/>
  <c r="AU41" i="234" s="1"/>
  <c r="AQ41" i="234"/>
  <c r="AP41" i="234"/>
  <c r="AG41" i="234"/>
  <c r="AJ41" i="234" s="1"/>
  <c r="B41" i="234" s="1"/>
  <c r="AE41" i="234"/>
  <c r="AC41" i="234"/>
  <c r="AO21" i="234"/>
  <c r="AO13" i="234"/>
  <c r="AC13" i="234"/>
  <c r="BB10" i="234"/>
  <c r="AR4" i="234" s="1"/>
  <c r="K248" i="233"/>
  <c r="L248" i="233" s="1"/>
  <c r="H248" i="233" s="1"/>
  <c r="K247" i="233"/>
  <c r="L247" i="233" s="1"/>
  <c r="K246" i="233"/>
  <c r="L246" i="233" s="1"/>
  <c r="H246" i="233" s="1"/>
  <c r="K245" i="233"/>
  <c r="L245" i="233" s="1"/>
  <c r="J245" i="233"/>
  <c r="K241" i="233"/>
  <c r="L241" i="233" s="1"/>
  <c r="K240" i="233"/>
  <c r="L240" i="233" s="1"/>
  <c r="K239" i="233"/>
  <c r="L239" i="233" s="1"/>
  <c r="K238" i="233"/>
  <c r="L238" i="233" s="1"/>
  <c r="J238" i="233"/>
  <c r="K234" i="233"/>
  <c r="L234" i="233" s="1"/>
  <c r="H234" i="233" s="1"/>
  <c r="K233" i="233"/>
  <c r="L233" i="233" s="1"/>
  <c r="K232" i="233"/>
  <c r="L232" i="233" s="1"/>
  <c r="K231" i="233"/>
  <c r="L231" i="233" s="1"/>
  <c r="J231" i="233"/>
  <c r="K227" i="233"/>
  <c r="L227" i="233" s="1"/>
  <c r="K226" i="233"/>
  <c r="L226" i="233" s="1"/>
  <c r="H226" i="233" s="1"/>
  <c r="K225" i="233"/>
  <c r="L225" i="233" s="1"/>
  <c r="K224" i="233"/>
  <c r="L224" i="233" s="1"/>
  <c r="J224" i="233"/>
  <c r="K220" i="233"/>
  <c r="L220" i="233" s="1"/>
  <c r="H220" i="233" s="1"/>
  <c r="K219" i="233"/>
  <c r="L219" i="233" s="1"/>
  <c r="K218" i="233"/>
  <c r="L218" i="233" s="1"/>
  <c r="H218" i="233" s="1"/>
  <c r="K217" i="233"/>
  <c r="L217" i="233" s="1"/>
  <c r="J217" i="233"/>
  <c r="K213" i="233"/>
  <c r="L213" i="233" s="1"/>
  <c r="K212" i="233"/>
  <c r="L212" i="233" s="1"/>
  <c r="H212" i="233" s="1"/>
  <c r="K211" i="233"/>
  <c r="L211" i="233" s="1"/>
  <c r="K210" i="233"/>
  <c r="L210" i="233" s="1"/>
  <c r="J210" i="233"/>
  <c r="K206" i="233"/>
  <c r="L206" i="233" s="1"/>
  <c r="K205" i="233"/>
  <c r="L205" i="233" s="1"/>
  <c r="K204" i="233"/>
  <c r="L204" i="233" s="1"/>
  <c r="K203" i="233"/>
  <c r="L203" i="233" s="1"/>
  <c r="J203" i="233"/>
  <c r="K199" i="233"/>
  <c r="L199" i="233" s="1"/>
  <c r="K198" i="233"/>
  <c r="L198" i="233" s="1"/>
  <c r="H198" i="233" s="1"/>
  <c r="K197" i="233"/>
  <c r="L197" i="233" s="1"/>
  <c r="K196" i="233"/>
  <c r="L196" i="233" s="1"/>
  <c r="J196" i="233"/>
  <c r="K192" i="233"/>
  <c r="L192" i="233" s="1"/>
  <c r="K191" i="233"/>
  <c r="L191" i="233" s="1"/>
  <c r="K190" i="233"/>
  <c r="L190" i="233" s="1"/>
  <c r="H190" i="233" s="1"/>
  <c r="K189" i="233"/>
  <c r="L189" i="233" s="1"/>
  <c r="J189" i="233"/>
  <c r="K185" i="233"/>
  <c r="L185" i="233" s="1"/>
  <c r="K184" i="233"/>
  <c r="L184" i="233" s="1"/>
  <c r="H184" i="233" s="1"/>
  <c r="K183" i="233"/>
  <c r="L183" i="233" s="1"/>
  <c r="K182" i="233"/>
  <c r="L182" i="233" s="1"/>
  <c r="J182" i="233"/>
  <c r="K178" i="233"/>
  <c r="L178" i="233" s="1"/>
  <c r="H178" i="233" s="1"/>
  <c r="K177" i="233"/>
  <c r="L177" i="233" s="1"/>
  <c r="K176" i="233"/>
  <c r="L176" i="233" s="1"/>
  <c r="K175" i="233"/>
  <c r="L175" i="233" s="1"/>
  <c r="J175" i="233"/>
  <c r="K171" i="233"/>
  <c r="L171" i="233" s="1"/>
  <c r="K170" i="233"/>
  <c r="L170" i="233" s="1"/>
  <c r="H170" i="233" s="1"/>
  <c r="K169" i="233"/>
  <c r="L169" i="233" s="1"/>
  <c r="K168" i="233"/>
  <c r="L168" i="233" s="1"/>
  <c r="M168" i="233" s="1"/>
  <c r="J168" i="233"/>
  <c r="K164" i="233"/>
  <c r="L164" i="233" s="1"/>
  <c r="H164" i="233" s="1"/>
  <c r="K163" i="233"/>
  <c r="L163" i="233" s="1"/>
  <c r="K162" i="233"/>
  <c r="L162" i="233" s="1"/>
  <c r="H162" i="233" s="1"/>
  <c r="K161" i="233"/>
  <c r="L161" i="233" s="1"/>
  <c r="J161" i="233"/>
  <c r="K157" i="233"/>
  <c r="L157" i="233" s="1"/>
  <c r="K156" i="233"/>
  <c r="L156" i="233" s="1"/>
  <c r="H156" i="233" s="1"/>
  <c r="K155" i="233"/>
  <c r="L155" i="233" s="1"/>
  <c r="K154" i="233"/>
  <c r="L154" i="233" s="1"/>
  <c r="J154" i="233"/>
  <c r="K150" i="233"/>
  <c r="L150" i="233" s="1"/>
  <c r="H150" i="233" s="1"/>
  <c r="K149" i="233"/>
  <c r="L149" i="233" s="1"/>
  <c r="K148" i="233"/>
  <c r="L148" i="233" s="1"/>
  <c r="K147" i="233"/>
  <c r="L147" i="233" s="1"/>
  <c r="J147" i="233"/>
  <c r="L138" i="233"/>
  <c r="R139" i="233" s="1"/>
  <c r="G137" i="233"/>
  <c r="J137" i="233" s="1"/>
  <c r="L131" i="233"/>
  <c r="L130" i="233"/>
  <c r="J130" i="233"/>
  <c r="J129" i="233"/>
  <c r="L128" i="233"/>
  <c r="J128" i="233"/>
  <c r="T127" i="233"/>
  <c r="T128" i="233" s="1"/>
  <c r="T129" i="233" s="1"/>
  <c r="L127" i="233"/>
  <c r="J127" i="233"/>
  <c r="G126" i="233"/>
  <c r="S122" i="233"/>
  <c r="D122" i="233"/>
  <c r="S121" i="233"/>
  <c r="D121" i="233"/>
  <c r="S120" i="233"/>
  <c r="D120" i="233"/>
  <c r="S119" i="233"/>
  <c r="D119" i="233"/>
  <c r="S118" i="233"/>
  <c r="D118" i="233"/>
  <c r="S117" i="233"/>
  <c r="D117" i="233"/>
  <c r="S116" i="233"/>
  <c r="D116" i="233"/>
  <c r="S115" i="233"/>
  <c r="D115" i="233"/>
  <c r="S114" i="233"/>
  <c r="D114" i="233"/>
  <c r="S113" i="233"/>
  <c r="D113" i="233"/>
  <c r="S112" i="233"/>
  <c r="D112" i="233"/>
  <c r="S111" i="233"/>
  <c r="D111" i="233"/>
  <c r="S110" i="233"/>
  <c r="D110" i="233"/>
  <c r="S109" i="233"/>
  <c r="D109" i="233"/>
  <c r="S108" i="233"/>
  <c r="D108" i="233"/>
  <c r="S107" i="233"/>
  <c r="K107" i="233"/>
  <c r="L107" i="233" s="1"/>
  <c r="I107" i="233"/>
  <c r="D107" i="233"/>
  <c r="S106" i="233"/>
  <c r="K106" i="233"/>
  <c r="L106" i="233" s="1"/>
  <c r="I106" i="233"/>
  <c r="D106" i="233"/>
  <c r="S105" i="233"/>
  <c r="K105" i="233"/>
  <c r="L105" i="233" s="1"/>
  <c r="I105" i="233"/>
  <c r="D105" i="233"/>
  <c r="S104" i="233"/>
  <c r="K104" i="233"/>
  <c r="L104" i="233" s="1"/>
  <c r="I104" i="233"/>
  <c r="D104" i="233"/>
  <c r="S103" i="233"/>
  <c r="K103" i="233"/>
  <c r="L103" i="233" s="1"/>
  <c r="I103" i="233"/>
  <c r="D103" i="233"/>
  <c r="S102" i="233"/>
  <c r="K102" i="233"/>
  <c r="L102" i="233" s="1"/>
  <c r="I102" i="233"/>
  <c r="D102" i="233"/>
  <c r="S101" i="233"/>
  <c r="K101" i="233"/>
  <c r="L101" i="233" s="1"/>
  <c r="I101" i="233"/>
  <c r="D101" i="233"/>
  <c r="S100" i="233"/>
  <c r="K100" i="233"/>
  <c r="L100" i="233" s="1"/>
  <c r="I100" i="233"/>
  <c r="D100" i="233"/>
  <c r="S99" i="233"/>
  <c r="K99" i="233"/>
  <c r="L99" i="233" s="1"/>
  <c r="I99" i="233"/>
  <c r="D99" i="233"/>
  <c r="S98" i="233"/>
  <c r="K98" i="233"/>
  <c r="L98" i="233" s="1"/>
  <c r="I98" i="233"/>
  <c r="D98" i="233"/>
  <c r="S97" i="233"/>
  <c r="K97" i="233"/>
  <c r="L97" i="233" s="1"/>
  <c r="I97" i="233"/>
  <c r="D97" i="233"/>
  <c r="S96" i="233"/>
  <c r="K96" i="233"/>
  <c r="L96" i="233" s="1"/>
  <c r="I96" i="233"/>
  <c r="D96" i="233"/>
  <c r="S95" i="233"/>
  <c r="K95" i="233"/>
  <c r="L95" i="233" s="1"/>
  <c r="I95" i="233"/>
  <c r="D95" i="233"/>
  <c r="S94" i="233"/>
  <c r="K94" i="233"/>
  <c r="L94" i="233" s="1"/>
  <c r="I94" i="233"/>
  <c r="D94" i="233"/>
  <c r="S93" i="233"/>
  <c r="K93" i="233"/>
  <c r="L93" i="233" s="1"/>
  <c r="I93" i="233"/>
  <c r="D93" i="233"/>
  <c r="S92" i="233"/>
  <c r="K92" i="233"/>
  <c r="L92" i="233" s="1"/>
  <c r="I92" i="233"/>
  <c r="D92" i="233"/>
  <c r="S91" i="233"/>
  <c r="K91" i="233"/>
  <c r="L91" i="233" s="1"/>
  <c r="I91" i="233"/>
  <c r="D91" i="233"/>
  <c r="S90" i="233"/>
  <c r="K90" i="233"/>
  <c r="L90" i="233" s="1"/>
  <c r="I90" i="233"/>
  <c r="D90" i="233"/>
  <c r="S89" i="233"/>
  <c r="K89" i="233"/>
  <c r="L89" i="233" s="1"/>
  <c r="I89" i="233"/>
  <c r="D89" i="233"/>
  <c r="S88" i="233"/>
  <c r="K88" i="233"/>
  <c r="L88" i="233" s="1"/>
  <c r="I88" i="233"/>
  <c r="D88" i="233"/>
  <c r="S87" i="233"/>
  <c r="K87" i="233"/>
  <c r="L87" i="233" s="1"/>
  <c r="I87" i="233"/>
  <c r="D87" i="233"/>
  <c r="S86" i="233"/>
  <c r="K86" i="233"/>
  <c r="L86" i="233" s="1"/>
  <c r="I86" i="233"/>
  <c r="D86" i="233"/>
  <c r="S85" i="233"/>
  <c r="K85" i="233"/>
  <c r="L85" i="233" s="1"/>
  <c r="I85" i="233"/>
  <c r="D85" i="233"/>
  <c r="S84" i="233"/>
  <c r="K84" i="233"/>
  <c r="L84" i="233" s="1"/>
  <c r="I84" i="233"/>
  <c r="D84" i="233"/>
  <c r="S83" i="233"/>
  <c r="K83" i="233"/>
  <c r="L83" i="233" s="1"/>
  <c r="I83" i="233"/>
  <c r="D83" i="233"/>
  <c r="Q81" i="233"/>
  <c r="L81" i="233"/>
  <c r="S80" i="233"/>
  <c r="Q80" i="233"/>
  <c r="L80" i="233"/>
  <c r="S79" i="233"/>
  <c r="Q79" i="233"/>
  <c r="K79" i="233"/>
  <c r="L79" i="233" s="1"/>
  <c r="I79" i="233"/>
  <c r="D79" i="233"/>
  <c r="S78" i="233"/>
  <c r="Q78" i="233"/>
  <c r="K78" i="233"/>
  <c r="L78" i="233" s="1"/>
  <c r="I78" i="233"/>
  <c r="D78" i="233"/>
  <c r="S77" i="233"/>
  <c r="Q77" i="233"/>
  <c r="K77" i="233"/>
  <c r="L77" i="233" s="1"/>
  <c r="I77" i="233"/>
  <c r="D77" i="233"/>
  <c r="S76" i="233"/>
  <c r="Q76" i="233"/>
  <c r="K76" i="233"/>
  <c r="L76" i="233" s="1"/>
  <c r="I76" i="233"/>
  <c r="D76" i="233"/>
  <c r="S75" i="233"/>
  <c r="Q75" i="233"/>
  <c r="K75" i="233"/>
  <c r="L75" i="233" s="1"/>
  <c r="I75" i="233"/>
  <c r="D75" i="233"/>
  <c r="S74" i="233"/>
  <c r="Q74" i="233"/>
  <c r="K74" i="233"/>
  <c r="L74" i="233" s="1"/>
  <c r="I74" i="233"/>
  <c r="D74" i="233"/>
  <c r="S73" i="233"/>
  <c r="Q73" i="233"/>
  <c r="K73" i="233"/>
  <c r="L73" i="233" s="1"/>
  <c r="I73" i="233"/>
  <c r="D73" i="233"/>
  <c r="S72" i="233"/>
  <c r="Q72" i="233"/>
  <c r="K72" i="233"/>
  <c r="L72" i="233" s="1"/>
  <c r="I72" i="233"/>
  <c r="D72" i="233"/>
  <c r="S71" i="233"/>
  <c r="Q71" i="233"/>
  <c r="K71" i="233"/>
  <c r="L71" i="233" s="1"/>
  <c r="I71" i="233"/>
  <c r="D71" i="233"/>
  <c r="S70" i="233"/>
  <c r="Q70" i="233"/>
  <c r="K70" i="233"/>
  <c r="L70" i="233" s="1"/>
  <c r="I70" i="233"/>
  <c r="D70" i="233"/>
  <c r="S69" i="233"/>
  <c r="Q69" i="233"/>
  <c r="K69" i="233"/>
  <c r="L69" i="233" s="1"/>
  <c r="I69" i="233"/>
  <c r="D69" i="233"/>
  <c r="S68" i="233"/>
  <c r="Q68" i="233"/>
  <c r="K68" i="233"/>
  <c r="L68" i="233" s="1"/>
  <c r="I68" i="233"/>
  <c r="D68" i="233"/>
  <c r="S67" i="233"/>
  <c r="Q67" i="233"/>
  <c r="K67" i="233"/>
  <c r="L67" i="233" s="1"/>
  <c r="I67" i="233"/>
  <c r="D67" i="233"/>
  <c r="S66" i="233"/>
  <c r="Q66" i="233"/>
  <c r="K66" i="233"/>
  <c r="L66" i="233" s="1"/>
  <c r="I66" i="233"/>
  <c r="D66" i="233"/>
  <c r="S65" i="233"/>
  <c r="Q65" i="233"/>
  <c r="K65" i="233"/>
  <c r="L65" i="233" s="1"/>
  <c r="I65" i="233"/>
  <c r="D65" i="233"/>
  <c r="S64" i="233"/>
  <c r="Q64" i="233"/>
  <c r="K64" i="233"/>
  <c r="L64" i="233" s="1"/>
  <c r="I64" i="233"/>
  <c r="D64" i="233"/>
  <c r="S63" i="233"/>
  <c r="Q63" i="233"/>
  <c r="K63" i="233"/>
  <c r="L63" i="233" s="1"/>
  <c r="I63" i="233"/>
  <c r="D63" i="233"/>
  <c r="S62" i="233"/>
  <c r="Q62" i="233"/>
  <c r="K62" i="233"/>
  <c r="L62" i="233" s="1"/>
  <c r="I62" i="233"/>
  <c r="D62" i="233"/>
  <c r="S61" i="233"/>
  <c r="Q61" i="233"/>
  <c r="K61" i="233"/>
  <c r="L61" i="233" s="1"/>
  <c r="I61" i="233"/>
  <c r="D61" i="233"/>
  <c r="S60" i="233"/>
  <c r="Q60" i="233"/>
  <c r="K60" i="233"/>
  <c r="L60" i="233" s="1"/>
  <c r="I60" i="233"/>
  <c r="D60" i="233"/>
  <c r="S59" i="233"/>
  <c r="Q59" i="233"/>
  <c r="K59" i="233"/>
  <c r="L59" i="233" s="1"/>
  <c r="I59" i="233"/>
  <c r="D59" i="233"/>
  <c r="S58" i="233"/>
  <c r="Q58" i="233"/>
  <c r="K58" i="233"/>
  <c r="L58" i="233" s="1"/>
  <c r="I58" i="233"/>
  <c r="D58" i="233"/>
  <c r="S57" i="233"/>
  <c r="Q57" i="233"/>
  <c r="K57" i="233"/>
  <c r="L57" i="233" s="1"/>
  <c r="I57" i="233"/>
  <c r="D57" i="233"/>
  <c r="S56" i="233"/>
  <c r="Q56" i="233"/>
  <c r="K56" i="233"/>
  <c r="L56" i="233" s="1"/>
  <c r="I56" i="233"/>
  <c r="D56" i="233"/>
  <c r="S55" i="233"/>
  <c r="Q55" i="233"/>
  <c r="K55" i="233"/>
  <c r="L55" i="233" s="1"/>
  <c r="I55" i="233"/>
  <c r="D55" i="233"/>
  <c r="S54" i="233"/>
  <c r="Q54" i="233"/>
  <c r="K54" i="233"/>
  <c r="L54" i="233" s="1"/>
  <c r="I54" i="233"/>
  <c r="D54" i="233"/>
  <c r="S53" i="233"/>
  <c r="Q53" i="233"/>
  <c r="K53" i="233"/>
  <c r="L53" i="233" s="1"/>
  <c r="I53" i="233"/>
  <c r="D53" i="233"/>
  <c r="S52" i="233"/>
  <c r="Q52" i="233"/>
  <c r="K52" i="233"/>
  <c r="L52" i="233" s="1"/>
  <c r="I52" i="233"/>
  <c r="D52" i="233"/>
  <c r="S51" i="233"/>
  <c r="Q51" i="233"/>
  <c r="K51" i="233"/>
  <c r="L51" i="233" s="1"/>
  <c r="I51" i="233"/>
  <c r="D51" i="233"/>
  <c r="S50" i="233"/>
  <c r="Q50" i="233"/>
  <c r="K50" i="233"/>
  <c r="L50" i="233" s="1"/>
  <c r="I50" i="233"/>
  <c r="D50" i="233"/>
  <c r="S49" i="233"/>
  <c r="Q49" i="233"/>
  <c r="K49" i="233"/>
  <c r="L49" i="233" s="1"/>
  <c r="I49" i="233"/>
  <c r="D49" i="233"/>
  <c r="S48" i="233"/>
  <c r="Q48" i="233"/>
  <c r="K48" i="233"/>
  <c r="L48" i="233" s="1"/>
  <c r="I48" i="233"/>
  <c r="D48" i="233"/>
  <c r="S47" i="233"/>
  <c r="Q47" i="233"/>
  <c r="K47" i="233"/>
  <c r="L47" i="233" s="1"/>
  <c r="I47" i="233"/>
  <c r="D47" i="233"/>
  <c r="S46" i="233"/>
  <c r="Q46" i="233"/>
  <c r="K46" i="233"/>
  <c r="L46" i="233" s="1"/>
  <c r="I46" i="233"/>
  <c r="D46" i="233"/>
  <c r="Q45" i="233"/>
  <c r="E44" i="233"/>
  <c r="E43" i="233"/>
  <c r="E42" i="233"/>
  <c r="E41" i="233"/>
  <c r="E40" i="233"/>
  <c r="E39" i="233"/>
  <c r="E38" i="233"/>
  <c r="E37" i="233"/>
  <c r="E36" i="233"/>
  <c r="E35" i="233"/>
  <c r="E34" i="233"/>
  <c r="E33" i="233"/>
  <c r="E32" i="233"/>
  <c r="E31" i="233"/>
  <c r="E30" i="233"/>
  <c r="F29" i="233"/>
  <c r="F28" i="233"/>
  <c r="F27" i="233"/>
  <c r="K26" i="233"/>
  <c r="F26" i="233"/>
  <c r="F25" i="233"/>
  <c r="F24" i="233"/>
  <c r="F23" i="233"/>
  <c r="F22" i="233"/>
  <c r="F21" i="233"/>
  <c r="F20" i="233"/>
  <c r="F19" i="233"/>
  <c r="K18" i="233"/>
  <c r="K38" i="233" s="1"/>
  <c r="I18" i="233"/>
  <c r="F18" i="233"/>
  <c r="F17" i="233"/>
  <c r="F16" i="233"/>
  <c r="F15" i="233"/>
  <c r="F14" i="233"/>
  <c r="F13" i="233"/>
  <c r="F12" i="233"/>
  <c r="F11" i="233"/>
  <c r="I10" i="233"/>
  <c r="F10" i="233"/>
  <c r="K10" i="233" s="1"/>
  <c r="K30" i="233" s="1"/>
  <c r="J8" i="233"/>
  <c r="H8" i="233"/>
  <c r="F8" i="233"/>
  <c r="J7" i="233"/>
  <c r="H7" i="233"/>
  <c r="F7" i="233"/>
  <c r="J6" i="233"/>
  <c r="H6" i="233"/>
  <c r="F6" i="233"/>
  <c r="J5" i="233"/>
  <c r="H5" i="233"/>
  <c r="F5" i="233"/>
  <c r="J4" i="233"/>
  <c r="H4" i="233"/>
  <c r="F4" i="233"/>
  <c r="J3" i="233"/>
  <c r="R7" i="233" s="1"/>
  <c r="H3" i="233"/>
  <c r="F3" i="233"/>
  <c r="AR44" i="232"/>
  <c r="AE44" i="232"/>
  <c r="S44" i="232"/>
  <c r="AQ43" i="232"/>
  <c r="AQ42" i="232"/>
  <c r="X33" i="232"/>
  <c r="D33" i="232"/>
  <c r="X32" i="232"/>
  <c r="AQ40" i="232" s="1"/>
  <c r="AI32" i="232" s="1"/>
  <c r="D32" i="232"/>
  <c r="X31" i="232"/>
  <c r="AQ39" i="232" s="1"/>
  <c r="AI31" i="232" s="1"/>
  <c r="D31" i="232"/>
  <c r="AQ31" i="232" s="1"/>
  <c r="O31" i="232" s="1"/>
  <c r="X30" i="232"/>
  <c r="AQ38" i="232" s="1"/>
  <c r="AI30" i="232" s="1"/>
  <c r="D30" i="232"/>
  <c r="X29" i="232"/>
  <c r="D29" i="232"/>
  <c r="X28" i="232"/>
  <c r="AQ36" i="232" s="1"/>
  <c r="AI28" i="232" s="1"/>
  <c r="D28" i="232"/>
  <c r="X27" i="232"/>
  <c r="D27" i="232"/>
  <c r="X26" i="232"/>
  <c r="D26" i="232"/>
  <c r="AQ26" i="232" s="1"/>
  <c r="O26" i="232" s="1"/>
  <c r="AQ25" i="232"/>
  <c r="O25" i="232" s="1"/>
  <c r="X25" i="232"/>
  <c r="D25" i="232"/>
  <c r="X24" i="232"/>
  <c r="AQ32" i="232" s="1"/>
  <c r="D24" i="232"/>
  <c r="V21" i="231"/>
  <c r="V46" i="231" s="1"/>
  <c r="V65" i="231" s="1"/>
  <c r="AJ92" i="230"/>
  <c r="AX32" i="230"/>
  <c r="AW32" i="230"/>
  <c r="U32" i="230"/>
  <c r="R32" i="230"/>
  <c r="D32" i="230"/>
  <c r="AR32" i="230" s="1"/>
  <c r="AU32" i="230" s="1"/>
  <c r="AX31" i="230"/>
  <c r="AW31" i="230"/>
  <c r="U31" i="230"/>
  <c r="R31" i="230"/>
  <c r="D31" i="230"/>
  <c r="AO31" i="230" s="1"/>
  <c r="AX30" i="230"/>
  <c r="AW30" i="230"/>
  <c r="U30" i="230"/>
  <c r="R30" i="230"/>
  <c r="D30" i="230"/>
  <c r="AR30" i="230" s="1"/>
  <c r="AX29" i="230"/>
  <c r="AW29" i="230"/>
  <c r="U29" i="230"/>
  <c r="R29" i="230"/>
  <c r="D29" i="230"/>
  <c r="AX28" i="230"/>
  <c r="AW28" i="230"/>
  <c r="U28" i="230"/>
  <c r="R28" i="230"/>
  <c r="D28" i="230"/>
  <c r="AX27" i="230"/>
  <c r="AW27" i="230"/>
  <c r="U27" i="230"/>
  <c r="R27" i="230"/>
  <c r="D27" i="230"/>
  <c r="AX26" i="230"/>
  <c r="AW26" i="230"/>
  <c r="U26" i="230"/>
  <c r="R26" i="230"/>
  <c r="D26" i="230"/>
  <c r="AX25" i="230"/>
  <c r="AW25" i="230"/>
  <c r="U25" i="230"/>
  <c r="R25" i="230"/>
  <c r="D25" i="230"/>
  <c r="AX24" i="230"/>
  <c r="AW24" i="230"/>
  <c r="U24" i="230"/>
  <c r="R24" i="230"/>
  <c r="D24" i="230"/>
  <c r="AO24" i="230" s="1"/>
  <c r="AX23" i="230"/>
  <c r="AW23" i="230"/>
  <c r="U23" i="230"/>
  <c r="R23" i="230"/>
  <c r="D23" i="230"/>
  <c r="AC23" i="230" s="1"/>
  <c r="AX22" i="230"/>
  <c r="AW22" i="230"/>
  <c r="D22" i="230"/>
  <c r="AR22" i="230" s="1"/>
  <c r="AS22" i="230" s="1"/>
  <c r="AX21" i="230"/>
  <c r="AW21" i="230"/>
  <c r="D21" i="230"/>
  <c r="AO21" i="230" s="1"/>
  <c r="AX20" i="230"/>
  <c r="AW20" i="230"/>
  <c r="D20" i="230"/>
  <c r="AO20" i="230" s="1"/>
  <c r="AX19" i="230"/>
  <c r="AW19" i="230"/>
  <c r="D19" i="230"/>
  <c r="AR19" i="230" s="1"/>
  <c r="AX18" i="230"/>
  <c r="AW18" i="230"/>
  <c r="D18" i="230"/>
  <c r="AX17" i="230"/>
  <c r="AW17" i="230"/>
  <c r="D17" i="230"/>
  <c r="AX16" i="230"/>
  <c r="AW16" i="230"/>
  <c r="D16" i="230"/>
  <c r="AC16" i="230" s="1"/>
  <c r="AX15" i="230"/>
  <c r="AW15" i="230"/>
  <c r="D15" i="230"/>
  <c r="AX14" i="230"/>
  <c r="AW14" i="230"/>
  <c r="D14" i="230"/>
  <c r="AR14" i="230" s="1"/>
  <c r="AX13" i="230"/>
  <c r="AW13" i="230"/>
  <c r="D13" i="230"/>
  <c r="R9" i="230"/>
  <c r="M9" i="230"/>
  <c r="F9" i="230"/>
  <c r="R8" i="230"/>
  <c r="M8" i="230"/>
  <c r="F8" i="230"/>
  <c r="R7" i="230"/>
  <c r="M7" i="230"/>
  <c r="F7" i="230"/>
  <c r="R5" i="230"/>
  <c r="F5" i="230"/>
  <c r="M4" i="230"/>
  <c r="F4" i="230"/>
  <c r="F3" i="230"/>
  <c r="A49" i="230" s="1" a="1"/>
  <c r="A49" i="230" s="1"/>
  <c r="AK2" i="230"/>
  <c r="AG2" i="230"/>
  <c r="L143" i="229"/>
  <c r="I135" i="229"/>
  <c r="I134" i="229"/>
  <c r="I133" i="229"/>
  <c r="C29" i="229"/>
  <c r="C28" i="229"/>
  <c r="K28" i="229" s="1"/>
  <c r="C27" i="229"/>
  <c r="K27" i="229" s="1"/>
  <c r="C26" i="229"/>
  <c r="K26" i="229" s="1"/>
  <c r="C25" i="229"/>
  <c r="E237" i="63" s="1"/>
  <c r="C24" i="229"/>
  <c r="C44" i="229" s="1"/>
  <c r="I44" i="229" s="1"/>
  <c r="C23" i="229"/>
  <c r="C22" i="229"/>
  <c r="E234" i="63" s="1"/>
  <c r="C21" i="229"/>
  <c r="E233" i="63" s="1"/>
  <c r="C20" i="229"/>
  <c r="I20" i="229" s="1"/>
  <c r="C19" i="229"/>
  <c r="K19" i="229" s="1"/>
  <c r="K39" i="229" s="1"/>
  <c r="C18" i="229"/>
  <c r="E230" i="63" s="1"/>
  <c r="C17" i="229"/>
  <c r="E229" i="63" s="1"/>
  <c r="C16" i="229"/>
  <c r="C15" i="229"/>
  <c r="I15" i="229" s="1"/>
  <c r="C14" i="229"/>
  <c r="E226" i="63" s="1"/>
  <c r="C13" i="229"/>
  <c r="E225" i="63" s="1"/>
  <c r="C12" i="229"/>
  <c r="I12" i="229" s="1"/>
  <c r="C11" i="229"/>
  <c r="E223" i="63" s="1"/>
  <c r="C10" i="229"/>
  <c r="E222" i="63" s="1"/>
  <c r="D7" i="229"/>
  <c r="D6" i="229"/>
  <c r="E5" i="229"/>
  <c r="D5" i="229"/>
  <c r="C5" i="229"/>
  <c r="D4" i="229"/>
  <c r="D3" i="229"/>
  <c r="D2" i="229"/>
  <c r="AA77" i="231"/>
  <c r="X84" i="231" s="1"/>
  <c r="I136" i="229" s="1"/>
  <c r="AE65" i="231"/>
  <c r="AG63" i="231"/>
  <c r="AB63" i="231"/>
  <c r="AG62" i="231"/>
  <c r="AB62" i="231"/>
  <c r="AG61" i="231"/>
  <c r="AB61" i="231"/>
  <c r="AG60" i="231"/>
  <c r="AB60" i="231"/>
  <c r="AG59" i="231"/>
  <c r="AB59" i="231"/>
  <c r="AG58" i="231"/>
  <c r="AB58" i="231"/>
  <c r="AG57" i="231"/>
  <c r="AB57" i="231"/>
  <c r="AG56" i="231"/>
  <c r="AB56" i="231"/>
  <c r="AG55" i="231"/>
  <c r="AB55" i="231"/>
  <c r="AG54" i="231"/>
  <c r="AB54" i="231"/>
  <c r="AG53" i="231"/>
  <c r="AB53" i="231"/>
  <c r="AG52" i="231"/>
  <c r="AB52" i="231"/>
  <c r="AG51" i="231"/>
  <c r="AB51" i="231"/>
  <c r="AG50" i="231"/>
  <c r="AB50" i="231"/>
  <c r="AG49" i="231"/>
  <c r="AB49" i="231"/>
  <c r="AG48" i="231"/>
  <c r="AE46" i="231"/>
  <c r="AB45" i="231"/>
  <c r="X80" i="231" s="1"/>
  <c r="I132" i="229" s="1"/>
  <c r="AG37" i="231"/>
  <c r="AG36" i="231"/>
  <c r="AG35" i="231"/>
  <c r="AG34" i="231"/>
  <c r="AG33" i="231"/>
  <c r="AG32" i="231"/>
  <c r="AG31" i="231"/>
  <c r="AG30" i="231"/>
  <c r="AG29" i="231"/>
  <c r="AG28" i="231"/>
  <c r="AG27" i="231"/>
  <c r="AG26" i="231"/>
  <c r="AA19" i="231"/>
  <c r="V19" i="231"/>
  <c r="W19" i="231" s="1"/>
  <c r="AA18" i="231"/>
  <c r="V18" i="231"/>
  <c r="AC18" i="231" s="1"/>
  <c r="AA17" i="231"/>
  <c r="V17" i="231"/>
  <c r="W17" i="231" s="1"/>
  <c r="AA16" i="231"/>
  <c r="V16" i="231"/>
  <c r="AA15" i="231"/>
  <c r="V15" i="231"/>
  <c r="AC14" i="231"/>
  <c r="AA14" i="231"/>
  <c r="AA13" i="231"/>
  <c r="V13" i="231"/>
  <c r="AA12" i="231"/>
  <c r="V12" i="231"/>
  <c r="AC12" i="231" s="1"/>
  <c r="AC11" i="231"/>
  <c r="AA11" i="231"/>
  <c r="AA10" i="231"/>
  <c r="V10" i="231"/>
  <c r="AA9" i="231"/>
  <c r="V9" i="231"/>
  <c r="W9" i="231" s="1"/>
  <c r="AC8" i="231"/>
  <c r="AA8" i="231"/>
  <c r="AC7" i="231"/>
  <c r="AA7" i="231"/>
  <c r="AC6" i="231"/>
  <c r="AA6" i="231"/>
  <c r="AA5" i="231"/>
  <c r="V5" i="231"/>
  <c r="AC4" i="231"/>
  <c r="AA4" i="231"/>
  <c r="AC3" i="231"/>
  <c r="AA3" i="231"/>
  <c r="X155" i="230"/>
  <c r="X154" i="230"/>
  <c r="X153" i="230"/>
  <c r="X152" i="230"/>
  <c r="X151" i="230"/>
  <c r="X148" i="230"/>
  <c r="X147" i="230"/>
  <c r="X146" i="230"/>
  <c r="X145" i="230"/>
  <c r="X144" i="230"/>
  <c r="X141" i="230"/>
  <c r="X140" i="230"/>
  <c r="X139" i="230"/>
  <c r="X138" i="230"/>
  <c r="X137" i="230"/>
  <c r="X134" i="230"/>
  <c r="X133" i="230"/>
  <c r="X132" i="230"/>
  <c r="X131" i="230"/>
  <c r="X130" i="230"/>
  <c r="C130" i="230"/>
  <c r="X127" i="230"/>
  <c r="X126" i="230"/>
  <c r="X125" i="230"/>
  <c r="X124" i="230"/>
  <c r="X123" i="230"/>
  <c r="X120" i="230"/>
  <c r="X119" i="230"/>
  <c r="X118" i="230"/>
  <c r="X117" i="230"/>
  <c r="X116" i="230"/>
  <c r="X113" i="230"/>
  <c r="Z113" i="230" s="1"/>
  <c r="AB113" i="230" s="1"/>
  <c r="AD113" i="230" s="1"/>
  <c r="X112" i="230"/>
  <c r="Z112" i="230" s="1"/>
  <c r="AB112" i="230" s="1"/>
  <c r="AD112" i="230" s="1"/>
  <c r="X111" i="230"/>
  <c r="Z111" i="230" s="1"/>
  <c r="AB111" i="230" s="1"/>
  <c r="AD111" i="230" s="1"/>
  <c r="X110" i="230"/>
  <c r="Z110" i="230" s="1"/>
  <c r="AB110" i="230" s="1"/>
  <c r="AD110" i="230" s="1"/>
  <c r="X109" i="230"/>
  <c r="Z109" i="230" s="1"/>
  <c r="AB109" i="230" s="1"/>
  <c r="AD109" i="230" s="1"/>
  <c r="X106" i="230"/>
  <c r="X105" i="230"/>
  <c r="X104" i="230"/>
  <c r="X103" i="230"/>
  <c r="X102" i="230"/>
  <c r="B97" i="230"/>
  <c r="B96" i="230"/>
  <c r="B95" i="230"/>
  <c r="B91" i="230"/>
  <c r="AG88" i="230"/>
  <c r="AJ88" i="230" s="1"/>
  <c r="B88" i="230" s="1"/>
  <c r="X87" i="230"/>
  <c r="AJ87" i="230" s="1"/>
  <c r="B87" i="230" s="1"/>
  <c r="X86" i="230"/>
  <c r="AJ86" i="230" s="1"/>
  <c r="R85" i="230"/>
  <c r="AG84" i="230"/>
  <c r="AJ84" i="230" s="1"/>
  <c r="AJ83" i="230"/>
  <c r="AR75" i="230" s="1"/>
  <c r="AG83" i="230"/>
  <c r="AD83" i="230" s="1"/>
  <c r="AJ82" i="230"/>
  <c r="B82" i="230" s="1"/>
  <c r="AG82" i="230"/>
  <c r="AD82" i="230" s="1"/>
  <c r="AJ81" i="230"/>
  <c r="AG81" i="230"/>
  <c r="AD81" i="230" s="1"/>
  <c r="AJ80" i="230"/>
  <c r="AS75" i="230" s="1"/>
  <c r="AG80" i="230"/>
  <c r="AD80" i="230" s="1"/>
  <c r="AJ79" i="230"/>
  <c r="AT75" i="230" s="1"/>
  <c r="AG79" i="230"/>
  <c r="AD79" i="230" s="1"/>
  <c r="AG78" i="230"/>
  <c r="AD78" i="230" s="1"/>
  <c r="AS70" i="230" s="1"/>
  <c r="AS71" i="230" s="1"/>
  <c r="AS72" i="230" s="1"/>
  <c r="AJ77" i="230"/>
  <c r="B77" i="230" s="1"/>
  <c r="AG77" i="230"/>
  <c r="AD77" i="230" s="1"/>
  <c r="AJ76" i="230"/>
  <c r="AG76" i="230"/>
  <c r="AD76" i="230" s="1"/>
  <c r="AG75" i="230"/>
  <c r="AR74" i="230"/>
  <c r="AJ74" i="230"/>
  <c r="B74" i="230" s="1"/>
  <c r="AG74" i="230"/>
  <c r="AD74" i="230" s="1"/>
  <c r="AJ73" i="230"/>
  <c r="B73" i="230" s="1"/>
  <c r="AG73" i="230"/>
  <c r="AD73" i="230" s="1"/>
  <c r="AR70" i="230" s="1"/>
  <c r="AR71" i="230" s="1"/>
  <c r="AR72" i="230" s="1"/>
  <c r="AJ72" i="230"/>
  <c r="B72" i="230" s="1"/>
  <c r="AG72" i="230"/>
  <c r="AD72" i="230" s="1"/>
  <c r="AQ70" i="230" s="1"/>
  <c r="AQ71" i="230" s="1"/>
  <c r="AQ72" i="230" s="1"/>
  <c r="AG71" i="230"/>
  <c r="X71" i="230"/>
  <c r="AJ71" i="230" s="1"/>
  <c r="B71" i="230" s="1"/>
  <c r="AG70" i="230"/>
  <c r="R70" i="230"/>
  <c r="X70" i="230" s="1"/>
  <c r="AJ70" i="230" s="1"/>
  <c r="B70" i="230" s="1"/>
  <c r="AU69" i="230"/>
  <c r="AS69" i="230"/>
  <c r="B69" i="230"/>
  <c r="B68" i="230"/>
  <c r="BA67" i="230"/>
  <c r="AE66" i="230"/>
  <c r="D66" i="230"/>
  <c r="AG66" i="230" s="1"/>
  <c r="AE65" i="230"/>
  <c r="BA65" i="230" s="1"/>
  <c r="D65" i="230"/>
  <c r="AG65" i="230" s="1"/>
  <c r="W64" i="230"/>
  <c r="AE64" i="230" s="1"/>
  <c r="D64" i="230"/>
  <c r="W63" i="230"/>
  <c r="AE63" i="230" s="1"/>
  <c r="D63" i="230"/>
  <c r="AR63" i="230" s="1"/>
  <c r="AV63" i="230" s="1"/>
  <c r="W62" i="230"/>
  <c r="AE62" i="230" s="1"/>
  <c r="D62" i="230"/>
  <c r="AG62" i="230" s="1"/>
  <c r="W61" i="230"/>
  <c r="AE61" i="230" s="1"/>
  <c r="BA61" i="230" s="1"/>
  <c r="D61" i="230"/>
  <c r="AE60" i="230"/>
  <c r="BC60" i="230" s="1"/>
  <c r="D60" i="230"/>
  <c r="AR60" i="230" s="1"/>
  <c r="D59" i="230"/>
  <c r="AR59" i="230" s="1"/>
  <c r="D58" i="230"/>
  <c r="AC58" i="230" s="1"/>
  <c r="D57" i="230"/>
  <c r="AG57" i="230" s="1"/>
  <c r="D56" i="230"/>
  <c r="G56" i="230" s="1"/>
  <c r="D55" i="230"/>
  <c r="D54" i="230"/>
  <c r="D53" i="230"/>
  <c r="AG53" i="230" s="1"/>
  <c r="D52" i="230"/>
  <c r="AG52" i="230" s="1"/>
  <c r="D51" i="230"/>
  <c r="AR51" i="230" s="1"/>
  <c r="D50" i="230"/>
  <c r="AC50" i="230" s="1"/>
  <c r="BC48" i="230"/>
  <c r="BA48" i="230"/>
  <c r="AQ48" i="230"/>
  <c r="AP48" i="230"/>
  <c r="AE47" i="230"/>
  <c r="BC46" i="230"/>
  <c r="BA46" i="230"/>
  <c r="G46" i="230"/>
  <c r="D46" i="230"/>
  <c r="BC45" i="230"/>
  <c r="G45" i="230"/>
  <c r="D45" i="230"/>
  <c r="AR45" i="230" s="1"/>
  <c r="AU45" i="230" s="1"/>
  <c r="AE44" i="230"/>
  <c r="BC44" i="230" s="1"/>
  <c r="G44" i="230"/>
  <c r="D44" i="230"/>
  <c r="AR44" i="230" s="1"/>
  <c r="AU44" i="230" s="1"/>
  <c r="AE43" i="230"/>
  <c r="BC43" i="230" s="1"/>
  <c r="G43" i="230"/>
  <c r="AQ43" i="230" s="1"/>
  <c r="D43" i="230"/>
  <c r="AR43" i="230" s="1"/>
  <c r="AT43" i="230" s="1"/>
  <c r="AR42" i="230"/>
  <c r="AV42" i="230" s="1"/>
  <c r="AQ42" i="230"/>
  <c r="AP42" i="230"/>
  <c r="AG42" i="230"/>
  <c r="AE42" i="230"/>
  <c r="BA42" i="230" s="1"/>
  <c r="AC42" i="230"/>
  <c r="AR41" i="230"/>
  <c r="AS41" i="230" s="1"/>
  <c r="AQ41" i="230"/>
  <c r="AP41" i="230"/>
  <c r="AG41" i="230"/>
  <c r="AE41" i="230"/>
  <c r="BC41" i="230" s="1"/>
  <c r="AC41" i="230"/>
  <c r="AC32" i="230"/>
  <c r="AC29" i="230"/>
  <c r="AR17" i="230"/>
  <c r="AS17" i="230" s="1"/>
  <c r="AO17" i="230"/>
  <c r="AC17" i="230"/>
  <c r="BB10" i="230"/>
  <c r="K248" i="229"/>
  <c r="L248" i="229" s="1"/>
  <c r="K247" i="229"/>
  <c r="L247" i="229" s="1"/>
  <c r="K246" i="229"/>
  <c r="L246" i="229" s="1"/>
  <c r="K245" i="229"/>
  <c r="L245" i="229" s="1"/>
  <c r="M245" i="229" s="1"/>
  <c r="J245" i="229"/>
  <c r="K241" i="229"/>
  <c r="L241" i="229" s="1"/>
  <c r="K240" i="229"/>
  <c r="L240" i="229" s="1"/>
  <c r="H240" i="229" s="1"/>
  <c r="K239" i="229"/>
  <c r="L239" i="229" s="1"/>
  <c r="K238" i="229"/>
  <c r="L238" i="229" s="1"/>
  <c r="J238" i="229"/>
  <c r="K234" i="229"/>
  <c r="L234" i="229" s="1"/>
  <c r="K233" i="229"/>
  <c r="L233" i="229" s="1"/>
  <c r="K232" i="229"/>
  <c r="L232" i="229" s="1"/>
  <c r="K231" i="229"/>
  <c r="L231" i="229" s="1"/>
  <c r="J231" i="229"/>
  <c r="K227" i="229"/>
  <c r="L227" i="229" s="1"/>
  <c r="K226" i="229"/>
  <c r="L226" i="229" s="1"/>
  <c r="M226" i="229" s="1"/>
  <c r="K225" i="229"/>
  <c r="L225" i="229" s="1"/>
  <c r="K224" i="229"/>
  <c r="L224" i="229" s="1"/>
  <c r="J224" i="229"/>
  <c r="K220" i="229"/>
  <c r="L220" i="229" s="1"/>
  <c r="M220" i="229" s="1"/>
  <c r="K219" i="229"/>
  <c r="L219" i="229" s="1"/>
  <c r="K218" i="229"/>
  <c r="L218" i="229" s="1"/>
  <c r="M218" i="229" s="1"/>
  <c r="K217" i="229"/>
  <c r="L217" i="229" s="1"/>
  <c r="J217" i="229"/>
  <c r="K213" i="229"/>
  <c r="L213" i="229" s="1"/>
  <c r="K212" i="229"/>
  <c r="L212" i="229" s="1"/>
  <c r="K211" i="229"/>
  <c r="L211" i="229" s="1"/>
  <c r="K210" i="229"/>
  <c r="L210" i="229" s="1"/>
  <c r="J210" i="229"/>
  <c r="K206" i="229"/>
  <c r="L206" i="229" s="1"/>
  <c r="K205" i="229"/>
  <c r="L205" i="229" s="1"/>
  <c r="K204" i="229"/>
  <c r="L204" i="229" s="1"/>
  <c r="K203" i="229"/>
  <c r="L203" i="229" s="1"/>
  <c r="H203" i="229" s="1"/>
  <c r="J203" i="229"/>
  <c r="K199" i="229"/>
  <c r="L199" i="229" s="1"/>
  <c r="K198" i="229"/>
  <c r="L198" i="229" s="1"/>
  <c r="K197" i="229"/>
  <c r="L197" i="229" s="1"/>
  <c r="K196" i="229"/>
  <c r="L196" i="229" s="1"/>
  <c r="J196" i="229"/>
  <c r="K192" i="229"/>
  <c r="L192" i="229" s="1"/>
  <c r="K191" i="229"/>
  <c r="L191" i="229" s="1"/>
  <c r="K190" i="229"/>
  <c r="L190" i="229" s="1"/>
  <c r="K189" i="229"/>
  <c r="L189" i="229" s="1"/>
  <c r="J189" i="229"/>
  <c r="K185" i="229"/>
  <c r="L185" i="229" s="1"/>
  <c r="K184" i="229"/>
  <c r="L184" i="229" s="1"/>
  <c r="K183" i="229"/>
  <c r="L183" i="229" s="1"/>
  <c r="K182" i="229"/>
  <c r="L182" i="229" s="1"/>
  <c r="M182" i="229" s="1"/>
  <c r="J182" i="229"/>
  <c r="K178" i="229"/>
  <c r="L178" i="229" s="1"/>
  <c r="H178" i="229" s="1"/>
  <c r="K177" i="229"/>
  <c r="L177" i="229" s="1"/>
  <c r="K176" i="229"/>
  <c r="L176" i="229" s="1"/>
  <c r="K175" i="229"/>
  <c r="L175" i="229" s="1"/>
  <c r="J175" i="229"/>
  <c r="K171" i="229"/>
  <c r="L171" i="229" s="1"/>
  <c r="K170" i="229"/>
  <c r="L170" i="229" s="1"/>
  <c r="K169" i="229"/>
  <c r="L169" i="229" s="1"/>
  <c r="H169" i="229" s="1"/>
  <c r="K168" i="229"/>
  <c r="L168" i="229" s="1"/>
  <c r="M168" i="229" s="1"/>
  <c r="J168" i="229"/>
  <c r="K164" i="229"/>
  <c r="L164" i="229" s="1"/>
  <c r="H164" i="229" s="1"/>
  <c r="K163" i="229"/>
  <c r="L163" i="229" s="1"/>
  <c r="K162" i="229"/>
  <c r="L162" i="229" s="1"/>
  <c r="H162" i="229" s="1"/>
  <c r="K161" i="229"/>
  <c r="L161" i="229" s="1"/>
  <c r="J161" i="229"/>
  <c r="K157" i="229"/>
  <c r="L157" i="229" s="1"/>
  <c r="K156" i="229"/>
  <c r="L156" i="229" s="1"/>
  <c r="K155" i="229"/>
  <c r="L155" i="229" s="1"/>
  <c r="H155" i="229" s="1"/>
  <c r="K154" i="229"/>
  <c r="L154" i="229" s="1"/>
  <c r="M154" i="229" s="1"/>
  <c r="J154" i="229"/>
  <c r="K150" i="229"/>
  <c r="L150" i="229" s="1"/>
  <c r="H150" i="229" s="1"/>
  <c r="K149" i="229"/>
  <c r="L149" i="229" s="1"/>
  <c r="K148" i="229"/>
  <c r="L148" i="229" s="1"/>
  <c r="K147" i="229"/>
  <c r="L147" i="229" s="1"/>
  <c r="J147" i="229"/>
  <c r="L138" i="229"/>
  <c r="R139" i="229" s="1"/>
  <c r="G137" i="229"/>
  <c r="J137" i="229" s="1"/>
  <c r="L131" i="229"/>
  <c r="L130" i="229"/>
  <c r="R131" i="229" s="1"/>
  <c r="J130" i="229"/>
  <c r="J129" i="229"/>
  <c r="L128" i="229"/>
  <c r="J128" i="229"/>
  <c r="T127" i="229"/>
  <c r="T128" i="229" s="1"/>
  <c r="T129" i="229" s="1"/>
  <c r="L127" i="229"/>
  <c r="J127" i="229"/>
  <c r="G126" i="229"/>
  <c r="L126" i="229" s="1"/>
  <c r="S122" i="229"/>
  <c r="D122" i="229"/>
  <c r="S121" i="229"/>
  <c r="D121" i="229"/>
  <c r="S120" i="229"/>
  <c r="D120" i="229"/>
  <c r="S119" i="229"/>
  <c r="D119" i="229"/>
  <c r="S118" i="229"/>
  <c r="D118" i="229"/>
  <c r="S117" i="229"/>
  <c r="D117" i="229"/>
  <c r="S116" i="229"/>
  <c r="D116" i="229"/>
  <c r="S115" i="229"/>
  <c r="D115" i="229"/>
  <c r="S114" i="229"/>
  <c r="D114" i="229"/>
  <c r="S113" i="229"/>
  <c r="D113" i="229"/>
  <c r="S112" i="229"/>
  <c r="D112" i="229"/>
  <c r="S111" i="229"/>
  <c r="D111" i="229"/>
  <c r="S110" i="229"/>
  <c r="D110" i="229"/>
  <c r="S109" i="229"/>
  <c r="D109" i="229"/>
  <c r="S108" i="229"/>
  <c r="D108" i="229"/>
  <c r="S107" i="229"/>
  <c r="K107" i="229"/>
  <c r="L107" i="229" s="1"/>
  <c r="I107" i="229"/>
  <c r="D107" i="229"/>
  <c r="S106" i="229"/>
  <c r="K106" i="229"/>
  <c r="L106" i="229" s="1"/>
  <c r="I106" i="229"/>
  <c r="D106" i="229"/>
  <c r="S105" i="229"/>
  <c r="K105" i="229"/>
  <c r="L105" i="229" s="1"/>
  <c r="I105" i="229"/>
  <c r="D105" i="229"/>
  <c r="S104" i="229"/>
  <c r="K104" i="229"/>
  <c r="L104" i="229" s="1"/>
  <c r="I104" i="229"/>
  <c r="D104" i="229"/>
  <c r="S103" i="229"/>
  <c r="K103" i="229"/>
  <c r="L103" i="229" s="1"/>
  <c r="I103" i="229"/>
  <c r="D103" i="229"/>
  <c r="S102" i="229"/>
  <c r="K102" i="229"/>
  <c r="L102" i="229" s="1"/>
  <c r="I102" i="229"/>
  <c r="D102" i="229"/>
  <c r="S101" i="229"/>
  <c r="K101" i="229"/>
  <c r="L101" i="229" s="1"/>
  <c r="I101" i="229"/>
  <c r="D101" i="229"/>
  <c r="S100" i="229"/>
  <c r="K100" i="229"/>
  <c r="L100" i="229" s="1"/>
  <c r="I100" i="229"/>
  <c r="D100" i="229"/>
  <c r="S99" i="229"/>
  <c r="K99" i="229"/>
  <c r="L99" i="229" s="1"/>
  <c r="I99" i="229"/>
  <c r="D99" i="229"/>
  <c r="S98" i="229"/>
  <c r="K98" i="229"/>
  <c r="L98" i="229" s="1"/>
  <c r="I98" i="229"/>
  <c r="D98" i="229"/>
  <c r="S97" i="229"/>
  <c r="K97" i="229"/>
  <c r="L97" i="229" s="1"/>
  <c r="I97" i="229"/>
  <c r="D97" i="229"/>
  <c r="S96" i="229"/>
  <c r="K96" i="229"/>
  <c r="L96" i="229" s="1"/>
  <c r="I96" i="229"/>
  <c r="D96" i="229"/>
  <c r="S95" i="229"/>
  <c r="K95" i="229"/>
  <c r="L95" i="229" s="1"/>
  <c r="I95" i="229"/>
  <c r="D95" i="229"/>
  <c r="S94" i="229"/>
  <c r="K94" i="229"/>
  <c r="L94" i="229" s="1"/>
  <c r="I94" i="229"/>
  <c r="D94" i="229"/>
  <c r="S93" i="229"/>
  <c r="K93" i="229"/>
  <c r="L93" i="229" s="1"/>
  <c r="I93" i="229"/>
  <c r="D93" i="229"/>
  <c r="S92" i="229"/>
  <c r="K92" i="229"/>
  <c r="L92" i="229" s="1"/>
  <c r="I92" i="229"/>
  <c r="D92" i="229"/>
  <c r="S91" i="229"/>
  <c r="K91" i="229"/>
  <c r="L91" i="229" s="1"/>
  <c r="I91" i="229"/>
  <c r="D91" i="229"/>
  <c r="S90" i="229"/>
  <c r="K90" i="229"/>
  <c r="L90" i="229" s="1"/>
  <c r="I90" i="229"/>
  <c r="D90" i="229"/>
  <c r="S89" i="229"/>
  <c r="K89" i="229"/>
  <c r="L89" i="229" s="1"/>
  <c r="I89" i="229"/>
  <c r="D89" i="229"/>
  <c r="S88" i="229"/>
  <c r="K88" i="229"/>
  <c r="L88" i="229" s="1"/>
  <c r="I88" i="229"/>
  <c r="D88" i="229"/>
  <c r="S87" i="229"/>
  <c r="K87" i="229"/>
  <c r="L87" i="229" s="1"/>
  <c r="I87" i="229"/>
  <c r="D87" i="229"/>
  <c r="S86" i="229"/>
  <c r="K86" i="229"/>
  <c r="L86" i="229" s="1"/>
  <c r="I86" i="229"/>
  <c r="D86" i="229"/>
  <c r="S85" i="229"/>
  <c r="K85" i="229"/>
  <c r="L85" i="229" s="1"/>
  <c r="I85" i="229"/>
  <c r="D85" i="229"/>
  <c r="S84" i="229"/>
  <c r="K84" i="229"/>
  <c r="L84" i="229" s="1"/>
  <c r="I84" i="229"/>
  <c r="D84" i="229"/>
  <c r="S83" i="229"/>
  <c r="K83" i="229"/>
  <c r="L83" i="229" s="1"/>
  <c r="I83" i="229"/>
  <c r="D83" i="229"/>
  <c r="Q81" i="229"/>
  <c r="L81" i="229"/>
  <c r="S80" i="229"/>
  <c r="Q80" i="229"/>
  <c r="L80" i="229"/>
  <c r="S79" i="229"/>
  <c r="Q79" i="229"/>
  <c r="K79" i="229"/>
  <c r="L79" i="229" s="1"/>
  <c r="I79" i="229"/>
  <c r="D79" i="229"/>
  <c r="S78" i="229"/>
  <c r="Q78" i="229"/>
  <c r="K78" i="229"/>
  <c r="L78" i="229" s="1"/>
  <c r="I78" i="229"/>
  <c r="D78" i="229"/>
  <c r="S77" i="229"/>
  <c r="Q77" i="229"/>
  <c r="K77" i="229"/>
  <c r="L77" i="229" s="1"/>
  <c r="I77" i="229"/>
  <c r="D77" i="229"/>
  <c r="S76" i="229"/>
  <c r="Q76" i="229"/>
  <c r="K76" i="229"/>
  <c r="L76" i="229" s="1"/>
  <c r="I76" i="229"/>
  <c r="D76" i="229"/>
  <c r="S75" i="229"/>
  <c r="Q75" i="229"/>
  <c r="K75" i="229"/>
  <c r="L75" i="229" s="1"/>
  <c r="I75" i="229"/>
  <c r="D75" i="229"/>
  <c r="S74" i="229"/>
  <c r="Q74" i="229"/>
  <c r="K74" i="229"/>
  <c r="L74" i="229" s="1"/>
  <c r="I74" i="229"/>
  <c r="D74" i="229"/>
  <c r="S73" i="229"/>
  <c r="Q73" i="229"/>
  <c r="K73" i="229"/>
  <c r="L73" i="229" s="1"/>
  <c r="I73" i="229"/>
  <c r="D73" i="229"/>
  <c r="S72" i="229"/>
  <c r="Q72" i="229"/>
  <c r="K72" i="229"/>
  <c r="L72" i="229" s="1"/>
  <c r="I72" i="229"/>
  <c r="D72" i="229"/>
  <c r="S71" i="229"/>
  <c r="Q71" i="229"/>
  <c r="K71" i="229"/>
  <c r="L71" i="229" s="1"/>
  <c r="I71" i="229"/>
  <c r="D71" i="229"/>
  <c r="S70" i="229"/>
  <c r="Q70" i="229"/>
  <c r="K70" i="229"/>
  <c r="L70" i="229" s="1"/>
  <c r="I70" i="229"/>
  <c r="D70" i="229"/>
  <c r="S69" i="229"/>
  <c r="Q69" i="229"/>
  <c r="K69" i="229"/>
  <c r="L69" i="229" s="1"/>
  <c r="I69" i="229"/>
  <c r="D69" i="229"/>
  <c r="S68" i="229"/>
  <c r="Q68" i="229"/>
  <c r="K68" i="229"/>
  <c r="L68" i="229" s="1"/>
  <c r="I68" i="229"/>
  <c r="D68" i="229"/>
  <c r="S67" i="229"/>
  <c r="Q67" i="229"/>
  <c r="K67" i="229"/>
  <c r="L67" i="229" s="1"/>
  <c r="I67" i="229"/>
  <c r="D67" i="229"/>
  <c r="S66" i="229"/>
  <c r="Q66" i="229"/>
  <c r="K66" i="229"/>
  <c r="L66" i="229" s="1"/>
  <c r="I66" i="229"/>
  <c r="D66" i="229"/>
  <c r="S65" i="229"/>
  <c r="Q65" i="229"/>
  <c r="K65" i="229"/>
  <c r="L65" i="229" s="1"/>
  <c r="I65" i="229"/>
  <c r="D65" i="229"/>
  <c r="S64" i="229"/>
  <c r="Q64" i="229"/>
  <c r="K64" i="229"/>
  <c r="L64" i="229" s="1"/>
  <c r="I64" i="229"/>
  <c r="D64" i="229"/>
  <c r="S63" i="229"/>
  <c r="Q63" i="229"/>
  <c r="K63" i="229"/>
  <c r="L63" i="229" s="1"/>
  <c r="I63" i="229"/>
  <c r="D63" i="229"/>
  <c r="S62" i="229"/>
  <c r="Q62" i="229"/>
  <c r="K62" i="229"/>
  <c r="L62" i="229" s="1"/>
  <c r="I62" i="229"/>
  <c r="D62" i="229"/>
  <c r="S61" i="229"/>
  <c r="Q61" i="229"/>
  <c r="K61" i="229"/>
  <c r="L61" i="229" s="1"/>
  <c r="I61" i="229"/>
  <c r="D61" i="229"/>
  <c r="S60" i="229"/>
  <c r="Q60" i="229"/>
  <c r="K60" i="229"/>
  <c r="L60" i="229" s="1"/>
  <c r="I60" i="229"/>
  <c r="D60" i="229"/>
  <c r="S59" i="229"/>
  <c r="Q59" i="229"/>
  <c r="K59" i="229"/>
  <c r="L59" i="229" s="1"/>
  <c r="I59" i="229"/>
  <c r="D59" i="229"/>
  <c r="S58" i="229"/>
  <c r="Q58" i="229"/>
  <c r="K58" i="229"/>
  <c r="L58" i="229" s="1"/>
  <c r="I58" i="229"/>
  <c r="D58" i="229"/>
  <c r="S57" i="229"/>
  <c r="Q57" i="229"/>
  <c r="K57" i="229"/>
  <c r="L57" i="229" s="1"/>
  <c r="I57" i="229"/>
  <c r="D57" i="229"/>
  <c r="S56" i="229"/>
  <c r="Q56" i="229"/>
  <c r="K56" i="229"/>
  <c r="L56" i="229" s="1"/>
  <c r="I56" i="229"/>
  <c r="D56" i="229"/>
  <c r="S55" i="229"/>
  <c r="Q55" i="229"/>
  <c r="K55" i="229"/>
  <c r="L55" i="229" s="1"/>
  <c r="I55" i="229"/>
  <c r="D55" i="229"/>
  <c r="S54" i="229"/>
  <c r="Q54" i="229"/>
  <c r="K54" i="229"/>
  <c r="L54" i="229" s="1"/>
  <c r="I54" i="229"/>
  <c r="D54" i="229"/>
  <c r="S53" i="229"/>
  <c r="Q53" i="229"/>
  <c r="K53" i="229"/>
  <c r="L53" i="229" s="1"/>
  <c r="I53" i="229"/>
  <c r="D53" i="229"/>
  <c r="S52" i="229"/>
  <c r="Q52" i="229"/>
  <c r="K52" i="229"/>
  <c r="L52" i="229" s="1"/>
  <c r="I52" i="229"/>
  <c r="D52" i="229"/>
  <c r="S51" i="229"/>
  <c r="Q51" i="229"/>
  <c r="K51" i="229"/>
  <c r="L51" i="229" s="1"/>
  <c r="I51" i="229"/>
  <c r="D51" i="229"/>
  <c r="S50" i="229"/>
  <c r="Q50" i="229"/>
  <c r="K50" i="229"/>
  <c r="L50" i="229" s="1"/>
  <c r="I50" i="229"/>
  <c r="D50" i="229"/>
  <c r="S49" i="229"/>
  <c r="Q49" i="229"/>
  <c r="K49" i="229"/>
  <c r="L49" i="229" s="1"/>
  <c r="I49" i="229"/>
  <c r="D49" i="229"/>
  <c r="S48" i="229"/>
  <c r="Q48" i="229"/>
  <c r="K48" i="229"/>
  <c r="L48" i="229" s="1"/>
  <c r="I48" i="229"/>
  <c r="D48" i="229"/>
  <c r="S47" i="229"/>
  <c r="Q47" i="229"/>
  <c r="K47" i="229"/>
  <c r="L47" i="229" s="1"/>
  <c r="I47" i="229"/>
  <c r="D47" i="229"/>
  <c r="S46" i="229"/>
  <c r="Q46" i="229"/>
  <c r="K46" i="229"/>
  <c r="L46" i="229" s="1"/>
  <c r="I46" i="229"/>
  <c r="D46" i="229"/>
  <c r="Q45" i="229"/>
  <c r="E44" i="229"/>
  <c r="E43" i="229"/>
  <c r="C43" i="229"/>
  <c r="I43" i="229" s="1"/>
  <c r="E42" i="229"/>
  <c r="C42" i="229"/>
  <c r="I42" i="229" s="1"/>
  <c r="E41" i="229"/>
  <c r="E40" i="229"/>
  <c r="E39" i="229"/>
  <c r="E38" i="229"/>
  <c r="E37" i="229"/>
  <c r="E36" i="229"/>
  <c r="E35" i="229"/>
  <c r="C35" i="229"/>
  <c r="I35" i="229" s="1"/>
  <c r="E34" i="229"/>
  <c r="C34" i="229"/>
  <c r="I34" i="229" s="1"/>
  <c r="E33" i="229"/>
  <c r="E32" i="229"/>
  <c r="E31" i="229"/>
  <c r="E30" i="229"/>
  <c r="I29" i="229"/>
  <c r="F29" i="229"/>
  <c r="F28" i="229"/>
  <c r="F27" i="229"/>
  <c r="F26" i="229"/>
  <c r="F25" i="229"/>
  <c r="F24" i="229"/>
  <c r="F23" i="229"/>
  <c r="K22" i="229"/>
  <c r="K42" i="229" s="1"/>
  <c r="I22" i="229"/>
  <c r="F22" i="229"/>
  <c r="F21" i="229"/>
  <c r="F20" i="229"/>
  <c r="F19" i="229"/>
  <c r="F18" i="229"/>
  <c r="F17" i="229"/>
  <c r="F16" i="229"/>
  <c r="F15" i="229"/>
  <c r="K14" i="229"/>
  <c r="K34" i="229" s="1"/>
  <c r="I14" i="229"/>
  <c r="F14" i="229"/>
  <c r="F13" i="229"/>
  <c r="F12" i="229"/>
  <c r="K11" i="229"/>
  <c r="K31" i="229" s="1"/>
  <c r="F11" i="229"/>
  <c r="I10" i="229"/>
  <c r="F10" i="229"/>
  <c r="K10" i="229" s="1"/>
  <c r="K30" i="229" s="1"/>
  <c r="J8" i="229"/>
  <c r="H8" i="229"/>
  <c r="F8" i="229"/>
  <c r="J7" i="229"/>
  <c r="H7" i="229"/>
  <c r="F7" i="229"/>
  <c r="J6" i="229"/>
  <c r="H6" i="229"/>
  <c r="F6" i="229"/>
  <c r="J5" i="229"/>
  <c r="H5" i="229"/>
  <c r="F5" i="229"/>
  <c r="J4" i="229"/>
  <c r="H4" i="229"/>
  <c r="F4" i="229"/>
  <c r="J3" i="229"/>
  <c r="R7" i="229" s="1"/>
  <c r="N2" i="229" s="1"/>
  <c r="H3" i="229"/>
  <c r="F3" i="229"/>
  <c r="AR44" i="228"/>
  <c r="AE44" i="228"/>
  <c r="S44" i="228"/>
  <c r="AQ43" i="228"/>
  <c r="AQ42" i="228"/>
  <c r="X33" i="228"/>
  <c r="AQ41" i="228" s="1"/>
  <c r="AI33" i="228" s="1"/>
  <c r="D33" i="228"/>
  <c r="X32" i="228"/>
  <c r="D32" i="228"/>
  <c r="X31" i="228"/>
  <c r="D31" i="228"/>
  <c r="X30" i="228"/>
  <c r="AQ38" i="228" s="1"/>
  <c r="AI30" i="228" s="1"/>
  <c r="D30" i="228"/>
  <c r="X29" i="228"/>
  <c r="D29" i="228"/>
  <c r="AQ29" i="228" s="1"/>
  <c r="O29" i="228" s="1"/>
  <c r="X28" i="228"/>
  <c r="D28" i="228"/>
  <c r="AQ28" i="228" s="1"/>
  <c r="O28" i="228" s="1"/>
  <c r="X27" i="228"/>
  <c r="AQ35" i="228" s="1"/>
  <c r="AI27" i="228" s="1"/>
  <c r="D27" i="228"/>
  <c r="AQ27" i="228" s="1"/>
  <c r="O27" i="228" s="1"/>
  <c r="X26" i="228"/>
  <c r="D26" i="228"/>
  <c r="X25" i="228"/>
  <c r="AQ33" i="228" s="1"/>
  <c r="D25" i="228"/>
  <c r="X24" i="228"/>
  <c r="D24" i="228"/>
  <c r="V21" i="227"/>
  <c r="V46" i="227" s="1"/>
  <c r="V65" i="227" s="1"/>
  <c r="AJ92" i="226"/>
  <c r="M93" i="226" s="1"/>
  <c r="AX32" i="226"/>
  <c r="AW32" i="226"/>
  <c r="U32" i="226"/>
  <c r="R32" i="226"/>
  <c r="D32" i="226"/>
  <c r="AX31" i="226"/>
  <c r="AW31" i="226"/>
  <c r="U31" i="226"/>
  <c r="R31" i="226"/>
  <c r="D31" i="226"/>
  <c r="AC31" i="226" s="1"/>
  <c r="AX30" i="226"/>
  <c r="AW30" i="226"/>
  <c r="U30" i="226"/>
  <c r="R30" i="226"/>
  <c r="D30" i="226"/>
  <c r="AR30" i="226" s="1"/>
  <c r="AT30" i="226" s="1"/>
  <c r="AX29" i="226"/>
  <c r="AW29" i="226"/>
  <c r="U29" i="226"/>
  <c r="R29" i="226"/>
  <c r="D29" i="226"/>
  <c r="AO29" i="226" s="1"/>
  <c r="AX28" i="226"/>
  <c r="AW28" i="226"/>
  <c r="U28" i="226"/>
  <c r="R28" i="226"/>
  <c r="D28" i="226"/>
  <c r="AR28" i="226" s="1"/>
  <c r="AX27" i="226"/>
  <c r="AW27" i="226"/>
  <c r="U27" i="226"/>
  <c r="R27" i="226"/>
  <c r="D27" i="226"/>
  <c r="AR27" i="226" s="1"/>
  <c r="AX26" i="226"/>
  <c r="AW26" i="226"/>
  <c r="U26" i="226"/>
  <c r="R26" i="226"/>
  <c r="D26" i="226"/>
  <c r="AO26" i="226" s="1"/>
  <c r="AX25" i="226"/>
  <c r="AW25" i="226"/>
  <c r="U25" i="226"/>
  <c r="R25" i="226"/>
  <c r="D25" i="226"/>
  <c r="AX24" i="226"/>
  <c r="AW24" i="226"/>
  <c r="U24" i="226"/>
  <c r="R24" i="226"/>
  <c r="D24" i="226"/>
  <c r="AR24" i="226" s="1"/>
  <c r="AX23" i="226"/>
  <c r="AW23" i="226"/>
  <c r="U23" i="226"/>
  <c r="R23" i="226"/>
  <c r="D23" i="226"/>
  <c r="AO23" i="226" s="1"/>
  <c r="AX22" i="226"/>
  <c r="AW22" i="226"/>
  <c r="D22" i="226"/>
  <c r="AX21" i="226"/>
  <c r="AW21" i="226"/>
  <c r="D21" i="226"/>
  <c r="AC21" i="226" s="1"/>
  <c r="AX20" i="226"/>
  <c r="AW20" i="226"/>
  <c r="D20" i="226"/>
  <c r="AC20" i="226" s="1"/>
  <c r="AX19" i="226"/>
  <c r="AW19" i="226"/>
  <c r="D19" i="226"/>
  <c r="C144" i="226" s="1"/>
  <c r="AX18" i="226"/>
  <c r="AW18" i="226"/>
  <c r="D18" i="226"/>
  <c r="C137" i="226" s="1"/>
  <c r="AX17" i="226"/>
  <c r="AW17" i="226"/>
  <c r="D17" i="226"/>
  <c r="AC17" i="226" s="1"/>
  <c r="AX16" i="226"/>
  <c r="AW16" i="226"/>
  <c r="D16" i="226"/>
  <c r="AX15" i="226"/>
  <c r="AW15" i="226"/>
  <c r="D15" i="226"/>
  <c r="AR15" i="226" s="1"/>
  <c r="AV15" i="226" s="1"/>
  <c r="AX14" i="226"/>
  <c r="AW14" i="226"/>
  <c r="D14" i="226"/>
  <c r="AO14" i="226" s="1"/>
  <c r="AX13" i="226"/>
  <c r="AW13" i="226"/>
  <c r="D13" i="226"/>
  <c r="AR13" i="226" s="1"/>
  <c r="R9" i="226"/>
  <c r="M9" i="226"/>
  <c r="F9" i="226"/>
  <c r="R8" i="226"/>
  <c r="M8" i="226"/>
  <c r="F8" i="226"/>
  <c r="R7" i="226"/>
  <c r="M7" i="226"/>
  <c r="F7" i="226"/>
  <c r="R5" i="226"/>
  <c r="F5" i="226"/>
  <c r="M4" i="226"/>
  <c r="F4" i="226"/>
  <c r="F3" i="226"/>
  <c r="A49" i="226" s="1" a="1"/>
  <c r="A49" i="226" s="1"/>
  <c r="AK2" i="226"/>
  <c r="AG2" i="226"/>
  <c r="L143" i="225"/>
  <c r="I135" i="225"/>
  <c r="I134" i="225"/>
  <c r="I133" i="225"/>
  <c r="C29" i="225"/>
  <c r="C28" i="225"/>
  <c r="C27" i="225"/>
  <c r="E219" i="63" s="1"/>
  <c r="C26" i="225"/>
  <c r="C25" i="225"/>
  <c r="E217" i="63" s="1"/>
  <c r="C24" i="225"/>
  <c r="C23" i="225"/>
  <c r="E215" i="63" s="1"/>
  <c r="C22" i="225"/>
  <c r="E214" i="63" s="1"/>
  <c r="C21" i="225"/>
  <c r="C20" i="225"/>
  <c r="C19" i="225"/>
  <c r="E211" i="63" s="1"/>
  <c r="C18" i="225"/>
  <c r="C17" i="225"/>
  <c r="E209" i="63" s="1"/>
  <c r="C16" i="225"/>
  <c r="K16" i="225" s="1"/>
  <c r="K36" i="225" s="1"/>
  <c r="C15" i="225"/>
  <c r="E207" i="63" s="1"/>
  <c r="C14" i="225"/>
  <c r="E206" i="63" s="1"/>
  <c r="C13" i="225"/>
  <c r="C12" i="225"/>
  <c r="C11" i="225"/>
  <c r="E203" i="63" s="1"/>
  <c r="C10" i="225"/>
  <c r="C30" i="225" s="1"/>
  <c r="I30" i="225" s="1"/>
  <c r="D7" i="225"/>
  <c r="D6" i="225"/>
  <c r="E5" i="225"/>
  <c r="D5" i="225"/>
  <c r="C5" i="225"/>
  <c r="D4" i="225"/>
  <c r="D3" i="225"/>
  <c r="D2" i="225"/>
  <c r="AA77" i="227"/>
  <c r="X84" i="227" s="1"/>
  <c r="I136" i="225" s="1"/>
  <c r="AE65" i="227"/>
  <c r="AG63" i="227"/>
  <c r="AB63" i="227"/>
  <c r="AG62" i="227"/>
  <c r="AB62" i="227"/>
  <c r="AG61" i="227"/>
  <c r="AB61" i="227"/>
  <c r="AG60" i="227"/>
  <c r="AB60" i="227"/>
  <c r="AG59" i="227"/>
  <c r="AB59" i="227"/>
  <c r="AG58" i="227"/>
  <c r="AB58" i="227"/>
  <c r="AG57" i="227"/>
  <c r="AB57" i="227"/>
  <c r="AG56" i="227"/>
  <c r="AB56" i="227"/>
  <c r="AG55" i="227"/>
  <c r="AB55" i="227"/>
  <c r="AG54" i="227"/>
  <c r="AB54" i="227"/>
  <c r="AG53" i="227"/>
  <c r="AB53" i="227"/>
  <c r="AG52" i="227"/>
  <c r="AB52" i="227"/>
  <c r="AG51" i="227"/>
  <c r="AB51" i="227"/>
  <c r="AG50" i="227"/>
  <c r="AB50" i="227"/>
  <c r="AG49" i="227"/>
  <c r="AB49" i="227"/>
  <c r="AG48" i="227"/>
  <c r="AE46" i="227"/>
  <c r="AB45" i="227"/>
  <c r="X80" i="227" s="1"/>
  <c r="I132" i="225" s="1"/>
  <c r="AG37" i="227"/>
  <c r="AG36" i="227"/>
  <c r="AG35" i="227"/>
  <c r="AG34" i="227"/>
  <c r="AG33" i="227"/>
  <c r="AG32" i="227"/>
  <c r="AG31" i="227"/>
  <c r="AG30" i="227"/>
  <c r="AG29" i="227"/>
  <c r="AG28" i="227"/>
  <c r="AG27" i="227"/>
  <c r="AG26" i="227"/>
  <c r="AA19" i="227"/>
  <c r="V19" i="227"/>
  <c r="AA18" i="227"/>
  <c r="V18" i="227"/>
  <c r="AA17" i="227"/>
  <c r="V17" i="227"/>
  <c r="W17" i="227" s="1"/>
  <c r="AA16" i="227"/>
  <c r="V16" i="227"/>
  <c r="AA15" i="227"/>
  <c r="V15" i="227"/>
  <c r="AC14" i="227"/>
  <c r="AA14" i="227"/>
  <c r="AA13" i="227"/>
  <c r="V13" i="227"/>
  <c r="AA12" i="227"/>
  <c r="V12" i="227"/>
  <c r="W12" i="227" s="1"/>
  <c r="AC11" i="227"/>
  <c r="AA11" i="227"/>
  <c r="AA10" i="227"/>
  <c r="V10" i="227"/>
  <c r="W10" i="227" s="1"/>
  <c r="AA9" i="227"/>
  <c r="V9" i="227"/>
  <c r="AC8" i="227"/>
  <c r="AA8" i="227"/>
  <c r="AC7" i="227"/>
  <c r="AA7" i="227"/>
  <c r="AC6" i="227"/>
  <c r="AA6" i="227"/>
  <c r="AA5" i="227"/>
  <c r="V5" i="227"/>
  <c r="AC4" i="227"/>
  <c r="AA4" i="227"/>
  <c r="AC3" i="227"/>
  <c r="AA3" i="227"/>
  <c r="X155" i="226"/>
  <c r="X154" i="226"/>
  <c r="X153" i="226"/>
  <c r="X152" i="226"/>
  <c r="X151" i="226"/>
  <c r="X148" i="226"/>
  <c r="X147" i="226"/>
  <c r="X146" i="226"/>
  <c r="X145" i="226"/>
  <c r="X144" i="226"/>
  <c r="X141" i="226"/>
  <c r="X140" i="226"/>
  <c r="X139" i="226"/>
  <c r="X138" i="226"/>
  <c r="X137" i="226"/>
  <c r="X134" i="226"/>
  <c r="X133" i="226"/>
  <c r="X132" i="226"/>
  <c r="X131" i="226"/>
  <c r="X130" i="226"/>
  <c r="X127" i="226"/>
  <c r="X126" i="226"/>
  <c r="X125" i="226"/>
  <c r="X124" i="226"/>
  <c r="X123" i="226"/>
  <c r="X120" i="226"/>
  <c r="X119" i="226"/>
  <c r="X118" i="226"/>
  <c r="X117" i="226"/>
  <c r="X116" i="226"/>
  <c r="X113" i="226"/>
  <c r="Z113" i="226" s="1"/>
  <c r="AB113" i="226" s="1"/>
  <c r="AD113" i="226" s="1"/>
  <c r="X112" i="226"/>
  <c r="Z112" i="226" s="1"/>
  <c r="AB112" i="226" s="1"/>
  <c r="AD112" i="226" s="1"/>
  <c r="X111" i="226"/>
  <c r="Z111" i="226" s="1"/>
  <c r="AB111" i="226" s="1"/>
  <c r="AD111" i="226" s="1"/>
  <c r="X110" i="226"/>
  <c r="Z110" i="226" s="1"/>
  <c r="AB110" i="226" s="1"/>
  <c r="AD110" i="226" s="1"/>
  <c r="X109" i="226"/>
  <c r="Z109" i="226" s="1"/>
  <c r="AB109" i="226" s="1"/>
  <c r="AD109" i="226" s="1"/>
  <c r="X106" i="226"/>
  <c r="X105" i="226"/>
  <c r="X104" i="226"/>
  <c r="X103" i="226"/>
  <c r="X102" i="226"/>
  <c r="B97" i="226"/>
  <c r="B96" i="226"/>
  <c r="B95" i="226"/>
  <c r="B91" i="226"/>
  <c r="AG88" i="226"/>
  <c r="AJ88" i="226" s="1"/>
  <c r="X87" i="226"/>
  <c r="AJ87" i="226" s="1"/>
  <c r="B87" i="226" s="1"/>
  <c r="X86" i="226"/>
  <c r="AJ86" i="226" s="1"/>
  <c r="R85" i="226"/>
  <c r="AG84" i="226"/>
  <c r="AJ84" i="226" s="1"/>
  <c r="B84" i="226" s="1"/>
  <c r="AJ83" i="226"/>
  <c r="B83" i="226" s="1"/>
  <c r="AG83" i="226"/>
  <c r="AD83" i="226" s="1"/>
  <c r="AJ82" i="226"/>
  <c r="AG82" i="226"/>
  <c r="AD82" i="226" s="1"/>
  <c r="AJ81" i="226"/>
  <c r="B81" i="226" s="1"/>
  <c r="AG81" i="226"/>
  <c r="AD81" i="226" s="1"/>
  <c r="AJ80" i="226"/>
  <c r="AS75" i="226" s="1"/>
  <c r="AG80" i="226"/>
  <c r="AD80" i="226" s="1"/>
  <c r="AJ79" i="226"/>
  <c r="AG79" i="226"/>
  <c r="AD79" i="226" s="1"/>
  <c r="AG78" i="226"/>
  <c r="AJ77" i="226"/>
  <c r="B77" i="226" s="1"/>
  <c r="AG77" i="226"/>
  <c r="AD77" i="226" s="1"/>
  <c r="AJ76" i="226"/>
  <c r="AG76" i="226"/>
  <c r="AD76" i="226" s="1"/>
  <c r="AG75" i="226"/>
  <c r="AR74" i="226"/>
  <c r="AJ74" i="226"/>
  <c r="B74" i="226" s="1"/>
  <c r="AG74" i="226"/>
  <c r="AD74" i="226" s="1"/>
  <c r="AJ73" i="226"/>
  <c r="B73" i="226" s="1"/>
  <c r="AG73" i="226"/>
  <c r="AD73" i="226" s="1"/>
  <c r="AR70" i="226" s="1"/>
  <c r="AR71" i="226" s="1"/>
  <c r="AR72" i="226" s="1"/>
  <c r="AJ72" i="226"/>
  <c r="AG72" i="226"/>
  <c r="AD72" i="226" s="1"/>
  <c r="AQ70" i="226" s="1"/>
  <c r="AQ71" i="226" s="1"/>
  <c r="AQ72" i="226" s="1"/>
  <c r="AG71" i="226"/>
  <c r="X71" i="226"/>
  <c r="AJ71" i="226" s="1"/>
  <c r="AG70" i="226"/>
  <c r="R70" i="226"/>
  <c r="X70" i="226" s="1"/>
  <c r="AU69" i="226"/>
  <c r="AS69" i="226"/>
  <c r="B69" i="226"/>
  <c r="B68" i="226"/>
  <c r="BA67" i="226"/>
  <c r="AE66" i="226"/>
  <c r="BA66" i="226" s="1"/>
  <c r="D66" i="226"/>
  <c r="AE65" i="226"/>
  <c r="D65" i="226"/>
  <c r="G65" i="226" s="1"/>
  <c r="AP65" i="226" s="1"/>
  <c r="W64" i="226"/>
  <c r="AE64" i="226" s="1"/>
  <c r="BC64" i="226" s="1"/>
  <c r="D64" i="226"/>
  <c r="AR64" i="226" s="1"/>
  <c r="AS64" i="226" s="1"/>
  <c r="W63" i="226"/>
  <c r="AE63" i="226" s="1"/>
  <c r="D63" i="226"/>
  <c r="AC63" i="226" s="1"/>
  <c r="W62" i="226"/>
  <c r="AE62" i="226" s="1"/>
  <c r="D62" i="226"/>
  <c r="G62" i="226" s="1"/>
  <c r="W61" i="226"/>
  <c r="AE61" i="226" s="1"/>
  <c r="D61" i="226"/>
  <c r="AE60" i="226"/>
  <c r="BA60" i="226" s="1"/>
  <c r="D60" i="226"/>
  <c r="AR60" i="226" s="1"/>
  <c r="D59" i="226"/>
  <c r="AR59" i="226" s="1"/>
  <c r="D58" i="226"/>
  <c r="AG58" i="226" s="1"/>
  <c r="D57" i="226"/>
  <c r="D56" i="226"/>
  <c r="AG56" i="226" s="1"/>
  <c r="D55" i="226"/>
  <c r="D54" i="226"/>
  <c r="AC54" i="226" s="1"/>
  <c r="D53" i="226"/>
  <c r="AC53" i="226" s="1"/>
  <c r="D52" i="226"/>
  <c r="AG52" i="226" s="1"/>
  <c r="D51" i="226"/>
  <c r="AR51" i="226" s="1"/>
  <c r="D50" i="226"/>
  <c r="BC48" i="226"/>
  <c r="BA48" i="226"/>
  <c r="AQ48" i="226"/>
  <c r="AP48" i="226"/>
  <c r="AE47" i="226"/>
  <c r="BC46" i="226"/>
  <c r="BA46" i="226"/>
  <c r="G46" i="226"/>
  <c r="AP46" i="226" s="1"/>
  <c r="D46" i="226"/>
  <c r="AR46" i="226" s="1"/>
  <c r="BC45" i="226"/>
  <c r="G45" i="226"/>
  <c r="D45" i="226"/>
  <c r="AR45" i="226" s="1"/>
  <c r="AE44" i="226"/>
  <c r="BC44" i="226" s="1"/>
  <c r="G44" i="226"/>
  <c r="D44" i="226"/>
  <c r="AR44" i="226" s="1"/>
  <c r="AV44" i="226" s="1"/>
  <c r="AE43" i="226"/>
  <c r="BA43" i="226" s="1"/>
  <c r="G43" i="226"/>
  <c r="D43" i="226"/>
  <c r="AR43" i="226" s="1"/>
  <c r="AR42" i="226"/>
  <c r="AQ42" i="226"/>
  <c r="AP42" i="226"/>
  <c r="AG42" i="226"/>
  <c r="AE42" i="226"/>
  <c r="AC42" i="226"/>
  <c r="AR41" i="226"/>
  <c r="AS41" i="226" s="1"/>
  <c r="AQ41" i="226"/>
  <c r="AP41" i="226"/>
  <c r="AG41" i="226"/>
  <c r="AE41" i="226"/>
  <c r="BC41" i="226" s="1"/>
  <c r="AC41" i="226"/>
  <c r="AR29" i="226"/>
  <c r="AC29" i="226"/>
  <c r="AC28" i="226"/>
  <c r="AC22" i="226"/>
  <c r="AR18" i="226"/>
  <c r="AO18" i="226"/>
  <c r="BB10" i="226"/>
  <c r="K248" i="225"/>
  <c r="L248" i="225" s="1"/>
  <c r="M248" i="225" s="1"/>
  <c r="K247" i="225"/>
  <c r="L247" i="225" s="1"/>
  <c r="K246" i="225"/>
  <c r="L246" i="225" s="1"/>
  <c r="K245" i="225"/>
  <c r="L245" i="225" s="1"/>
  <c r="H245" i="225" s="1"/>
  <c r="J245" i="225"/>
  <c r="K241" i="225"/>
  <c r="L241" i="225" s="1"/>
  <c r="K240" i="225"/>
  <c r="L240" i="225" s="1"/>
  <c r="K239" i="225"/>
  <c r="L239" i="225" s="1"/>
  <c r="K238" i="225"/>
  <c r="L238" i="225" s="1"/>
  <c r="J238" i="225"/>
  <c r="K234" i="225"/>
  <c r="L234" i="225" s="1"/>
  <c r="M234" i="225" s="1"/>
  <c r="K233" i="225"/>
  <c r="L233" i="225" s="1"/>
  <c r="K232" i="225"/>
  <c r="L232" i="225" s="1"/>
  <c r="M232" i="225" s="1"/>
  <c r="K231" i="225"/>
  <c r="L231" i="225" s="1"/>
  <c r="J231" i="225"/>
  <c r="K227" i="225"/>
  <c r="L227" i="225" s="1"/>
  <c r="K226" i="225"/>
  <c r="L226" i="225" s="1"/>
  <c r="K225" i="225"/>
  <c r="L225" i="225" s="1"/>
  <c r="K224" i="225"/>
  <c r="L224" i="225" s="1"/>
  <c r="J224" i="225"/>
  <c r="K220" i="225"/>
  <c r="L220" i="225" s="1"/>
  <c r="K219" i="225"/>
  <c r="L219" i="225" s="1"/>
  <c r="K218" i="225"/>
  <c r="L218" i="225" s="1"/>
  <c r="K217" i="225"/>
  <c r="L217" i="225" s="1"/>
  <c r="J217" i="225"/>
  <c r="K213" i="225"/>
  <c r="L213" i="225" s="1"/>
  <c r="K212" i="225"/>
  <c r="L212" i="225" s="1"/>
  <c r="K211" i="225"/>
  <c r="L211" i="225" s="1"/>
  <c r="K210" i="225"/>
  <c r="L210" i="225" s="1"/>
  <c r="J210" i="225"/>
  <c r="K206" i="225"/>
  <c r="L206" i="225" s="1"/>
  <c r="M206" i="225" s="1"/>
  <c r="K205" i="225"/>
  <c r="L205" i="225" s="1"/>
  <c r="H205" i="225" s="1"/>
  <c r="K204" i="225"/>
  <c r="L204" i="225" s="1"/>
  <c r="K203" i="225"/>
  <c r="L203" i="225" s="1"/>
  <c r="M203" i="225" s="1"/>
  <c r="J203" i="225"/>
  <c r="K199" i="225"/>
  <c r="L199" i="225" s="1"/>
  <c r="M199" i="225" s="1"/>
  <c r="K198" i="225"/>
  <c r="L198" i="225" s="1"/>
  <c r="K197" i="225"/>
  <c r="L197" i="225" s="1"/>
  <c r="K196" i="225"/>
  <c r="L196" i="225" s="1"/>
  <c r="J196" i="225"/>
  <c r="K192" i="225"/>
  <c r="L192" i="225" s="1"/>
  <c r="K191" i="225"/>
  <c r="L191" i="225" s="1"/>
  <c r="K190" i="225"/>
  <c r="L190" i="225" s="1"/>
  <c r="K189" i="225"/>
  <c r="L189" i="225" s="1"/>
  <c r="J189" i="225"/>
  <c r="K185" i="225"/>
  <c r="L185" i="225" s="1"/>
  <c r="M185" i="225" s="1"/>
  <c r="K184" i="225"/>
  <c r="L184" i="225" s="1"/>
  <c r="M184" i="225" s="1"/>
  <c r="K183" i="225"/>
  <c r="L183" i="225" s="1"/>
  <c r="K182" i="225"/>
  <c r="L182" i="225" s="1"/>
  <c r="J182" i="225"/>
  <c r="K178" i="225"/>
  <c r="L178" i="225" s="1"/>
  <c r="K177" i="225"/>
  <c r="L177" i="225" s="1"/>
  <c r="M177" i="225" s="1"/>
  <c r="K176" i="225"/>
  <c r="L176" i="225" s="1"/>
  <c r="M176" i="225" s="1"/>
  <c r="K175" i="225"/>
  <c r="L175" i="225" s="1"/>
  <c r="H175" i="225" s="1"/>
  <c r="J175" i="225"/>
  <c r="K171" i="225"/>
  <c r="L171" i="225" s="1"/>
  <c r="K170" i="225"/>
  <c r="L170" i="225" s="1"/>
  <c r="K169" i="225"/>
  <c r="L169" i="225" s="1"/>
  <c r="K168" i="225"/>
  <c r="L168" i="225" s="1"/>
  <c r="J168" i="225"/>
  <c r="K164" i="225"/>
  <c r="L164" i="225" s="1"/>
  <c r="M164" i="225" s="1"/>
  <c r="K163" i="225"/>
  <c r="L163" i="225" s="1"/>
  <c r="K162" i="225"/>
  <c r="L162" i="225" s="1"/>
  <c r="M162" i="225" s="1"/>
  <c r="K161" i="225"/>
  <c r="L161" i="225" s="1"/>
  <c r="J161" i="225"/>
  <c r="K157" i="225"/>
  <c r="L157" i="225" s="1"/>
  <c r="K156" i="225"/>
  <c r="L156" i="225" s="1"/>
  <c r="M156" i="225" s="1"/>
  <c r="K155" i="225"/>
  <c r="L155" i="225" s="1"/>
  <c r="K154" i="225"/>
  <c r="L154" i="225" s="1"/>
  <c r="J154" i="225"/>
  <c r="K150" i="225"/>
  <c r="L150" i="225" s="1"/>
  <c r="K149" i="225"/>
  <c r="L149" i="225" s="1"/>
  <c r="K148" i="225"/>
  <c r="L148" i="225" s="1"/>
  <c r="K147" i="225"/>
  <c r="L147" i="225" s="1"/>
  <c r="M147" i="225" s="1"/>
  <c r="J147" i="225"/>
  <c r="L138" i="225"/>
  <c r="R139" i="225" s="1"/>
  <c r="G137" i="225"/>
  <c r="J137" i="225" s="1"/>
  <c r="L131" i="225"/>
  <c r="L130" i="225"/>
  <c r="R131" i="225" s="1"/>
  <c r="J130" i="225"/>
  <c r="J129" i="225"/>
  <c r="L128" i="225"/>
  <c r="J128" i="225"/>
  <c r="T127" i="225"/>
  <c r="T128" i="225" s="1"/>
  <c r="T129" i="225" s="1"/>
  <c r="L127" i="225"/>
  <c r="J127" i="225"/>
  <c r="G126" i="225"/>
  <c r="I126" i="225" s="1"/>
  <c r="S122" i="225"/>
  <c r="D122" i="225"/>
  <c r="S121" i="225"/>
  <c r="D121" i="225"/>
  <c r="S120" i="225"/>
  <c r="D120" i="225"/>
  <c r="S119" i="225"/>
  <c r="D119" i="225"/>
  <c r="S118" i="225"/>
  <c r="D118" i="225"/>
  <c r="S117" i="225"/>
  <c r="D117" i="225"/>
  <c r="S116" i="225"/>
  <c r="D116" i="225"/>
  <c r="S115" i="225"/>
  <c r="D115" i="225"/>
  <c r="S114" i="225"/>
  <c r="D114" i="225"/>
  <c r="S113" i="225"/>
  <c r="D113" i="225"/>
  <c r="S112" i="225"/>
  <c r="D112" i="225"/>
  <c r="S111" i="225"/>
  <c r="D111" i="225"/>
  <c r="S110" i="225"/>
  <c r="D110" i="225"/>
  <c r="S109" i="225"/>
  <c r="D109" i="225"/>
  <c r="S108" i="225"/>
  <c r="D108" i="225"/>
  <c r="S107" i="225"/>
  <c r="K107" i="225"/>
  <c r="L107" i="225" s="1"/>
  <c r="I107" i="225"/>
  <c r="D107" i="225"/>
  <c r="S106" i="225"/>
  <c r="K106" i="225"/>
  <c r="L106" i="225" s="1"/>
  <c r="I106" i="225"/>
  <c r="D106" i="225"/>
  <c r="S105" i="225"/>
  <c r="K105" i="225"/>
  <c r="L105" i="225" s="1"/>
  <c r="I105" i="225"/>
  <c r="D105" i="225"/>
  <c r="S104" i="225"/>
  <c r="K104" i="225"/>
  <c r="L104" i="225" s="1"/>
  <c r="I104" i="225"/>
  <c r="D104" i="225"/>
  <c r="S103" i="225"/>
  <c r="K103" i="225"/>
  <c r="L103" i="225" s="1"/>
  <c r="I103" i="225"/>
  <c r="D103" i="225"/>
  <c r="S102" i="225"/>
  <c r="K102" i="225"/>
  <c r="L102" i="225" s="1"/>
  <c r="I102" i="225"/>
  <c r="D102" i="225"/>
  <c r="S101" i="225"/>
  <c r="K101" i="225"/>
  <c r="L101" i="225" s="1"/>
  <c r="I101" i="225"/>
  <c r="D101" i="225"/>
  <c r="S100" i="225"/>
  <c r="K100" i="225"/>
  <c r="L100" i="225" s="1"/>
  <c r="I100" i="225"/>
  <c r="D100" i="225"/>
  <c r="S99" i="225"/>
  <c r="K99" i="225"/>
  <c r="L99" i="225" s="1"/>
  <c r="I99" i="225"/>
  <c r="D99" i="225"/>
  <c r="S98" i="225"/>
  <c r="K98" i="225"/>
  <c r="L98" i="225" s="1"/>
  <c r="I98" i="225"/>
  <c r="D98" i="225"/>
  <c r="S97" i="225"/>
  <c r="K97" i="225"/>
  <c r="L97" i="225" s="1"/>
  <c r="I97" i="225"/>
  <c r="D97" i="225"/>
  <c r="S96" i="225"/>
  <c r="K96" i="225"/>
  <c r="L96" i="225" s="1"/>
  <c r="I96" i="225"/>
  <c r="D96" i="225"/>
  <c r="S95" i="225"/>
  <c r="K95" i="225"/>
  <c r="L95" i="225" s="1"/>
  <c r="I95" i="225"/>
  <c r="D95" i="225"/>
  <c r="S94" i="225"/>
  <c r="K94" i="225"/>
  <c r="L94" i="225" s="1"/>
  <c r="I94" i="225"/>
  <c r="D94" i="225"/>
  <c r="S93" i="225"/>
  <c r="K93" i="225"/>
  <c r="L93" i="225" s="1"/>
  <c r="I93" i="225"/>
  <c r="D93" i="225"/>
  <c r="S92" i="225"/>
  <c r="K92" i="225"/>
  <c r="L92" i="225" s="1"/>
  <c r="I92" i="225"/>
  <c r="D92" i="225"/>
  <c r="S91" i="225"/>
  <c r="K91" i="225"/>
  <c r="L91" i="225" s="1"/>
  <c r="I91" i="225"/>
  <c r="D91" i="225"/>
  <c r="S90" i="225"/>
  <c r="K90" i="225"/>
  <c r="L90" i="225" s="1"/>
  <c r="I90" i="225"/>
  <c r="D90" i="225"/>
  <c r="S89" i="225"/>
  <c r="K89" i="225"/>
  <c r="L89" i="225" s="1"/>
  <c r="I89" i="225"/>
  <c r="D89" i="225"/>
  <c r="S88" i="225"/>
  <c r="K88" i="225"/>
  <c r="L88" i="225" s="1"/>
  <c r="I88" i="225"/>
  <c r="D88" i="225"/>
  <c r="S87" i="225"/>
  <c r="K87" i="225"/>
  <c r="L87" i="225" s="1"/>
  <c r="I87" i="225"/>
  <c r="D87" i="225"/>
  <c r="S86" i="225"/>
  <c r="K86" i="225"/>
  <c r="L86" i="225" s="1"/>
  <c r="I86" i="225"/>
  <c r="D86" i="225"/>
  <c r="S85" i="225"/>
  <c r="K85" i="225"/>
  <c r="L85" i="225" s="1"/>
  <c r="I85" i="225"/>
  <c r="D85" i="225"/>
  <c r="S84" i="225"/>
  <c r="K84" i="225"/>
  <c r="L84" i="225" s="1"/>
  <c r="I84" i="225"/>
  <c r="D84" i="225"/>
  <c r="S83" i="225"/>
  <c r="K83" i="225"/>
  <c r="L83" i="225" s="1"/>
  <c r="I83" i="225"/>
  <c r="D83" i="225"/>
  <c r="Q81" i="225"/>
  <c r="L81" i="225"/>
  <c r="S80" i="225"/>
  <c r="Q80" i="225"/>
  <c r="L80" i="225"/>
  <c r="S79" i="225"/>
  <c r="Q79" i="225"/>
  <c r="K79" i="225"/>
  <c r="L79" i="225" s="1"/>
  <c r="I79" i="225"/>
  <c r="D79" i="225"/>
  <c r="S78" i="225"/>
  <c r="Q78" i="225"/>
  <c r="K78" i="225"/>
  <c r="L78" i="225" s="1"/>
  <c r="I78" i="225"/>
  <c r="D78" i="225"/>
  <c r="S77" i="225"/>
  <c r="Q77" i="225"/>
  <c r="K77" i="225"/>
  <c r="L77" i="225" s="1"/>
  <c r="I77" i="225"/>
  <c r="D77" i="225"/>
  <c r="S76" i="225"/>
  <c r="Q76" i="225"/>
  <c r="K76" i="225"/>
  <c r="L76" i="225" s="1"/>
  <c r="I76" i="225"/>
  <c r="D76" i="225"/>
  <c r="S75" i="225"/>
  <c r="Q75" i="225"/>
  <c r="K75" i="225"/>
  <c r="L75" i="225" s="1"/>
  <c r="I75" i="225"/>
  <c r="D75" i="225"/>
  <c r="S74" i="225"/>
  <c r="Q74" i="225"/>
  <c r="K74" i="225"/>
  <c r="L74" i="225" s="1"/>
  <c r="I74" i="225"/>
  <c r="D74" i="225"/>
  <c r="S73" i="225"/>
  <c r="Q73" i="225"/>
  <c r="K73" i="225"/>
  <c r="L73" i="225" s="1"/>
  <c r="I73" i="225"/>
  <c r="D73" i="225"/>
  <c r="S72" i="225"/>
  <c r="Q72" i="225"/>
  <c r="K72" i="225"/>
  <c r="L72" i="225" s="1"/>
  <c r="I72" i="225"/>
  <c r="D72" i="225"/>
  <c r="S71" i="225"/>
  <c r="Q71" i="225"/>
  <c r="K71" i="225"/>
  <c r="L71" i="225" s="1"/>
  <c r="I71" i="225"/>
  <c r="D71" i="225"/>
  <c r="S70" i="225"/>
  <c r="Q70" i="225"/>
  <c r="K70" i="225"/>
  <c r="L70" i="225" s="1"/>
  <c r="I70" i="225"/>
  <c r="D70" i="225"/>
  <c r="S69" i="225"/>
  <c r="Q69" i="225"/>
  <c r="K69" i="225"/>
  <c r="L69" i="225" s="1"/>
  <c r="I69" i="225"/>
  <c r="D69" i="225"/>
  <c r="S68" i="225"/>
  <c r="Q68" i="225"/>
  <c r="K68" i="225"/>
  <c r="L68" i="225" s="1"/>
  <c r="I68" i="225"/>
  <c r="D68" i="225"/>
  <c r="S67" i="225"/>
  <c r="Q67" i="225"/>
  <c r="K67" i="225"/>
  <c r="L67" i="225" s="1"/>
  <c r="I67" i="225"/>
  <c r="D67" i="225"/>
  <c r="S66" i="225"/>
  <c r="Q66" i="225"/>
  <c r="K66" i="225"/>
  <c r="L66" i="225" s="1"/>
  <c r="I66" i="225"/>
  <c r="D66" i="225"/>
  <c r="S65" i="225"/>
  <c r="Q65" i="225"/>
  <c r="K65" i="225"/>
  <c r="L65" i="225" s="1"/>
  <c r="I65" i="225"/>
  <c r="D65" i="225"/>
  <c r="S64" i="225"/>
  <c r="Q64" i="225"/>
  <c r="K64" i="225"/>
  <c r="L64" i="225" s="1"/>
  <c r="I64" i="225"/>
  <c r="D64" i="225"/>
  <c r="S63" i="225"/>
  <c r="Q63" i="225"/>
  <c r="K63" i="225"/>
  <c r="L63" i="225" s="1"/>
  <c r="I63" i="225"/>
  <c r="D63" i="225"/>
  <c r="S62" i="225"/>
  <c r="Q62" i="225"/>
  <c r="K62" i="225"/>
  <c r="L62" i="225" s="1"/>
  <c r="I62" i="225"/>
  <c r="D62" i="225"/>
  <c r="S61" i="225"/>
  <c r="Q61" i="225"/>
  <c r="K61" i="225"/>
  <c r="L61" i="225" s="1"/>
  <c r="I61" i="225"/>
  <c r="D61" i="225"/>
  <c r="S60" i="225"/>
  <c r="Q60" i="225"/>
  <c r="K60" i="225"/>
  <c r="L60" i="225" s="1"/>
  <c r="I60" i="225"/>
  <c r="D60" i="225"/>
  <c r="S59" i="225"/>
  <c r="Q59" i="225"/>
  <c r="K59" i="225"/>
  <c r="L59" i="225" s="1"/>
  <c r="I59" i="225"/>
  <c r="D59" i="225"/>
  <c r="S58" i="225"/>
  <c r="Q58" i="225"/>
  <c r="K58" i="225"/>
  <c r="L58" i="225" s="1"/>
  <c r="I58" i="225"/>
  <c r="D58" i="225"/>
  <c r="S57" i="225"/>
  <c r="Q57" i="225"/>
  <c r="K57" i="225"/>
  <c r="L57" i="225" s="1"/>
  <c r="I57" i="225"/>
  <c r="D57" i="225"/>
  <c r="S56" i="225"/>
  <c r="Q56" i="225"/>
  <c r="K56" i="225"/>
  <c r="L56" i="225" s="1"/>
  <c r="I56" i="225"/>
  <c r="D56" i="225"/>
  <c r="S55" i="225"/>
  <c r="Q55" i="225"/>
  <c r="K55" i="225"/>
  <c r="L55" i="225" s="1"/>
  <c r="I55" i="225"/>
  <c r="D55" i="225"/>
  <c r="S54" i="225"/>
  <c r="Q54" i="225"/>
  <c r="K54" i="225"/>
  <c r="L54" i="225" s="1"/>
  <c r="I54" i="225"/>
  <c r="D54" i="225"/>
  <c r="S53" i="225"/>
  <c r="Q53" i="225"/>
  <c r="K53" i="225"/>
  <c r="L53" i="225" s="1"/>
  <c r="I53" i="225"/>
  <c r="D53" i="225"/>
  <c r="S52" i="225"/>
  <c r="Q52" i="225"/>
  <c r="K52" i="225"/>
  <c r="L52" i="225" s="1"/>
  <c r="I52" i="225"/>
  <c r="D52" i="225"/>
  <c r="S51" i="225"/>
  <c r="Q51" i="225"/>
  <c r="K51" i="225"/>
  <c r="L51" i="225" s="1"/>
  <c r="I51" i="225"/>
  <c r="D51" i="225"/>
  <c r="S50" i="225"/>
  <c r="Q50" i="225"/>
  <c r="K50" i="225"/>
  <c r="L50" i="225" s="1"/>
  <c r="I50" i="225"/>
  <c r="D50" i="225"/>
  <c r="S49" i="225"/>
  <c r="Q49" i="225"/>
  <c r="K49" i="225"/>
  <c r="L49" i="225" s="1"/>
  <c r="I49" i="225"/>
  <c r="D49" i="225"/>
  <c r="S48" i="225"/>
  <c r="Q48" i="225"/>
  <c r="K48" i="225"/>
  <c r="L48" i="225" s="1"/>
  <c r="I48" i="225"/>
  <c r="D48" i="225"/>
  <c r="S47" i="225"/>
  <c r="Q47" i="225"/>
  <c r="K47" i="225"/>
  <c r="L47" i="225" s="1"/>
  <c r="I47" i="225"/>
  <c r="D47" i="225"/>
  <c r="S46" i="225"/>
  <c r="Q46" i="225"/>
  <c r="K46" i="225"/>
  <c r="L46" i="225" s="1"/>
  <c r="I46" i="225"/>
  <c r="D46" i="225"/>
  <c r="Q45" i="225"/>
  <c r="E44" i="225"/>
  <c r="E43" i="225"/>
  <c r="C43" i="225"/>
  <c r="I43" i="225" s="1"/>
  <c r="E42" i="225"/>
  <c r="E41" i="225"/>
  <c r="E40" i="225"/>
  <c r="E39" i="225"/>
  <c r="E38" i="225"/>
  <c r="E37" i="225"/>
  <c r="E36" i="225"/>
  <c r="E35" i="225"/>
  <c r="E34" i="225"/>
  <c r="C34" i="225"/>
  <c r="I34" i="225" s="1"/>
  <c r="E33" i="225"/>
  <c r="E32" i="225"/>
  <c r="E31" i="225"/>
  <c r="E30" i="225"/>
  <c r="F29" i="225"/>
  <c r="F28" i="225"/>
  <c r="F27" i="225"/>
  <c r="F26" i="225"/>
  <c r="K25" i="225"/>
  <c r="I25" i="225"/>
  <c r="F25" i="225"/>
  <c r="F24" i="225"/>
  <c r="F23" i="225"/>
  <c r="F22" i="225"/>
  <c r="F21" i="225"/>
  <c r="F20" i="225"/>
  <c r="F19" i="225"/>
  <c r="F18" i="225"/>
  <c r="K17" i="225"/>
  <c r="K37" i="225" s="1"/>
  <c r="I17" i="225"/>
  <c r="F17" i="225"/>
  <c r="F16" i="225"/>
  <c r="F15" i="225"/>
  <c r="I14" i="225"/>
  <c r="F14" i="225"/>
  <c r="F13" i="225"/>
  <c r="F12" i="225"/>
  <c r="F11" i="225"/>
  <c r="F10" i="225"/>
  <c r="K10" i="225" s="1"/>
  <c r="K30" i="225" s="1"/>
  <c r="J8" i="225"/>
  <c r="H8" i="225"/>
  <c r="F8" i="225"/>
  <c r="J7" i="225"/>
  <c r="H7" i="225"/>
  <c r="F7" i="225"/>
  <c r="J6" i="225"/>
  <c r="H6" i="225"/>
  <c r="F6" i="225"/>
  <c r="J5" i="225"/>
  <c r="H5" i="225"/>
  <c r="F5" i="225"/>
  <c r="J4" i="225"/>
  <c r="H4" i="225"/>
  <c r="F4" i="225"/>
  <c r="J3" i="225"/>
  <c r="R7" i="225" s="1"/>
  <c r="H3" i="225"/>
  <c r="F3" i="225"/>
  <c r="AR44" i="224"/>
  <c r="AE44" i="224"/>
  <c r="S44" i="224"/>
  <c r="AQ43" i="224"/>
  <c r="AQ42" i="224"/>
  <c r="X33" i="224"/>
  <c r="D33" i="224"/>
  <c r="D19" i="225" s="1"/>
  <c r="F211" i="63" s="1"/>
  <c r="X32" i="224"/>
  <c r="D32" i="224"/>
  <c r="X31" i="224"/>
  <c r="AQ39" i="224" s="1"/>
  <c r="AI31" i="224" s="1"/>
  <c r="D31" i="224"/>
  <c r="AQ31" i="224" s="1"/>
  <c r="O31" i="224" s="1"/>
  <c r="X30" i="224"/>
  <c r="AQ38" i="224" s="1"/>
  <c r="AI30" i="224" s="1"/>
  <c r="D30" i="224"/>
  <c r="X29" i="224"/>
  <c r="D29" i="224"/>
  <c r="X28" i="224"/>
  <c r="AQ36" i="224" s="1"/>
  <c r="AI28" i="224" s="1"/>
  <c r="D28" i="224"/>
  <c r="X27" i="224"/>
  <c r="AQ35" i="224" s="1"/>
  <c r="AI27" i="224" s="1"/>
  <c r="D27" i="224"/>
  <c r="X26" i="224"/>
  <c r="D26" i="224"/>
  <c r="X25" i="224"/>
  <c r="AQ33" i="224" s="1"/>
  <c r="D25" i="224"/>
  <c r="D11" i="225" s="1"/>
  <c r="F203" i="63" s="1"/>
  <c r="X24" i="224"/>
  <c r="D24" i="224"/>
  <c r="V21" i="223"/>
  <c r="V46" i="223" s="1"/>
  <c r="V65" i="223" s="1"/>
  <c r="AJ92" i="222"/>
  <c r="B92" i="222" s="1"/>
  <c r="AX32" i="222"/>
  <c r="AW32" i="222"/>
  <c r="U32" i="222"/>
  <c r="R32" i="222"/>
  <c r="D32" i="222"/>
  <c r="AX31" i="222"/>
  <c r="AW31" i="222"/>
  <c r="U31" i="222"/>
  <c r="R31" i="222"/>
  <c r="D31" i="222"/>
  <c r="AR31" i="222" s="1"/>
  <c r="AT31" i="222" s="1"/>
  <c r="AX30" i="222"/>
  <c r="AW30" i="222"/>
  <c r="U30" i="222"/>
  <c r="R30" i="222"/>
  <c r="D30" i="222"/>
  <c r="AC30" i="222" s="1"/>
  <c r="AX29" i="222"/>
  <c r="AW29" i="222"/>
  <c r="U29" i="222"/>
  <c r="R29" i="222"/>
  <c r="D29" i="222"/>
  <c r="AO29" i="222" s="1"/>
  <c r="AX28" i="222"/>
  <c r="AW28" i="222"/>
  <c r="U28" i="222"/>
  <c r="R28" i="222"/>
  <c r="D28" i="222"/>
  <c r="AR28" i="222" s="1"/>
  <c r="AX27" i="222"/>
  <c r="AW27" i="222"/>
  <c r="U27" i="222"/>
  <c r="R27" i="222"/>
  <c r="D27" i="222"/>
  <c r="AX26" i="222"/>
  <c r="AW26" i="222"/>
  <c r="U26" i="222"/>
  <c r="R26" i="222"/>
  <c r="D26" i="222"/>
  <c r="AR26" i="222" s="1"/>
  <c r="AX25" i="222"/>
  <c r="AW25" i="222"/>
  <c r="U25" i="222"/>
  <c r="R25" i="222"/>
  <c r="D25" i="222"/>
  <c r="AO25" i="222" s="1"/>
  <c r="AX24" i="222"/>
  <c r="AW24" i="222"/>
  <c r="U24" i="222"/>
  <c r="R24" i="222"/>
  <c r="D24" i="222"/>
  <c r="AX23" i="222"/>
  <c r="AW23" i="222"/>
  <c r="U23" i="222"/>
  <c r="R23" i="222"/>
  <c r="D23" i="222"/>
  <c r="AR23" i="222" s="1"/>
  <c r="AU23" i="222" s="1"/>
  <c r="AX22" i="222"/>
  <c r="AW22" i="222"/>
  <c r="D22" i="222"/>
  <c r="AC22" i="222" s="1"/>
  <c r="AX21" i="222"/>
  <c r="AW21" i="222"/>
  <c r="D21" i="222"/>
  <c r="AO21" i="222" s="1"/>
  <c r="AX20" i="222"/>
  <c r="AW20" i="222"/>
  <c r="D20" i="222"/>
  <c r="C151" i="222" s="1"/>
  <c r="AX19" i="222"/>
  <c r="AW19" i="222"/>
  <c r="D19" i="222"/>
  <c r="C144" i="222" s="1"/>
  <c r="AX18" i="222"/>
  <c r="AW18" i="222"/>
  <c r="D18" i="222"/>
  <c r="AO18" i="222" s="1"/>
  <c r="AX17" i="222"/>
  <c r="AW17" i="222"/>
  <c r="D17" i="222"/>
  <c r="AR17" i="222" s="1"/>
  <c r="AX16" i="222"/>
  <c r="AW16" i="222"/>
  <c r="D16" i="222"/>
  <c r="C123" i="222" s="1"/>
  <c r="AX15" i="222"/>
  <c r="AW15" i="222"/>
  <c r="D15" i="222"/>
  <c r="AR15" i="222" s="1"/>
  <c r="AX14" i="222"/>
  <c r="AW14" i="222"/>
  <c r="D14" i="222"/>
  <c r="AC14" i="222" s="1"/>
  <c r="AX13" i="222"/>
  <c r="AW13" i="222"/>
  <c r="D13" i="222"/>
  <c r="C102" i="222" s="1"/>
  <c r="R9" i="222"/>
  <c r="M9" i="222"/>
  <c r="F9" i="222"/>
  <c r="R8" i="222"/>
  <c r="M8" i="222"/>
  <c r="F8" i="222"/>
  <c r="R7" i="222"/>
  <c r="M7" i="222"/>
  <c r="F7" i="222"/>
  <c r="R5" i="222"/>
  <c r="F5" i="222"/>
  <c r="M4" i="222"/>
  <c r="F4" i="222"/>
  <c r="F3" i="222"/>
  <c r="A49" i="222" s="1" a="1"/>
  <c r="A49" i="222" s="1"/>
  <c r="AK2" i="222"/>
  <c r="AG2" i="222"/>
  <c r="L143" i="221"/>
  <c r="I135" i="221"/>
  <c r="I134" i="221"/>
  <c r="I133" i="221"/>
  <c r="C29" i="221"/>
  <c r="K29" i="221" s="1"/>
  <c r="C28" i="221"/>
  <c r="C27" i="221"/>
  <c r="E199" i="63" s="1"/>
  <c r="C26" i="221"/>
  <c r="E198" i="63" s="1"/>
  <c r="C25" i="221"/>
  <c r="I25" i="221" s="1"/>
  <c r="C24" i="221"/>
  <c r="E196" i="63" s="1"/>
  <c r="C23" i="221"/>
  <c r="E195" i="63" s="1"/>
  <c r="C22" i="221"/>
  <c r="K22" i="221" s="1"/>
  <c r="C21" i="221"/>
  <c r="C20" i="221"/>
  <c r="C40" i="221" s="1"/>
  <c r="I40" i="221" s="1"/>
  <c r="C19" i="221"/>
  <c r="E191" i="63" s="1"/>
  <c r="C18" i="221"/>
  <c r="E190" i="63" s="1"/>
  <c r="C17" i="221"/>
  <c r="I17" i="221" s="1"/>
  <c r="C16" i="221"/>
  <c r="E188" i="63" s="1"/>
  <c r="C15" i="221"/>
  <c r="E187" i="63" s="1"/>
  <c r="C14" i="221"/>
  <c r="K14" i="221" s="1"/>
  <c r="K34" i="221" s="1"/>
  <c r="C13" i="221"/>
  <c r="I13" i="221" s="1"/>
  <c r="C12" i="221"/>
  <c r="C11" i="221"/>
  <c r="E183" i="63" s="1"/>
  <c r="C10" i="221"/>
  <c r="E182" i="63" s="1"/>
  <c r="D7" i="221"/>
  <c r="D6" i="221"/>
  <c r="E5" i="221"/>
  <c r="D5" i="221"/>
  <c r="C5" i="221"/>
  <c r="D4" i="221"/>
  <c r="D3" i="221"/>
  <c r="D2" i="221"/>
  <c r="AA77" i="223"/>
  <c r="X84" i="223" s="1"/>
  <c r="I136" i="221" s="1"/>
  <c r="AE65" i="223"/>
  <c r="AG63" i="223"/>
  <c r="AB63" i="223"/>
  <c r="AG62" i="223"/>
  <c r="AB62" i="223"/>
  <c r="AG61" i="223"/>
  <c r="AB61" i="223"/>
  <c r="AG60" i="223"/>
  <c r="AB60" i="223"/>
  <c r="AG59" i="223"/>
  <c r="AB59" i="223"/>
  <c r="AG58" i="223"/>
  <c r="AB58" i="223"/>
  <c r="AG57" i="223"/>
  <c r="AB57" i="223"/>
  <c r="AG56" i="223"/>
  <c r="AB56" i="223"/>
  <c r="AG55" i="223"/>
  <c r="AB55" i="223"/>
  <c r="AG54" i="223"/>
  <c r="AB54" i="223"/>
  <c r="AG53" i="223"/>
  <c r="AB53" i="223"/>
  <c r="AG52" i="223"/>
  <c r="AB52" i="223"/>
  <c r="AG51" i="223"/>
  <c r="AB51" i="223"/>
  <c r="AG50" i="223"/>
  <c r="AB50" i="223"/>
  <c r="AG49" i="223"/>
  <c r="AB49" i="223"/>
  <c r="AG48" i="223"/>
  <c r="AE46" i="223"/>
  <c r="AB45" i="223"/>
  <c r="X80" i="223" s="1"/>
  <c r="I132" i="221" s="1"/>
  <c r="AG37" i="223"/>
  <c r="AG36" i="223"/>
  <c r="AG35" i="223"/>
  <c r="AG34" i="223"/>
  <c r="AG33" i="223"/>
  <c r="AG32" i="223"/>
  <c r="AG31" i="223"/>
  <c r="AG30" i="223"/>
  <c r="AG29" i="223"/>
  <c r="AG28" i="223"/>
  <c r="AG27" i="223"/>
  <c r="AG26" i="223"/>
  <c r="AA19" i="223"/>
  <c r="V19" i="223"/>
  <c r="AC19" i="223" s="1"/>
  <c r="AA18" i="223"/>
  <c r="V18" i="223"/>
  <c r="AA17" i="223"/>
  <c r="V17" i="223"/>
  <c r="AC17" i="223" s="1"/>
  <c r="AA16" i="223"/>
  <c r="V16" i="223"/>
  <c r="AC16" i="223" s="1"/>
  <c r="AA15" i="223"/>
  <c r="V15" i="223"/>
  <c r="AC14" i="223"/>
  <c r="AA14" i="223"/>
  <c r="AA13" i="223"/>
  <c r="V13" i="223"/>
  <c r="W13" i="223" s="1"/>
  <c r="AA12" i="223"/>
  <c r="V12" i="223"/>
  <c r="W12" i="223" s="1"/>
  <c r="AC11" i="223"/>
  <c r="AA11" i="223"/>
  <c r="AA10" i="223"/>
  <c r="V10" i="223"/>
  <c r="AA9" i="223"/>
  <c r="V9" i="223"/>
  <c r="AC9" i="223" s="1"/>
  <c r="AC8" i="223"/>
  <c r="AA8" i="223"/>
  <c r="AC7" i="223"/>
  <c r="AA7" i="223"/>
  <c r="AC6" i="223"/>
  <c r="AA6" i="223"/>
  <c r="AA5" i="223"/>
  <c r="V5" i="223"/>
  <c r="AC4" i="223"/>
  <c r="AA4" i="223"/>
  <c r="AC3" i="223"/>
  <c r="AA3" i="223"/>
  <c r="X155" i="222"/>
  <c r="X154" i="222"/>
  <c r="X153" i="222"/>
  <c r="X152" i="222"/>
  <c r="X151" i="222"/>
  <c r="X148" i="222"/>
  <c r="X147" i="222"/>
  <c r="X146" i="222"/>
  <c r="X145" i="222"/>
  <c r="X144" i="222"/>
  <c r="X141" i="222"/>
  <c r="X140" i="222"/>
  <c r="X139" i="222"/>
  <c r="X138" i="222"/>
  <c r="X137" i="222"/>
  <c r="X134" i="222"/>
  <c r="X133" i="222"/>
  <c r="X132" i="222"/>
  <c r="X131" i="222"/>
  <c r="X130" i="222"/>
  <c r="X127" i="222"/>
  <c r="X126" i="222"/>
  <c r="X125" i="222"/>
  <c r="X124" i="222"/>
  <c r="X123" i="222"/>
  <c r="X120" i="222"/>
  <c r="X119" i="222"/>
  <c r="X118" i="222"/>
  <c r="X117" i="222"/>
  <c r="X116" i="222"/>
  <c r="X113" i="222"/>
  <c r="Z113" i="222" s="1"/>
  <c r="AB113" i="222" s="1"/>
  <c r="AD113" i="222" s="1"/>
  <c r="X112" i="222"/>
  <c r="Z112" i="222" s="1"/>
  <c r="AB112" i="222" s="1"/>
  <c r="AD112" i="222" s="1"/>
  <c r="X111" i="222"/>
  <c r="Z111" i="222" s="1"/>
  <c r="AB111" i="222" s="1"/>
  <c r="AD111" i="222" s="1"/>
  <c r="X110" i="222"/>
  <c r="Z110" i="222" s="1"/>
  <c r="AB110" i="222" s="1"/>
  <c r="AD110" i="222" s="1"/>
  <c r="X109" i="222"/>
  <c r="Z109" i="222" s="1"/>
  <c r="AB109" i="222" s="1"/>
  <c r="AD109" i="222" s="1"/>
  <c r="X106" i="222"/>
  <c r="X105" i="222"/>
  <c r="X104" i="222"/>
  <c r="X103" i="222"/>
  <c r="X102" i="222"/>
  <c r="B97" i="222"/>
  <c r="B96" i="222"/>
  <c r="B95" i="222"/>
  <c r="B91" i="222"/>
  <c r="AG88" i="222"/>
  <c r="AJ88" i="222" s="1"/>
  <c r="B88" i="222" s="1"/>
  <c r="X87" i="222"/>
  <c r="AJ87" i="222" s="1"/>
  <c r="X86" i="222"/>
  <c r="AJ86" i="222" s="1"/>
  <c r="R85" i="222"/>
  <c r="AG84" i="222"/>
  <c r="AJ84" i="222" s="1"/>
  <c r="AJ83" i="222"/>
  <c r="B83" i="222" s="1"/>
  <c r="AG83" i="222"/>
  <c r="AD83" i="222" s="1"/>
  <c r="AJ82" i="222"/>
  <c r="AG82" i="222"/>
  <c r="AD82" i="222" s="1"/>
  <c r="AJ81" i="222"/>
  <c r="AG81" i="222"/>
  <c r="AD81" i="222" s="1"/>
  <c r="AJ80" i="222"/>
  <c r="B80" i="222" s="1"/>
  <c r="AG80" i="222"/>
  <c r="AD80" i="222" s="1"/>
  <c r="AJ79" i="222"/>
  <c r="AT75" i="222" s="1"/>
  <c r="AG79" i="222"/>
  <c r="AD79" i="222" s="1"/>
  <c r="AG78" i="222"/>
  <c r="AD78" i="222" s="1"/>
  <c r="AS70" i="222" s="1"/>
  <c r="AS71" i="222" s="1"/>
  <c r="AS72" i="222" s="1"/>
  <c r="AJ77" i="222"/>
  <c r="B77" i="222" s="1"/>
  <c r="AG77" i="222"/>
  <c r="AD77" i="222" s="1"/>
  <c r="AJ76" i="222"/>
  <c r="B76" i="222" s="1"/>
  <c r="AG76" i="222"/>
  <c r="AD76" i="222" s="1"/>
  <c r="AG75" i="222"/>
  <c r="AR74" i="222"/>
  <c r="AJ74" i="222"/>
  <c r="B74" i="222" s="1"/>
  <c r="AG74" i="222"/>
  <c r="AD74" i="222" s="1"/>
  <c r="AJ73" i="222"/>
  <c r="AG73" i="222"/>
  <c r="AD73" i="222" s="1"/>
  <c r="AR70" i="222" s="1"/>
  <c r="AR71" i="222" s="1"/>
  <c r="AR72" i="222" s="1"/>
  <c r="AJ72" i="222"/>
  <c r="B72" i="222" s="1"/>
  <c r="AG72" i="222"/>
  <c r="AD72" i="222" s="1"/>
  <c r="AQ70" i="222" s="1"/>
  <c r="AQ71" i="222" s="1"/>
  <c r="AQ72" i="222" s="1"/>
  <c r="AG71" i="222"/>
  <c r="X71" i="222"/>
  <c r="AJ71" i="222" s="1"/>
  <c r="B71" i="222" s="1"/>
  <c r="AG70" i="222"/>
  <c r="R70" i="222"/>
  <c r="X70" i="222" s="1"/>
  <c r="AU69" i="222"/>
  <c r="AS69" i="222"/>
  <c r="B69" i="222"/>
  <c r="B68" i="222"/>
  <c r="BA67" i="222"/>
  <c r="AE66" i="222"/>
  <c r="D66" i="222"/>
  <c r="G66" i="222" s="1"/>
  <c r="AE65" i="222"/>
  <c r="D65" i="222"/>
  <c r="AC65" i="222" s="1"/>
  <c r="W64" i="222"/>
  <c r="AE64" i="222" s="1"/>
  <c r="D64" i="222"/>
  <c r="AG64" i="222" s="1"/>
  <c r="W63" i="222"/>
  <c r="AE63" i="222" s="1"/>
  <c r="BA63" i="222" s="1"/>
  <c r="D63" i="222"/>
  <c r="AR63" i="222" s="1"/>
  <c r="AV63" i="222" s="1"/>
  <c r="W62" i="222"/>
  <c r="AE62" i="222" s="1"/>
  <c r="D62" i="222"/>
  <c r="AG62" i="222" s="1"/>
  <c r="W61" i="222"/>
  <c r="AE61" i="222" s="1"/>
  <c r="D61" i="222"/>
  <c r="AE60" i="222"/>
  <c r="D60" i="222"/>
  <c r="D59" i="222"/>
  <c r="D58" i="222"/>
  <c r="AG58" i="222" s="1"/>
  <c r="D57" i="222"/>
  <c r="G57" i="222" s="1"/>
  <c r="D56" i="222"/>
  <c r="D55" i="222"/>
  <c r="G55" i="222" s="1"/>
  <c r="AP55" i="222" s="1"/>
  <c r="AE55" i="222" s="1"/>
  <c r="D54" i="222"/>
  <c r="AG54" i="222" s="1"/>
  <c r="D53" i="222"/>
  <c r="AC53" i="222" s="1"/>
  <c r="D52" i="222"/>
  <c r="G52" i="222" s="1"/>
  <c r="D51" i="222"/>
  <c r="D50" i="222"/>
  <c r="BC48" i="222"/>
  <c r="BA48" i="222"/>
  <c r="AQ48" i="222"/>
  <c r="AP48" i="222"/>
  <c r="AE47" i="222"/>
  <c r="BC46" i="222"/>
  <c r="BA46" i="222"/>
  <c r="G46" i="222"/>
  <c r="AP46" i="222" s="1"/>
  <c r="D46" i="222"/>
  <c r="BC45" i="222"/>
  <c r="G45" i="222"/>
  <c r="AP45" i="222" s="1"/>
  <c r="D45" i="222"/>
  <c r="AC45" i="222" s="1"/>
  <c r="AE44" i="222"/>
  <c r="BC44" i="222" s="1"/>
  <c r="G44" i="222"/>
  <c r="D44" i="222"/>
  <c r="AE43" i="222"/>
  <c r="BC43" i="222" s="1"/>
  <c r="G43" i="222"/>
  <c r="D43" i="222"/>
  <c r="AC43" i="222" s="1"/>
  <c r="AR42" i="222"/>
  <c r="AQ42" i="222"/>
  <c r="AP42" i="222"/>
  <c r="AG42" i="222"/>
  <c r="AE42" i="222"/>
  <c r="AC42" i="222"/>
  <c r="AR41" i="222"/>
  <c r="AU41" i="222" s="1"/>
  <c r="AQ41" i="222"/>
  <c r="AP41" i="222"/>
  <c r="AG41" i="222"/>
  <c r="AE41" i="222"/>
  <c r="BA41" i="222" s="1"/>
  <c r="AC41" i="222"/>
  <c r="AO26" i="222"/>
  <c r="AC21" i="222"/>
  <c r="AO20" i="222"/>
  <c r="AR13" i="222"/>
  <c r="AT13" i="222" s="1"/>
  <c r="AC13" i="222"/>
  <c r="BB10" i="222"/>
  <c r="K248" i="221"/>
  <c r="L248" i="221" s="1"/>
  <c r="M248" i="221" s="1"/>
  <c r="K247" i="221"/>
  <c r="L247" i="221" s="1"/>
  <c r="H247" i="221" s="1"/>
  <c r="K246" i="221"/>
  <c r="L246" i="221" s="1"/>
  <c r="K245" i="221"/>
  <c r="L245" i="221" s="1"/>
  <c r="M245" i="221" s="1"/>
  <c r="J245" i="221"/>
  <c r="K241" i="221"/>
  <c r="L241" i="221" s="1"/>
  <c r="K240" i="221"/>
  <c r="L240" i="221" s="1"/>
  <c r="K239" i="221"/>
  <c r="L239" i="221" s="1"/>
  <c r="H239" i="221" s="1"/>
  <c r="K238" i="221"/>
  <c r="L238" i="221" s="1"/>
  <c r="H238" i="221" s="1"/>
  <c r="J238" i="221"/>
  <c r="K234" i="221"/>
  <c r="L234" i="221" s="1"/>
  <c r="M234" i="221" s="1"/>
  <c r="K233" i="221"/>
  <c r="L233" i="221" s="1"/>
  <c r="H233" i="221" s="1"/>
  <c r="K232" i="221"/>
  <c r="L232" i="221" s="1"/>
  <c r="M232" i="221" s="1"/>
  <c r="K231" i="221"/>
  <c r="L231" i="221" s="1"/>
  <c r="J231" i="221"/>
  <c r="K227" i="221"/>
  <c r="L227" i="221" s="1"/>
  <c r="H227" i="221" s="1"/>
  <c r="K226" i="221"/>
  <c r="L226" i="221" s="1"/>
  <c r="H226" i="221" s="1"/>
  <c r="K225" i="221"/>
  <c r="L225" i="221" s="1"/>
  <c r="H225" i="221" s="1"/>
  <c r="K224" i="221"/>
  <c r="L224" i="221" s="1"/>
  <c r="J224" i="221"/>
  <c r="K220" i="221"/>
  <c r="L220" i="221" s="1"/>
  <c r="K219" i="221"/>
  <c r="L219" i="221" s="1"/>
  <c r="K218" i="221"/>
  <c r="L218" i="221" s="1"/>
  <c r="H218" i="221" s="1"/>
  <c r="K217" i="221"/>
  <c r="L217" i="221" s="1"/>
  <c r="J217" i="221"/>
  <c r="K213" i="221"/>
  <c r="L213" i="221" s="1"/>
  <c r="H213" i="221" s="1"/>
  <c r="K212" i="221"/>
  <c r="L212" i="221" s="1"/>
  <c r="K211" i="221"/>
  <c r="L211" i="221" s="1"/>
  <c r="H211" i="221" s="1"/>
  <c r="K210" i="221"/>
  <c r="L210" i="221" s="1"/>
  <c r="J210" i="221"/>
  <c r="K206" i="221"/>
  <c r="L206" i="221" s="1"/>
  <c r="M206" i="221" s="1"/>
  <c r="K205" i="221"/>
  <c r="L205" i="221" s="1"/>
  <c r="H205" i="221" s="1"/>
  <c r="K204" i="221"/>
  <c r="L204" i="221" s="1"/>
  <c r="K203" i="221"/>
  <c r="L203" i="221" s="1"/>
  <c r="J203" i="221"/>
  <c r="K199" i="221"/>
  <c r="L199" i="221" s="1"/>
  <c r="H199" i="221" s="1"/>
  <c r="K198" i="221"/>
  <c r="L198" i="221" s="1"/>
  <c r="M198" i="221" s="1"/>
  <c r="K197" i="221"/>
  <c r="L197" i="221" s="1"/>
  <c r="H197" i="221" s="1"/>
  <c r="K196" i="221"/>
  <c r="L196" i="221" s="1"/>
  <c r="J196" i="221"/>
  <c r="K192" i="221"/>
  <c r="L192" i="221" s="1"/>
  <c r="M192" i="221" s="1"/>
  <c r="K191" i="221"/>
  <c r="L191" i="221" s="1"/>
  <c r="K190" i="221"/>
  <c r="L190" i="221" s="1"/>
  <c r="K189" i="221"/>
  <c r="L189" i="221" s="1"/>
  <c r="H189" i="221" s="1"/>
  <c r="J189" i="221"/>
  <c r="K185" i="221"/>
  <c r="L185" i="221" s="1"/>
  <c r="K184" i="221"/>
  <c r="L184" i="221" s="1"/>
  <c r="K183" i="221"/>
  <c r="L183" i="221" s="1"/>
  <c r="K182" i="221"/>
  <c r="L182" i="221" s="1"/>
  <c r="J182" i="221"/>
  <c r="K178" i="221"/>
  <c r="L178" i="221" s="1"/>
  <c r="K177" i="221"/>
  <c r="L177" i="221" s="1"/>
  <c r="H177" i="221" s="1"/>
  <c r="K176" i="221"/>
  <c r="L176" i="221" s="1"/>
  <c r="K175" i="221"/>
  <c r="L175" i="221" s="1"/>
  <c r="H175" i="221" s="1"/>
  <c r="J175" i="221"/>
  <c r="K171" i="221"/>
  <c r="L171" i="221" s="1"/>
  <c r="H171" i="221" s="1"/>
  <c r="K170" i="221"/>
  <c r="L170" i="221" s="1"/>
  <c r="M170" i="221" s="1"/>
  <c r="K169" i="221"/>
  <c r="L169" i="221" s="1"/>
  <c r="H169" i="221" s="1"/>
  <c r="K168" i="221"/>
  <c r="L168" i="221" s="1"/>
  <c r="J168" i="221"/>
  <c r="K164" i="221"/>
  <c r="L164" i="221" s="1"/>
  <c r="K163" i="221"/>
  <c r="L163" i="221" s="1"/>
  <c r="M163" i="221" s="1"/>
  <c r="K162" i="221"/>
  <c r="L162" i="221" s="1"/>
  <c r="K161" i="221"/>
  <c r="L161" i="221" s="1"/>
  <c r="H161" i="221" s="1"/>
  <c r="J161" i="221"/>
  <c r="K157" i="221"/>
  <c r="L157" i="221" s="1"/>
  <c r="K156" i="221"/>
  <c r="L156" i="221" s="1"/>
  <c r="H156" i="221" s="1"/>
  <c r="K155" i="221"/>
  <c r="L155" i="221" s="1"/>
  <c r="K154" i="221"/>
  <c r="L154" i="221" s="1"/>
  <c r="J154" i="221"/>
  <c r="K150" i="221"/>
  <c r="L150" i="221" s="1"/>
  <c r="K149" i="221"/>
  <c r="L149" i="221" s="1"/>
  <c r="K148" i="221"/>
  <c r="L148" i="221" s="1"/>
  <c r="K147" i="221"/>
  <c r="L147" i="221" s="1"/>
  <c r="J147" i="221"/>
  <c r="L138" i="221"/>
  <c r="G137" i="221"/>
  <c r="J137" i="221" s="1"/>
  <c r="L131" i="221"/>
  <c r="L130" i="221"/>
  <c r="R131" i="221" s="1"/>
  <c r="J130" i="221"/>
  <c r="J129" i="221"/>
  <c r="L128" i="221"/>
  <c r="J128" i="221"/>
  <c r="T127" i="221"/>
  <c r="T128" i="221" s="1"/>
  <c r="T129" i="221" s="1"/>
  <c r="L127" i="221"/>
  <c r="J127" i="221"/>
  <c r="G126" i="221"/>
  <c r="S122" i="221"/>
  <c r="D122" i="221"/>
  <c r="S121" i="221"/>
  <c r="D121" i="221"/>
  <c r="S120" i="221"/>
  <c r="D120" i="221"/>
  <c r="S119" i="221"/>
  <c r="D119" i="221"/>
  <c r="S118" i="221"/>
  <c r="D118" i="221"/>
  <c r="S117" i="221"/>
  <c r="D117" i="221"/>
  <c r="S116" i="221"/>
  <c r="D116" i="221"/>
  <c r="S115" i="221"/>
  <c r="D115" i="221"/>
  <c r="S114" i="221"/>
  <c r="D114" i="221"/>
  <c r="S113" i="221"/>
  <c r="D113" i="221"/>
  <c r="S112" i="221"/>
  <c r="D112" i="221"/>
  <c r="S111" i="221"/>
  <c r="D111" i="221"/>
  <c r="S110" i="221"/>
  <c r="D110" i="221"/>
  <c r="S109" i="221"/>
  <c r="D109" i="221"/>
  <c r="S108" i="221"/>
  <c r="D108" i="221"/>
  <c r="S107" i="221"/>
  <c r="K107" i="221"/>
  <c r="L107" i="221" s="1"/>
  <c r="I107" i="221"/>
  <c r="D107" i="221"/>
  <c r="S106" i="221"/>
  <c r="K106" i="221"/>
  <c r="L106" i="221" s="1"/>
  <c r="I106" i="221"/>
  <c r="D106" i="221"/>
  <c r="S105" i="221"/>
  <c r="K105" i="221"/>
  <c r="L105" i="221" s="1"/>
  <c r="I105" i="221"/>
  <c r="D105" i="221"/>
  <c r="S104" i="221"/>
  <c r="K104" i="221"/>
  <c r="L104" i="221" s="1"/>
  <c r="I104" i="221"/>
  <c r="D104" i="221"/>
  <c r="S103" i="221"/>
  <c r="K103" i="221"/>
  <c r="L103" i="221" s="1"/>
  <c r="I103" i="221"/>
  <c r="D103" i="221"/>
  <c r="S102" i="221"/>
  <c r="K102" i="221"/>
  <c r="L102" i="221" s="1"/>
  <c r="I102" i="221"/>
  <c r="D102" i="221"/>
  <c r="S101" i="221"/>
  <c r="K101" i="221"/>
  <c r="L101" i="221" s="1"/>
  <c r="I101" i="221"/>
  <c r="D101" i="221"/>
  <c r="S100" i="221"/>
  <c r="K100" i="221"/>
  <c r="L100" i="221" s="1"/>
  <c r="I100" i="221"/>
  <c r="D100" i="221"/>
  <c r="S99" i="221"/>
  <c r="K99" i="221"/>
  <c r="L99" i="221" s="1"/>
  <c r="I99" i="221"/>
  <c r="D99" i="221"/>
  <c r="S98" i="221"/>
  <c r="K98" i="221"/>
  <c r="L98" i="221" s="1"/>
  <c r="I98" i="221"/>
  <c r="D98" i="221"/>
  <c r="S97" i="221"/>
  <c r="K97" i="221"/>
  <c r="L97" i="221" s="1"/>
  <c r="I97" i="221"/>
  <c r="D97" i="221"/>
  <c r="S96" i="221"/>
  <c r="K96" i="221"/>
  <c r="L96" i="221" s="1"/>
  <c r="I96" i="221"/>
  <c r="D96" i="221"/>
  <c r="S95" i="221"/>
  <c r="K95" i="221"/>
  <c r="L95" i="221" s="1"/>
  <c r="I95" i="221"/>
  <c r="D95" i="221"/>
  <c r="S94" i="221"/>
  <c r="K94" i="221"/>
  <c r="L94" i="221" s="1"/>
  <c r="I94" i="221"/>
  <c r="D94" i="221"/>
  <c r="S93" i="221"/>
  <c r="K93" i="221"/>
  <c r="L93" i="221" s="1"/>
  <c r="I93" i="221"/>
  <c r="D93" i="221"/>
  <c r="S92" i="221"/>
  <c r="K92" i="221"/>
  <c r="L92" i="221" s="1"/>
  <c r="I92" i="221"/>
  <c r="D92" i="221"/>
  <c r="S91" i="221"/>
  <c r="K91" i="221"/>
  <c r="L91" i="221" s="1"/>
  <c r="I91" i="221"/>
  <c r="D91" i="221"/>
  <c r="S90" i="221"/>
  <c r="K90" i="221"/>
  <c r="L90" i="221" s="1"/>
  <c r="I90" i="221"/>
  <c r="D90" i="221"/>
  <c r="S89" i="221"/>
  <c r="K89" i="221"/>
  <c r="L89" i="221" s="1"/>
  <c r="I89" i="221"/>
  <c r="D89" i="221"/>
  <c r="S88" i="221"/>
  <c r="K88" i="221"/>
  <c r="L88" i="221" s="1"/>
  <c r="I88" i="221"/>
  <c r="D88" i="221"/>
  <c r="S87" i="221"/>
  <c r="K87" i="221"/>
  <c r="L87" i="221" s="1"/>
  <c r="I87" i="221"/>
  <c r="D87" i="221"/>
  <c r="S86" i="221"/>
  <c r="K86" i="221"/>
  <c r="L86" i="221" s="1"/>
  <c r="I86" i="221"/>
  <c r="D86" i="221"/>
  <c r="S85" i="221"/>
  <c r="K85" i="221"/>
  <c r="L85" i="221" s="1"/>
  <c r="I85" i="221"/>
  <c r="D85" i="221"/>
  <c r="S84" i="221"/>
  <c r="K84" i="221"/>
  <c r="L84" i="221" s="1"/>
  <c r="I84" i="221"/>
  <c r="D84" i="221"/>
  <c r="S83" i="221"/>
  <c r="K83" i="221"/>
  <c r="L83" i="221" s="1"/>
  <c r="I83" i="221"/>
  <c r="D83" i="221"/>
  <c r="Q81" i="221"/>
  <c r="L81" i="221"/>
  <c r="S80" i="221"/>
  <c r="Q80" i="221"/>
  <c r="L80" i="221"/>
  <c r="S79" i="221"/>
  <c r="Q79" i="221"/>
  <c r="K79" i="221"/>
  <c r="L79" i="221" s="1"/>
  <c r="I79" i="221"/>
  <c r="D79" i="221"/>
  <c r="S78" i="221"/>
  <c r="Q78" i="221"/>
  <c r="K78" i="221"/>
  <c r="L78" i="221" s="1"/>
  <c r="I78" i="221"/>
  <c r="D78" i="221"/>
  <c r="S77" i="221"/>
  <c r="Q77" i="221"/>
  <c r="K77" i="221"/>
  <c r="L77" i="221" s="1"/>
  <c r="I77" i="221"/>
  <c r="D77" i="221"/>
  <c r="S76" i="221"/>
  <c r="Q76" i="221"/>
  <c r="K76" i="221"/>
  <c r="L76" i="221" s="1"/>
  <c r="I76" i="221"/>
  <c r="D76" i="221"/>
  <c r="S75" i="221"/>
  <c r="Q75" i="221"/>
  <c r="K75" i="221"/>
  <c r="L75" i="221" s="1"/>
  <c r="I75" i="221"/>
  <c r="D75" i="221"/>
  <c r="S74" i="221"/>
  <c r="Q74" i="221"/>
  <c r="K74" i="221"/>
  <c r="L74" i="221" s="1"/>
  <c r="I74" i="221"/>
  <c r="D74" i="221"/>
  <c r="S73" i="221"/>
  <c r="Q73" i="221"/>
  <c r="K73" i="221"/>
  <c r="L73" i="221" s="1"/>
  <c r="I73" i="221"/>
  <c r="D73" i="221"/>
  <c r="S72" i="221"/>
  <c r="Q72" i="221"/>
  <c r="K72" i="221"/>
  <c r="L72" i="221" s="1"/>
  <c r="I72" i="221"/>
  <c r="D72" i="221"/>
  <c r="S71" i="221"/>
  <c r="Q71" i="221"/>
  <c r="K71" i="221"/>
  <c r="L71" i="221" s="1"/>
  <c r="I71" i="221"/>
  <c r="D71" i="221"/>
  <c r="S70" i="221"/>
  <c r="Q70" i="221"/>
  <c r="K70" i="221"/>
  <c r="L70" i="221" s="1"/>
  <c r="I70" i="221"/>
  <c r="D70" i="221"/>
  <c r="S69" i="221"/>
  <c r="Q69" i="221"/>
  <c r="K69" i="221"/>
  <c r="L69" i="221" s="1"/>
  <c r="I69" i="221"/>
  <c r="D69" i="221"/>
  <c r="S68" i="221"/>
  <c r="Q68" i="221"/>
  <c r="K68" i="221"/>
  <c r="L68" i="221" s="1"/>
  <c r="I68" i="221"/>
  <c r="D68" i="221"/>
  <c r="S67" i="221"/>
  <c r="Q67" i="221"/>
  <c r="K67" i="221"/>
  <c r="L67" i="221" s="1"/>
  <c r="I67" i="221"/>
  <c r="D67" i="221"/>
  <c r="S66" i="221"/>
  <c r="Q66" i="221"/>
  <c r="K66" i="221"/>
  <c r="L66" i="221" s="1"/>
  <c r="I66" i="221"/>
  <c r="D66" i="221"/>
  <c r="S65" i="221"/>
  <c r="Q65" i="221"/>
  <c r="K65" i="221"/>
  <c r="L65" i="221" s="1"/>
  <c r="I65" i="221"/>
  <c r="D65" i="221"/>
  <c r="S64" i="221"/>
  <c r="Q64" i="221"/>
  <c r="K64" i="221"/>
  <c r="L64" i="221" s="1"/>
  <c r="I64" i="221"/>
  <c r="D64" i="221"/>
  <c r="S63" i="221"/>
  <c r="Q63" i="221"/>
  <c r="K63" i="221"/>
  <c r="L63" i="221" s="1"/>
  <c r="I63" i="221"/>
  <c r="D63" i="221"/>
  <c r="S62" i="221"/>
  <c r="Q62" i="221"/>
  <c r="K62" i="221"/>
  <c r="L62" i="221" s="1"/>
  <c r="I62" i="221"/>
  <c r="D62" i="221"/>
  <c r="S61" i="221"/>
  <c r="Q61" i="221"/>
  <c r="K61" i="221"/>
  <c r="L61" i="221" s="1"/>
  <c r="I61" i="221"/>
  <c r="D61" i="221"/>
  <c r="S60" i="221"/>
  <c r="Q60" i="221"/>
  <c r="K60" i="221"/>
  <c r="L60" i="221" s="1"/>
  <c r="I60" i="221"/>
  <c r="D60" i="221"/>
  <c r="S59" i="221"/>
  <c r="Q59" i="221"/>
  <c r="K59" i="221"/>
  <c r="L59" i="221" s="1"/>
  <c r="I59" i="221"/>
  <c r="D59" i="221"/>
  <c r="S58" i="221"/>
  <c r="Q58" i="221"/>
  <c r="K58" i="221"/>
  <c r="L58" i="221" s="1"/>
  <c r="I58" i="221"/>
  <c r="D58" i="221"/>
  <c r="S57" i="221"/>
  <c r="Q57" i="221"/>
  <c r="K57" i="221"/>
  <c r="L57" i="221" s="1"/>
  <c r="I57" i="221"/>
  <c r="D57" i="221"/>
  <c r="S56" i="221"/>
  <c r="Q56" i="221"/>
  <c r="K56" i="221"/>
  <c r="L56" i="221" s="1"/>
  <c r="I56" i="221"/>
  <c r="D56" i="221"/>
  <c r="S55" i="221"/>
  <c r="Q55" i="221"/>
  <c r="K55" i="221"/>
  <c r="L55" i="221" s="1"/>
  <c r="I55" i="221"/>
  <c r="D55" i="221"/>
  <c r="S54" i="221"/>
  <c r="Q54" i="221"/>
  <c r="K54" i="221"/>
  <c r="L54" i="221" s="1"/>
  <c r="I54" i="221"/>
  <c r="D54" i="221"/>
  <c r="S53" i="221"/>
  <c r="Q53" i="221"/>
  <c r="K53" i="221"/>
  <c r="L53" i="221" s="1"/>
  <c r="I53" i="221"/>
  <c r="D53" i="221"/>
  <c r="S52" i="221"/>
  <c r="Q52" i="221"/>
  <c r="K52" i="221"/>
  <c r="L52" i="221" s="1"/>
  <c r="I52" i="221"/>
  <c r="D52" i="221"/>
  <c r="S51" i="221"/>
  <c r="Q51" i="221"/>
  <c r="K51" i="221"/>
  <c r="L51" i="221" s="1"/>
  <c r="I51" i="221"/>
  <c r="D51" i="221"/>
  <c r="S50" i="221"/>
  <c r="Q50" i="221"/>
  <c r="K50" i="221"/>
  <c r="L50" i="221" s="1"/>
  <c r="I50" i="221"/>
  <c r="D50" i="221"/>
  <c r="S49" i="221"/>
  <c r="Q49" i="221"/>
  <c r="K49" i="221"/>
  <c r="L49" i="221" s="1"/>
  <c r="I49" i="221"/>
  <c r="D49" i="221"/>
  <c r="S48" i="221"/>
  <c r="Q48" i="221"/>
  <c r="K48" i="221"/>
  <c r="L48" i="221" s="1"/>
  <c r="I48" i="221"/>
  <c r="D48" i="221"/>
  <c r="S47" i="221"/>
  <c r="Q47" i="221"/>
  <c r="K47" i="221"/>
  <c r="L47" i="221" s="1"/>
  <c r="I47" i="221"/>
  <c r="D47" i="221"/>
  <c r="S46" i="221"/>
  <c r="Q46" i="221"/>
  <c r="K46" i="221"/>
  <c r="L46" i="221" s="1"/>
  <c r="I46" i="221"/>
  <c r="D46" i="221"/>
  <c r="Q45" i="221"/>
  <c r="E44" i="221"/>
  <c r="E43" i="221"/>
  <c r="E42" i="221"/>
  <c r="E41" i="221"/>
  <c r="E40" i="221"/>
  <c r="E39" i="221"/>
  <c r="C39" i="221"/>
  <c r="I39" i="221" s="1"/>
  <c r="E38" i="221"/>
  <c r="C38" i="221"/>
  <c r="I38" i="221" s="1"/>
  <c r="E37" i="221"/>
  <c r="E36" i="221"/>
  <c r="E35" i="221"/>
  <c r="E34" i="221"/>
  <c r="E33" i="221"/>
  <c r="E32" i="221"/>
  <c r="E31" i="221"/>
  <c r="E30" i="221"/>
  <c r="C30" i="221"/>
  <c r="I30" i="221" s="1"/>
  <c r="F29" i="221"/>
  <c r="F28" i="221"/>
  <c r="F27" i="221"/>
  <c r="K26" i="221"/>
  <c r="I26" i="221"/>
  <c r="F26" i="221"/>
  <c r="F25" i="221"/>
  <c r="F24" i="221"/>
  <c r="I23" i="221"/>
  <c r="F23" i="221"/>
  <c r="F22" i="221"/>
  <c r="F21" i="221"/>
  <c r="F20" i="221"/>
  <c r="F19" i="221"/>
  <c r="F18" i="221"/>
  <c r="F17" i="221"/>
  <c r="F16" i="221"/>
  <c r="I15" i="221"/>
  <c r="F15" i="221"/>
  <c r="F14" i="221"/>
  <c r="F13" i="221"/>
  <c r="F12" i="221"/>
  <c r="F11" i="221"/>
  <c r="I10" i="221"/>
  <c r="F10" i="221"/>
  <c r="K10" i="221" s="1"/>
  <c r="K30" i="221" s="1"/>
  <c r="J8" i="221"/>
  <c r="H8" i="221"/>
  <c r="F8" i="221"/>
  <c r="J7" i="221"/>
  <c r="H7" i="221"/>
  <c r="F7" i="221"/>
  <c r="J6" i="221"/>
  <c r="H6" i="221"/>
  <c r="F6" i="221"/>
  <c r="J5" i="221"/>
  <c r="H5" i="221"/>
  <c r="F5" i="221"/>
  <c r="J4" i="221"/>
  <c r="H4" i="221"/>
  <c r="F4" i="221"/>
  <c r="J3" i="221"/>
  <c r="R7" i="221" s="1"/>
  <c r="H3" i="221"/>
  <c r="F3" i="221"/>
  <c r="AR44" i="220"/>
  <c r="AE44" i="220"/>
  <c r="S44" i="220"/>
  <c r="AQ43" i="220"/>
  <c r="AQ42" i="220"/>
  <c r="X33" i="220"/>
  <c r="D33" i="220"/>
  <c r="X32" i="220"/>
  <c r="AQ40" i="220" s="1"/>
  <c r="AI32" i="220" s="1"/>
  <c r="D32" i="220"/>
  <c r="X31" i="220"/>
  <c r="AQ39" i="220" s="1"/>
  <c r="AI31" i="220" s="1"/>
  <c r="D31" i="220"/>
  <c r="AQ31" i="220" s="1"/>
  <c r="O31" i="220" s="1"/>
  <c r="X30" i="220"/>
  <c r="D30" i="220"/>
  <c r="X29" i="220"/>
  <c r="D29" i="220"/>
  <c r="X28" i="220"/>
  <c r="D28" i="220"/>
  <c r="X27" i="220"/>
  <c r="AQ35" i="220" s="1"/>
  <c r="AI27" i="220" s="1"/>
  <c r="D27" i="220"/>
  <c r="AQ27" i="220" s="1"/>
  <c r="O27" i="220" s="1"/>
  <c r="X26" i="220"/>
  <c r="AQ34" i="220" s="1"/>
  <c r="AI26" i="220" s="1"/>
  <c r="D26" i="220"/>
  <c r="AQ26" i="220" s="1"/>
  <c r="O26" i="220" s="1"/>
  <c r="X25" i="220"/>
  <c r="AQ33" i="220" s="1"/>
  <c r="AI25" i="220" s="1"/>
  <c r="D25" i="220"/>
  <c r="AQ25" i="220" s="1"/>
  <c r="O25" i="220" s="1"/>
  <c r="X24" i="220"/>
  <c r="D24" i="220"/>
  <c r="V21" i="219"/>
  <c r="V46" i="219" s="1"/>
  <c r="V65" i="219" s="1"/>
  <c r="AJ92" i="218"/>
  <c r="AJ93" i="218" s="1"/>
  <c r="B93" i="218" s="1"/>
  <c r="AX32" i="218"/>
  <c r="AW32" i="218"/>
  <c r="U32" i="218"/>
  <c r="R32" i="218"/>
  <c r="D32" i="218"/>
  <c r="AX31" i="218"/>
  <c r="AW31" i="218"/>
  <c r="U31" i="218"/>
  <c r="R31" i="218"/>
  <c r="D31" i="218"/>
  <c r="AX30" i="218"/>
  <c r="AW30" i="218"/>
  <c r="U30" i="218"/>
  <c r="R30" i="218"/>
  <c r="D30" i="218"/>
  <c r="AO30" i="218" s="1"/>
  <c r="AX29" i="218"/>
  <c r="AW29" i="218"/>
  <c r="U29" i="218"/>
  <c r="R29" i="218"/>
  <c r="D29" i="218"/>
  <c r="AC29" i="218" s="1"/>
  <c r="AX28" i="218"/>
  <c r="AW28" i="218"/>
  <c r="U28" i="218"/>
  <c r="R28" i="218"/>
  <c r="D28" i="218"/>
  <c r="AR28" i="218" s="1"/>
  <c r="AV28" i="218" s="1"/>
  <c r="AX27" i="218"/>
  <c r="AW27" i="218"/>
  <c r="U27" i="218"/>
  <c r="R27" i="218"/>
  <c r="D27" i="218"/>
  <c r="AR27" i="218" s="1"/>
  <c r="AV27" i="218" s="1"/>
  <c r="AX26" i="218"/>
  <c r="AW26" i="218"/>
  <c r="U26" i="218"/>
  <c r="R26" i="218"/>
  <c r="D26" i="218"/>
  <c r="AX25" i="218"/>
  <c r="AW25" i="218"/>
  <c r="U25" i="218"/>
  <c r="R25" i="218"/>
  <c r="D25" i="218"/>
  <c r="AR25" i="218" s="1"/>
  <c r="AV25" i="218" s="1"/>
  <c r="AX24" i="218"/>
  <c r="AW24" i="218"/>
  <c r="U24" i="218"/>
  <c r="R24" i="218"/>
  <c r="D24" i="218"/>
  <c r="AX23" i="218"/>
  <c r="AW23" i="218"/>
  <c r="U23" i="218"/>
  <c r="R23" i="218"/>
  <c r="D23" i="218"/>
  <c r="AX22" i="218"/>
  <c r="AW22" i="218"/>
  <c r="D22" i="218"/>
  <c r="AO22" i="218" s="1"/>
  <c r="AX21" i="218"/>
  <c r="AW21" i="218"/>
  <c r="D21" i="218"/>
  <c r="AR21" i="218" s="1"/>
  <c r="AS21" i="218" s="1"/>
  <c r="AX20" i="218"/>
  <c r="AW20" i="218"/>
  <c r="D20" i="218"/>
  <c r="AX19" i="218"/>
  <c r="AW19" i="218"/>
  <c r="D19" i="218"/>
  <c r="AO19" i="218" s="1"/>
  <c r="AX18" i="218"/>
  <c r="AW18" i="218"/>
  <c r="D18" i="218"/>
  <c r="C137" i="218" s="1"/>
  <c r="AX17" i="218"/>
  <c r="AW17" i="218"/>
  <c r="D17" i="218"/>
  <c r="C130" i="218" s="1"/>
  <c r="AX16" i="218"/>
  <c r="AW16" i="218"/>
  <c r="D16" i="218"/>
  <c r="AR16" i="218" s="1"/>
  <c r="AX15" i="218"/>
  <c r="AW15" i="218"/>
  <c r="D15" i="218"/>
  <c r="AX14" i="218"/>
  <c r="AW14" i="218"/>
  <c r="D14" i="218"/>
  <c r="C109" i="218" s="1"/>
  <c r="AX13" i="218"/>
  <c r="AW13" i="218"/>
  <c r="D13" i="218"/>
  <c r="AR13" i="218" s="1"/>
  <c r="R9" i="218"/>
  <c r="M9" i="218"/>
  <c r="F9" i="218"/>
  <c r="R8" i="218"/>
  <c r="M8" i="218"/>
  <c r="F8" i="218"/>
  <c r="R7" i="218"/>
  <c r="M7" i="218"/>
  <c r="F7" i="218"/>
  <c r="R5" i="218"/>
  <c r="F5" i="218"/>
  <c r="M4" i="218"/>
  <c r="F4" i="218"/>
  <c r="F3" i="218"/>
  <c r="A49" i="218" s="1" a="1"/>
  <c r="A49" i="218" s="1"/>
  <c r="D49" i="218" s="1"/>
  <c r="AR49" i="218" s="1"/>
  <c r="AU49" i="218" s="1"/>
  <c r="AK2" i="218"/>
  <c r="AG2" i="218"/>
  <c r="L143" i="217"/>
  <c r="I135" i="217"/>
  <c r="I134" i="217"/>
  <c r="I133" i="217"/>
  <c r="C29" i="217"/>
  <c r="C28" i="217"/>
  <c r="E180" i="63" s="1"/>
  <c r="C27" i="217"/>
  <c r="E179" i="63" s="1"/>
  <c r="C26" i="217"/>
  <c r="C25" i="217"/>
  <c r="E177" i="63" s="1"/>
  <c r="C24" i="217"/>
  <c r="C44" i="217" s="1"/>
  <c r="I44" i="217" s="1"/>
  <c r="C23" i="217"/>
  <c r="I23" i="217" s="1"/>
  <c r="C22" i="217"/>
  <c r="C42" i="217" s="1"/>
  <c r="I42" i="217" s="1"/>
  <c r="C21" i="217"/>
  <c r="C20" i="217"/>
  <c r="E172" i="63" s="1"/>
  <c r="C19" i="217"/>
  <c r="E171" i="63" s="1"/>
  <c r="C18" i="217"/>
  <c r="C17" i="217"/>
  <c r="E169" i="63" s="1"/>
  <c r="C16" i="217"/>
  <c r="C15" i="217"/>
  <c r="I15" i="217" s="1"/>
  <c r="C14" i="217"/>
  <c r="C13" i="217"/>
  <c r="K13" i="217" s="1"/>
  <c r="C12" i="217"/>
  <c r="E164" i="63" s="1"/>
  <c r="C11" i="217"/>
  <c r="E163" i="63" s="1"/>
  <c r="C10" i="217"/>
  <c r="E162" i="63" s="1"/>
  <c r="D7" i="217"/>
  <c r="D6" i="217"/>
  <c r="E5" i="217"/>
  <c r="D5" i="217"/>
  <c r="C5" i="217"/>
  <c r="D4" i="217"/>
  <c r="D3" i="217"/>
  <c r="D2" i="217"/>
  <c r="AA77" i="219"/>
  <c r="X84" i="219" s="1"/>
  <c r="I136" i="217" s="1"/>
  <c r="AE65" i="219"/>
  <c r="AG63" i="219"/>
  <c r="AB63" i="219"/>
  <c r="AG62" i="219"/>
  <c r="AB62" i="219"/>
  <c r="AG61" i="219"/>
  <c r="AB61" i="219"/>
  <c r="AG60" i="219"/>
  <c r="AB60" i="219"/>
  <c r="AG59" i="219"/>
  <c r="AB59" i="219"/>
  <c r="AG58" i="219"/>
  <c r="AB58" i="219"/>
  <c r="AG57" i="219"/>
  <c r="AB57" i="219"/>
  <c r="AG56" i="219"/>
  <c r="AB56" i="219"/>
  <c r="AG55" i="219"/>
  <c r="AB55" i="219"/>
  <c r="AG54" i="219"/>
  <c r="AB54" i="219"/>
  <c r="AG53" i="219"/>
  <c r="AB53" i="219"/>
  <c r="AG52" i="219"/>
  <c r="AB52" i="219"/>
  <c r="AG51" i="219"/>
  <c r="AB51" i="219"/>
  <c r="AG50" i="219"/>
  <c r="AB50" i="219"/>
  <c r="AG49" i="219"/>
  <c r="AB49" i="219"/>
  <c r="AG48" i="219"/>
  <c r="AE46" i="219"/>
  <c r="AB45" i="219"/>
  <c r="X80" i="219" s="1"/>
  <c r="AG37" i="219"/>
  <c r="AG36" i="219"/>
  <c r="AG35" i="219"/>
  <c r="AG34" i="219"/>
  <c r="AG33" i="219"/>
  <c r="AG32" i="219"/>
  <c r="AG31" i="219"/>
  <c r="AG30" i="219"/>
  <c r="AG29" i="219"/>
  <c r="AG28" i="219"/>
  <c r="AG27" i="219"/>
  <c r="AG26" i="219"/>
  <c r="AA19" i="219"/>
  <c r="V19" i="219"/>
  <c r="AA18" i="219"/>
  <c r="V18" i="219"/>
  <c r="W18" i="219" s="1"/>
  <c r="AA17" i="219"/>
  <c r="V17" i="219"/>
  <c r="AC17" i="219" s="1"/>
  <c r="AA16" i="219"/>
  <c r="V16" i="219"/>
  <c r="W16" i="219" s="1"/>
  <c r="AA15" i="219"/>
  <c r="V15" i="219"/>
  <c r="W15" i="219" s="1"/>
  <c r="AC14" i="219"/>
  <c r="AA14" i="219"/>
  <c r="AA13" i="219"/>
  <c r="V13" i="219"/>
  <c r="AA12" i="219"/>
  <c r="V12" i="219"/>
  <c r="AC12" i="219" s="1"/>
  <c r="AC11" i="219"/>
  <c r="AA11" i="219"/>
  <c r="AA10" i="219"/>
  <c r="V10" i="219"/>
  <c r="AC10" i="219" s="1"/>
  <c r="AA9" i="219"/>
  <c r="V9" i="219"/>
  <c r="AC9" i="219" s="1"/>
  <c r="AC8" i="219"/>
  <c r="AA8" i="219"/>
  <c r="AC7" i="219"/>
  <c r="AA7" i="219"/>
  <c r="AC6" i="219"/>
  <c r="AA6" i="219"/>
  <c r="AA5" i="219"/>
  <c r="V5" i="219"/>
  <c r="AC4" i="219"/>
  <c r="AA4" i="219"/>
  <c r="AC3" i="219"/>
  <c r="AA3" i="219"/>
  <c r="X155" i="218"/>
  <c r="X154" i="218"/>
  <c r="X153" i="218"/>
  <c r="X152" i="218"/>
  <c r="X151" i="218"/>
  <c r="X148" i="218"/>
  <c r="X147" i="218"/>
  <c r="X146" i="218"/>
  <c r="X145" i="218"/>
  <c r="X144" i="218"/>
  <c r="X141" i="218"/>
  <c r="X140" i="218"/>
  <c r="X139" i="218"/>
  <c r="X138" i="218"/>
  <c r="X137" i="218"/>
  <c r="X134" i="218"/>
  <c r="X133" i="218"/>
  <c r="X132" i="218"/>
  <c r="X131" i="218"/>
  <c r="X130" i="218"/>
  <c r="X127" i="218"/>
  <c r="X126" i="218"/>
  <c r="X125" i="218"/>
  <c r="X124" i="218"/>
  <c r="X123" i="218"/>
  <c r="X120" i="218"/>
  <c r="X119" i="218"/>
  <c r="X118" i="218"/>
  <c r="X117" i="218"/>
  <c r="X116" i="218"/>
  <c r="X113" i="218"/>
  <c r="Z113" i="218" s="1"/>
  <c r="AB113" i="218" s="1"/>
  <c r="AD113" i="218" s="1"/>
  <c r="X112" i="218"/>
  <c r="Z112" i="218" s="1"/>
  <c r="AB112" i="218" s="1"/>
  <c r="AD112" i="218" s="1"/>
  <c r="X111" i="218"/>
  <c r="Z111" i="218" s="1"/>
  <c r="AB111" i="218" s="1"/>
  <c r="AD111" i="218" s="1"/>
  <c r="X110" i="218"/>
  <c r="Z110" i="218" s="1"/>
  <c r="AB110" i="218" s="1"/>
  <c r="AD110" i="218" s="1"/>
  <c r="X109" i="218"/>
  <c r="Z109" i="218" s="1"/>
  <c r="AB109" i="218" s="1"/>
  <c r="AD109" i="218" s="1"/>
  <c r="X106" i="218"/>
  <c r="X105" i="218"/>
  <c r="X104" i="218"/>
  <c r="X103" i="218"/>
  <c r="X102" i="218"/>
  <c r="B97" i="218"/>
  <c r="B96" i="218"/>
  <c r="B95" i="218"/>
  <c r="B91" i="218"/>
  <c r="AG88" i="218"/>
  <c r="AJ88" i="218" s="1"/>
  <c r="X87" i="218"/>
  <c r="AJ87" i="218" s="1"/>
  <c r="B87" i="218" s="1"/>
  <c r="X86" i="218"/>
  <c r="AJ86" i="218" s="1"/>
  <c r="B86" i="218" s="1"/>
  <c r="R85" i="218"/>
  <c r="AG84" i="218"/>
  <c r="AJ84" i="218" s="1"/>
  <c r="B84" i="218" s="1"/>
  <c r="AJ83" i="218"/>
  <c r="B83" i="218" s="1"/>
  <c r="AG83" i="218"/>
  <c r="AD83" i="218" s="1"/>
  <c r="AJ82" i="218"/>
  <c r="AG82" i="218"/>
  <c r="AD82" i="218" s="1"/>
  <c r="AJ81" i="218"/>
  <c r="B81" i="218" s="1"/>
  <c r="AG81" i="218"/>
  <c r="AD81" i="218" s="1"/>
  <c r="AJ80" i="218"/>
  <c r="AS75" i="218" s="1"/>
  <c r="AG80" i="218"/>
  <c r="AD80" i="218" s="1"/>
  <c r="AJ79" i="218"/>
  <c r="B79" i="218" s="1"/>
  <c r="AG79" i="218"/>
  <c r="AD79" i="218" s="1"/>
  <c r="AG78" i="218"/>
  <c r="AJ77" i="218"/>
  <c r="B77" i="218" s="1"/>
  <c r="AG77" i="218"/>
  <c r="AD77" i="218" s="1"/>
  <c r="AJ76" i="218"/>
  <c r="B76" i="218" s="1"/>
  <c r="AG76" i="218"/>
  <c r="AD76" i="218" s="1"/>
  <c r="AG75" i="218"/>
  <c r="AR74" i="218"/>
  <c r="AJ74" i="218"/>
  <c r="B74" i="218" s="1"/>
  <c r="AG74" i="218"/>
  <c r="AD74" i="218" s="1"/>
  <c r="AJ73" i="218"/>
  <c r="B73" i="218" s="1"/>
  <c r="AG73" i="218"/>
  <c r="AD73" i="218" s="1"/>
  <c r="AR70" i="218" s="1"/>
  <c r="AR71" i="218" s="1"/>
  <c r="AR72" i="218" s="1"/>
  <c r="AJ72" i="218"/>
  <c r="B72" i="218" s="1"/>
  <c r="AG72" i="218"/>
  <c r="AD72" i="218" s="1"/>
  <c r="AQ70" i="218" s="1"/>
  <c r="AQ71" i="218" s="1"/>
  <c r="AQ72" i="218" s="1"/>
  <c r="AG71" i="218"/>
  <c r="X71" i="218"/>
  <c r="AJ71" i="218" s="1"/>
  <c r="B71" i="218" s="1"/>
  <c r="AG70" i="218"/>
  <c r="R70" i="218"/>
  <c r="X70" i="218" s="1"/>
  <c r="AU69" i="218"/>
  <c r="AS69" i="218"/>
  <c r="B69" i="218"/>
  <c r="B68" i="218"/>
  <c r="BA67" i="218"/>
  <c r="AE66" i="218"/>
  <c r="D66" i="218"/>
  <c r="AG66" i="218" s="1"/>
  <c r="AE65" i="218"/>
  <c r="D65" i="218"/>
  <c r="AG65" i="218" s="1"/>
  <c r="W64" i="218"/>
  <c r="AE64" i="218" s="1"/>
  <c r="BA64" i="218" s="1"/>
  <c r="D64" i="218"/>
  <c r="AC64" i="218" s="1"/>
  <c r="W63" i="218"/>
  <c r="AE63" i="218" s="1"/>
  <c r="BA63" i="218" s="1"/>
  <c r="D63" i="218"/>
  <c r="AR63" i="218" s="1"/>
  <c r="W62" i="218"/>
  <c r="AE62" i="218" s="1"/>
  <c r="D62" i="218"/>
  <c r="AR62" i="218" s="1"/>
  <c r="AT62" i="218" s="1"/>
  <c r="W61" i="218"/>
  <c r="AE61" i="218" s="1"/>
  <c r="D61" i="218"/>
  <c r="AG61" i="218" s="1"/>
  <c r="AE60" i="218"/>
  <c r="D60" i="218"/>
  <c r="AR60" i="218" s="1"/>
  <c r="D59" i="218"/>
  <c r="D58" i="218"/>
  <c r="G58" i="218" s="1"/>
  <c r="D57" i="218"/>
  <c r="AR57" i="218" s="1"/>
  <c r="AV57" i="218" s="1"/>
  <c r="D56" i="218"/>
  <c r="AR56" i="218" s="1"/>
  <c r="D55" i="218"/>
  <c r="AC55" i="218" s="1"/>
  <c r="D54" i="218"/>
  <c r="AC54" i="218" s="1"/>
  <c r="D53" i="218"/>
  <c r="AG53" i="218" s="1"/>
  <c r="D52" i="218"/>
  <c r="AC52" i="218" s="1"/>
  <c r="D51" i="218"/>
  <c r="D50" i="218"/>
  <c r="BC48" i="218"/>
  <c r="BA48" i="218"/>
  <c r="AQ48" i="218"/>
  <c r="AP48" i="218"/>
  <c r="AE47" i="218"/>
  <c r="BC46" i="218"/>
  <c r="BA46" i="218"/>
  <c r="G46" i="218"/>
  <c r="AQ46" i="218" s="1"/>
  <c r="D46" i="218"/>
  <c r="BC45" i="218"/>
  <c r="G45" i="218"/>
  <c r="D45" i="218"/>
  <c r="AC45" i="218" s="1"/>
  <c r="AE44" i="218"/>
  <c r="BC44" i="218" s="1"/>
  <c r="G44" i="218"/>
  <c r="AQ44" i="218" s="1"/>
  <c r="D44" i="218"/>
  <c r="AG44" i="218" s="1"/>
  <c r="AE43" i="218"/>
  <c r="G43" i="218"/>
  <c r="AP43" i="218" s="1"/>
  <c r="D43" i="218"/>
  <c r="AR42" i="218"/>
  <c r="AQ42" i="218"/>
  <c r="AP42" i="218"/>
  <c r="AG42" i="218"/>
  <c r="AE42" i="218"/>
  <c r="BC42" i="218" s="1"/>
  <c r="AC42" i="218"/>
  <c r="AR41" i="218"/>
  <c r="AQ41" i="218"/>
  <c r="AP41" i="218"/>
  <c r="AG41" i="218"/>
  <c r="AE41" i="218"/>
  <c r="BC41" i="218" s="1"/>
  <c r="AC41" i="218"/>
  <c r="AR30" i="218"/>
  <c r="AV30" i="218" s="1"/>
  <c r="AO16" i="218"/>
  <c r="BB10" i="218"/>
  <c r="K248" i="217"/>
  <c r="L248" i="217" s="1"/>
  <c r="M248" i="217" s="1"/>
  <c r="K247" i="217"/>
  <c r="L247" i="217" s="1"/>
  <c r="K246" i="217"/>
  <c r="L246" i="217" s="1"/>
  <c r="K245" i="217"/>
  <c r="L245" i="217" s="1"/>
  <c r="M245" i="217" s="1"/>
  <c r="J245" i="217"/>
  <c r="K241" i="217"/>
  <c r="L241" i="217" s="1"/>
  <c r="K240" i="217"/>
  <c r="L240" i="217" s="1"/>
  <c r="K239" i="217"/>
  <c r="L239" i="217" s="1"/>
  <c r="K238" i="217"/>
  <c r="L238" i="217" s="1"/>
  <c r="M238" i="217" s="1"/>
  <c r="J238" i="217"/>
  <c r="K234" i="217"/>
  <c r="L234" i="217" s="1"/>
  <c r="K233" i="217"/>
  <c r="L233" i="217" s="1"/>
  <c r="K232" i="217"/>
  <c r="L232" i="217" s="1"/>
  <c r="K231" i="217"/>
  <c r="L231" i="217" s="1"/>
  <c r="M231" i="217" s="1"/>
  <c r="J231" i="217"/>
  <c r="K227" i="217"/>
  <c r="L227" i="217" s="1"/>
  <c r="K226" i="217"/>
  <c r="L226" i="217" s="1"/>
  <c r="M226" i="217" s="1"/>
  <c r="K225" i="217"/>
  <c r="L225" i="217" s="1"/>
  <c r="K224" i="217"/>
  <c r="L224" i="217" s="1"/>
  <c r="J224" i="217"/>
  <c r="K220" i="217"/>
  <c r="L220" i="217" s="1"/>
  <c r="K219" i="217"/>
  <c r="L219" i="217" s="1"/>
  <c r="K218" i="217"/>
  <c r="L218" i="217" s="1"/>
  <c r="K217" i="217"/>
  <c r="L217" i="217" s="1"/>
  <c r="H217" i="217" s="1"/>
  <c r="J217" i="217"/>
  <c r="K213" i="217"/>
  <c r="L213" i="217" s="1"/>
  <c r="K212" i="217"/>
  <c r="L212" i="217" s="1"/>
  <c r="K211" i="217"/>
  <c r="L211" i="217" s="1"/>
  <c r="K210" i="217"/>
  <c r="L210" i="217" s="1"/>
  <c r="M210" i="217" s="1"/>
  <c r="J210" i="217"/>
  <c r="K206" i="217"/>
  <c r="L206" i="217" s="1"/>
  <c r="K205" i="217"/>
  <c r="L205" i="217" s="1"/>
  <c r="K204" i="217"/>
  <c r="L204" i="217" s="1"/>
  <c r="M204" i="217" s="1"/>
  <c r="K203" i="217"/>
  <c r="L203" i="217" s="1"/>
  <c r="M203" i="217" s="1"/>
  <c r="J203" i="217"/>
  <c r="K199" i="217"/>
  <c r="L199" i="217" s="1"/>
  <c r="M199" i="217" s="1"/>
  <c r="K198" i="217"/>
  <c r="L198" i="217" s="1"/>
  <c r="K197" i="217"/>
  <c r="L197" i="217" s="1"/>
  <c r="K196" i="217"/>
  <c r="L196" i="217" s="1"/>
  <c r="J196" i="217"/>
  <c r="K192" i="217"/>
  <c r="L192" i="217" s="1"/>
  <c r="K191" i="217"/>
  <c r="L191" i="217" s="1"/>
  <c r="K190" i="217"/>
  <c r="L190" i="217" s="1"/>
  <c r="H190" i="217" s="1"/>
  <c r="K189" i="217"/>
  <c r="L189" i="217" s="1"/>
  <c r="J189" i="217"/>
  <c r="K185" i="217"/>
  <c r="L185" i="217" s="1"/>
  <c r="M185" i="217" s="1"/>
  <c r="K184" i="217"/>
  <c r="L184" i="217" s="1"/>
  <c r="K183" i="217"/>
  <c r="L183" i="217" s="1"/>
  <c r="K182" i="217"/>
  <c r="L182" i="217" s="1"/>
  <c r="H182" i="217" s="1"/>
  <c r="J182" i="217"/>
  <c r="K178" i="217"/>
  <c r="L178" i="217" s="1"/>
  <c r="M178" i="217" s="1"/>
  <c r="K177" i="217"/>
  <c r="L177" i="217" s="1"/>
  <c r="M177" i="217" s="1"/>
  <c r="K176" i="217"/>
  <c r="L176" i="217" s="1"/>
  <c r="K175" i="217"/>
  <c r="L175" i="217" s="1"/>
  <c r="J175" i="217"/>
  <c r="K171" i="217"/>
  <c r="L171" i="217" s="1"/>
  <c r="K170" i="217"/>
  <c r="L170" i="217" s="1"/>
  <c r="K169" i="217"/>
  <c r="L169" i="217" s="1"/>
  <c r="M169" i="217" s="1"/>
  <c r="K168" i="217"/>
  <c r="L168" i="217" s="1"/>
  <c r="J168" i="217"/>
  <c r="K164" i="217"/>
  <c r="L164" i="217" s="1"/>
  <c r="K163" i="217"/>
  <c r="L163" i="217" s="1"/>
  <c r="K162" i="217"/>
  <c r="L162" i="217" s="1"/>
  <c r="M162" i="217" s="1"/>
  <c r="K161" i="217"/>
  <c r="L161" i="217" s="1"/>
  <c r="J161" i="217"/>
  <c r="K157" i="217"/>
  <c r="L157" i="217" s="1"/>
  <c r="K156" i="217"/>
  <c r="L156" i="217" s="1"/>
  <c r="K155" i="217"/>
  <c r="L155" i="217" s="1"/>
  <c r="K154" i="217"/>
  <c r="L154" i="217" s="1"/>
  <c r="M154" i="217" s="1"/>
  <c r="J154" i="217"/>
  <c r="K150" i="217"/>
  <c r="L150" i="217" s="1"/>
  <c r="K149" i="217"/>
  <c r="L149" i="217" s="1"/>
  <c r="K148" i="217"/>
  <c r="L148" i="217" s="1"/>
  <c r="H148" i="217" s="1"/>
  <c r="K147" i="217"/>
  <c r="L147" i="217" s="1"/>
  <c r="J147" i="217"/>
  <c r="L138" i="217"/>
  <c r="R139" i="217" s="1"/>
  <c r="G137" i="217"/>
  <c r="J137" i="217" s="1"/>
  <c r="L131" i="217"/>
  <c r="L130" i="217"/>
  <c r="R131" i="217" s="1"/>
  <c r="J130" i="217"/>
  <c r="J129" i="217"/>
  <c r="L128" i="217"/>
  <c r="J128" i="217"/>
  <c r="T127" i="217"/>
  <c r="T128" i="217" s="1"/>
  <c r="T129" i="217" s="1"/>
  <c r="L127" i="217"/>
  <c r="J127" i="217"/>
  <c r="G126" i="217"/>
  <c r="L126" i="217" s="1"/>
  <c r="S122" i="217"/>
  <c r="D122" i="217"/>
  <c r="S121" i="217"/>
  <c r="D121" i="217"/>
  <c r="S120" i="217"/>
  <c r="D120" i="217"/>
  <c r="S119" i="217"/>
  <c r="D119" i="217"/>
  <c r="S118" i="217"/>
  <c r="D118" i="217"/>
  <c r="S117" i="217"/>
  <c r="D117" i="217"/>
  <c r="S116" i="217"/>
  <c r="D116" i="217"/>
  <c r="S115" i="217"/>
  <c r="D115" i="217"/>
  <c r="S114" i="217"/>
  <c r="D114" i="217"/>
  <c r="S113" i="217"/>
  <c r="D113" i="217"/>
  <c r="S112" i="217"/>
  <c r="D112" i="217"/>
  <c r="S111" i="217"/>
  <c r="D111" i="217"/>
  <c r="S110" i="217"/>
  <c r="D110" i="217"/>
  <c r="S109" i="217"/>
  <c r="D109" i="217"/>
  <c r="S108" i="217"/>
  <c r="D108" i="217"/>
  <c r="S107" i="217"/>
  <c r="K107" i="217"/>
  <c r="L107" i="217" s="1"/>
  <c r="I107" i="217"/>
  <c r="D107" i="217"/>
  <c r="S106" i="217"/>
  <c r="K106" i="217"/>
  <c r="L106" i="217" s="1"/>
  <c r="I106" i="217"/>
  <c r="D106" i="217"/>
  <c r="S105" i="217"/>
  <c r="K105" i="217"/>
  <c r="L105" i="217" s="1"/>
  <c r="I105" i="217"/>
  <c r="D105" i="217"/>
  <c r="S104" i="217"/>
  <c r="K104" i="217"/>
  <c r="L104" i="217" s="1"/>
  <c r="I104" i="217"/>
  <c r="D104" i="217"/>
  <c r="S103" i="217"/>
  <c r="K103" i="217"/>
  <c r="L103" i="217" s="1"/>
  <c r="I103" i="217"/>
  <c r="D103" i="217"/>
  <c r="S102" i="217"/>
  <c r="K102" i="217"/>
  <c r="L102" i="217" s="1"/>
  <c r="I102" i="217"/>
  <c r="D102" i="217"/>
  <c r="S101" i="217"/>
  <c r="K101" i="217"/>
  <c r="L101" i="217" s="1"/>
  <c r="I101" i="217"/>
  <c r="D101" i="217"/>
  <c r="S100" i="217"/>
  <c r="K100" i="217"/>
  <c r="L100" i="217" s="1"/>
  <c r="I100" i="217"/>
  <c r="D100" i="217"/>
  <c r="S99" i="217"/>
  <c r="K99" i="217"/>
  <c r="L99" i="217" s="1"/>
  <c r="I99" i="217"/>
  <c r="D99" i="217"/>
  <c r="S98" i="217"/>
  <c r="K98" i="217"/>
  <c r="L98" i="217" s="1"/>
  <c r="I98" i="217"/>
  <c r="D98" i="217"/>
  <c r="S97" i="217"/>
  <c r="K97" i="217"/>
  <c r="L97" i="217" s="1"/>
  <c r="I97" i="217"/>
  <c r="D97" i="217"/>
  <c r="S96" i="217"/>
  <c r="K96" i="217"/>
  <c r="L96" i="217" s="1"/>
  <c r="I96" i="217"/>
  <c r="D96" i="217"/>
  <c r="S95" i="217"/>
  <c r="K95" i="217"/>
  <c r="L95" i="217" s="1"/>
  <c r="I95" i="217"/>
  <c r="D95" i="217"/>
  <c r="S94" i="217"/>
  <c r="K94" i="217"/>
  <c r="L94" i="217" s="1"/>
  <c r="I94" i="217"/>
  <c r="D94" i="217"/>
  <c r="S93" i="217"/>
  <c r="K93" i="217"/>
  <c r="L93" i="217" s="1"/>
  <c r="I93" i="217"/>
  <c r="D93" i="217"/>
  <c r="S92" i="217"/>
  <c r="K92" i="217"/>
  <c r="L92" i="217" s="1"/>
  <c r="I92" i="217"/>
  <c r="D92" i="217"/>
  <c r="S91" i="217"/>
  <c r="K91" i="217"/>
  <c r="L91" i="217" s="1"/>
  <c r="I91" i="217"/>
  <c r="D91" i="217"/>
  <c r="S90" i="217"/>
  <c r="K90" i="217"/>
  <c r="L90" i="217" s="1"/>
  <c r="I90" i="217"/>
  <c r="D90" i="217"/>
  <c r="S89" i="217"/>
  <c r="K89" i="217"/>
  <c r="L89" i="217" s="1"/>
  <c r="I89" i="217"/>
  <c r="D89" i="217"/>
  <c r="S88" i="217"/>
  <c r="K88" i="217"/>
  <c r="L88" i="217" s="1"/>
  <c r="I88" i="217"/>
  <c r="D88" i="217"/>
  <c r="S87" i="217"/>
  <c r="K87" i="217"/>
  <c r="L87" i="217" s="1"/>
  <c r="I87" i="217"/>
  <c r="D87" i="217"/>
  <c r="S86" i="217"/>
  <c r="K86" i="217"/>
  <c r="L86" i="217" s="1"/>
  <c r="I86" i="217"/>
  <c r="D86" i="217"/>
  <c r="S85" i="217"/>
  <c r="K85" i="217"/>
  <c r="L85" i="217" s="1"/>
  <c r="I85" i="217"/>
  <c r="D85" i="217"/>
  <c r="S84" i="217"/>
  <c r="K84" i="217"/>
  <c r="L84" i="217" s="1"/>
  <c r="I84" i="217"/>
  <c r="D84" i="217"/>
  <c r="S83" i="217"/>
  <c r="K83" i="217"/>
  <c r="L83" i="217" s="1"/>
  <c r="I83" i="217"/>
  <c r="D83" i="217"/>
  <c r="Q81" i="217"/>
  <c r="L81" i="217"/>
  <c r="S80" i="217"/>
  <c r="Q80" i="217"/>
  <c r="L80" i="217"/>
  <c r="S79" i="217"/>
  <c r="Q79" i="217"/>
  <c r="K79" i="217"/>
  <c r="L79" i="217" s="1"/>
  <c r="I79" i="217"/>
  <c r="D79" i="217"/>
  <c r="S78" i="217"/>
  <c r="Q78" i="217"/>
  <c r="K78" i="217"/>
  <c r="L78" i="217" s="1"/>
  <c r="I78" i="217"/>
  <c r="D78" i="217"/>
  <c r="S77" i="217"/>
  <c r="Q77" i="217"/>
  <c r="K77" i="217"/>
  <c r="L77" i="217" s="1"/>
  <c r="I77" i="217"/>
  <c r="D77" i="217"/>
  <c r="S76" i="217"/>
  <c r="Q76" i="217"/>
  <c r="K76" i="217"/>
  <c r="L76" i="217" s="1"/>
  <c r="I76" i="217"/>
  <c r="D76" i="217"/>
  <c r="S75" i="217"/>
  <c r="Q75" i="217"/>
  <c r="K75" i="217"/>
  <c r="L75" i="217" s="1"/>
  <c r="I75" i="217"/>
  <c r="D75" i="217"/>
  <c r="S74" i="217"/>
  <c r="Q74" i="217"/>
  <c r="K74" i="217"/>
  <c r="L74" i="217" s="1"/>
  <c r="I74" i="217"/>
  <c r="D74" i="217"/>
  <c r="S73" i="217"/>
  <c r="Q73" i="217"/>
  <c r="K73" i="217"/>
  <c r="L73" i="217" s="1"/>
  <c r="I73" i="217"/>
  <c r="D73" i="217"/>
  <c r="S72" i="217"/>
  <c r="Q72" i="217"/>
  <c r="K72" i="217"/>
  <c r="L72" i="217" s="1"/>
  <c r="I72" i="217"/>
  <c r="D72" i="217"/>
  <c r="S71" i="217"/>
  <c r="Q71" i="217"/>
  <c r="K71" i="217"/>
  <c r="L71" i="217" s="1"/>
  <c r="I71" i="217"/>
  <c r="D71" i="217"/>
  <c r="S70" i="217"/>
  <c r="Q70" i="217"/>
  <c r="K70" i="217"/>
  <c r="L70" i="217" s="1"/>
  <c r="I70" i="217"/>
  <c r="D70" i="217"/>
  <c r="S69" i="217"/>
  <c r="Q69" i="217"/>
  <c r="K69" i="217"/>
  <c r="L69" i="217" s="1"/>
  <c r="I69" i="217"/>
  <c r="D69" i="217"/>
  <c r="S68" i="217"/>
  <c r="Q68" i="217"/>
  <c r="K68" i="217"/>
  <c r="L68" i="217" s="1"/>
  <c r="I68" i="217"/>
  <c r="D68" i="217"/>
  <c r="S67" i="217"/>
  <c r="Q67" i="217"/>
  <c r="K67" i="217"/>
  <c r="L67" i="217" s="1"/>
  <c r="I67" i="217"/>
  <c r="D67" i="217"/>
  <c r="S66" i="217"/>
  <c r="Q66" i="217"/>
  <c r="K66" i="217"/>
  <c r="L66" i="217" s="1"/>
  <c r="I66" i="217"/>
  <c r="D66" i="217"/>
  <c r="S65" i="217"/>
  <c r="Q65" i="217"/>
  <c r="K65" i="217"/>
  <c r="L65" i="217" s="1"/>
  <c r="I65" i="217"/>
  <c r="D65" i="217"/>
  <c r="S64" i="217"/>
  <c r="Q64" i="217"/>
  <c r="K64" i="217"/>
  <c r="L64" i="217" s="1"/>
  <c r="I64" i="217"/>
  <c r="D64" i="217"/>
  <c r="S63" i="217"/>
  <c r="Q63" i="217"/>
  <c r="K63" i="217"/>
  <c r="L63" i="217" s="1"/>
  <c r="I63" i="217"/>
  <c r="D63" i="217"/>
  <c r="S62" i="217"/>
  <c r="Q62" i="217"/>
  <c r="K62" i="217"/>
  <c r="L62" i="217" s="1"/>
  <c r="I62" i="217"/>
  <c r="D62" i="217"/>
  <c r="S61" i="217"/>
  <c r="Q61" i="217"/>
  <c r="K61" i="217"/>
  <c r="L61" i="217" s="1"/>
  <c r="I61" i="217"/>
  <c r="D61" i="217"/>
  <c r="S60" i="217"/>
  <c r="Q60" i="217"/>
  <c r="K60" i="217"/>
  <c r="L60" i="217" s="1"/>
  <c r="I60" i="217"/>
  <c r="D60" i="217"/>
  <c r="S59" i="217"/>
  <c r="Q59" i="217"/>
  <c r="K59" i="217"/>
  <c r="L59" i="217" s="1"/>
  <c r="I59" i="217"/>
  <c r="D59" i="217"/>
  <c r="S58" i="217"/>
  <c r="Q58" i="217"/>
  <c r="K58" i="217"/>
  <c r="L58" i="217" s="1"/>
  <c r="I58" i="217"/>
  <c r="D58" i="217"/>
  <c r="S57" i="217"/>
  <c r="Q57" i="217"/>
  <c r="K57" i="217"/>
  <c r="L57" i="217" s="1"/>
  <c r="I57" i="217"/>
  <c r="D57" i="217"/>
  <c r="S56" i="217"/>
  <c r="Q56" i="217"/>
  <c r="K56" i="217"/>
  <c r="L56" i="217" s="1"/>
  <c r="I56" i="217"/>
  <c r="D56" i="217"/>
  <c r="S55" i="217"/>
  <c r="Q55" i="217"/>
  <c r="K55" i="217"/>
  <c r="L55" i="217" s="1"/>
  <c r="I55" i="217"/>
  <c r="D55" i="217"/>
  <c r="S54" i="217"/>
  <c r="Q54" i="217"/>
  <c r="K54" i="217"/>
  <c r="L54" i="217" s="1"/>
  <c r="I54" i="217"/>
  <c r="D54" i="217"/>
  <c r="S53" i="217"/>
  <c r="Q53" i="217"/>
  <c r="K53" i="217"/>
  <c r="L53" i="217" s="1"/>
  <c r="I53" i="217"/>
  <c r="D53" i="217"/>
  <c r="S52" i="217"/>
  <c r="Q52" i="217"/>
  <c r="K52" i="217"/>
  <c r="L52" i="217" s="1"/>
  <c r="I52" i="217"/>
  <c r="D52" i="217"/>
  <c r="S51" i="217"/>
  <c r="Q51" i="217"/>
  <c r="K51" i="217"/>
  <c r="L51" i="217" s="1"/>
  <c r="I51" i="217"/>
  <c r="D51" i="217"/>
  <c r="S50" i="217"/>
  <c r="Q50" i="217"/>
  <c r="K50" i="217"/>
  <c r="L50" i="217" s="1"/>
  <c r="I50" i="217"/>
  <c r="D50" i="217"/>
  <c r="S49" i="217"/>
  <c r="Q49" i="217"/>
  <c r="K49" i="217"/>
  <c r="L49" i="217" s="1"/>
  <c r="I49" i="217"/>
  <c r="D49" i="217"/>
  <c r="S48" i="217"/>
  <c r="Q48" i="217"/>
  <c r="K48" i="217"/>
  <c r="L48" i="217" s="1"/>
  <c r="I48" i="217"/>
  <c r="D48" i="217"/>
  <c r="S47" i="217"/>
  <c r="Q47" i="217"/>
  <c r="K47" i="217"/>
  <c r="L47" i="217" s="1"/>
  <c r="I47" i="217"/>
  <c r="D47" i="217"/>
  <c r="S46" i="217"/>
  <c r="Q46" i="217"/>
  <c r="K46" i="217"/>
  <c r="L46" i="217" s="1"/>
  <c r="I46" i="217"/>
  <c r="D46" i="217"/>
  <c r="Q45" i="217"/>
  <c r="E44" i="217"/>
  <c r="E43" i="217"/>
  <c r="E42" i="217"/>
  <c r="E41" i="217"/>
  <c r="E40" i="217"/>
  <c r="C40" i="217"/>
  <c r="I40" i="217" s="1"/>
  <c r="E39" i="217"/>
  <c r="E38" i="217"/>
  <c r="E37" i="217"/>
  <c r="E36" i="217"/>
  <c r="E35" i="217"/>
  <c r="C35" i="217"/>
  <c r="I35" i="217" s="1"/>
  <c r="E34" i="217"/>
  <c r="E33" i="217"/>
  <c r="E32" i="217"/>
  <c r="E31" i="217"/>
  <c r="E30" i="217"/>
  <c r="F29" i="217"/>
  <c r="F28" i="217"/>
  <c r="F27" i="217"/>
  <c r="F26" i="217"/>
  <c r="F25" i="217"/>
  <c r="F24" i="217"/>
  <c r="F23" i="217"/>
  <c r="F22" i="217"/>
  <c r="F21" i="217"/>
  <c r="I20" i="217"/>
  <c r="F20" i="217"/>
  <c r="I19" i="217"/>
  <c r="F19" i="217"/>
  <c r="I18" i="217"/>
  <c r="F18" i="217"/>
  <c r="F17" i="217"/>
  <c r="F16" i="217"/>
  <c r="F15" i="217"/>
  <c r="F14" i="217"/>
  <c r="F13" i="217"/>
  <c r="F12" i="217"/>
  <c r="I11" i="217"/>
  <c r="F11" i="217"/>
  <c r="F10" i="217"/>
  <c r="K10" i="217" s="1"/>
  <c r="J8" i="217"/>
  <c r="H8" i="217"/>
  <c r="F8" i="217"/>
  <c r="J7" i="217"/>
  <c r="H7" i="217"/>
  <c r="F7" i="217"/>
  <c r="J6" i="217"/>
  <c r="H6" i="217"/>
  <c r="F6" i="217"/>
  <c r="J5" i="217"/>
  <c r="H5" i="217"/>
  <c r="F5" i="217"/>
  <c r="J4" i="217"/>
  <c r="H4" i="217"/>
  <c r="F4" i="217"/>
  <c r="J3" i="217"/>
  <c r="R7" i="217" s="1"/>
  <c r="N2" i="217" s="1"/>
  <c r="H3" i="217"/>
  <c r="F3" i="217"/>
  <c r="AR44" i="216"/>
  <c r="AE44" i="216"/>
  <c r="S44" i="216"/>
  <c r="AQ43" i="216"/>
  <c r="AQ42" i="216"/>
  <c r="X33" i="216"/>
  <c r="D33" i="216"/>
  <c r="X32" i="216"/>
  <c r="D32" i="216"/>
  <c r="X31" i="216"/>
  <c r="AQ39" i="216" s="1"/>
  <c r="AI31" i="216" s="1"/>
  <c r="D31" i="216"/>
  <c r="AQ31" i="216" s="1"/>
  <c r="O31" i="216" s="1"/>
  <c r="X30" i="216"/>
  <c r="D26" i="217" s="1"/>
  <c r="F178" i="63" s="1"/>
  <c r="D30" i="216"/>
  <c r="X29" i="216"/>
  <c r="AQ37" i="216" s="1"/>
  <c r="AI29" i="216" s="1"/>
  <c r="D29" i="216"/>
  <c r="AQ29" i="216" s="1"/>
  <c r="O29" i="216" s="1"/>
  <c r="X28" i="216"/>
  <c r="AQ36" i="216" s="1"/>
  <c r="AI28" i="216" s="1"/>
  <c r="D28" i="216"/>
  <c r="X27" i="216"/>
  <c r="D27" i="216"/>
  <c r="AQ27" i="216" s="1"/>
  <c r="O27" i="216" s="1"/>
  <c r="X26" i="216"/>
  <c r="D26" i="216"/>
  <c r="AQ26" i="216" s="1"/>
  <c r="O26" i="216" s="1"/>
  <c r="X25" i="216"/>
  <c r="AQ33" i="216" s="1"/>
  <c r="D25" i="216"/>
  <c r="X24" i="216"/>
  <c r="AQ32" i="216" s="1"/>
  <c r="O32" i="216" s="1"/>
  <c r="D24" i="216"/>
  <c r="V21" i="215"/>
  <c r="V46" i="215" s="1"/>
  <c r="V65" i="215" s="1"/>
  <c r="AJ92" i="214"/>
  <c r="B92" i="214" s="1"/>
  <c r="AX32" i="214"/>
  <c r="AW32" i="214"/>
  <c r="U32" i="214"/>
  <c r="R32" i="214"/>
  <c r="D32" i="214"/>
  <c r="AX31" i="214"/>
  <c r="AW31" i="214"/>
  <c r="U31" i="214"/>
  <c r="R31" i="214"/>
  <c r="D31" i="214"/>
  <c r="AR31" i="214" s="1"/>
  <c r="AX30" i="214"/>
  <c r="AW30" i="214"/>
  <c r="U30" i="214"/>
  <c r="R30" i="214"/>
  <c r="D30" i="214"/>
  <c r="AC30" i="214" s="1"/>
  <c r="AX29" i="214"/>
  <c r="AW29" i="214"/>
  <c r="U29" i="214"/>
  <c r="R29" i="214"/>
  <c r="D29" i="214"/>
  <c r="AR29" i="214" s="1"/>
  <c r="AX28" i="214"/>
  <c r="AW28" i="214"/>
  <c r="U28" i="214"/>
  <c r="R28" i="214"/>
  <c r="D28" i="214"/>
  <c r="AX27" i="214"/>
  <c r="AW27" i="214"/>
  <c r="U27" i="214"/>
  <c r="R27" i="214"/>
  <c r="D27" i="214"/>
  <c r="AX26" i="214"/>
  <c r="AW26" i="214"/>
  <c r="U26" i="214"/>
  <c r="R26" i="214"/>
  <c r="D26" i="214"/>
  <c r="AX25" i="214"/>
  <c r="AW25" i="214"/>
  <c r="U25" i="214"/>
  <c r="R25" i="214"/>
  <c r="D25" i="214"/>
  <c r="AC25" i="214" s="1"/>
  <c r="AX24" i="214"/>
  <c r="AW24" i="214"/>
  <c r="U24" i="214"/>
  <c r="R24" i="214"/>
  <c r="D24" i="214"/>
  <c r="AX23" i="214"/>
  <c r="AW23" i="214"/>
  <c r="U23" i="214"/>
  <c r="R23" i="214"/>
  <c r="D23" i="214"/>
  <c r="AR23" i="214" s="1"/>
  <c r="AX22" i="214"/>
  <c r="AW22" i="214"/>
  <c r="D22" i="214"/>
  <c r="AX21" i="214"/>
  <c r="AW21" i="214"/>
  <c r="D21" i="214"/>
  <c r="AX20" i="214"/>
  <c r="AW20" i="214"/>
  <c r="D20" i="214"/>
  <c r="AX19" i="214"/>
  <c r="AW19" i="214"/>
  <c r="D19" i="214"/>
  <c r="C144" i="214" s="1"/>
  <c r="AX18" i="214"/>
  <c r="AW18" i="214"/>
  <c r="D18" i="214"/>
  <c r="AX17" i="214"/>
  <c r="AW17" i="214"/>
  <c r="D17" i="214"/>
  <c r="C130" i="214" s="1"/>
  <c r="AX16" i="214"/>
  <c r="AW16" i="214"/>
  <c r="D16" i="214"/>
  <c r="AC16" i="214" s="1"/>
  <c r="AX15" i="214"/>
  <c r="AW15" i="214"/>
  <c r="D15" i="214"/>
  <c r="C116" i="214" s="1"/>
  <c r="AX14" i="214"/>
  <c r="AW14" i="214"/>
  <c r="D14" i="214"/>
  <c r="AX13" i="214"/>
  <c r="AW13" i="214"/>
  <c r="D13" i="214"/>
  <c r="R9" i="214"/>
  <c r="M9" i="214"/>
  <c r="F9" i="214"/>
  <c r="R8" i="214"/>
  <c r="M8" i="214"/>
  <c r="F8" i="214"/>
  <c r="R7" i="214"/>
  <c r="M7" i="214"/>
  <c r="F7" i="214"/>
  <c r="R5" i="214"/>
  <c r="F5" i="214"/>
  <c r="M4" i="214"/>
  <c r="F4" i="214"/>
  <c r="F3" i="214"/>
  <c r="A49" i="214" s="1" a="1"/>
  <c r="A49" i="214" s="1"/>
  <c r="AK2" i="214"/>
  <c r="AG2" i="214"/>
  <c r="L143" i="213"/>
  <c r="I135" i="213"/>
  <c r="I134" i="213"/>
  <c r="I133" i="213"/>
  <c r="C29" i="213"/>
  <c r="E161" i="63" s="1"/>
  <c r="C28" i="213"/>
  <c r="E160" i="63" s="1"/>
  <c r="C27" i="213"/>
  <c r="E159" i="63" s="1"/>
  <c r="C26" i="213"/>
  <c r="E158" i="63" s="1"/>
  <c r="C25" i="213"/>
  <c r="E157" i="63" s="1"/>
  <c r="C24" i="213"/>
  <c r="C23" i="213"/>
  <c r="E155" i="63" s="1"/>
  <c r="C22" i="213"/>
  <c r="K22" i="213" s="1"/>
  <c r="K42" i="213" s="1"/>
  <c r="C21" i="213"/>
  <c r="E153" i="63" s="1"/>
  <c r="C20" i="213"/>
  <c r="E152" i="63" s="1"/>
  <c r="C19" i="213"/>
  <c r="E151" i="63" s="1"/>
  <c r="C18" i="213"/>
  <c r="C17" i="213"/>
  <c r="E149" i="63" s="1"/>
  <c r="C16" i="213"/>
  <c r="C15" i="213"/>
  <c r="E147" i="63" s="1"/>
  <c r="C14" i="213"/>
  <c r="C13" i="213"/>
  <c r="E145" i="63" s="1"/>
  <c r="C12" i="213"/>
  <c r="E144" i="63" s="1"/>
  <c r="C11" i="213"/>
  <c r="E143" i="63" s="1"/>
  <c r="C10" i="213"/>
  <c r="D7" i="213"/>
  <c r="D6" i="213"/>
  <c r="E5" i="213"/>
  <c r="D5" i="213"/>
  <c r="C5" i="213"/>
  <c r="D4" i="213"/>
  <c r="D3" i="213"/>
  <c r="D2" i="213"/>
  <c r="AA77" i="215"/>
  <c r="X84" i="215" s="1"/>
  <c r="I136" i="213" s="1"/>
  <c r="AE65" i="215"/>
  <c r="AG63" i="215"/>
  <c r="AB63" i="215"/>
  <c r="AG62" i="215"/>
  <c r="AB62" i="215"/>
  <c r="AG61" i="215"/>
  <c r="AB61" i="215"/>
  <c r="AG60" i="215"/>
  <c r="AB60" i="215"/>
  <c r="AG59" i="215"/>
  <c r="AB59" i="215"/>
  <c r="AG58" i="215"/>
  <c r="AB58" i="215"/>
  <c r="AG57" i="215"/>
  <c r="AB57" i="215"/>
  <c r="AG56" i="215"/>
  <c r="AB56" i="215"/>
  <c r="AG55" i="215"/>
  <c r="AB55" i="215"/>
  <c r="AG54" i="215"/>
  <c r="AB54" i="215"/>
  <c r="AG53" i="215"/>
  <c r="AB53" i="215"/>
  <c r="AG52" i="215"/>
  <c r="AB52" i="215"/>
  <c r="AG51" i="215"/>
  <c r="AB51" i="215"/>
  <c r="AG50" i="215"/>
  <c r="AB50" i="215"/>
  <c r="AG49" i="215"/>
  <c r="AB49" i="215"/>
  <c r="AG48" i="215"/>
  <c r="AE46" i="215"/>
  <c r="AB45" i="215"/>
  <c r="X80" i="215" s="1"/>
  <c r="I132" i="213" s="1"/>
  <c r="AG37" i="215"/>
  <c r="AG36" i="215"/>
  <c r="AG35" i="215"/>
  <c r="AG34" i="215"/>
  <c r="AG33" i="215"/>
  <c r="AG32" i="215"/>
  <c r="AG31" i="215"/>
  <c r="AG30" i="215"/>
  <c r="AG29" i="215"/>
  <c r="AG28" i="215"/>
  <c r="AG27" i="215"/>
  <c r="AG26" i="215"/>
  <c r="AA19" i="215"/>
  <c r="V19" i="215"/>
  <c r="W19" i="215" s="1"/>
  <c r="AA18" i="215"/>
  <c r="V18" i="215"/>
  <c r="AA17" i="215"/>
  <c r="V17" i="215"/>
  <c r="AA16" i="215"/>
  <c r="V16" i="215"/>
  <c r="AC16" i="215" s="1"/>
  <c r="AA15" i="215"/>
  <c r="V15" i="215"/>
  <c r="W15" i="215" s="1"/>
  <c r="AC14" i="215"/>
  <c r="AA14" i="215"/>
  <c r="AA13" i="215"/>
  <c r="V13" i="215"/>
  <c r="AA12" i="215"/>
  <c r="V12" i="215"/>
  <c r="AC12" i="215" s="1"/>
  <c r="AC11" i="215"/>
  <c r="AA11" i="215"/>
  <c r="AA10" i="215"/>
  <c r="V10" i="215"/>
  <c r="W10" i="215" s="1"/>
  <c r="AA9" i="215"/>
  <c r="V9" i="215"/>
  <c r="AC8" i="215"/>
  <c r="AA8" i="215"/>
  <c r="AC7" i="215"/>
  <c r="AA7" i="215"/>
  <c r="AC6" i="215"/>
  <c r="AA6" i="215"/>
  <c r="AA5" i="215"/>
  <c r="V5" i="215"/>
  <c r="W5" i="215" s="1"/>
  <c r="AC4" i="215"/>
  <c r="AA4" i="215"/>
  <c r="AC3" i="215"/>
  <c r="AA3" i="215"/>
  <c r="X155" i="214"/>
  <c r="X154" i="214"/>
  <c r="X153" i="214"/>
  <c r="X152" i="214"/>
  <c r="X151" i="214"/>
  <c r="X148" i="214"/>
  <c r="X147" i="214"/>
  <c r="X146" i="214"/>
  <c r="X145" i="214"/>
  <c r="X144" i="214"/>
  <c r="X141" i="214"/>
  <c r="X140" i="214"/>
  <c r="X139" i="214"/>
  <c r="X138" i="214"/>
  <c r="X137" i="214"/>
  <c r="X134" i="214"/>
  <c r="X133" i="214"/>
  <c r="X132" i="214"/>
  <c r="X131" i="214"/>
  <c r="X130" i="214"/>
  <c r="X127" i="214"/>
  <c r="X126" i="214"/>
  <c r="X125" i="214"/>
  <c r="X124" i="214"/>
  <c r="X123" i="214"/>
  <c r="X120" i="214"/>
  <c r="X119" i="214"/>
  <c r="X118" i="214"/>
  <c r="X117" i="214"/>
  <c r="X116" i="214"/>
  <c r="X113" i="214"/>
  <c r="Z113" i="214" s="1"/>
  <c r="AB113" i="214" s="1"/>
  <c r="AD113" i="214" s="1"/>
  <c r="X112" i="214"/>
  <c r="Z112" i="214" s="1"/>
  <c r="AB112" i="214" s="1"/>
  <c r="AD112" i="214" s="1"/>
  <c r="X111" i="214"/>
  <c r="Z111" i="214" s="1"/>
  <c r="AB111" i="214" s="1"/>
  <c r="AD111" i="214" s="1"/>
  <c r="X110" i="214"/>
  <c r="Z110" i="214" s="1"/>
  <c r="AB110" i="214" s="1"/>
  <c r="AD110" i="214" s="1"/>
  <c r="X109" i="214"/>
  <c r="Z109" i="214" s="1"/>
  <c r="AB109" i="214" s="1"/>
  <c r="AD109" i="214" s="1"/>
  <c r="X106" i="214"/>
  <c r="X105" i="214"/>
  <c r="X104" i="214"/>
  <c r="X103" i="214"/>
  <c r="X102" i="214"/>
  <c r="B97" i="214"/>
  <c r="B96" i="214"/>
  <c r="B95" i="214"/>
  <c r="B91" i="214"/>
  <c r="AG88" i="214"/>
  <c r="AJ88" i="214" s="1"/>
  <c r="B88" i="214" s="1"/>
  <c r="X87" i="214"/>
  <c r="AJ87" i="214" s="1"/>
  <c r="X86" i="214"/>
  <c r="AJ86" i="214" s="1"/>
  <c r="B86" i="214" s="1"/>
  <c r="R85" i="214"/>
  <c r="AG84" i="214"/>
  <c r="AJ84" i="214" s="1"/>
  <c r="B84" i="214" s="1"/>
  <c r="AJ83" i="214"/>
  <c r="B83" i="214" s="1"/>
  <c r="AG83" i="214"/>
  <c r="AD83" i="214" s="1"/>
  <c r="AJ82" i="214"/>
  <c r="AG82" i="214"/>
  <c r="AD82" i="214" s="1"/>
  <c r="AJ81" i="214"/>
  <c r="B81" i="214" s="1"/>
  <c r="AG81" i="214"/>
  <c r="AD81" i="214" s="1"/>
  <c r="AJ80" i="214"/>
  <c r="B80" i="214" s="1"/>
  <c r="AG80" i="214"/>
  <c r="AD80" i="214" s="1"/>
  <c r="AJ79" i="214"/>
  <c r="AT75" i="214" s="1"/>
  <c r="AG79" i="214"/>
  <c r="AD79" i="214" s="1"/>
  <c r="AG78" i="214"/>
  <c r="AJ77" i="214"/>
  <c r="B77" i="214" s="1"/>
  <c r="AG77" i="214"/>
  <c r="AD77" i="214" s="1"/>
  <c r="AJ76" i="214"/>
  <c r="AG76" i="214"/>
  <c r="AD76" i="214" s="1"/>
  <c r="AG75" i="214"/>
  <c r="AR74" i="214"/>
  <c r="AJ74" i="214"/>
  <c r="AG74" i="214"/>
  <c r="AD74" i="214" s="1"/>
  <c r="AJ73" i="214"/>
  <c r="AG73" i="214"/>
  <c r="AD73" i="214" s="1"/>
  <c r="AR70" i="214" s="1"/>
  <c r="AR71" i="214" s="1"/>
  <c r="AR72" i="214" s="1"/>
  <c r="AJ72" i="214"/>
  <c r="B72" i="214" s="1"/>
  <c r="AG72" i="214"/>
  <c r="AD72" i="214" s="1"/>
  <c r="AQ70" i="214" s="1"/>
  <c r="AQ71" i="214" s="1"/>
  <c r="AQ72" i="214" s="1"/>
  <c r="AG71" i="214"/>
  <c r="X71" i="214"/>
  <c r="AG70" i="214"/>
  <c r="R70" i="214"/>
  <c r="X70" i="214" s="1"/>
  <c r="AU69" i="214"/>
  <c r="AS69" i="214"/>
  <c r="B69" i="214"/>
  <c r="B68" i="214"/>
  <c r="BA67" i="214"/>
  <c r="AE66" i="214"/>
  <c r="BA66" i="214" s="1"/>
  <c r="D66" i="214"/>
  <c r="AC66" i="214" s="1"/>
  <c r="AE65" i="214"/>
  <c r="BC65" i="214" s="1"/>
  <c r="D65" i="214"/>
  <c r="W64" i="214"/>
  <c r="AE64" i="214" s="1"/>
  <c r="D64" i="214"/>
  <c r="W63" i="214"/>
  <c r="AE63" i="214" s="1"/>
  <c r="BC63" i="214" s="1"/>
  <c r="D63" i="214"/>
  <c r="AG63" i="214" s="1"/>
  <c r="W62" i="214"/>
  <c r="AE62" i="214" s="1"/>
  <c r="BA62" i="214" s="1"/>
  <c r="D62" i="214"/>
  <c r="AR62" i="214" s="1"/>
  <c r="AU62" i="214" s="1"/>
  <c r="W61" i="214"/>
  <c r="AE61" i="214" s="1"/>
  <c r="BA61" i="214" s="1"/>
  <c r="D61" i="214"/>
  <c r="AE60" i="214"/>
  <c r="BA60" i="214" s="1"/>
  <c r="D60" i="214"/>
  <c r="G60" i="214" s="1"/>
  <c r="D59" i="214"/>
  <c r="D58" i="214"/>
  <c r="G58" i="214" s="1"/>
  <c r="AC57" i="214"/>
  <c r="D57" i="214"/>
  <c r="AG57" i="214" s="1"/>
  <c r="D56" i="214"/>
  <c r="G56" i="214" s="1"/>
  <c r="D55" i="214"/>
  <c r="D54" i="214"/>
  <c r="G54" i="214" s="1"/>
  <c r="D53" i="214"/>
  <c r="AG53" i="214" s="1"/>
  <c r="D52" i="214"/>
  <c r="G52" i="214" s="1"/>
  <c r="D51" i="214"/>
  <c r="G51" i="214" s="1"/>
  <c r="AQ51" i="214" s="1"/>
  <c r="D50" i="214"/>
  <c r="AC50" i="214" s="1"/>
  <c r="BC48" i="214"/>
  <c r="BA48" i="214"/>
  <c r="AQ48" i="214"/>
  <c r="AP48" i="214"/>
  <c r="AE47" i="214"/>
  <c r="BC46" i="214"/>
  <c r="BA46" i="214"/>
  <c r="G46" i="214"/>
  <c r="AP46" i="214" s="1"/>
  <c r="D46" i="214"/>
  <c r="BC45" i="214"/>
  <c r="G45" i="214"/>
  <c r="AP45" i="214" s="1"/>
  <c r="D45" i="214"/>
  <c r="AR45" i="214" s="1"/>
  <c r="AV45" i="214" s="1"/>
  <c r="AE44" i="214"/>
  <c r="BC44" i="214" s="1"/>
  <c r="G44" i="214"/>
  <c r="AP44" i="214" s="1"/>
  <c r="D44" i="214"/>
  <c r="AE43" i="214"/>
  <c r="BC43" i="214" s="1"/>
  <c r="G43" i="214"/>
  <c r="D43" i="214"/>
  <c r="AG43" i="214" s="1"/>
  <c r="AR42" i="214"/>
  <c r="AT42" i="214" s="1"/>
  <c r="AQ42" i="214"/>
  <c r="AP42" i="214"/>
  <c r="AG42" i="214"/>
  <c r="AE42" i="214"/>
  <c r="BA42" i="214" s="1"/>
  <c r="AC42" i="214"/>
  <c r="AR41" i="214"/>
  <c r="AV41" i="214" s="1"/>
  <c r="AQ41" i="214"/>
  <c r="AP41" i="214"/>
  <c r="AG41" i="214"/>
  <c r="AE41" i="214"/>
  <c r="BC41" i="214" s="1"/>
  <c r="AC41" i="214"/>
  <c r="AR21" i="214"/>
  <c r="AT21" i="214" s="1"/>
  <c r="AO17" i="214"/>
  <c r="BB10" i="214"/>
  <c r="K248" i="213"/>
  <c r="L248" i="213" s="1"/>
  <c r="K247" i="213"/>
  <c r="L247" i="213" s="1"/>
  <c r="H247" i="213" s="1"/>
  <c r="K246" i="213"/>
  <c r="L246" i="213" s="1"/>
  <c r="H246" i="213" s="1"/>
  <c r="K245" i="213"/>
  <c r="L245" i="213" s="1"/>
  <c r="M245" i="213" s="1"/>
  <c r="J245" i="213"/>
  <c r="M241" i="213"/>
  <c r="K241" i="213"/>
  <c r="L241" i="213" s="1"/>
  <c r="H241" i="213" s="1"/>
  <c r="K240" i="213"/>
  <c r="L240" i="213" s="1"/>
  <c r="K239" i="213"/>
  <c r="L239" i="213" s="1"/>
  <c r="H239" i="213" s="1"/>
  <c r="K238" i="213"/>
  <c r="L238" i="213" s="1"/>
  <c r="J238" i="213"/>
  <c r="K234" i="213"/>
  <c r="L234" i="213" s="1"/>
  <c r="K233" i="213"/>
  <c r="L233" i="213" s="1"/>
  <c r="K232" i="213"/>
  <c r="L232" i="213" s="1"/>
  <c r="K231" i="213"/>
  <c r="L231" i="213" s="1"/>
  <c r="J231" i="213"/>
  <c r="K227" i="213"/>
  <c r="L227" i="213" s="1"/>
  <c r="H227" i="213" s="1"/>
  <c r="K226" i="213"/>
  <c r="L226" i="213" s="1"/>
  <c r="M226" i="213" s="1"/>
  <c r="K225" i="213"/>
  <c r="L225" i="213" s="1"/>
  <c r="K224" i="213"/>
  <c r="L224" i="213" s="1"/>
  <c r="J224" i="213"/>
  <c r="K220" i="213"/>
  <c r="L220" i="213" s="1"/>
  <c r="K219" i="213"/>
  <c r="L219" i="213" s="1"/>
  <c r="H219" i="213" s="1"/>
  <c r="K218" i="213"/>
  <c r="L218" i="213" s="1"/>
  <c r="K217" i="213"/>
  <c r="L217" i="213" s="1"/>
  <c r="M217" i="213" s="1"/>
  <c r="J217" i="213"/>
  <c r="K213" i="213"/>
  <c r="L213" i="213" s="1"/>
  <c r="H213" i="213" s="1"/>
  <c r="K212" i="213"/>
  <c r="L212" i="213" s="1"/>
  <c r="K211" i="213"/>
  <c r="L211" i="213" s="1"/>
  <c r="K210" i="213"/>
  <c r="L210" i="213" s="1"/>
  <c r="H210" i="213" s="1"/>
  <c r="J210" i="213"/>
  <c r="K206" i="213"/>
  <c r="L206" i="213" s="1"/>
  <c r="K205" i="213"/>
  <c r="L205" i="213" s="1"/>
  <c r="H205" i="213" s="1"/>
  <c r="K204" i="213"/>
  <c r="L204" i="213" s="1"/>
  <c r="K203" i="213"/>
  <c r="L203" i="213" s="1"/>
  <c r="J203" i="213"/>
  <c r="K199" i="213"/>
  <c r="L199" i="213" s="1"/>
  <c r="K198" i="213"/>
  <c r="L198" i="213" s="1"/>
  <c r="H198" i="213" s="1"/>
  <c r="K197" i="213"/>
  <c r="L197" i="213" s="1"/>
  <c r="H197" i="213" s="1"/>
  <c r="K196" i="213"/>
  <c r="L196" i="213" s="1"/>
  <c r="J196" i="213"/>
  <c r="K192" i="213"/>
  <c r="L192" i="213" s="1"/>
  <c r="K191" i="213"/>
  <c r="L191" i="213" s="1"/>
  <c r="H191" i="213" s="1"/>
  <c r="K190" i="213"/>
  <c r="L190" i="213" s="1"/>
  <c r="H190" i="213" s="1"/>
  <c r="K189" i="213"/>
  <c r="L189" i="213" s="1"/>
  <c r="M189" i="213" s="1"/>
  <c r="J189" i="213"/>
  <c r="K185" i="213"/>
  <c r="L185" i="213" s="1"/>
  <c r="K184" i="213"/>
  <c r="L184" i="213" s="1"/>
  <c r="K183" i="213"/>
  <c r="L183" i="213" s="1"/>
  <c r="H183" i="213" s="1"/>
  <c r="K182" i="213"/>
  <c r="L182" i="213" s="1"/>
  <c r="J182" i="213"/>
  <c r="K178" i="213"/>
  <c r="L178" i="213" s="1"/>
  <c r="H178" i="213" s="1"/>
  <c r="K177" i="213"/>
  <c r="L177" i="213" s="1"/>
  <c r="K176" i="213"/>
  <c r="L176" i="213" s="1"/>
  <c r="K175" i="213"/>
  <c r="L175" i="213" s="1"/>
  <c r="J175" i="213"/>
  <c r="K171" i="213"/>
  <c r="L171" i="213" s="1"/>
  <c r="H171" i="213" s="1"/>
  <c r="K170" i="213"/>
  <c r="L170" i="213" s="1"/>
  <c r="K169" i="213"/>
  <c r="L169" i="213" s="1"/>
  <c r="H169" i="213" s="1"/>
  <c r="K168" i="213"/>
  <c r="L168" i="213" s="1"/>
  <c r="H168" i="213" s="1"/>
  <c r="J168" i="213"/>
  <c r="K164" i="213"/>
  <c r="L164" i="213" s="1"/>
  <c r="H164" i="213" s="1"/>
  <c r="K163" i="213"/>
  <c r="L163" i="213" s="1"/>
  <c r="H163" i="213" s="1"/>
  <c r="K162" i="213"/>
  <c r="L162" i="213" s="1"/>
  <c r="K161" i="213"/>
  <c r="L161" i="213" s="1"/>
  <c r="M161" i="213" s="1"/>
  <c r="J161" i="213"/>
  <c r="K157" i="213"/>
  <c r="L157" i="213" s="1"/>
  <c r="K156" i="213"/>
  <c r="L156" i="213" s="1"/>
  <c r="K155" i="213"/>
  <c r="L155" i="213" s="1"/>
  <c r="K154" i="213"/>
  <c r="L154" i="213" s="1"/>
  <c r="J154" i="213"/>
  <c r="K150" i="213"/>
  <c r="L150" i="213" s="1"/>
  <c r="K149" i="213"/>
  <c r="L149" i="213" s="1"/>
  <c r="K148" i="213"/>
  <c r="L148" i="213" s="1"/>
  <c r="M148" i="213" s="1"/>
  <c r="K147" i="213"/>
  <c r="L147" i="213" s="1"/>
  <c r="J147" i="213"/>
  <c r="L138" i="213"/>
  <c r="R139" i="213" s="1"/>
  <c r="G137" i="213"/>
  <c r="J137" i="213" s="1"/>
  <c r="L131" i="213"/>
  <c r="L130" i="213"/>
  <c r="R131" i="213" s="1"/>
  <c r="J130" i="213"/>
  <c r="J129" i="213"/>
  <c r="L128" i="213"/>
  <c r="J128" i="213"/>
  <c r="T127" i="213"/>
  <c r="T128" i="213" s="1"/>
  <c r="T129" i="213" s="1"/>
  <c r="L127" i="213"/>
  <c r="J127" i="213"/>
  <c r="G126" i="213"/>
  <c r="S122" i="213"/>
  <c r="D122" i="213"/>
  <c r="S121" i="213"/>
  <c r="D121" i="213"/>
  <c r="S120" i="213"/>
  <c r="D120" i="213"/>
  <c r="S119" i="213"/>
  <c r="D119" i="213"/>
  <c r="S118" i="213"/>
  <c r="D118" i="213"/>
  <c r="S117" i="213"/>
  <c r="D117" i="213"/>
  <c r="S116" i="213"/>
  <c r="D116" i="213"/>
  <c r="S115" i="213"/>
  <c r="D115" i="213"/>
  <c r="S114" i="213"/>
  <c r="D114" i="213"/>
  <c r="S113" i="213"/>
  <c r="D113" i="213"/>
  <c r="S112" i="213"/>
  <c r="D112" i="213"/>
  <c r="S111" i="213"/>
  <c r="D111" i="213"/>
  <c r="S110" i="213"/>
  <c r="D110" i="213"/>
  <c r="S109" i="213"/>
  <c r="D109" i="213"/>
  <c r="S108" i="213"/>
  <c r="D108" i="213"/>
  <c r="S107" i="213"/>
  <c r="K107" i="213"/>
  <c r="L107" i="213" s="1"/>
  <c r="I107" i="213"/>
  <c r="D107" i="213"/>
  <c r="S106" i="213"/>
  <c r="K106" i="213"/>
  <c r="L106" i="213" s="1"/>
  <c r="I106" i="213"/>
  <c r="D106" i="213"/>
  <c r="S105" i="213"/>
  <c r="K105" i="213"/>
  <c r="L105" i="213" s="1"/>
  <c r="I105" i="213"/>
  <c r="D105" i="213"/>
  <c r="S104" i="213"/>
  <c r="K104" i="213"/>
  <c r="L104" i="213" s="1"/>
  <c r="I104" i="213"/>
  <c r="D104" i="213"/>
  <c r="S103" i="213"/>
  <c r="K103" i="213"/>
  <c r="L103" i="213" s="1"/>
  <c r="I103" i="213"/>
  <c r="D103" i="213"/>
  <c r="S102" i="213"/>
  <c r="K102" i="213"/>
  <c r="L102" i="213" s="1"/>
  <c r="I102" i="213"/>
  <c r="D102" i="213"/>
  <c r="S101" i="213"/>
  <c r="K101" i="213"/>
  <c r="L101" i="213" s="1"/>
  <c r="I101" i="213"/>
  <c r="D101" i="213"/>
  <c r="S100" i="213"/>
  <c r="K100" i="213"/>
  <c r="L100" i="213" s="1"/>
  <c r="I100" i="213"/>
  <c r="D100" i="213"/>
  <c r="S99" i="213"/>
  <c r="K99" i="213"/>
  <c r="L99" i="213" s="1"/>
  <c r="I99" i="213"/>
  <c r="D99" i="213"/>
  <c r="S98" i="213"/>
  <c r="K98" i="213"/>
  <c r="L98" i="213" s="1"/>
  <c r="I98" i="213"/>
  <c r="D98" i="213"/>
  <c r="S97" i="213"/>
  <c r="K97" i="213"/>
  <c r="L97" i="213" s="1"/>
  <c r="I97" i="213"/>
  <c r="D97" i="213"/>
  <c r="S96" i="213"/>
  <c r="K96" i="213"/>
  <c r="L96" i="213" s="1"/>
  <c r="I96" i="213"/>
  <c r="D96" i="213"/>
  <c r="S95" i="213"/>
  <c r="K95" i="213"/>
  <c r="L95" i="213" s="1"/>
  <c r="I95" i="213"/>
  <c r="D95" i="213"/>
  <c r="S94" i="213"/>
  <c r="K94" i="213"/>
  <c r="L94" i="213" s="1"/>
  <c r="I94" i="213"/>
  <c r="D94" i="213"/>
  <c r="S93" i="213"/>
  <c r="K93" i="213"/>
  <c r="L93" i="213" s="1"/>
  <c r="I93" i="213"/>
  <c r="D93" i="213"/>
  <c r="S92" i="213"/>
  <c r="K92" i="213"/>
  <c r="L92" i="213" s="1"/>
  <c r="I92" i="213"/>
  <c r="D92" i="213"/>
  <c r="S91" i="213"/>
  <c r="K91" i="213"/>
  <c r="L91" i="213" s="1"/>
  <c r="I91" i="213"/>
  <c r="D91" i="213"/>
  <c r="S90" i="213"/>
  <c r="K90" i="213"/>
  <c r="L90" i="213" s="1"/>
  <c r="I90" i="213"/>
  <c r="D90" i="213"/>
  <c r="S89" i="213"/>
  <c r="K89" i="213"/>
  <c r="L89" i="213" s="1"/>
  <c r="I89" i="213"/>
  <c r="D89" i="213"/>
  <c r="S88" i="213"/>
  <c r="K88" i="213"/>
  <c r="L88" i="213" s="1"/>
  <c r="I88" i="213"/>
  <c r="D88" i="213"/>
  <c r="S87" i="213"/>
  <c r="K87" i="213"/>
  <c r="L87" i="213" s="1"/>
  <c r="I87" i="213"/>
  <c r="D87" i="213"/>
  <c r="S86" i="213"/>
  <c r="K86" i="213"/>
  <c r="L86" i="213" s="1"/>
  <c r="I86" i="213"/>
  <c r="D86" i="213"/>
  <c r="S85" i="213"/>
  <c r="K85" i="213"/>
  <c r="L85" i="213" s="1"/>
  <c r="I85" i="213"/>
  <c r="D85" i="213"/>
  <c r="S84" i="213"/>
  <c r="K84" i="213"/>
  <c r="L84" i="213" s="1"/>
  <c r="I84" i="213"/>
  <c r="D84" i="213"/>
  <c r="S83" i="213"/>
  <c r="K83" i="213"/>
  <c r="L83" i="213" s="1"/>
  <c r="I83" i="213"/>
  <c r="D83" i="213"/>
  <c r="Q81" i="213"/>
  <c r="L81" i="213"/>
  <c r="S80" i="213"/>
  <c r="Q80" i="213"/>
  <c r="L80" i="213"/>
  <c r="S79" i="213"/>
  <c r="Q79" i="213"/>
  <c r="K79" i="213"/>
  <c r="L79" i="213" s="1"/>
  <c r="I79" i="213"/>
  <c r="D79" i="213"/>
  <c r="S78" i="213"/>
  <c r="Q78" i="213"/>
  <c r="K78" i="213"/>
  <c r="L78" i="213" s="1"/>
  <c r="I78" i="213"/>
  <c r="D78" i="213"/>
  <c r="S77" i="213"/>
  <c r="Q77" i="213"/>
  <c r="K77" i="213"/>
  <c r="L77" i="213" s="1"/>
  <c r="I77" i="213"/>
  <c r="D77" i="213"/>
  <c r="S76" i="213"/>
  <c r="Q76" i="213"/>
  <c r="K76" i="213"/>
  <c r="L76" i="213" s="1"/>
  <c r="I76" i="213"/>
  <c r="D76" i="213"/>
  <c r="S75" i="213"/>
  <c r="Q75" i="213"/>
  <c r="K75" i="213"/>
  <c r="L75" i="213" s="1"/>
  <c r="I75" i="213"/>
  <c r="D75" i="213"/>
  <c r="S74" i="213"/>
  <c r="Q74" i="213"/>
  <c r="K74" i="213"/>
  <c r="L74" i="213" s="1"/>
  <c r="I74" i="213"/>
  <c r="D74" i="213"/>
  <c r="S73" i="213"/>
  <c r="Q73" i="213"/>
  <c r="K73" i="213"/>
  <c r="L73" i="213" s="1"/>
  <c r="I73" i="213"/>
  <c r="D73" i="213"/>
  <c r="S72" i="213"/>
  <c r="Q72" i="213"/>
  <c r="K72" i="213"/>
  <c r="L72" i="213" s="1"/>
  <c r="I72" i="213"/>
  <c r="D72" i="213"/>
  <c r="S71" i="213"/>
  <c r="Q71" i="213"/>
  <c r="K71" i="213"/>
  <c r="L71" i="213" s="1"/>
  <c r="I71" i="213"/>
  <c r="D71" i="213"/>
  <c r="S70" i="213"/>
  <c r="Q70" i="213"/>
  <c r="K70" i="213"/>
  <c r="L70" i="213" s="1"/>
  <c r="I70" i="213"/>
  <c r="D70" i="213"/>
  <c r="S69" i="213"/>
  <c r="Q69" i="213"/>
  <c r="K69" i="213"/>
  <c r="L69" i="213" s="1"/>
  <c r="I69" i="213"/>
  <c r="D69" i="213"/>
  <c r="S68" i="213"/>
  <c r="Q68" i="213"/>
  <c r="K68" i="213"/>
  <c r="L68" i="213" s="1"/>
  <c r="I68" i="213"/>
  <c r="D68" i="213"/>
  <c r="S67" i="213"/>
  <c r="Q67" i="213"/>
  <c r="K67" i="213"/>
  <c r="L67" i="213" s="1"/>
  <c r="I67" i="213"/>
  <c r="D67" i="213"/>
  <c r="S66" i="213"/>
  <c r="Q66" i="213"/>
  <c r="K66" i="213"/>
  <c r="L66" i="213" s="1"/>
  <c r="I66" i="213"/>
  <c r="D66" i="213"/>
  <c r="S65" i="213"/>
  <c r="Q65" i="213"/>
  <c r="K65" i="213"/>
  <c r="L65" i="213" s="1"/>
  <c r="I65" i="213"/>
  <c r="D65" i="213"/>
  <c r="S64" i="213"/>
  <c r="Q64" i="213"/>
  <c r="K64" i="213"/>
  <c r="L64" i="213" s="1"/>
  <c r="I64" i="213"/>
  <c r="D64" i="213"/>
  <c r="S63" i="213"/>
  <c r="Q63" i="213"/>
  <c r="K63" i="213"/>
  <c r="L63" i="213" s="1"/>
  <c r="I63" i="213"/>
  <c r="D63" i="213"/>
  <c r="S62" i="213"/>
  <c r="Q62" i="213"/>
  <c r="K62" i="213"/>
  <c r="L62" i="213" s="1"/>
  <c r="I62" i="213"/>
  <c r="D62" i="213"/>
  <c r="S61" i="213"/>
  <c r="Q61" i="213"/>
  <c r="K61" i="213"/>
  <c r="L61" i="213" s="1"/>
  <c r="I61" i="213"/>
  <c r="D61" i="213"/>
  <c r="S60" i="213"/>
  <c r="Q60" i="213"/>
  <c r="K60" i="213"/>
  <c r="L60" i="213" s="1"/>
  <c r="I60" i="213"/>
  <c r="D60" i="213"/>
  <c r="S59" i="213"/>
  <c r="Q59" i="213"/>
  <c r="K59" i="213"/>
  <c r="L59" i="213" s="1"/>
  <c r="I59" i="213"/>
  <c r="D59" i="213"/>
  <c r="S58" i="213"/>
  <c r="Q58" i="213"/>
  <c r="K58" i="213"/>
  <c r="L58" i="213" s="1"/>
  <c r="I58" i="213"/>
  <c r="D58" i="213"/>
  <c r="S57" i="213"/>
  <c r="Q57" i="213"/>
  <c r="K57" i="213"/>
  <c r="L57" i="213" s="1"/>
  <c r="I57" i="213"/>
  <c r="D57" i="213"/>
  <c r="S56" i="213"/>
  <c r="Q56" i="213"/>
  <c r="K56" i="213"/>
  <c r="L56" i="213" s="1"/>
  <c r="I56" i="213"/>
  <c r="D56" i="213"/>
  <c r="S55" i="213"/>
  <c r="Q55" i="213"/>
  <c r="K55" i="213"/>
  <c r="L55" i="213" s="1"/>
  <c r="I55" i="213"/>
  <c r="D55" i="213"/>
  <c r="S54" i="213"/>
  <c r="Q54" i="213"/>
  <c r="K54" i="213"/>
  <c r="L54" i="213" s="1"/>
  <c r="I54" i="213"/>
  <c r="D54" i="213"/>
  <c r="S53" i="213"/>
  <c r="Q53" i="213"/>
  <c r="K53" i="213"/>
  <c r="L53" i="213" s="1"/>
  <c r="I53" i="213"/>
  <c r="D53" i="213"/>
  <c r="S52" i="213"/>
  <c r="Q52" i="213"/>
  <c r="K52" i="213"/>
  <c r="L52" i="213" s="1"/>
  <c r="I52" i="213"/>
  <c r="D52" i="213"/>
  <c r="S51" i="213"/>
  <c r="Q51" i="213"/>
  <c r="K51" i="213"/>
  <c r="L51" i="213" s="1"/>
  <c r="I51" i="213"/>
  <c r="D51" i="213"/>
  <c r="S50" i="213"/>
  <c r="Q50" i="213"/>
  <c r="K50" i="213"/>
  <c r="L50" i="213" s="1"/>
  <c r="I50" i="213"/>
  <c r="D50" i="213"/>
  <c r="S49" i="213"/>
  <c r="Q49" i="213"/>
  <c r="K49" i="213"/>
  <c r="L49" i="213" s="1"/>
  <c r="I49" i="213"/>
  <c r="D49" i="213"/>
  <c r="S48" i="213"/>
  <c r="Q48" i="213"/>
  <c r="K48" i="213"/>
  <c r="L48" i="213" s="1"/>
  <c r="I48" i="213"/>
  <c r="D48" i="213"/>
  <c r="S47" i="213"/>
  <c r="Q47" i="213"/>
  <c r="K47" i="213"/>
  <c r="L47" i="213" s="1"/>
  <c r="I47" i="213"/>
  <c r="D47" i="213"/>
  <c r="S46" i="213"/>
  <c r="Q46" i="213"/>
  <c r="K46" i="213"/>
  <c r="L46" i="213" s="1"/>
  <c r="I46" i="213"/>
  <c r="D46" i="213"/>
  <c r="Q45" i="213"/>
  <c r="E44" i="213"/>
  <c r="E43" i="213"/>
  <c r="E42" i="213"/>
  <c r="E41" i="213"/>
  <c r="E40" i="213"/>
  <c r="E39" i="213"/>
  <c r="E38" i="213"/>
  <c r="E37" i="213"/>
  <c r="E36" i="213"/>
  <c r="E35" i="213"/>
  <c r="E34" i="213"/>
  <c r="E33" i="213"/>
  <c r="E32" i="213"/>
  <c r="E31" i="213"/>
  <c r="E30" i="213"/>
  <c r="F29" i="213"/>
  <c r="F28" i="213"/>
  <c r="F27" i="213"/>
  <c r="K26" i="213"/>
  <c r="F26" i="213"/>
  <c r="F25" i="213"/>
  <c r="F24" i="213"/>
  <c r="F23" i="213"/>
  <c r="F22" i="213"/>
  <c r="F21" i="213"/>
  <c r="F20" i="213"/>
  <c r="F19" i="213"/>
  <c r="K18" i="213"/>
  <c r="K38" i="213" s="1"/>
  <c r="F18" i="213"/>
  <c r="F17" i="213"/>
  <c r="F16" i="213"/>
  <c r="F15" i="213"/>
  <c r="F14" i="213"/>
  <c r="F13" i="213"/>
  <c r="F12" i="213"/>
  <c r="F11" i="213"/>
  <c r="F10" i="213"/>
  <c r="K10" i="213" s="1"/>
  <c r="K30" i="213" s="1"/>
  <c r="J8" i="213"/>
  <c r="H8" i="213"/>
  <c r="F8" i="213"/>
  <c r="J7" i="213"/>
  <c r="H7" i="213"/>
  <c r="F7" i="213"/>
  <c r="J6" i="213"/>
  <c r="H6" i="213"/>
  <c r="F6" i="213"/>
  <c r="J5" i="213"/>
  <c r="H5" i="213"/>
  <c r="F5" i="213"/>
  <c r="J4" i="213"/>
  <c r="H4" i="213"/>
  <c r="F4" i="213"/>
  <c r="J3" i="213"/>
  <c r="R7" i="213" s="1"/>
  <c r="H3" i="213"/>
  <c r="F3" i="213"/>
  <c r="AR44" i="212"/>
  <c r="AE44" i="212"/>
  <c r="S44" i="212"/>
  <c r="AQ43" i="212"/>
  <c r="AQ42" i="212"/>
  <c r="X33" i="212"/>
  <c r="D33" i="212"/>
  <c r="X32" i="212"/>
  <c r="AQ40" i="212" s="1"/>
  <c r="AI32" i="212" s="1"/>
  <c r="D32" i="212"/>
  <c r="X31" i="212"/>
  <c r="D31" i="212"/>
  <c r="AQ31" i="212" s="1"/>
  <c r="O31" i="212" s="1"/>
  <c r="X30" i="212"/>
  <c r="AQ38" i="212" s="1"/>
  <c r="AI30" i="212" s="1"/>
  <c r="D30" i="212"/>
  <c r="AQ30" i="212" s="1"/>
  <c r="O30" i="212" s="1"/>
  <c r="X29" i="212"/>
  <c r="AQ37" i="212" s="1"/>
  <c r="AI29" i="212" s="1"/>
  <c r="D29" i="212"/>
  <c r="AQ29" i="212" s="1"/>
  <c r="O29" i="212" s="1"/>
  <c r="X28" i="212"/>
  <c r="AQ36" i="212" s="1"/>
  <c r="AI28" i="212" s="1"/>
  <c r="D28" i="212"/>
  <c r="X27" i="212"/>
  <c r="AQ35" i="212" s="1"/>
  <c r="AI27" i="212" s="1"/>
  <c r="D27" i="212"/>
  <c r="AQ27" i="212" s="1"/>
  <c r="O27" i="212" s="1"/>
  <c r="X26" i="212"/>
  <c r="D26" i="212"/>
  <c r="AQ26" i="212" s="1"/>
  <c r="O26" i="212" s="1"/>
  <c r="X25" i="212"/>
  <c r="D25" i="212"/>
  <c r="X24" i="212"/>
  <c r="AQ32" i="212" s="1"/>
  <c r="D24" i="212"/>
  <c r="V21" i="211"/>
  <c r="V46" i="211" s="1"/>
  <c r="V65" i="211" s="1"/>
  <c r="AJ92" i="210"/>
  <c r="M93" i="210" s="1"/>
  <c r="AX32" i="210"/>
  <c r="AW32" i="210"/>
  <c r="U32" i="210"/>
  <c r="R32" i="210"/>
  <c r="D32" i="210"/>
  <c r="AX31" i="210"/>
  <c r="AW31" i="210"/>
  <c r="U31" i="210"/>
  <c r="R31" i="210"/>
  <c r="D31" i="210"/>
  <c r="AC31" i="210" s="1"/>
  <c r="AX30" i="210"/>
  <c r="AW30" i="210"/>
  <c r="U30" i="210"/>
  <c r="R30" i="210"/>
  <c r="D30" i="210"/>
  <c r="AC30" i="210" s="1"/>
  <c r="AX29" i="210"/>
  <c r="AW29" i="210"/>
  <c r="U29" i="210"/>
  <c r="R29" i="210"/>
  <c r="D29" i="210"/>
  <c r="AC29" i="210" s="1"/>
  <c r="AX28" i="210"/>
  <c r="AW28" i="210"/>
  <c r="U28" i="210"/>
  <c r="R28" i="210"/>
  <c r="D28" i="210"/>
  <c r="AC28" i="210" s="1"/>
  <c r="AX27" i="210"/>
  <c r="AW27" i="210"/>
  <c r="U27" i="210"/>
  <c r="R27" i="210"/>
  <c r="D27" i="210"/>
  <c r="AR27" i="210" s="1"/>
  <c r="AX26" i="210"/>
  <c r="AW26" i="210"/>
  <c r="U26" i="210"/>
  <c r="R26" i="210"/>
  <c r="D26" i="210"/>
  <c r="AR26" i="210" s="1"/>
  <c r="AT26" i="210" s="1"/>
  <c r="AX25" i="210"/>
  <c r="AW25" i="210"/>
  <c r="U25" i="210"/>
  <c r="R25" i="210"/>
  <c r="D25" i="210"/>
  <c r="AR25" i="210" s="1"/>
  <c r="AX24" i="210"/>
  <c r="AW24" i="210"/>
  <c r="U24" i="210"/>
  <c r="R24" i="210"/>
  <c r="D24" i="210"/>
  <c r="AO24" i="210" s="1"/>
  <c r="AX23" i="210"/>
  <c r="AW23" i="210"/>
  <c r="U23" i="210"/>
  <c r="R23" i="210"/>
  <c r="D23" i="210"/>
  <c r="AR23" i="210" s="1"/>
  <c r="AX22" i="210"/>
  <c r="AW22" i="210"/>
  <c r="D22" i="210"/>
  <c r="AX21" i="210"/>
  <c r="AW21" i="210"/>
  <c r="D21" i="210"/>
  <c r="AC21" i="210" s="1"/>
  <c r="AX20" i="210"/>
  <c r="AW20" i="210"/>
  <c r="D20" i="210"/>
  <c r="AC20" i="210" s="1"/>
  <c r="AX19" i="210"/>
  <c r="AW19" i="210"/>
  <c r="D19" i="210"/>
  <c r="AR19" i="210" s="1"/>
  <c r="AX18" i="210"/>
  <c r="AW18" i="210"/>
  <c r="D18" i="210"/>
  <c r="C137" i="210" s="1"/>
  <c r="AX17" i="210"/>
  <c r="AW17" i="210"/>
  <c r="D17" i="210"/>
  <c r="AR17" i="210" s="1"/>
  <c r="AX16" i="210"/>
  <c r="AW16" i="210"/>
  <c r="D16" i="210"/>
  <c r="C123" i="210" s="1"/>
  <c r="AX15" i="210"/>
  <c r="AW15" i="210"/>
  <c r="D15" i="210"/>
  <c r="AC15" i="210" s="1"/>
  <c r="AX14" i="210"/>
  <c r="AW14" i="210"/>
  <c r="D14" i="210"/>
  <c r="AX13" i="210"/>
  <c r="AW13" i="210"/>
  <c r="D13" i="210"/>
  <c r="AR13" i="210" s="1"/>
  <c r="AV13" i="210" s="1"/>
  <c r="R9" i="210"/>
  <c r="M9" i="210"/>
  <c r="F9" i="210"/>
  <c r="R8" i="210"/>
  <c r="M8" i="210"/>
  <c r="F8" i="210"/>
  <c r="R7" i="210"/>
  <c r="M7" i="210"/>
  <c r="F7" i="210"/>
  <c r="R5" i="210"/>
  <c r="F5" i="210"/>
  <c r="M4" i="210"/>
  <c r="F4" i="210"/>
  <c r="F3" i="210"/>
  <c r="A49" i="210" s="1" a="1"/>
  <c r="A49" i="210" s="1"/>
  <c r="AK2" i="210"/>
  <c r="AG2" i="210"/>
  <c r="L143" i="209"/>
  <c r="I135" i="209"/>
  <c r="I134" i="209"/>
  <c r="I133" i="209"/>
  <c r="C29" i="209"/>
  <c r="E141" i="63" s="1"/>
  <c r="C28" i="209"/>
  <c r="C27" i="209"/>
  <c r="E139" i="63" s="1"/>
  <c r="C26" i="209"/>
  <c r="E138" i="63" s="1"/>
  <c r="C25" i="209"/>
  <c r="E137" i="63" s="1"/>
  <c r="C24" i="209"/>
  <c r="I24" i="209" s="1"/>
  <c r="C23" i="209"/>
  <c r="E135" i="63" s="1"/>
  <c r="C22" i="209"/>
  <c r="E134" i="63" s="1"/>
  <c r="C21" i="209"/>
  <c r="C20" i="209"/>
  <c r="C41" i="209" s="1"/>
  <c r="I41" i="209" s="1"/>
  <c r="C19" i="209"/>
  <c r="E131" i="63" s="1"/>
  <c r="C18" i="209"/>
  <c r="K18" i="209" s="1"/>
  <c r="C17" i="209"/>
  <c r="E129" i="63" s="1"/>
  <c r="C16" i="209"/>
  <c r="C15" i="209"/>
  <c r="E127" i="63" s="1"/>
  <c r="C14" i="209"/>
  <c r="E126" i="63" s="1"/>
  <c r="C13" i="209"/>
  <c r="C12" i="209"/>
  <c r="C11" i="209"/>
  <c r="E123" i="63" s="1"/>
  <c r="C10" i="209"/>
  <c r="C31" i="209" s="1"/>
  <c r="I31" i="209" s="1"/>
  <c r="D7" i="209"/>
  <c r="D6" i="209"/>
  <c r="E5" i="209"/>
  <c r="D5" i="209"/>
  <c r="C5" i="209"/>
  <c r="D4" i="209"/>
  <c r="D3" i="209"/>
  <c r="D2" i="209"/>
  <c r="AA77" i="211"/>
  <c r="X84" i="211" s="1"/>
  <c r="I136" i="209" s="1"/>
  <c r="AE65" i="211"/>
  <c r="AG63" i="211"/>
  <c r="AB63" i="211"/>
  <c r="AG62" i="211"/>
  <c r="AB62" i="211"/>
  <c r="AG61" i="211"/>
  <c r="AB61" i="211"/>
  <c r="AG60" i="211"/>
  <c r="AB60" i="211"/>
  <c r="AG59" i="211"/>
  <c r="AB59" i="211"/>
  <c r="AG58" i="211"/>
  <c r="AB58" i="211"/>
  <c r="AG57" i="211"/>
  <c r="AB57" i="211"/>
  <c r="AG56" i="211"/>
  <c r="AB56" i="211"/>
  <c r="AG55" i="211"/>
  <c r="AB55" i="211"/>
  <c r="AG54" i="211"/>
  <c r="AB54" i="211"/>
  <c r="AG53" i="211"/>
  <c r="AB53" i="211"/>
  <c r="AG52" i="211"/>
  <c r="AB52" i="211"/>
  <c r="AG51" i="211"/>
  <c r="AB51" i="211"/>
  <c r="AG50" i="211"/>
  <c r="AB50" i="211"/>
  <c r="AG49" i="211"/>
  <c r="AB49" i="211"/>
  <c r="AG48" i="211"/>
  <c r="AE46" i="211"/>
  <c r="AB45" i="211"/>
  <c r="X80" i="211" s="1"/>
  <c r="AG37" i="211"/>
  <c r="AG36" i="211"/>
  <c r="AG35" i="211"/>
  <c r="AG34" i="211"/>
  <c r="AG33" i="211"/>
  <c r="AG32" i="211"/>
  <c r="AG31" i="211"/>
  <c r="AG30" i="211"/>
  <c r="AG29" i="211"/>
  <c r="AG28" i="211"/>
  <c r="AG27" i="211"/>
  <c r="AG26" i="211"/>
  <c r="AA19" i="211"/>
  <c r="V19" i="211"/>
  <c r="W19" i="211" s="1"/>
  <c r="AA18" i="211"/>
  <c r="V18" i="211"/>
  <c r="AC18" i="211" s="1"/>
  <c r="AA17" i="211"/>
  <c r="V17" i="211"/>
  <c r="W17" i="211" s="1"/>
  <c r="AA16" i="211"/>
  <c r="V16" i="211"/>
  <c r="AC16" i="211" s="1"/>
  <c r="AA15" i="211"/>
  <c r="V15" i="211"/>
  <c r="W15" i="211" s="1"/>
  <c r="AC14" i="211"/>
  <c r="AA14" i="211"/>
  <c r="AA13" i="211"/>
  <c r="V13" i="211"/>
  <c r="AC13" i="211" s="1"/>
  <c r="AA12" i="211"/>
  <c r="V12" i="211"/>
  <c r="W12" i="211" s="1"/>
  <c r="AC11" i="211"/>
  <c r="AA11" i="211"/>
  <c r="AA10" i="211"/>
  <c r="V10" i="211"/>
  <c r="W10" i="211" s="1"/>
  <c r="AA9" i="211"/>
  <c r="V9" i="211"/>
  <c r="AC8" i="211"/>
  <c r="AA8" i="211"/>
  <c r="AC7" i="211"/>
  <c r="AA7" i="211"/>
  <c r="AC6" i="211"/>
  <c r="AA6" i="211"/>
  <c r="AA5" i="211"/>
  <c r="V5" i="211"/>
  <c r="AC5" i="211" s="1"/>
  <c r="AC4" i="211"/>
  <c r="AA4" i="211"/>
  <c r="AC3" i="211"/>
  <c r="AA3" i="211"/>
  <c r="X155" i="210"/>
  <c r="X154" i="210"/>
  <c r="X153" i="210"/>
  <c r="X152" i="210"/>
  <c r="X151" i="210"/>
  <c r="X148" i="210"/>
  <c r="X147" i="210"/>
  <c r="X146" i="210"/>
  <c r="X145" i="210"/>
  <c r="X144" i="210"/>
  <c r="X141" i="210"/>
  <c r="X140" i="210"/>
  <c r="X139" i="210"/>
  <c r="X138" i="210"/>
  <c r="X137" i="210"/>
  <c r="X134" i="210"/>
  <c r="X133" i="210"/>
  <c r="X132" i="210"/>
  <c r="X131" i="210"/>
  <c r="X130" i="210"/>
  <c r="X127" i="210"/>
  <c r="X126" i="210"/>
  <c r="X125" i="210"/>
  <c r="X124" i="210"/>
  <c r="X123" i="210"/>
  <c r="X120" i="210"/>
  <c r="X119" i="210"/>
  <c r="X118" i="210"/>
  <c r="X117" i="210"/>
  <c r="X116" i="210"/>
  <c r="X113" i="210"/>
  <c r="Z113" i="210" s="1"/>
  <c r="AB113" i="210" s="1"/>
  <c r="AD113" i="210" s="1"/>
  <c r="X112" i="210"/>
  <c r="Z112" i="210" s="1"/>
  <c r="AB112" i="210" s="1"/>
  <c r="AD112" i="210" s="1"/>
  <c r="X111" i="210"/>
  <c r="Z111" i="210" s="1"/>
  <c r="AB111" i="210" s="1"/>
  <c r="AD111" i="210" s="1"/>
  <c r="X110" i="210"/>
  <c r="Z110" i="210" s="1"/>
  <c r="AB110" i="210" s="1"/>
  <c r="AD110" i="210" s="1"/>
  <c r="X109" i="210"/>
  <c r="Z109" i="210" s="1"/>
  <c r="AB109" i="210" s="1"/>
  <c r="AD109" i="210" s="1"/>
  <c r="X106" i="210"/>
  <c r="X105" i="210"/>
  <c r="X104" i="210"/>
  <c r="X103" i="210"/>
  <c r="X102" i="210"/>
  <c r="B97" i="210"/>
  <c r="B96" i="210"/>
  <c r="B95" i="210"/>
  <c r="B91" i="210"/>
  <c r="AG88" i="210"/>
  <c r="AJ88" i="210" s="1"/>
  <c r="X87" i="210"/>
  <c r="AJ87" i="210" s="1"/>
  <c r="B87" i="210" s="1"/>
  <c r="X86" i="210"/>
  <c r="AJ86" i="210" s="1"/>
  <c r="R85" i="210"/>
  <c r="AG84" i="210"/>
  <c r="AJ84" i="210" s="1"/>
  <c r="B84" i="210" s="1"/>
  <c r="AJ83" i="210"/>
  <c r="B83" i="210" s="1"/>
  <c r="AG83" i="210"/>
  <c r="AD83" i="210" s="1"/>
  <c r="AJ82" i="210"/>
  <c r="AQ75" i="210" s="1"/>
  <c r="AG82" i="210"/>
  <c r="AD82" i="210" s="1"/>
  <c r="AJ81" i="210"/>
  <c r="B81" i="210" s="1"/>
  <c r="AG81" i="210"/>
  <c r="AD81" i="210" s="1"/>
  <c r="AJ80" i="210"/>
  <c r="AG80" i="210"/>
  <c r="AD80" i="210" s="1"/>
  <c r="AJ79" i="210"/>
  <c r="B79" i="210" s="1"/>
  <c r="AG79" i="210"/>
  <c r="AD79" i="210" s="1"/>
  <c r="AG78" i="210"/>
  <c r="AD78" i="210" s="1"/>
  <c r="AS70" i="210" s="1"/>
  <c r="AS71" i="210" s="1"/>
  <c r="AS72" i="210" s="1"/>
  <c r="AJ77" i="210"/>
  <c r="B77" i="210" s="1"/>
  <c r="AG77" i="210"/>
  <c r="AD77" i="210" s="1"/>
  <c r="AJ76" i="210"/>
  <c r="B76" i="210" s="1"/>
  <c r="AG76" i="210"/>
  <c r="AD76" i="210" s="1"/>
  <c r="AG75" i="210"/>
  <c r="AR74" i="210"/>
  <c r="AJ74" i="210"/>
  <c r="B74" i="210" s="1"/>
  <c r="AG74" i="210"/>
  <c r="AD74" i="210" s="1"/>
  <c r="AJ73" i="210"/>
  <c r="B73" i="210" s="1"/>
  <c r="AG73" i="210"/>
  <c r="AD73" i="210" s="1"/>
  <c r="AR70" i="210" s="1"/>
  <c r="AR71" i="210" s="1"/>
  <c r="AR72" i="210" s="1"/>
  <c r="AJ72" i="210"/>
  <c r="B72" i="210" s="1"/>
  <c r="AG72" i="210"/>
  <c r="AD72" i="210" s="1"/>
  <c r="AQ70" i="210" s="1"/>
  <c r="AQ71" i="210" s="1"/>
  <c r="AQ72" i="210" s="1"/>
  <c r="AG71" i="210"/>
  <c r="X71" i="210"/>
  <c r="AJ71" i="210" s="1"/>
  <c r="B71" i="210" s="1"/>
  <c r="AG70" i="210"/>
  <c r="R70" i="210"/>
  <c r="X70" i="210" s="1"/>
  <c r="AU69" i="210"/>
  <c r="AS69" i="210"/>
  <c r="B69" i="210"/>
  <c r="B68" i="210"/>
  <c r="BA67" i="210"/>
  <c r="AE66" i="210"/>
  <c r="BC66" i="210" s="1"/>
  <c r="D66" i="210"/>
  <c r="AR66" i="210" s="1"/>
  <c r="AE65" i="210"/>
  <c r="D65" i="210"/>
  <c r="AG65" i="210" s="1"/>
  <c r="W64" i="210"/>
  <c r="AE64" i="210" s="1"/>
  <c r="D64" i="210"/>
  <c r="AR64" i="210" s="1"/>
  <c r="AV64" i="210" s="1"/>
  <c r="W63" i="210"/>
  <c r="AE63" i="210" s="1"/>
  <c r="D63" i="210"/>
  <c r="W62" i="210"/>
  <c r="AE62" i="210" s="1"/>
  <c r="D62" i="210"/>
  <c r="G62" i="210" s="1"/>
  <c r="W61" i="210"/>
  <c r="AE61" i="210" s="1"/>
  <c r="BC61" i="210" s="1"/>
  <c r="D61" i="210"/>
  <c r="AE60" i="210"/>
  <c r="BA60" i="210" s="1"/>
  <c r="D60" i="210"/>
  <c r="AG60" i="210" s="1"/>
  <c r="D59" i="210"/>
  <c r="AR59" i="210" s="1"/>
  <c r="AT59" i="210" s="1"/>
  <c r="D58" i="210"/>
  <c r="AC58" i="210" s="1"/>
  <c r="D57" i="210"/>
  <c r="D56" i="210"/>
  <c r="AG56" i="210" s="1"/>
  <c r="D55" i="210"/>
  <c r="AC55" i="210" s="1"/>
  <c r="D54" i="210"/>
  <c r="AC54" i="210" s="1"/>
  <c r="D53" i="210"/>
  <c r="D52" i="210"/>
  <c r="AC52" i="210" s="1"/>
  <c r="D51" i="210"/>
  <c r="AC51" i="210" s="1"/>
  <c r="D50" i="210"/>
  <c r="BC48" i="210"/>
  <c r="BA48" i="210"/>
  <c r="AQ48" i="210"/>
  <c r="AP48" i="210"/>
  <c r="AE47" i="210"/>
  <c r="BC46" i="210"/>
  <c r="BA46" i="210"/>
  <c r="G46" i="210"/>
  <c r="AQ46" i="210" s="1"/>
  <c r="D46" i="210"/>
  <c r="AC46" i="210" s="1"/>
  <c r="BC45" i="210"/>
  <c r="G45" i="210"/>
  <c r="AP45" i="210" s="1"/>
  <c r="D45" i="210"/>
  <c r="AC45" i="210" s="1"/>
  <c r="AE44" i="210"/>
  <c r="BC44" i="210" s="1"/>
  <c r="G44" i="210"/>
  <c r="D44" i="210"/>
  <c r="AC44" i="210" s="1"/>
  <c r="AE43" i="210"/>
  <c r="BC43" i="210" s="1"/>
  <c r="G43" i="210"/>
  <c r="D43" i="210"/>
  <c r="AR42" i="210"/>
  <c r="AQ42" i="210"/>
  <c r="AP42" i="210"/>
  <c r="AG42" i="210"/>
  <c r="AE42" i="210"/>
  <c r="BC42" i="210" s="1"/>
  <c r="AC42" i="210"/>
  <c r="AR41" i="210"/>
  <c r="AU41" i="210" s="1"/>
  <c r="AQ41" i="210"/>
  <c r="AP41" i="210"/>
  <c r="AG41" i="210"/>
  <c r="AE41" i="210"/>
  <c r="BC41" i="210" s="1"/>
  <c r="AC41" i="210"/>
  <c r="BB10" i="210"/>
  <c r="K248" i="209"/>
  <c r="L248" i="209" s="1"/>
  <c r="K247" i="209"/>
  <c r="L247" i="209" s="1"/>
  <c r="K246" i="209"/>
  <c r="L246" i="209" s="1"/>
  <c r="M246" i="209" s="1"/>
  <c r="K245" i="209"/>
  <c r="L245" i="209" s="1"/>
  <c r="J245" i="209"/>
  <c r="K241" i="209"/>
  <c r="L241" i="209" s="1"/>
  <c r="K240" i="209"/>
  <c r="L240" i="209" s="1"/>
  <c r="K239" i="209"/>
  <c r="L239" i="209" s="1"/>
  <c r="H239" i="209" s="1"/>
  <c r="K238" i="209"/>
  <c r="L238" i="209" s="1"/>
  <c r="J238" i="209"/>
  <c r="K234" i="209"/>
  <c r="L234" i="209" s="1"/>
  <c r="K233" i="209"/>
  <c r="L233" i="209" s="1"/>
  <c r="H233" i="209" s="1"/>
  <c r="K232" i="209"/>
  <c r="L232" i="209" s="1"/>
  <c r="K231" i="209"/>
  <c r="L231" i="209" s="1"/>
  <c r="J231" i="209"/>
  <c r="K227" i="209"/>
  <c r="L227" i="209" s="1"/>
  <c r="K226" i="209"/>
  <c r="L226" i="209" s="1"/>
  <c r="K225" i="209"/>
  <c r="L225" i="209" s="1"/>
  <c r="H225" i="209" s="1"/>
  <c r="K224" i="209"/>
  <c r="L224" i="209" s="1"/>
  <c r="J224" i="209"/>
  <c r="K220" i="209"/>
  <c r="L220" i="209" s="1"/>
  <c r="K219" i="209"/>
  <c r="L219" i="209" s="1"/>
  <c r="H219" i="209" s="1"/>
  <c r="K218" i="209"/>
  <c r="L218" i="209" s="1"/>
  <c r="K217" i="209"/>
  <c r="L217" i="209" s="1"/>
  <c r="J217" i="209"/>
  <c r="K213" i="209"/>
  <c r="L213" i="209" s="1"/>
  <c r="H213" i="209" s="1"/>
  <c r="K212" i="209"/>
  <c r="L212" i="209" s="1"/>
  <c r="K211" i="209"/>
  <c r="L211" i="209" s="1"/>
  <c r="H211" i="209" s="1"/>
  <c r="K210" i="209"/>
  <c r="L210" i="209" s="1"/>
  <c r="J210" i="209"/>
  <c r="K206" i="209"/>
  <c r="L206" i="209" s="1"/>
  <c r="K205" i="209"/>
  <c r="L205" i="209" s="1"/>
  <c r="H205" i="209" s="1"/>
  <c r="K204" i="209"/>
  <c r="L204" i="209" s="1"/>
  <c r="K203" i="209"/>
  <c r="L203" i="209" s="1"/>
  <c r="J203" i="209"/>
  <c r="K199" i="209"/>
  <c r="L199" i="209" s="1"/>
  <c r="K198" i="209"/>
  <c r="L198" i="209" s="1"/>
  <c r="K197" i="209"/>
  <c r="L197" i="209" s="1"/>
  <c r="K196" i="209"/>
  <c r="L196" i="209" s="1"/>
  <c r="J196" i="209"/>
  <c r="K192" i="209"/>
  <c r="L192" i="209" s="1"/>
  <c r="K191" i="209"/>
  <c r="L191" i="209" s="1"/>
  <c r="K190" i="209"/>
  <c r="L190" i="209" s="1"/>
  <c r="K189" i="209"/>
  <c r="L189" i="209" s="1"/>
  <c r="J189" i="209"/>
  <c r="K185" i="209"/>
  <c r="L185" i="209" s="1"/>
  <c r="H185" i="209" s="1"/>
  <c r="K184" i="209"/>
  <c r="L184" i="209" s="1"/>
  <c r="K183" i="209"/>
  <c r="L183" i="209" s="1"/>
  <c r="K182" i="209"/>
  <c r="L182" i="209" s="1"/>
  <c r="J182" i="209"/>
  <c r="K178" i="209"/>
  <c r="L178" i="209" s="1"/>
  <c r="K177" i="209"/>
  <c r="L177" i="209" s="1"/>
  <c r="H177" i="209" s="1"/>
  <c r="K176" i="209"/>
  <c r="L176" i="209" s="1"/>
  <c r="K175" i="209"/>
  <c r="L175" i="209" s="1"/>
  <c r="J175" i="209"/>
  <c r="K171" i="209"/>
  <c r="L171" i="209" s="1"/>
  <c r="K170" i="209"/>
  <c r="L170" i="209" s="1"/>
  <c r="K169" i="209"/>
  <c r="L169" i="209" s="1"/>
  <c r="H169" i="209" s="1"/>
  <c r="K168" i="209"/>
  <c r="L168" i="209" s="1"/>
  <c r="J168" i="209"/>
  <c r="K164" i="209"/>
  <c r="L164" i="209" s="1"/>
  <c r="K163" i="209"/>
  <c r="L163" i="209" s="1"/>
  <c r="K162" i="209"/>
  <c r="L162" i="209" s="1"/>
  <c r="K161" i="209"/>
  <c r="L161" i="209" s="1"/>
  <c r="J161" i="209"/>
  <c r="K157" i="209"/>
  <c r="L157" i="209" s="1"/>
  <c r="H157" i="209" s="1"/>
  <c r="K156" i="209"/>
  <c r="L156" i="209" s="1"/>
  <c r="K155" i="209"/>
  <c r="L155" i="209" s="1"/>
  <c r="K154" i="209"/>
  <c r="L154" i="209" s="1"/>
  <c r="J154" i="209"/>
  <c r="K150" i="209"/>
  <c r="L150" i="209" s="1"/>
  <c r="K149" i="209"/>
  <c r="L149" i="209" s="1"/>
  <c r="H149" i="209" s="1"/>
  <c r="K148" i="209"/>
  <c r="L148" i="209" s="1"/>
  <c r="K147" i="209"/>
  <c r="L147" i="209" s="1"/>
  <c r="J147" i="209"/>
  <c r="L138" i="209"/>
  <c r="G137" i="209"/>
  <c r="J137" i="209" s="1"/>
  <c r="L131" i="209"/>
  <c r="L130" i="209"/>
  <c r="R131" i="209" s="1"/>
  <c r="J130" i="209"/>
  <c r="J129" i="209"/>
  <c r="L128" i="209"/>
  <c r="J128" i="209"/>
  <c r="T127" i="209"/>
  <c r="T128" i="209" s="1"/>
  <c r="T129" i="209" s="1"/>
  <c r="L127" i="209"/>
  <c r="J127" i="209"/>
  <c r="G126" i="209"/>
  <c r="S122" i="209"/>
  <c r="D122" i="209"/>
  <c r="S121" i="209"/>
  <c r="D121" i="209"/>
  <c r="S120" i="209"/>
  <c r="D120" i="209"/>
  <c r="S119" i="209"/>
  <c r="D119" i="209"/>
  <c r="S118" i="209"/>
  <c r="D118" i="209"/>
  <c r="S117" i="209"/>
  <c r="D117" i="209"/>
  <c r="S116" i="209"/>
  <c r="D116" i="209"/>
  <c r="S115" i="209"/>
  <c r="D115" i="209"/>
  <c r="S114" i="209"/>
  <c r="D114" i="209"/>
  <c r="S113" i="209"/>
  <c r="D113" i="209"/>
  <c r="S112" i="209"/>
  <c r="D112" i="209"/>
  <c r="S111" i="209"/>
  <c r="D111" i="209"/>
  <c r="S110" i="209"/>
  <c r="D110" i="209"/>
  <c r="S109" i="209"/>
  <c r="D109" i="209"/>
  <c r="S108" i="209"/>
  <c r="D108" i="209"/>
  <c r="S107" i="209"/>
  <c r="K107" i="209"/>
  <c r="L107" i="209" s="1"/>
  <c r="I107" i="209"/>
  <c r="D107" i="209"/>
  <c r="S106" i="209"/>
  <c r="K106" i="209"/>
  <c r="L106" i="209" s="1"/>
  <c r="I106" i="209"/>
  <c r="D106" i="209"/>
  <c r="S105" i="209"/>
  <c r="K105" i="209"/>
  <c r="L105" i="209" s="1"/>
  <c r="I105" i="209"/>
  <c r="D105" i="209"/>
  <c r="S104" i="209"/>
  <c r="K104" i="209"/>
  <c r="L104" i="209" s="1"/>
  <c r="I104" i="209"/>
  <c r="D104" i="209"/>
  <c r="S103" i="209"/>
  <c r="K103" i="209"/>
  <c r="L103" i="209" s="1"/>
  <c r="I103" i="209"/>
  <c r="D103" i="209"/>
  <c r="S102" i="209"/>
  <c r="K102" i="209"/>
  <c r="L102" i="209" s="1"/>
  <c r="I102" i="209"/>
  <c r="D102" i="209"/>
  <c r="S101" i="209"/>
  <c r="K101" i="209"/>
  <c r="L101" i="209" s="1"/>
  <c r="I101" i="209"/>
  <c r="D101" i="209"/>
  <c r="S100" i="209"/>
  <c r="K100" i="209"/>
  <c r="L100" i="209" s="1"/>
  <c r="I100" i="209"/>
  <c r="D100" i="209"/>
  <c r="S99" i="209"/>
  <c r="K99" i="209"/>
  <c r="L99" i="209" s="1"/>
  <c r="I99" i="209"/>
  <c r="D99" i="209"/>
  <c r="S98" i="209"/>
  <c r="K98" i="209"/>
  <c r="L98" i="209" s="1"/>
  <c r="I98" i="209"/>
  <c r="D98" i="209"/>
  <c r="S97" i="209"/>
  <c r="K97" i="209"/>
  <c r="L97" i="209" s="1"/>
  <c r="I97" i="209"/>
  <c r="D97" i="209"/>
  <c r="S96" i="209"/>
  <c r="K96" i="209"/>
  <c r="L96" i="209" s="1"/>
  <c r="I96" i="209"/>
  <c r="D96" i="209"/>
  <c r="S95" i="209"/>
  <c r="K95" i="209"/>
  <c r="L95" i="209" s="1"/>
  <c r="I95" i="209"/>
  <c r="D95" i="209"/>
  <c r="S94" i="209"/>
  <c r="K94" i="209"/>
  <c r="L94" i="209" s="1"/>
  <c r="I94" i="209"/>
  <c r="D94" i="209"/>
  <c r="S93" i="209"/>
  <c r="K93" i="209"/>
  <c r="L93" i="209" s="1"/>
  <c r="I93" i="209"/>
  <c r="D93" i="209"/>
  <c r="S92" i="209"/>
  <c r="K92" i="209"/>
  <c r="L92" i="209" s="1"/>
  <c r="I92" i="209"/>
  <c r="D92" i="209"/>
  <c r="S91" i="209"/>
  <c r="K91" i="209"/>
  <c r="L91" i="209" s="1"/>
  <c r="I91" i="209"/>
  <c r="D91" i="209"/>
  <c r="S90" i="209"/>
  <c r="K90" i="209"/>
  <c r="L90" i="209" s="1"/>
  <c r="I90" i="209"/>
  <c r="D90" i="209"/>
  <c r="S89" i="209"/>
  <c r="K89" i="209"/>
  <c r="L89" i="209" s="1"/>
  <c r="I89" i="209"/>
  <c r="D89" i="209"/>
  <c r="S88" i="209"/>
  <c r="K88" i="209"/>
  <c r="L88" i="209" s="1"/>
  <c r="I88" i="209"/>
  <c r="D88" i="209"/>
  <c r="S87" i="209"/>
  <c r="K87" i="209"/>
  <c r="L87" i="209" s="1"/>
  <c r="I87" i="209"/>
  <c r="D87" i="209"/>
  <c r="S86" i="209"/>
  <c r="K86" i="209"/>
  <c r="L86" i="209" s="1"/>
  <c r="I86" i="209"/>
  <c r="D86" i="209"/>
  <c r="S85" i="209"/>
  <c r="K85" i="209"/>
  <c r="L85" i="209" s="1"/>
  <c r="I85" i="209"/>
  <c r="D85" i="209"/>
  <c r="S84" i="209"/>
  <c r="K84" i="209"/>
  <c r="L84" i="209" s="1"/>
  <c r="I84" i="209"/>
  <c r="D84" i="209"/>
  <c r="S83" i="209"/>
  <c r="K83" i="209"/>
  <c r="L83" i="209" s="1"/>
  <c r="I83" i="209"/>
  <c r="D83" i="209"/>
  <c r="Q81" i="209"/>
  <c r="L81" i="209"/>
  <c r="S80" i="209"/>
  <c r="Q80" i="209"/>
  <c r="L80" i="209"/>
  <c r="S79" i="209"/>
  <c r="Q79" i="209"/>
  <c r="K79" i="209"/>
  <c r="L79" i="209" s="1"/>
  <c r="I79" i="209"/>
  <c r="D79" i="209"/>
  <c r="S78" i="209"/>
  <c r="Q78" i="209"/>
  <c r="K78" i="209"/>
  <c r="L78" i="209" s="1"/>
  <c r="I78" i="209"/>
  <c r="D78" i="209"/>
  <c r="S77" i="209"/>
  <c r="Q77" i="209"/>
  <c r="K77" i="209"/>
  <c r="L77" i="209" s="1"/>
  <c r="I77" i="209"/>
  <c r="D77" i="209"/>
  <c r="S76" i="209"/>
  <c r="Q76" i="209"/>
  <c r="K76" i="209"/>
  <c r="L76" i="209" s="1"/>
  <c r="I76" i="209"/>
  <c r="D76" i="209"/>
  <c r="S75" i="209"/>
  <c r="Q75" i="209"/>
  <c r="K75" i="209"/>
  <c r="L75" i="209" s="1"/>
  <c r="I75" i="209"/>
  <c r="D75" i="209"/>
  <c r="S74" i="209"/>
  <c r="Q74" i="209"/>
  <c r="K74" i="209"/>
  <c r="L74" i="209" s="1"/>
  <c r="I74" i="209"/>
  <c r="D74" i="209"/>
  <c r="S73" i="209"/>
  <c r="Q73" i="209"/>
  <c r="K73" i="209"/>
  <c r="L73" i="209" s="1"/>
  <c r="I73" i="209"/>
  <c r="D73" i="209"/>
  <c r="S72" i="209"/>
  <c r="Q72" i="209"/>
  <c r="K72" i="209"/>
  <c r="L72" i="209" s="1"/>
  <c r="I72" i="209"/>
  <c r="D72" i="209"/>
  <c r="S71" i="209"/>
  <c r="Q71" i="209"/>
  <c r="K71" i="209"/>
  <c r="L71" i="209" s="1"/>
  <c r="I71" i="209"/>
  <c r="D71" i="209"/>
  <c r="S70" i="209"/>
  <c r="Q70" i="209"/>
  <c r="K70" i="209"/>
  <c r="L70" i="209" s="1"/>
  <c r="I70" i="209"/>
  <c r="D70" i="209"/>
  <c r="S69" i="209"/>
  <c r="Q69" i="209"/>
  <c r="K69" i="209"/>
  <c r="L69" i="209" s="1"/>
  <c r="I69" i="209"/>
  <c r="D69" i="209"/>
  <c r="S68" i="209"/>
  <c r="Q68" i="209"/>
  <c r="K68" i="209"/>
  <c r="L68" i="209" s="1"/>
  <c r="I68" i="209"/>
  <c r="D68" i="209"/>
  <c r="S67" i="209"/>
  <c r="Q67" i="209"/>
  <c r="K67" i="209"/>
  <c r="L67" i="209" s="1"/>
  <c r="I67" i="209"/>
  <c r="D67" i="209"/>
  <c r="S66" i="209"/>
  <c r="Q66" i="209"/>
  <c r="K66" i="209"/>
  <c r="L66" i="209" s="1"/>
  <c r="I66" i="209"/>
  <c r="D66" i="209"/>
  <c r="S65" i="209"/>
  <c r="Q65" i="209"/>
  <c r="K65" i="209"/>
  <c r="L65" i="209" s="1"/>
  <c r="I65" i="209"/>
  <c r="D65" i="209"/>
  <c r="S64" i="209"/>
  <c r="Q64" i="209"/>
  <c r="K64" i="209"/>
  <c r="L64" i="209" s="1"/>
  <c r="I64" i="209"/>
  <c r="D64" i="209"/>
  <c r="S63" i="209"/>
  <c r="Q63" i="209"/>
  <c r="K63" i="209"/>
  <c r="L63" i="209" s="1"/>
  <c r="I63" i="209"/>
  <c r="D63" i="209"/>
  <c r="S62" i="209"/>
  <c r="Q62" i="209"/>
  <c r="K62" i="209"/>
  <c r="L62" i="209" s="1"/>
  <c r="I62" i="209"/>
  <c r="D62" i="209"/>
  <c r="S61" i="209"/>
  <c r="Q61" i="209"/>
  <c r="K61" i="209"/>
  <c r="L61" i="209" s="1"/>
  <c r="I61" i="209"/>
  <c r="D61" i="209"/>
  <c r="S60" i="209"/>
  <c r="Q60" i="209"/>
  <c r="K60" i="209"/>
  <c r="L60" i="209" s="1"/>
  <c r="I60" i="209"/>
  <c r="D60" i="209"/>
  <c r="S59" i="209"/>
  <c r="Q59" i="209"/>
  <c r="K59" i="209"/>
  <c r="L59" i="209" s="1"/>
  <c r="I59" i="209"/>
  <c r="D59" i="209"/>
  <c r="S58" i="209"/>
  <c r="Q58" i="209"/>
  <c r="K58" i="209"/>
  <c r="L58" i="209" s="1"/>
  <c r="I58" i="209"/>
  <c r="D58" i="209"/>
  <c r="S57" i="209"/>
  <c r="Q57" i="209"/>
  <c r="K57" i="209"/>
  <c r="L57" i="209" s="1"/>
  <c r="I57" i="209"/>
  <c r="D57" i="209"/>
  <c r="S56" i="209"/>
  <c r="Q56" i="209"/>
  <c r="K56" i="209"/>
  <c r="L56" i="209" s="1"/>
  <c r="I56" i="209"/>
  <c r="D56" i="209"/>
  <c r="S55" i="209"/>
  <c r="Q55" i="209"/>
  <c r="K55" i="209"/>
  <c r="L55" i="209" s="1"/>
  <c r="I55" i="209"/>
  <c r="D55" i="209"/>
  <c r="S54" i="209"/>
  <c r="Q54" i="209"/>
  <c r="K54" i="209"/>
  <c r="L54" i="209" s="1"/>
  <c r="I54" i="209"/>
  <c r="D54" i="209"/>
  <c r="S53" i="209"/>
  <c r="Q53" i="209"/>
  <c r="K53" i="209"/>
  <c r="L53" i="209" s="1"/>
  <c r="I53" i="209"/>
  <c r="D53" i="209"/>
  <c r="S52" i="209"/>
  <c r="Q52" i="209"/>
  <c r="K52" i="209"/>
  <c r="L52" i="209" s="1"/>
  <c r="I52" i="209"/>
  <c r="D52" i="209"/>
  <c r="S51" i="209"/>
  <c r="Q51" i="209"/>
  <c r="K51" i="209"/>
  <c r="L51" i="209" s="1"/>
  <c r="I51" i="209"/>
  <c r="D51" i="209"/>
  <c r="S50" i="209"/>
  <c r="Q50" i="209"/>
  <c r="K50" i="209"/>
  <c r="L50" i="209" s="1"/>
  <c r="I50" i="209"/>
  <c r="D50" i="209"/>
  <c r="S49" i="209"/>
  <c r="Q49" i="209"/>
  <c r="K49" i="209"/>
  <c r="L49" i="209" s="1"/>
  <c r="I49" i="209"/>
  <c r="D49" i="209"/>
  <c r="S48" i="209"/>
  <c r="Q48" i="209"/>
  <c r="K48" i="209"/>
  <c r="L48" i="209" s="1"/>
  <c r="I48" i="209"/>
  <c r="D48" i="209"/>
  <c r="S47" i="209"/>
  <c r="Q47" i="209"/>
  <c r="K47" i="209"/>
  <c r="L47" i="209" s="1"/>
  <c r="I47" i="209"/>
  <c r="D47" i="209"/>
  <c r="S46" i="209"/>
  <c r="Q46" i="209"/>
  <c r="K46" i="209"/>
  <c r="L46" i="209" s="1"/>
  <c r="I46" i="209"/>
  <c r="D46" i="209"/>
  <c r="Q45" i="209"/>
  <c r="E44" i="209"/>
  <c r="E43" i="209"/>
  <c r="E42" i="209"/>
  <c r="E41" i="209"/>
  <c r="E40" i="209"/>
  <c r="E39" i="209"/>
  <c r="E38" i="209"/>
  <c r="E37" i="209"/>
  <c r="E36" i="209"/>
  <c r="E35" i="209"/>
  <c r="E34" i="209"/>
  <c r="E33" i="209"/>
  <c r="E32" i="209"/>
  <c r="E31" i="209"/>
  <c r="E30" i="209"/>
  <c r="F29" i="209"/>
  <c r="F28" i="209"/>
  <c r="F27" i="209"/>
  <c r="F26" i="209"/>
  <c r="K25" i="209"/>
  <c r="F25" i="209"/>
  <c r="F24" i="209"/>
  <c r="F23" i="209"/>
  <c r="F22" i="209"/>
  <c r="F21" i="209"/>
  <c r="F20" i="209"/>
  <c r="F19" i="209"/>
  <c r="F18" i="209"/>
  <c r="F17" i="209"/>
  <c r="F16" i="209"/>
  <c r="F15" i="209"/>
  <c r="F14" i="209"/>
  <c r="F13" i="209"/>
  <c r="F12" i="209"/>
  <c r="F11" i="209"/>
  <c r="F10" i="209"/>
  <c r="K10" i="209" s="1"/>
  <c r="K30" i="209" s="1"/>
  <c r="J8" i="209"/>
  <c r="H8" i="209"/>
  <c r="F8" i="209"/>
  <c r="J7" i="209"/>
  <c r="H7" i="209"/>
  <c r="F7" i="209"/>
  <c r="J6" i="209"/>
  <c r="H6" i="209"/>
  <c r="F6" i="209"/>
  <c r="J5" i="209"/>
  <c r="H5" i="209"/>
  <c r="F5" i="209"/>
  <c r="J4" i="209"/>
  <c r="H4" i="209"/>
  <c r="F4" i="209"/>
  <c r="J3" i="209"/>
  <c r="R7" i="209" s="1"/>
  <c r="H3" i="209"/>
  <c r="F3" i="209"/>
  <c r="AR44" i="208"/>
  <c r="AE44" i="208"/>
  <c r="S44" i="208"/>
  <c r="AQ43" i="208"/>
  <c r="AQ42" i="208"/>
  <c r="X33" i="208"/>
  <c r="AQ41" i="208" s="1"/>
  <c r="AI33" i="208" s="1"/>
  <c r="D33" i="208"/>
  <c r="X32" i="208"/>
  <c r="D32" i="208"/>
  <c r="D18" i="209" s="1"/>
  <c r="D38" i="209" s="1"/>
  <c r="X31" i="208"/>
  <c r="AQ39" i="208" s="1"/>
  <c r="AI31" i="208" s="1"/>
  <c r="D31" i="208"/>
  <c r="AQ31" i="208" s="1"/>
  <c r="O31" i="208" s="1"/>
  <c r="X30" i="208"/>
  <c r="AQ38" i="208" s="1"/>
  <c r="AI30" i="208" s="1"/>
  <c r="D30" i="208"/>
  <c r="AQ30" i="208" s="1"/>
  <c r="O30" i="208" s="1"/>
  <c r="X29" i="208"/>
  <c r="AQ37" i="208" s="1"/>
  <c r="AI29" i="208" s="1"/>
  <c r="D29" i="208"/>
  <c r="X28" i="208"/>
  <c r="AQ36" i="208" s="1"/>
  <c r="AI28" i="208" s="1"/>
  <c r="D28" i="208"/>
  <c r="X27" i="208"/>
  <c r="D27" i="208"/>
  <c r="X26" i="208"/>
  <c r="AQ34" i="208" s="1"/>
  <c r="AI26" i="208" s="1"/>
  <c r="D26" i="208"/>
  <c r="X25" i="208"/>
  <c r="D25" i="208"/>
  <c r="AQ25" i="208" s="1"/>
  <c r="O25" i="208" s="1"/>
  <c r="X24" i="208"/>
  <c r="D24" i="208"/>
  <c r="V21" i="207"/>
  <c r="V46" i="207" s="1"/>
  <c r="V65" i="207" s="1"/>
  <c r="AJ92" i="206"/>
  <c r="AX32" i="206"/>
  <c r="AW32" i="206"/>
  <c r="U32" i="206"/>
  <c r="R32" i="206"/>
  <c r="D32" i="206"/>
  <c r="AR32" i="206" s="1"/>
  <c r="AT32" i="206" s="1"/>
  <c r="AX31" i="206"/>
  <c r="AW31" i="206"/>
  <c r="U31" i="206"/>
  <c r="R31" i="206"/>
  <c r="D31" i="206"/>
  <c r="AR31" i="206" s="1"/>
  <c r="AX30" i="206"/>
  <c r="AW30" i="206"/>
  <c r="U30" i="206"/>
  <c r="R30" i="206"/>
  <c r="D30" i="206"/>
  <c r="AR30" i="206" s="1"/>
  <c r="AT30" i="206" s="1"/>
  <c r="AX29" i="206"/>
  <c r="AW29" i="206"/>
  <c r="U29" i="206"/>
  <c r="R29" i="206"/>
  <c r="D29" i="206"/>
  <c r="AR29" i="206" s="1"/>
  <c r="AX28" i="206"/>
  <c r="AW28" i="206"/>
  <c r="U28" i="206"/>
  <c r="R28" i="206"/>
  <c r="D28" i="206"/>
  <c r="AX27" i="206"/>
  <c r="AW27" i="206"/>
  <c r="U27" i="206"/>
  <c r="R27" i="206"/>
  <c r="D27" i="206"/>
  <c r="AC27" i="206" s="1"/>
  <c r="AX26" i="206"/>
  <c r="AW26" i="206"/>
  <c r="U26" i="206"/>
  <c r="R26" i="206"/>
  <c r="D26" i="206"/>
  <c r="AO26" i="206" s="1"/>
  <c r="AX25" i="206"/>
  <c r="AW25" i="206"/>
  <c r="U25" i="206"/>
  <c r="R25" i="206"/>
  <c r="D25" i="206"/>
  <c r="AX24" i="206"/>
  <c r="AW24" i="206"/>
  <c r="U24" i="206"/>
  <c r="R24" i="206"/>
  <c r="D24" i="206"/>
  <c r="AR24" i="206" s="1"/>
  <c r="AV24" i="206" s="1"/>
  <c r="AX23" i="206"/>
  <c r="AW23" i="206"/>
  <c r="U23" i="206"/>
  <c r="R23" i="206"/>
  <c r="D23" i="206"/>
  <c r="AC23" i="206" s="1"/>
  <c r="AX22" i="206"/>
  <c r="AW22" i="206"/>
  <c r="D22" i="206"/>
  <c r="AC22" i="206" s="1"/>
  <c r="AX21" i="206"/>
  <c r="AW21" i="206"/>
  <c r="D21" i="206"/>
  <c r="AO21" i="206" s="1"/>
  <c r="AX20" i="206"/>
  <c r="AW20" i="206"/>
  <c r="D20" i="206"/>
  <c r="C151" i="206" s="1"/>
  <c r="AX19" i="206"/>
  <c r="AW19" i="206"/>
  <c r="D19" i="206"/>
  <c r="AR19" i="206" s="1"/>
  <c r="AV19" i="206" s="1"/>
  <c r="AX18" i="206"/>
  <c r="AW18" i="206"/>
  <c r="D18" i="206"/>
  <c r="AX17" i="206"/>
  <c r="AW17" i="206"/>
  <c r="D17" i="206"/>
  <c r="C130" i="206" s="1"/>
  <c r="AX16" i="206"/>
  <c r="AW16" i="206"/>
  <c r="D16" i="206"/>
  <c r="AC16" i="206" s="1"/>
  <c r="AX15" i="206"/>
  <c r="AW15" i="206"/>
  <c r="D15" i="206"/>
  <c r="AO15" i="206" s="1"/>
  <c r="AX14" i="206"/>
  <c r="AW14" i="206"/>
  <c r="D14" i="206"/>
  <c r="AR14" i="206" s="1"/>
  <c r="AX13" i="206"/>
  <c r="AW13" i="206"/>
  <c r="D13" i="206"/>
  <c r="AO13" i="206" s="1"/>
  <c r="R9" i="206"/>
  <c r="M9" i="206"/>
  <c r="F9" i="206"/>
  <c r="R8" i="206"/>
  <c r="M8" i="206"/>
  <c r="F8" i="206"/>
  <c r="R7" i="206"/>
  <c r="M7" i="206"/>
  <c r="F7" i="206"/>
  <c r="R5" i="206"/>
  <c r="F5" i="206"/>
  <c r="M4" i="206"/>
  <c r="F4" i="206"/>
  <c r="F3" i="206"/>
  <c r="A49" i="206" s="1" a="1"/>
  <c r="A49" i="206" s="1"/>
  <c r="AK2" i="206"/>
  <c r="AG2" i="206"/>
  <c r="L143" i="205"/>
  <c r="I135" i="205"/>
  <c r="I134" i="205"/>
  <c r="I133" i="205"/>
  <c r="C29" i="205"/>
  <c r="E121" i="63" s="1"/>
  <c r="C28" i="205"/>
  <c r="E120" i="63" s="1"/>
  <c r="C27" i="205"/>
  <c r="E119" i="63" s="1"/>
  <c r="C26" i="205"/>
  <c r="C25" i="205"/>
  <c r="E117" i="63" s="1"/>
  <c r="C24" i="205"/>
  <c r="K24" i="205" s="1"/>
  <c r="K44" i="205" s="1"/>
  <c r="C23" i="205"/>
  <c r="C22" i="205"/>
  <c r="E114" i="63" s="1"/>
  <c r="C21" i="205"/>
  <c r="E113" i="63" s="1"/>
  <c r="C20" i="205"/>
  <c r="E112" i="63" s="1"/>
  <c r="C19" i="205"/>
  <c r="E111" i="63" s="1"/>
  <c r="C18" i="205"/>
  <c r="C39" i="205" s="1"/>
  <c r="I39" i="205" s="1"/>
  <c r="C17" i="205"/>
  <c r="E109" i="63" s="1"/>
  <c r="C16" i="205"/>
  <c r="C36" i="205" s="1"/>
  <c r="I36" i="205" s="1"/>
  <c r="C15" i="205"/>
  <c r="E107" i="63" s="1"/>
  <c r="C14" i="205"/>
  <c r="E106" i="63" s="1"/>
  <c r="C13" i="205"/>
  <c r="E105" i="63" s="1"/>
  <c r="C12" i="205"/>
  <c r="E104" i="63" s="1"/>
  <c r="C11" i="205"/>
  <c r="C10" i="205"/>
  <c r="C30" i="205" s="1"/>
  <c r="I30" i="205" s="1"/>
  <c r="D7" i="205"/>
  <c r="D6" i="205"/>
  <c r="E5" i="205"/>
  <c r="D5" i="205"/>
  <c r="C5" i="205"/>
  <c r="D4" i="205"/>
  <c r="D3" i="205"/>
  <c r="D2" i="205"/>
  <c r="AA77" i="207"/>
  <c r="X84" i="207" s="1"/>
  <c r="I136" i="205" s="1"/>
  <c r="AE65" i="207"/>
  <c r="AG63" i="207"/>
  <c r="AB63" i="207"/>
  <c r="AG62" i="207"/>
  <c r="AB62" i="207"/>
  <c r="AG61" i="207"/>
  <c r="AB61" i="207"/>
  <c r="AG60" i="207"/>
  <c r="AB60" i="207"/>
  <c r="AG59" i="207"/>
  <c r="AB59" i="207"/>
  <c r="AG58" i="207"/>
  <c r="AB58" i="207"/>
  <c r="AG57" i="207"/>
  <c r="AB57" i="207"/>
  <c r="AG56" i="207"/>
  <c r="AB56" i="207"/>
  <c r="AG55" i="207"/>
  <c r="AB55" i="207"/>
  <c r="AG54" i="207"/>
  <c r="AB54" i="207"/>
  <c r="AG53" i="207"/>
  <c r="AB53" i="207"/>
  <c r="AG52" i="207"/>
  <c r="AB52" i="207"/>
  <c r="AG51" i="207"/>
  <c r="AB51" i="207"/>
  <c r="AG50" i="207"/>
  <c r="AB50" i="207"/>
  <c r="AG49" i="207"/>
  <c r="AB49" i="207"/>
  <c r="AG48" i="207"/>
  <c r="AE46" i="207"/>
  <c r="AB45" i="207"/>
  <c r="X80" i="207" s="1"/>
  <c r="I132" i="205" s="1"/>
  <c r="AG37" i="207"/>
  <c r="AG36" i="207"/>
  <c r="AG35" i="207"/>
  <c r="AG34" i="207"/>
  <c r="AG33" i="207"/>
  <c r="AG32" i="207"/>
  <c r="AG31" i="207"/>
  <c r="AG30" i="207"/>
  <c r="AG29" i="207"/>
  <c r="AG28" i="207"/>
  <c r="AG27" i="207"/>
  <c r="AG26" i="207"/>
  <c r="AA19" i="207"/>
  <c r="V19" i="207"/>
  <c r="AA18" i="207"/>
  <c r="V18" i="207"/>
  <c r="AC18" i="207" s="1"/>
  <c r="AA17" i="207"/>
  <c r="V17" i="207"/>
  <c r="AA16" i="207"/>
  <c r="V16" i="207"/>
  <c r="W16" i="207" s="1"/>
  <c r="AA15" i="207"/>
  <c r="V15" i="207"/>
  <c r="AC14" i="207"/>
  <c r="AA14" i="207"/>
  <c r="AA13" i="207"/>
  <c r="V13" i="207"/>
  <c r="W13" i="207" s="1"/>
  <c r="AA12" i="207"/>
  <c r="V12" i="207"/>
  <c r="W12" i="207" s="1"/>
  <c r="AC11" i="207"/>
  <c r="AA11" i="207"/>
  <c r="AA10" i="207"/>
  <c r="V10" i="207"/>
  <c r="AC10" i="207" s="1"/>
  <c r="AA9" i="207"/>
  <c r="V9" i="207"/>
  <c r="AC8" i="207"/>
  <c r="AA8" i="207"/>
  <c r="AC7" i="207"/>
  <c r="AA7" i="207"/>
  <c r="AC6" i="207"/>
  <c r="AA6" i="207"/>
  <c r="AA5" i="207"/>
  <c r="V5" i="207"/>
  <c r="W5" i="207" s="1"/>
  <c r="AC4" i="207"/>
  <c r="AA4" i="207"/>
  <c r="AC3" i="207"/>
  <c r="AA3" i="207"/>
  <c r="X155" i="206"/>
  <c r="X154" i="206"/>
  <c r="X153" i="206"/>
  <c r="X152" i="206"/>
  <c r="X151" i="206"/>
  <c r="X148" i="206"/>
  <c r="X147" i="206"/>
  <c r="X146" i="206"/>
  <c r="X145" i="206"/>
  <c r="X144" i="206"/>
  <c r="X141" i="206"/>
  <c r="X140" i="206"/>
  <c r="X139" i="206"/>
  <c r="X138" i="206"/>
  <c r="X137" i="206"/>
  <c r="X134" i="206"/>
  <c r="X133" i="206"/>
  <c r="X132" i="206"/>
  <c r="X131" i="206"/>
  <c r="X130" i="206"/>
  <c r="X127" i="206"/>
  <c r="X126" i="206"/>
  <c r="X125" i="206"/>
  <c r="X124" i="206"/>
  <c r="X123" i="206"/>
  <c r="X120" i="206"/>
  <c r="X119" i="206"/>
  <c r="X118" i="206"/>
  <c r="X117" i="206"/>
  <c r="X116" i="206"/>
  <c r="X113" i="206"/>
  <c r="Z113" i="206" s="1"/>
  <c r="AB113" i="206" s="1"/>
  <c r="AD113" i="206" s="1"/>
  <c r="X112" i="206"/>
  <c r="Z112" i="206" s="1"/>
  <c r="AB112" i="206" s="1"/>
  <c r="AD112" i="206" s="1"/>
  <c r="X111" i="206"/>
  <c r="Z111" i="206" s="1"/>
  <c r="AB111" i="206" s="1"/>
  <c r="AD111" i="206" s="1"/>
  <c r="X110" i="206"/>
  <c r="Z110" i="206" s="1"/>
  <c r="AB110" i="206" s="1"/>
  <c r="AD110" i="206" s="1"/>
  <c r="X109" i="206"/>
  <c r="Z109" i="206" s="1"/>
  <c r="AB109" i="206" s="1"/>
  <c r="AD109" i="206" s="1"/>
  <c r="C109" i="206"/>
  <c r="X106" i="206"/>
  <c r="X105" i="206"/>
  <c r="X104" i="206"/>
  <c r="X103" i="206"/>
  <c r="X102" i="206"/>
  <c r="B97" i="206"/>
  <c r="B96" i="206"/>
  <c r="B95" i="206"/>
  <c r="B91" i="206"/>
  <c r="AG88" i="206"/>
  <c r="AJ88" i="206" s="1"/>
  <c r="B88" i="206" s="1"/>
  <c r="X87" i="206"/>
  <c r="AJ87" i="206" s="1"/>
  <c r="X86" i="206"/>
  <c r="AJ86" i="206" s="1"/>
  <c r="B86" i="206" s="1"/>
  <c r="R85" i="206"/>
  <c r="AG84" i="206"/>
  <c r="AJ84" i="206" s="1"/>
  <c r="B84" i="206" s="1"/>
  <c r="AJ83" i="206"/>
  <c r="AG83" i="206"/>
  <c r="AD83" i="206" s="1"/>
  <c r="AJ82" i="206"/>
  <c r="B82" i="206" s="1"/>
  <c r="AG82" i="206"/>
  <c r="AD82" i="206" s="1"/>
  <c r="AJ81" i="206"/>
  <c r="B81" i="206" s="1"/>
  <c r="AG81" i="206"/>
  <c r="AD81" i="206" s="1"/>
  <c r="AJ80" i="206"/>
  <c r="AG80" i="206"/>
  <c r="AD80" i="206" s="1"/>
  <c r="AJ79" i="206"/>
  <c r="B79" i="206" s="1"/>
  <c r="AG79" i="206"/>
  <c r="AD79" i="206" s="1"/>
  <c r="AG78" i="206"/>
  <c r="AD78" i="206" s="1"/>
  <c r="AJ77" i="206"/>
  <c r="B77" i="206" s="1"/>
  <c r="AG77" i="206"/>
  <c r="AD77" i="206" s="1"/>
  <c r="AJ76" i="206"/>
  <c r="B76" i="206" s="1"/>
  <c r="AG76" i="206"/>
  <c r="AD76" i="206" s="1"/>
  <c r="AG75" i="206"/>
  <c r="AR74" i="206"/>
  <c r="AJ74" i="206"/>
  <c r="B74" i="206" s="1"/>
  <c r="AG74" i="206"/>
  <c r="AD74" i="206" s="1"/>
  <c r="AJ73" i="206"/>
  <c r="AG73" i="206"/>
  <c r="AD73" i="206" s="1"/>
  <c r="AR70" i="206" s="1"/>
  <c r="AR71" i="206" s="1"/>
  <c r="AR72" i="206" s="1"/>
  <c r="AJ72" i="206"/>
  <c r="AG72" i="206"/>
  <c r="AD72" i="206" s="1"/>
  <c r="AQ70" i="206" s="1"/>
  <c r="AQ71" i="206" s="1"/>
  <c r="AQ72" i="206" s="1"/>
  <c r="B72" i="206"/>
  <c r="AG71" i="206"/>
  <c r="X71" i="206"/>
  <c r="AJ71" i="206" s="1"/>
  <c r="AG70" i="206"/>
  <c r="R70" i="206"/>
  <c r="X70" i="206" s="1"/>
  <c r="AU69" i="206"/>
  <c r="AS69" i="206"/>
  <c r="B69" i="206"/>
  <c r="B68" i="206"/>
  <c r="BA67" i="206"/>
  <c r="AE66" i="206"/>
  <c r="BA66" i="206" s="1"/>
  <c r="D66" i="206"/>
  <c r="AG66" i="206" s="1"/>
  <c r="AE65" i="206"/>
  <c r="BC65" i="206" s="1"/>
  <c r="D65" i="206"/>
  <c r="G65" i="206" s="1"/>
  <c r="AQ65" i="206" s="1"/>
  <c r="W64" i="206"/>
  <c r="AE64" i="206" s="1"/>
  <c r="D64" i="206"/>
  <c r="W63" i="206"/>
  <c r="AE63" i="206" s="1"/>
  <c r="D63" i="206"/>
  <c r="AG63" i="206" s="1"/>
  <c r="W62" i="206"/>
  <c r="AE62" i="206" s="1"/>
  <c r="D62" i="206"/>
  <c r="G62" i="206" s="1"/>
  <c r="W61" i="206"/>
  <c r="AE61" i="206" s="1"/>
  <c r="BA61" i="206" s="1"/>
  <c r="D61" i="206"/>
  <c r="AE60" i="206"/>
  <c r="D60" i="206"/>
  <c r="AG60" i="206" s="1"/>
  <c r="D59" i="206"/>
  <c r="D58" i="206"/>
  <c r="AC58" i="206" s="1"/>
  <c r="D57" i="206"/>
  <c r="AC57" i="206" s="1"/>
  <c r="D56" i="206"/>
  <c r="AG56" i="206" s="1"/>
  <c r="D55" i="206"/>
  <c r="AG55" i="206" s="1"/>
  <c r="D54" i="206"/>
  <c r="AC54" i="206" s="1"/>
  <c r="D53" i="206"/>
  <c r="AC53" i="206" s="1"/>
  <c r="D52" i="206"/>
  <c r="AG52" i="206" s="1"/>
  <c r="D51" i="206"/>
  <c r="AC51" i="206" s="1"/>
  <c r="D50" i="206"/>
  <c r="AC50" i="206" s="1"/>
  <c r="BC48" i="206"/>
  <c r="BA48" i="206"/>
  <c r="AQ48" i="206"/>
  <c r="AP48" i="206"/>
  <c r="AE47" i="206"/>
  <c r="BC46" i="206"/>
  <c r="BA46" i="206"/>
  <c r="G46" i="206"/>
  <c r="AQ46" i="206" s="1"/>
  <c r="D46" i="206"/>
  <c r="AC46" i="206" s="1"/>
  <c r="BC45" i="206"/>
  <c r="G45" i="206"/>
  <c r="AQ45" i="206" s="1"/>
  <c r="D45" i="206"/>
  <c r="AC45" i="206" s="1"/>
  <c r="AE44" i="206"/>
  <c r="BC44" i="206" s="1"/>
  <c r="G44" i="206"/>
  <c r="D44" i="206"/>
  <c r="AE43" i="206"/>
  <c r="BC43" i="206" s="1"/>
  <c r="G43" i="206"/>
  <c r="D43" i="206"/>
  <c r="AR42" i="206"/>
  <c r="AV42" i="206" s="1"/>
  <c r="AQ42" i="206"/>
  <c r="AP42" i="206"/>
  <c r="AG42" i="206"/>
  <c r="AE42" i="206"/>
  <c r="BC42" i="206" s="1"/>
  <c r="AC42" i="206"/>
  <c r="AR41" i="206"/>
  <c r="AQ41" i="206"/>
  <c r="AP41" i="206"/>
  <c r="AG41" i="206"/>
  <c r="AE41" i="206"/>
  <c r="AC41" i="206"/>
  <c r="AC31" i="206"/>
  <c r="AC28" i="206"/>
  <c r="AR22" i="206"/>
  <c r="BB10" i="206"/>
  <c r="K248" i="205"/>
  <c r="L248" i="205" s="1"/>
  <c r="M248" i="205" s="1"/>
  <c r="K247" i="205"/>
  <c r="L247" i="205" s="1"/>
  <c r="H247" i="205" s="1"/>
  <c r="K246" i="205"/>
  <c r="L246" i="205" s="1"/>
  <c r="M246" i="205" s="1"/>
  <c r="K245" i="205"/>
  <c r="L245" i="205" s="1"/>
  <c r="M245" i="205" s="1"/>
  <c r="J245" i="205"/>
  <c r="K241" i="205"/>
  <c r="L241" i="205" s="1"/>
  <c r="K240" i="205"/>
  <c r="L240" i="205" s="1"/>
  <c r="M240" i="205" s="1"/>
  <c r="K239" i="205"/>
  <c r="L239" i="205" s="1"/>
  <c r="H239" i="205" s="1"/>
  <c r="K238" i="205"/>
  <c r="L238" i="205" s="1"/>
  <c r="J238" i="205"/>
  <c r="K234" i="205"/>
  <c r="L234" i="205" s="1"/>
  <c r="M234" i="205" s="1"/>
  <c r="K233" i="205"/>
  <c r="L233" i="205" s="1"/>
  <c r="H233" i="205" s="1"/>
  <c r="K232" i="205"/>
  <c r="L232" i="205" s="1"/>
  <c r="M232" i="205" s="1"/>
  <c r="K231" i="205"/>
  <c r="L231" i="205" s="1"/>
  <c r="M231" i="205" s="1"/>
  <c r="J231" i="205"/>
  <c r="K227" i="205"/>
  <c r="L227" i="205" s="1"/>
  <c r="K226" i="205"/>
  <c r="L226" i="205" s="1"/>
  <c r="K225" i="205"/>
  <c r="L225" i="205" s="1"/>
  <c r="H225" i="205" s="1"/>
  <c r="K224" i="205"/>
  <c r="L224" i="205" s="1"/>
  <c r="J224" i="205"/>
  <c r="K220" i="205"/>
  <c r="L220" i="205" s="1"/>
  <c r="K219" i="205"/>
  <c r="L219" i="205" s="1"/>
  <c r="K218" i="205"/>
  <c r="L218" i="205" s="1"/>
  <c r="M218" i="205" s="1"/>
  <c r="K217" i="205"/>
  <c r="L217" i="205" s="1"/>
  <c r="H217" i="205" s="1"/>
  <c r="J217" i="205"/>
  <c r="K213" i="205"/>
  <c r="L213" i="205" s="1"/>
  <c r="K212" i="205"/>
  <c r="L212" i="205" s="1"/>
  <c r="K211" i="205"/>
  <c r="L211" i="205" s="1"/>
  <c r="K210" i="205"/>
  <c r="L210" i="205" s="1"/>
  <c r="H210" i="205" s="1"/>
  <c r="J210" i="205"/>
  <c r="K206" i="205"/>
  <c r="L206" i="205" s="1"/>
  <c r="K205" i="205"/>
  <c r="L205" i="205" s="1"/>
  <c r="K204" i="205"/>
  <c r="L204" i="205" s="1"/>
  <c r="K203" i="205"/>
  <c r="L203" i="205" s="1"/>
  <c r="J203" i="205"/>
  <c r="K199" i="205"/>
  <c r="L199" i="205" s="1"/>
  <c r="K198" i="205"/>
  <c r="L198" i="205" s="1"/>
  <c r="K197" i="205"/>
  <c r="L197" i="205" s="1"/>
  <c r="K196" i="205"/>
  <c r="L196" i="205" s="1"/>
  <c r="H196" i="205" s="1"/>
  <c r="J196" i="205"/>
  <c r="K192" i="205"/>
  <c r="L192" i="205" s="1"/>
  <c r="M192" i="205" s="1"/>
  <c r="K191" i="205"/>
  <c r="L191" i="205" s="1"/>
  <c r="H191" i="205" s="1"/>
  <c r="K190" i="205"/>
  <c r="L190" i="205" s="1"/>
  <c r="K189" i="205"/>
  <c r="L189" i="205" s="1"/>
  <c r="J189" i="205"/>
  <c r="K185" i="205"/>
  <c r="L185" i="205" s="1"/>
  <c r="H185" i="205" s="1"/>
  <c r="K184" i="205"/>
  <c r="L184" i="205" s="1"/>
  <c r="M184" i="205" s="1"/>
  <c r="K183" i="205"/>
  <c r="L183" i="205" s="1"/>
  <c r="K182" i="205"/>
  <c r="L182" i="205" s="1"/>
  <c r="H182" i="205" s="1"/>
  <c r="J182" i="205"/>
  <c r="K178" i="205"/>
  <c r="L178" i="205" s="1"/>
  <c r="K177" i="205"/>
  <c r="L177" i="205" s="1"/>
  <c r="H177" i="205" s="1"/>
  <c r="K176" i="205"/>
  <c r="L176" i="205" s="1"/>
  <c r="K175" i="205"/>
  <c r="L175" i="205" s="1"/>
  <c r="J175" i="205"/>
  <c r="K171" i="205"/>
  <c r="L171" i="205" s="1"/>
  <c r="H171" i="205" s="1"/>
  <c r="K170" i="205"/>
  <c r="L170" i="205" s="1"/>
  <c r="K169" i="205"/>
  <c r="L169" i="205" s="1"/>
  <c r="H169" i="205" s="1"/>
  <c r="L168" i="205"/>
  <c r="M168" i="205" s="1"/>
  <c r="K168" i="205"/>
  <c r="J168" i="205"/>
  <c r="K164" i="205"/>
  <c r="L164" i="205" s="1"/>
  <c r="M164" i="205" s="1"/>
  <c r="K163" i="205"/>
  <c r="L163" i="205" s="1"/>
  <c r="K162" i="205"/>
  <c r="L162" i="205" s="1"/>
  <c r="M162" i="205" s="1"/>
  <c r="K161" i="205"/>
  <c r="L161" i="205" s="1"/>
  <c r="J161" i="205"/>
  <c r="K157" i="205"/>
  <c r="L157" i="205" s="1"/>
  <c r="K156" i="205"/>
  <c r="L156" i="205" s="1"/>
  <c r="M156" i="205" s="1"/>
  <c r="K155" i="205"/>
  <c r="L155" i="205" s="1"/>
  <c r="K154" i="205"/>
  <c r="L154" i="205" s="1"/>
  <c r="M154" i="205" s="1"/>
  <c r="J154" i="205"/>
  <c r="K150" i="205"/>
  <c r="L150" i="205" s="1"/>
  <c r="K149" i="205"/>
  <c r="L149" i="205" s="1"/>
  <c r="H149" i="205" s="1"/>
  <c r="K148" i="205"/>
  <c r="L148" i="205" s="1"/>
  <c r="K147" i="205"/>
  <c r="L147" i="205" s="1"/>
  <c r="J147" i="205"/>
  <c r="L138" i="205"/>
  <c r="R139" i="205" s="1"/>
  <c r="G137" i="205"/>
  <c r="J137" i="205" s="1"/>
  <c r="L131" i="205"/>
  <c r="L130" i="205"/>
  <c r="R131" i="205" s="1"/>
  <c r="J130" i="205"/>
  <c r="J129" i="205"/>
  <c r="L128" i="205"/>
  <c r="J128" i="205"/>
  <c r="T127" i="205"/>
  <c r="T128" i="205" s="1"/>
  <c r="T129" i="205" s="1"/>
  <c r="L127" i="205"/>
  <c r="J127" i="205"/>
  <c r="G126" i="205"/>
  <c r="I126" i="205" s="1"/>
  <c r="S122" i="205"/>
  <c r="D122" i="205"/>
  <c r="S121" i="205"/>
  <c r="D121" i="205"/>
  <c r="S120" i="205"/>
  <c r="D120" i="205"/>
  <c r="S119" i="205"/>
  <c r="D119" i="205"/>
  <c r="S118" i="205"/>
  <c r="D118" i="205"/>
  <c r="S117" i="205"/>
  <c r="D117" i="205"/>
  <c r="S116" i="205"/>
  <c r="D116" i="205"/>
  <c r="S115" i="205"/>
  <c r="D115" i="205"/>
  <c r="S114" i="205"/>
  <c r="D114" i="205"/>
  <c r="S113" i="205"/>
  <c r="D113" i="205"/>
  <c r="S112" i="205"/>
  <c r="D112" i="205"/>
  <c r="S111" i="205"/>
  <c r="D111" i="205"/>
  <c r="S110" i="205"/>
  <c r="D110" i="205"/>
  <c r="S109" i="205"/>
  <c r="D109" i="205"/>
  <c r="S108" i="205"/>
  <c r="D108" i="205"/>
  <c r="S107" i="205"/>
  <c r="K107" i="205"/>
  <c r="L107" i="205" s="1"/>
  <c r="I107" i="205"/>
  <c r="D107" i="205"/>
  <c r="S106" i="205"/>
  <c r="K106" i="205"/>
  <c r="L106" i="205" s="1"/>
  <c r="I106" i="205"/>
  <c r="D106" i="205"/>
  <c r="S105" i="205"/>
  <c r="K105" i="205"/>
  <c r="L105" i="205" s="1"/>
  <c r="I105" i="205"/>
  <c r="D105" i="205"/>
  <c r="S104" i="205"/>
  <c r="K104" i="205"/>
  <c r="L104" i="205" s="1"/>
  <c r="I104" i="205"/>
  <c r="D104" i="205"/>
  <c r="S103" i="205"/>
  <c r="K103" i="205"/>
  <c r="L103" i="205" s="1"/>
  <c r="I103" i="205"/>
  <c r="D103" i="205"/>
  <c r="S102" i="205"/>
  <c r="K102" i="205"/>
  <c r="L102" i="205" s="1"/>
  <c r="I102" i="205"/>
  <c r="D102" i="205"/>
  <c r="S101" i="205"/>
  <c r="K101" i="205"/>
  <c r="L101" i="205" s="1"/>
  <c r="I101" i="205"/>
  <c r="D101" i="205"/>
  <c r="S100" i="205"/>
  <c r="K100" i="205"/>
  <c r="L100" i="205" s="1"/>
  <c r="I100" i="205"/>
  <c r="D100" i="205"/>
  <c r="S99" i="205"/>
  <c r="K99" i="205"/>
  <c r="L99" i="205" s="1"/>
  <c r="I99" i="205"/>
  <c r="D99" i="205"/>
  <c r="S98" i="205"/>
  <c r="K98" i="205"/>
  <c r="L98" i="205" s="1"/>
  <c r="I98" i="205"/>
  <c r="D98" i="205"/>
  <c r="S97" i="205"/>
  <c r="K97" i="205"/>
  <c r="L97" i="205" s="1"/>
  <c r="I97" i="205"/>
  <c r="D97" i="205"/>
  <c r="S96" i="205"/>
  <c r="K96" i="205"/>
  <c r="L96" i="205" s="1"/>
  <c r="I96" i="205"/>
  <c r="D96" i="205"/>
  <c r="S95" i="205"/>
  <c r="K95" i="205"/>
  <c r="L95" i="205" s="1"/>
  <c r="I95" i="205"/>
  <c r="D95" i="205"/>
  <c r="S94" i="205"/>
  <c r="K94" i="205"/>
  <c r="L94" i="205" s="1"/>
  <c r="I94" i="205"/>
  <c r="D94" i="205"/>
  <c r="S93" i="205"/>
  <c r="K93" i="205"/>
  <c r="L93" i="205" s="1"/>
  <c r="I93" i="205"/>
  <c r="D93" i="205"/>
  <c r="S92" i="205"/>
  <c r="K92" i="205"/>
  <c r="L92" i="205" s="1"/>
  <c r="I92" i="205"/>
  <c r="D92" i="205"/>
  <c r="S91" i="205"/>
  <c r="K91" i="205"/>
  <c r="L91" i="205" s="1"/>
  <c r="I91" i="205"/>
  <c r="D91" i="205"/>
  <c r="S90" i="205"/>
  <c r="K90" i="205"/>
  <c r="L90" i="205" s="1"/>
  <c r="I90" i="205"/>
  <c r="D90" i="205"/>
  <c r="S89" i="205"/>
  <c r="K89" i="205"/>
  <c r="L89" i="205" s="1"/>
  <c r="I89" i="205"/>
  <c r="D89" i="205"/>
  <c r="S88" i="205"/>
  <c r="K88" i="205"/>
  <c r="L88" i="205" s="1"/>
  <c r="I88" i="205"/>
  <c r="D88" i="205"/>
  <c r="S87" i="205"/>
  <c r="K87" i="205"/>
  <c r="L87" i="205" s="1"/>
  <c r="I87" i="205"/>
  <c r="D87" i="205"/>
  <c r="S86" i="205"/>
  <c r="K86" i="205"/>
  <c r="L86" i="205" s="1"/>
  <c r="I86" i="205"/>
  <c r="D86" i="205"/>
  <c r="S85" i="205"/>
  <c r="K85" i="205"/>
  <c r="L85" i="205" s="1"/>
  <c r="I85" i="205"/>
  <c r="D85" i="205"/>
  <c r="S84" i="205"/>
  <c r="K84" i="205"/>
  <c r="L84" i="205" s="1"/>
  <c r="I84" i="205"/>
  <c r="D84" i="205"/>
  <c r="S83" i="205"/>
  <c r="K83" i="205"/>
  <c r="L83" i="205" s="1"/>
  <c r="I83" i="205"/>
  <c r="D83" i="205"/>
  <c r="Q81" i="205"/>
  <c r="L81" i="205"/>
  <c r="S80" i="205"/>
  <c r="Q80" i="205"/>
  <c r="L80" i="205"/>
  <c r="S79" i="205"/>
  <c r="Q79" i="205"/>
  <c r="K79" i="205"/>
  <c r="L79" i="205" s="1"/>
  <c r="I79" i="205"/>
  <c r="D79" i="205"/>
  <c r="S78" i="205"/>
  <c r="Q78" i="205"/>
  <c r="K78" i="205"/>
  <c r="L78" i="205" s="1"/>
  <c r="I78" i="205"/>
  <c r="D78" i="205"/>
  <c r="S77" i="205"/>
  <c r="Q77" i="205"/>
  <c r="K77" i="205"/>
  <c r="L77" i="205" s="1"/>
  <c r="I77" i="205"/>
  <c r="D77" i="205"/>
  <c r="S76" i="205"/>
  <c r="Q76" i="205"/>
  <c r="K76" i="205"/>
  <c r="L76" i="205" s="1"/>
  <c r="I76" i="205"/>
  <c r="D76" i="205"/>
  <c r="S75" i="205"/>
  <c r="Q75" i="205"/>
  <c r="K75" i="205"/>
  <c r="L75" i="205" s="1"/>
  <c r="I75" i="205"/>
  <c r="D75" i="205"/>
  <c r="S74" i="205"/>
  <c r="Q74" i="205"/>
  <c r="K74" i="205"/>
  <c r="L74" i="205" s="1"/>
  <c r="I74" i="205"/>
  <c r="D74" i="205"/>
  <c r="S73" i="205"/>
  <c r="Q73" i="205"/>
  <c r="K73" i="205"/>
  <c r="L73" i="205" s="1"/>
  <c r="I73" i="205"/>
  <c r="D73" i="205"/>
  <c r="S72" i="205"/>
  <c r="Q72" i="205"/>
  <c r="K72" i="205"/>
  <c r="L72" i="205" s="1"/>
  <c r="I72" i="205"/>
  <c r="D72" i="205"/>
  <c r="S71" i="205"/>
  <c r="Q71" i="205"/>
  <c r="K71" i="205"/>
  <c r="L71" i="205" s="1"/>
  <c r="I71" i="205"/>
  <c r="D71" i="205"/>
  <c r="S70" i="205"/>
  <c r="Q70" i="205"/>
  <c r="K70" i="205"/>
  <c r="L70" i="205" s="1"/>
  <c r="I70" i="205"/>
  <c r="D70" i="205"/>
  <c r="S69" i="205"/>
  <c r="Q69" i="205"/>
  <c r="K69" i="205"/>
  <c r="L69" i="205" s="1"/>
  <c r="I69" i="205"/>
  <c r="D69" i="205"/>
  <c r="S68" i="205"/>
  <c r="Q68" i="205"/>
  <c r="K68" i="205"/>
  <c r="L68" i="205" s="1"/>
  <c r="I68" i="205"/>
  <c r="D68" i="205"/>
  <c r="S67" i="205"/>
  <c r="Q67" i="205"/>
  <c r="K67" i="205"/>
  <c r="L67" i="205" s="1"/>
  <c r="I67" i="205"/>
  <c r="D67" i="205"/>
  <c r="S66" i="205"/>
  <c r="Q66" i="205"/>
  <c r="K66" i="205"/>
  <c r="L66" i="205" s="1"/>
  <c r="I66" i="205"/>
  <c r="D66" i="205"/>
  <c r="S65" i="205"/>
  <c r="Q65" i="205"/>
  <c r="K65" i="205"/>
  <c r="L65" i="205" s="1"/>
  <c r="I65" i="205"/>
  <c r="D65" i="205"/>
  <c r="S64" i="205"/>
  <c r="Q64" i="205"/>
  <c r="K64" i="205"/>
  <c r="L64" i="205" s="1"/>
  <c r="I64" i="205"/>
  <c r="D64" i="205"/>
  <c r="S63" i="205"/>
  <c r="Q63" i="205"/>
  <c r="K63" i="205"/>
  <c r="L63" i="205" s="1"/>
  <c r="I63" i="205"/>
  <c r="D63" i="205"/>
  <c r="S62" i="205"/>
  <c r="Q62" i="205"/>
  <c r="K62" i="205"/>
  <c r="L62" i="205" s="1"/>
  <c r="I62" i="205"/>
  <c r="D62" i="205"/>
  <c r="S61" i="205"/>
  <c r="Q61" i="205"/>
  <c r="K61" i="205"/>
  <c r="L61" i="205" s="1"/>
  <c r="I61" i="205"/>
  <c r="D61" i="205"/>
  <c r="S60" i="205"/>
  <c r="Q60" i="205"/>
  <c r="K60" i="205"/>
  <c r="L60" i="205" s="1"/>
  <c r="I60" i="205"/>
  <c r="D60" i="205"/>
  <c r="S59" i="205"/>
  <c r="Q59" i="205"/>
  <c r="K59" i="205"/>
  <c r="L59" i="205" s="1"/>
  <c r="I59" i="205"/>
  <c r="D59" i="205"/>
  <c r="S58" i="205"/>
  <c r="Q58" i="205"/>
  <c r="K58" i="205"/>
  <c r="L58" i="205" s="1"/>
  <c r="I58" i="205"/>
  <c r="D58" i="205"/>
  <c r="S57" i="205"/>
  <c r="Q57" i="205"/>
  <c r="K57" i="205"/>
  <c r="L57" i="205" s="1"/>
  <c r="I57" i="205"/>
  <c r="D57" i="205"/>
  <c r="S56" i="205"/>
  <c r="Q56" i="205"/>
  <c r="K56" i="205"/>
  <c r="L56" i="205" s="1"/>
  <c r="I56" i="205"/>
  <c r="D56" i="205"/>
  <c r="S55" i="205"/>
  <c r="Q55" i="205"/>
  <c r="K55" i="205"/>
  <c r="L55" i="205" s="1"/>
  <c r="I55" i="205"/>
  <c r="D55" i="205"/>
  <c r="S54" i="205"/>
  <c r="Q54" i="205"/>
  <c r="K54" i="205"/>
  <c r="L54" i="205" s="1"/>
  <c r="I54" i="205"/>
  <c r="D54" i="205"/>
  <c r="S53" i="205"/>
  <c r="Q53" i="205"/>
  <c r="K53" i="205"/>
  <c r="L53" i="205" s="1"/>
  <c r="I53" i="205"/>
  <c r="D53" i="205"/>
  <c r="S52" i="205"/>
  <c r="Q52" i="205"/>
  <c r="K52" i="205"/>
  <c r="L52" i="205" s="1"/>
  <c r="I52" i="205"/>
  <c r="D52" i="205"/>
  <c r="S51" i="205"/>
  <c r="Q51" i="205"/>
  <c r="K51" i="205"/>
  <c r="L51" i="205" s="1"/>
  <c r="I51" i="205"/>
  <c r="D51" i="205"/>
  <c r="S50" i="205"/>
  <c r="Q50" i="205"/>
  <c r="K50" i="205"/>
  <c r="L50" i="205" s="1"/>
  <c r="I50" i="205"/>
  <c r="D50" i="205"/>
  <c r="S49" i="205"/>
  <c r="Q49" i="205"/>
  <c r="K49" i="205"/>
  <c r="L49" i="205" s="1"/>
  <c r="I49" i="205"/>
  <c r="D49" i="205"/>
  <c r="S48" i="205"/>
  <c r="Q48" i="205"/>
  <c r="K48" i="205"/>
  <c r="L48" i="205" s="1"/>
  <c r="I48" i="205"/>
  <c r="D48" i="205"/>
  <c r="S47" i="205"/>
  <c r="Q47" i="205"/>
  <c r="K47" i="205"/>
  <c r="L47" i="205" s="1"/>
  <c r="I47" i="205"/>
  <c r="D47" i="205"/>
  <c r="S46" i="205"/>
  <c r="Q46" i="205"/>
  <c r="K46" i="205"/>
  <c r="L46" i="205" s="1"/>
  <c r="I46" i="205"/>
  <c r="D46" i="205"/>
  <c r="Q45" i="205"/>
  <c r="E44" i="205"/>
  <c r="E43" i="205"/>
  <c r="E42" i="205"/>
  <c r="E41" i="205"/>
  <c r="E40" i="205"/>
  <c r="E39" i="205"/>
  <c r="E38" i="205"/>
  <c r="E37" i="205"/>
  <c r="E36" i="205"/>
  <c r="E35" i="205"/>
  <c r="E34" i="205"/>
  <c r="E33" i="205"/>
  <c r="E32" i="205"/>
  <c r="E31" i="205"/>
  <c r="E30" i="205"/>
  <c r="F29" i="205"/>
  <c r="F28" i="205"/>
  <c r="F27" i="205"/>
  <c r="F26" i="205"/>
  <c r="F25" i="205"/>
  <c r="F24" i="205"/>
  <c r="F23" i="205"/>
  <c r="F22" i="205"/>
  <c r="K21" i="205"/>
  <c r="K41" i="205" s="1"/>
  <c r="I21" i="205"/>
  <c r="F21" i="205"/>
  <c r="F20" i="205"/>
  <c r="F19" i="205"/>
  <c r="F18" i="205"/>
  <c r="F17" i="205"/>
  <c r="F16" i="205"/>
  <c r="F15" i="205"/>
  <c r="F14" i="205"/>
  <c r="F13" i="205"/>
  <c r="F12" i="205"/>
  <c r="F11" i="205"/>
  <c r="F10" i="205"/>
  <c r="K10" i="205" s="1"/>
  <c r="K30" i="205" s="1"/>
  <c r="J8" i="205"/>
  <c r="H8" i="205"/>
  <c r="F8" i="205"/>
  <c r="J7" i="205"/>
  <c r="H7" i="205"/>
  <c r="F7" i="205"/>
  <c r="J6" i="205"/>
  <c r="H6" i="205"/>
  <c r="F6" i="205"/>
  <c r="J5" i="205"/>
  <c r="H5" i="205"/>
  <c r="F5" i="205"/>
  <c r="J4" i="205"/>
  <c r="H4" i="205"/>
  <c r="F4" i="205"/>
  <c r="J3" i="205"/>
  <c r="R7" i="205" s="1"/>
  <c r="H3" i="205"/>
  <c r="F3" i="205"/>
  <c r="AR44" i="204"/>
  <c r="AE44" i="204"/>
  <c r="S44" i="204"/>
  <c r="AQ43" i="204"/>
  <c r="AQ42" i="204"/>
  <c r="X33" i="204"/>
  <c r="AQ41" i="204" s="1"/>
  <c r="AI33" i="204" s="1"/>
  <c r="D33" i="204"/>
  <c r="X32" i="204"/>
  <c r="D32" i="204"/>
  <c r="X31" i="204"/>
  <c r="AQ39" i="204" s="1"/>
  <c r="AI31" i="204" s="1"/>
  <c r="D31" i="204"/>
  <c r="G20" i="206" s="1"/>
  <c r="AQ20" i="206" s="1"/>
  <c r="X30" i="204"/>
  <c r="AQ38" i="204" s="1"/>
  <c r="AI30" i="204" s="1"/>
  <c r="D30" i="204"/>
  <c r="AQ30" i="204" s="1"/>
  <c r="O30" i="204" s="1"/>
  <c r="X29" i="204"/>
  <c r="AQ37" i="204" s="1"/>
  <c r="AI29" i="204" s="1"/>
  <c r="D29" i="204"/>
  <c r="AQ29" i="204" s="1"/>
  <c r="O29" i="204" s="1"/>
  <c r="X28" i="204"/>
  <c r="AQ36" i="204" s="1"/>
  <c r="AI28" i="204" s="1"/>
  <c r="D28" i="204"/>
  <c r="D14" i="205" s="1"/>
  <c r="X27" i="204"/>
  <c r="AQ35" i="204" s="1"/>
  <c r="AI27" i="204" s="1"/>
  <c r="D27" i="204"/>
  <c r="AQ27" i="204" s="1"/>
  <c r="O27" i="204" s="1"/>
  <c r="X26" i="204"/>
  <c r="D26" i="204"/>
  <c r="AQ26" i="204" s="1"/>
  <c r="O26" i="204" s="1"/>
  <c r="X25" i="204"/>
  <c r="AQ33" i="204" s="1"/>
  <c r="AI25" i="204" s="1"/>
  <c r="D25" i="204"/>
  <c r="X24" i="204"/>
  <c r="AQ32" i="204" s="1"/>
  <c r="D24" i="204"/>
  <c r="V21" i="203"/>
  <c r="V46" i="203" s="1"/>
  <c r="V65" i="203" s="1"/>
  <c r="AJ92" i="202"/>
  <c r="B92" i="202" s="1"/>
  <c r="AX32" i="202"/>
  <c r="AW32" i="202"/>
  <c r="U32" i="202"/>
  <c r="R32" i="202"/>
  <c r="D32" i="202"/>
  <c r="AR32" i="202" s="1"/>
  <c r="AU32" i="202" s="1"/>
  <c r="AX31" i="202"/>
  <c r="AW31" i="202"/>
  <c r="U31" i="202"/>
  <c r="R31" i="202"/>
  <c r="D31" i="202"/>
  <c r="AO31" i="202" s="1"/>
  <c r="AX30" i="202"/>
  <c r="AW30" i="202"/>
  <c r="U30" i="202"/>
  <c r="R30" i="202"/>
  <c r="D30" i="202"/>
  <c r="AR30" i="202" s="1"/>
  <c r="AX29" i="202"/>
  <c r="AW29" i="202"/>
  <c r="U29" i="202"/>
  <c r="R29" i="202"/>
  <c r="D29" i="202"/>
  <c r="AR29" i="202" s="1"/>
  <c r="AX28" i="202"/>
  <c r="AW28" i="202"/>
  <c r="U28" i="202"/>
  <c r="R28" i="202"/>
  <c r="D28" i="202"/>
  <c r="AR28" i="202" s="1"/>
  <c r="AT28" i="202" s="1"/>
  <c r="AX27" i="202"/>
  <c r="AW27" i="202"/>
  <c r="U27" i="202"/>
  <c r="R27" i="202"/>
  <c r="D27" i="202"/>
  <c r="AC27" i="202" s="1"/>
  <c r="AX26" i="202"/>
  <c r="AW26" i="202"/>
  <c r="U26" i="202"/>
  <c r="R26" i="202"/>
  <c r="D26" i="202"/>
  <c r="AC26" i="202" s="1"/>
  <c r="AX25" i="202"/>
  <c r="AW25" i="202"/>
  <c r="U25" i="202"/>
  <c r="R25" i="202"/>
  <c r="D25" i="202"/>
  <c r="AR25" i="202" s="1"/>
  <c r="AU25" i="202" s="1"/>
  <c r="AX24" i="202"/>
  <c r="AW24" i="202"/>
  <c r="U24" i="202"/>
  <c r="R24" i="202"/>
  <c r="D24" i="202"/>
  <c r="AO24" i="202" s="1"/>
  <c r="AX23" i="202"/>
  <c r="AW23" i="202"/>
  <c r="U23" i="202"/>
  <c r="R23" i="202"/>
  <c r="D23" i="202"/>
  <c r="AR23" i="202" s="1"/>
  <c r="AX22" i="202"/>
  <c r="AW22" i="202"/>
  <c r="D22" i="202"/>
  <c r="AR22" i="202" s="1"/>
  <c r="AX21" i="202"/>
  <c r="AW21" i="202"/>
  <c r="D21" i="202"/>
  <c r="AO21" i="202" s="1"/>
  <c r="AX20" i="202"/>
  <c r="AW20" i="202"/>
  <c r="D20" i="202"/>
  <c r="AR20" i="202" s="1"/>
  <c r="AX19" i="202"/>
  <c r="AW19" i="202"/>
  <c r="D19" i="202"/>
  <c r="C144" i="202" s="1"/>
  <c r="AX18" i="202"/>
  <c r="AW18" i="202"/>
  <c r="D18" i="202"/>
  <c r="AO18" i="202" s="1"/>
  <c r="AX17" i="202"/>
  <c r="AW17" i="202"/>
  <c r="D17" i="202"/>
  <c r="C130" i="202" s="1"/>
  <c r="AX16" i="202"/>
  <c r="AW16" i="202"/>
  <c r="D16" i="202"/>
  <c r="AC16" i="202" s="1"/>
  <c r="AX15" i="202"/>
  <c r="AW15" i="202"/>
  <c r="D15" i="202"/>
  <c r="C116" i="202" s="1"/>
  <c r="AX14" i="202"/>
  <c r="AW14" i="202"/>
  <c r="D14" i="202"/>
  <c r="AR14" i="202" s="1"/>
  <c r="AV14" i="202" s="1"/>
  <c r="AX13" i="202"/>
  <c r="AW13" i="202"/>
  <c r="D13" i="202"/>
  <c r="C102" i="202" s="1"/>
  <c r="R9" i="202"/>
  <c r="M9" i="202"/>
  <c r="F9" i="202"/>
  <c r="R8" i="202"/>
  <c r="M8" i="202"/>
  <c r="F8" i="202"/>
  <c r="R7" i="202"/>
  <c r="M7" i="202"/>
  <c r="F7" i="202"/>
  <c r="R5" i="202"/>
  <c r="F5" i="202"/>
  <c r="M4" i="202"/>
  <c r="F4" i="202"/>
  <c r="F3" i="202"/>
  <c r="AK2" i="202"/>
  <c r="AG2" i="202"/>
  <c r="L143" i="201"/>
  <c r="I135" i="201"/>
  <c r="I134" i="201"/>
  <c r="I133" i="201"/>
  <c r="C29" i="201"/>
  <c r="K29" i="201" s="1"/>
  <c r="C28" i="201"/>
  <c r="E100" i="63" s="1"/>
  <c r="C27" i="201"/>
  <c r="E99" i="63" s="1"/>
  <c r="C26" i="201"/>
  <c r="E98" i="63" s="1"/>
  <c r="C25" i="201"/>
  <c r="E97" i="63" s="1"/>
  <c r="C24" i="201"/>
  <c r="E96" i="63" s="1"/>
  <c r="C23" i="201"/>
  <c r="E95" i="63" s="1"/>
  <c r="C22" i="201"/>
  <c r="E94" i="63" s="1"/>
  <c r="C21" i="201"/>
  <c r="E93" i="63" s="1"/>
  <c r="C20" i="201"/>
  <c r="E92" i="63" s="1"/>
  <c r="C19" i="201"/>
  <c r="E91" i="63" s="1"/>
  <c r="C18" i="201"/>
  <c r="E90" i="63" s="1"/>
  <c r="C17" i="201"/>
  <c r="E89" i="63" s="1"/>
  <c r="C16" i="201"/>
  <c r="E88" i="63" s="1"/>
  <c r="C15" i="201"/>
  <c r="E87" i="63" s="1"/>
  <c r="C14" i="201"/>
  <c r="E86" i="63" s="1"/>
  <c r="C13" i="201"/>
  <c r="E85" i="63" s="1"/>
  <c r="C12" i="201"/>
  <c r="E84" i="63" s="1"/>
  <c r="C11" i="201"/>
  <c r="E83" i="63" s="1"/>
  <c r="C10" i="201"/>
  <c r="E82" i="63" s="1"/>
  <c r="D7" i="201"/>
  <c r="D6" i="201"/>
  <c r="E5" i="201"/>
  <c r="D5" i="201"/>
  <c r="C5" i="201"/>
  <c r="D4" i="201"/>
  <c r="D3" i="201"/>
  <c r="D2" i="201"/>
  <c r="AA77" i="203"/>
  <c r="X84" i="203" s="1"/>
  <c r="I136" i="201" s="1"/>
  <c r="AE65" i="203"/>
  <c r="AG63" i="203"/>
  <c r="AB63" i="203"/>
  <c r="AG62" i="203"/>
  <c r="AB62" i="203"/>
  <c r="AG61" i="203"/>
  <c r="AB61" i="203"/>
  <c r="AG60" i="203"/>
  <c r="AB60" i="203"/>
  <c r="AG59" i="203"/>
  <c r="AB59" i="203"/>
  <c r="AG58" i="203"/>
  <c r="AB58" i="203"/>
  <c r="AG57" i="203"/>
  <c r="AB57" i="203"/>
  <c r="AG56" i="203"/>
  <c r="AB56" i="203"/>
  <c r="AG55" i="203"/>
  <c r="AB55" i="203"/>
  <c r="AG54" i="203"/>
  <c r="AB54" i="203"/>
  <c r="AG53" i="203"/>
  <c r="AB53" i="203"/>
  <c r="AG52" i="203"/>
  <c r="AB52" i="203"/>
  <c r="AG51" i="203"/>
  <c r="AB51" i="203"/>
  <c r="AG50" i="203"/>
  <c r="AB50" i="203"/>
  <c r="AG49" i="203"/>
  <c r="AB49" i="203"/>
  <c r="AG48" i="203"/>
  <c r="AE46" i="203"/>
  <c r="AB45" i="203"/>
  <c r="X80" i="203" s="1"/>
  <c r="AG37" i="203"/>
  <c r="AG36" i="203"/>
  <c r="AG35" i="203"/>
  <c r="AG34" i="203"/>
  <c r="AG33" i="203"/>
  <c r="AG32" i="203"/>
  <c r="AG31" i="203"/>
  <c r="AG30" i="203"/>
  <c r="AG29" i="203"/>
  <c r="AG28" i="203"/>
  <c r="AG27" i="203"/>
  <c r="AG26" i="203"/>
  <c r="AA19" i="203"/>
  <c r="V19" i="203"/>
  <c r="W19" i="203" s="1"/>
  <c r="AA18" i="203"/>
  <c r="V18" i="203"/>
  <c r="AA17" i="203"/>
  <c r="V17" i="203"/>
  <c r="W17" i="203" s="1"/>
  <c r="AA16" i="203"/>
  <c r="V16" i="203"/>
  <c r="AA15" i="203"/>
  <c r="V15" i="203"/>
  <c r="W15" i="203" s="1"/>
  <c r="AC14" i="203"/>
  <c r="AA14" i="203"/>
  <c r="AA13" i="203"/>
  <c r="V13" i="203"/>
  <c r="AC13" i="203" s="1"/>
  <c r="AA12" i="203"/>
  <c r="V12" i="203"/>
  <c r="AC12" i="203" s="1"/>
  <c r="AC11" i="203"/>
  <c r="AA11" i="203"/>
  <c r="AA10" i="203"/>
  <c r="V10" i="203"/>
  <c r="AC10" i="203" s="1"/>
  <c r="AA9" i="203"/>
  <c r="V9" i="203"/>
  <c r="AC9" i="203" s="1"/>
  <c r="AC8" i="203"/>
  <c r="AA8" i="203"/>
  <c r="AC7" i="203"/>
  <c r="AA7" i="203"/>
  <c r="AC6" i="203"/>
  <c r="AA6" i="203"/>
  <c r="AA5" i="203"/>
  <c r="V5" i="203"/>
  <c r="AC4" i="203"/>
  <c r="AA4" i="203"/>
  <c r="AC3" i="203"/>
  <c r="AA3" i="203"/>
  <c r="X155" i="202"/>
  <c r="X154" i="202"/>
  <c r="X153" i="202"/>
  <c r="X152" i="202"/>
  <c r="X151" i="202"/>
  <c r="X148" i="202"/>
  <c r="X147" i="202"/>
  <c r="X146" i="202"/>
  <c r="X145" i="202"/>
  <c r="X144" i="202"/>
  <c r="X141" i="202"/>
  <c r="X140" i="202"/>
  <c r="X139" i="202"/>
  <c r="X138" i="202"/>
  <c r="X137" i="202"/>
  <c r="X134" i="202"/>
  <c r="X133" i="202"/>
  <c r="X132" i="202"/>
  <c r="X131" i="202"/>
  <c r="X130" i="202"/>
  <c r="X127" i="202"/>
  <c r="X126" i="202"/>
  <c r="X125" i="202"/>
  <c r="X124" i="202"/>
  <c r="X123" i="202"/>
  <c r="X120" i="202"/>
  <c r="X119" i="202"/>
  <c r="X118" i="202"/>
  <c r="X117" i="202"/>
  <c r="X116" i="202"/>
  <c r="X113" i="202"/>
  <c r="Z113" i="202" s="1"/>
  <c r="AB113" i="202" s="1"/>
  <c r="AD113" i="202" s="1"/>
  <c r="X112" i="202"/>
  <c r="Z112" i="202" s="1"/>
  <c r="AB112" i="202" s="1"/>
  <c r="AD112" i="202" s="1"/>
  <c r="X111" i="202"/>
  <c r="Z111" i="202" s="1"/>
  <c r="AB111" i="202" s="1"/>
  <c r="AD111" i="202" s="1"/>
  <c r="X110" i="202"/>
  <c r="Z110" i="202" s="1"/>
  <c r="AB110" i="202" s="1"/>
  <c r="AD110" i="202" s="1"/>
  <c r="X109" i="202"/>
  <c r="Z109" i="202" s="1"/>
  <c r="AB109" i="202" s="1"/>
  <c r="AD109" i="202" s="1"/>
  <c r="X106" i="202"/>
  <c r="X105" i="202"/>
  <c r="X104" i="202"/>
  <c r="X103" i="202"/>
  <c r="X102" i="202"/>
  <c r="B97" i="202"/>
  <c r="B96" i="202"/>
  <c r="B95" i="202"/>
  <c r="B91" i="202"/>
  <c r="AG88" i="202"/>
  <c r="AJ88" i="202" s="1"/>
  <c r="B88" i="202" s="1"/>
  <c r="X87" i="202"/>
  <c r="AJ87" i="202" s="1"/>
  <c r="B87" i="202" s="1"/>
  <c r="X86" i="202"/>
  <c r="AJ86" i="202" s="1"/>
  <c r="B86" i="202" s="1"/>
  <c r="R85" i="202"/>
  <c r="AG84" i="202"/>
  <c r="AJ84" i="202" s="1"/>
  <c r="B84" i="202" s="1"/>
  <c r="AJ83" i="202"/>
  <c r="AR75" i="202" s="1"/>
  <c r="AG83" i="202"/>
  <c r="AD83" i="202" s="1"/>
  <c r="AJ82" i="202"/>
  <c r="AG82" i="202"/>
  <c r="AD82" i="202" s="1"/>
  <c r="AJ81" i="202"/>
  <c r="AG81" i="202"/>
  <c r="AD81" i="202" s="1"/>
  <c r="AJ80" i="202"/>
  <c r="B80" i="202" s="1"/>
  <c r="AG80" i="202"/>
  <c r="AD80" i="202" s="1"/>
  <c r="AJ79" i="202"/>
  <c r="B79" i="202" s="1"/>
  <c r="AG79" i="202"/>
  <c r="AD79" i="202" s="1"/>
  <c r="AG78" i="202"/>
  <c r="AJ77" i="202"/>
  <c r="B77" i="202" s="1"/>
  <c r="AG77" i="202"/>
  <c r="AD77" i="202" s="1"/>
  <c r="AJ76" i="202"/>
  <c r="B76" i="202" s="1"/>
  <c r="AG76" i="202"/>
  <c r="AD76" i="202" s="1"/>
  <c r="AG75" i="202"/>
  <c r="AR74" i="202"/>
  <c r="AJ74" i="202"/>
  <c r="B74" i="202" s="1"/>
  <c r="AG74" i="202"/>
  <c r="AD74" i="202" s="1"/>
  <c r="AJ73" i="202"/>
  <c r="B73" i="202" s="1"/>
  <c r="AG73" i="202"/>
  <c r="AD73" i="202" s="1"/>
  <c r="AR70" i="202" s="1"/>
  <c r="AR71" i="202" s="1"/>
  <c r="AR72" i="202" s="1"/>
  <c r="AJ72" i="202"/>
  <c r="B72" i="202" s="1"/>
  <c r="AG72" i="202"/>
  <c r="AD72" i="202" s="1"/>
  <c r="AQ70" i="202" s="1"/>
  <c r="AQ71" i="202" s="1"/>
  <c r="AQ72" i="202" s="1"/>
  <c r="AG71" i="202"/>
  <c r="X71" i="202"/>
  <c r="AJ71" i="202" s="1"/>
  <c r="B71" i="202" s="1"/>
  <c r="AG70" i="202"/>
  <c r="R70" i="202"/>
  <c r="X70" i="202" s="1"/>
  <c r="AU69" i="202"/>
  <c r="AS69" i="202"/>
  <c r="B69" i="202"/>
  <c r="B68" i="202"/>
  <c r="BA67" i="202"/>
  <c r="AE66" i="202"/>
  <c r="BC66" i="202" s="1"/>
  <c r="D66" i="202"/>
  <c r="AR66" i="202" s="1"/>
  <c r="AU66" i="202" s="1"/>
  <c r="AE65" i="202"/>
  <c r="D65" i="202"/>
  <c r="W64" i="202"/>
  <c r="AE64" i="202" s="1"/>
  <c r="D64" i="202"/>
  <c r="AR64" i="202" s="1"/>
  <c r="W63" i="202"/>
  <c r="AE63" i="202" s="1"/>
  <c r="D63" i="202"/>
  <c r="AR63" i="202" s="1"/>
  <c r="AT63" i="202" s="1"/>
  <c r="W62" i="202"/>
  <c r="AE62" i="202" s="1"/>
  <c r="BC62" i="202" s="1"/>
  <c r="D62" i="202"/>
  <c r="W61" i="202"/>
  <c r="AE61" i="202" s="1"/>
  <c r="BA61" i="202" s="1"/>
  <c r="D61" i="202"/>
  <c r="AG61" i="202" s="1"/>
  <c r="AE60" i="202"/>
  <c r="D60" i="202"/>
  <c r="AG60" i="202" s="1"/>
  <c r="D59" i="202"/>
  <c r="D58" i="202"/>
  <c r="D57" i="202"/>
  <c r="D56" i="202"/>
  <c r="D55" i="202"/>
  <c r="D54" i="202"/>
  <c r="G54" i="202" s="1"/>
  <c r="D53" i="202"/>
  <c r="AR53" i="202" s="1"/>
  <c r="D52" i="202"/>
  <c r="G52" i="202" s="1"/>
  <c r="D51" i="202"/>
  <c r="AR51" i="202" s="1"/>
  <c r="AT51" i="202" s="1"/>
  <c r="D50" i="202"/>
  <c r="G50" i="202" s="1"/>
  <c r="AP50" i="202" s="1"/>
  <c r="AE50" i="202" s="1"/>
  <c r="A49" i="202" a="1"/>
  <c r="A49" i="202" s="1"/>
  <c r="BC48" i="202"/>
  <c r="BA48" i="202"/>
  <c r="AQ48" i="202"/>
  <c r="AP48" i="202"/>
  <c r="AE47" i="202"/>
  <c r="BC46" i="202"/>
  <c r="BA46" i="202"/>
  <c r="G46" i="202"/>
  <c r="D46" i="202"/>
  <c r="BC45" i="202"/>
  <c r="G45" i="202"/>
  <c r="AP45" i="202" s="1"/>
  <c r="D45" i="202"/>
  <c r="AC45" i="202" s="1"/>
  <c r="AE44" i="202"/>
  <c r="BA44" i="202" s="1"/>
  <c r="G44" i="202"/>
  <c r="AP44" i="202" s="1"/>
  <c r="D44" i="202"/>
  <c r="AG44" i="202" s="1"/>
  <c r="AE43" i="202"/>
  <c r="BC43" i="202" s="1"/>
  <c r="G43" i="202"/>
  <c r="AP43" i="202" s="1"/>
  <c r="D43" i="202"/>
  <c r="AC43" i="202" s="1"/>
  <c r="AR42" i="202"/>
  <c r="AV42" i="202" s="1"/>
  <c r="AQ42" i="202"/>
  <c r="AP42" i="202"/>
  <c r="AG42" i="202"/>
  <c r="AE42" i="202"/>
  <c r="BC42" i="202" s="1"/>
  <c r="AC42" i="202"/>
  <c r="AR41" i="202"/>
  <c r="AQ41" i="202"/>
  <c r="AP41" i="202"/>
  <c r="AG41" i="202"/>
  <c r="AE41" i="202"/>
  <c r="BC41" i="202" s="1"/>
  <c r="AC41" i="202"/>
  <c r="BB10" i="202"/>
  <c r="K248" i="201"/>
  <c r="L248" i="201" s="1"/>
  <c r="M248" i="201" s="1"/>
  <c r="K247" i="201"/>
  <c r="L247" i="201" s="1"/>
  <c r="K246" i="201"/>
  <c r="L246" i="201" s="1"/>
  <c r="K245" i="201"/>
  <c r="L245" i="201" s="1"/>
  <c r="M245" i="201" s="1"/>
  <c r="J245" i="201"/>
  <c r="K241" i="201"/>
  <c r="L241" i="201" s="1"/>
  <c r="K240" i="201"/>
  <c r="L240" i="201" s="1"/>
  <c r="H240" i="201" s="1"/>
  <c r="K239" i="201"/>
  <c r="L239" i="201" s="1"/>
  <c r="K238" i="201"/>
  <c r="L238" i="201" s="1"/>
  <c r="J238" i="201"/>
  <c r="K234" i="201"/>
  <c r="L234" i="201" s="1"/>
  <c r="K233" i="201"/>
  <c r="L233" i="201" s="1"/>
  <c r="K232" i="201"/>
  <c r="L232" i="201" s="1"/>
  <c r="M232" i="201" s="1"/>
  <c r="K231" i="201"/>
  <c r="L231" i="201" s="1"/>
  <c r="J231" i="201"/>
  <c r="K227" i="201"/>
  <c r="L227" i="201" s="1"/>
  <c r="K226" i="201"/>
  <c r="L226" i="201" s="1"/>
  <c r="K225" i="201"/>
  <c r="L225" i="201" s="1"/>
  <c r="K224" i="201"/>
  <c r="L224" i="201" s="1"/>
  <c r="J224" i="201"/>
  <c r="K220" i="201"/>
  <c r="L220" i="201" s="1"/>
  <c r="K219" i="201"/>
  <c r="L219" i="201" s="1"/>
  <c r="K218" i="201"/>
  <c r="L218" i="201" s="1"/>
  <c r="K217" i="201"/>
  <c r="L217" i="201" s="1"/>
  <c r="M217" i="201" s="1"/>
  <c r="J217" i="201"/>
  <c r="K213" i="201"/>
  <c r="L213" i="201" s="1"/>
  <c r="K212" i="201"/>
  <c r="L212" i="201" s="1"/>
  <c r="K211" i="201"/>
  <c r="L211" i="201" s="1"/>
  <c r="K210" i="201"/>
  <c r="L210" i="201" s="1"/>
  <c r="J210" i="201"/>
  <c r="K206" i="201"/>
  <c r="L206" i="201" s="1"/>
  <c r="M206" i="201" s="1"/>
  <c r="K205" i="201"/>
  <c r="L205" i="201" s="1"/>
  <c r="K204" i="201"/>
  <c r="L204" i="201" s="1"/>
  <c r="H204" i="201" s="1"/>
  <c r="K203" i="201"/>
  <c r="L203" i="201" s="1"/>
  <c r="J203" i="201"/>
  <c r="K199" i="201"/>
  <c r="L199" i="201" s="1"/>
  <c r="K198" i="201"/>
  <c r="L198" i="201" s="1"/>
  <c r="M198" i="201" s="1"/>
  <c r="K197" i="201"/>
  <c r="L197" i="201" s="1"/>
  <c r="K196" i="201"/>
  <c r="L196" i="201" s="1"/>
  <c r="H196" i="201" s="1"/>
  <c r="J196" i="201"/>
  <c r="K192" i="201"/>
  <c r="L192" i="201" s="1"/>
  <c r="K191" i="201"/>
  <c r="L191" i="201" s="1"/>
  <c r="K190" i="201"/>
  <c r="L190" i="201" s="1"/>
  <c r="M190" i="201" s="1"/>
  <c r="K189" i="201"/>
  <c r="L189" i="201" s="1"/>
  <c r="J189" i="201"/>
  <c r="K185" i="201"/>
  <c r="L185" i="201" s="1"/>
  <c r="K184" i="201"/>
  <c r="L184" i="201" s="1"/>
  <c r="K183" i="201"/>
  <c r="L183" i="201" s="1"/>
  <c r="K182" i="201"/>
  <c r="L182" i="201" s="1"/>
  <c r="H182" i="201" s="1"/>
  <c r="J182" i="201"/>
  <c r="K178" i="201"/>
  <c r="L178" i="201" s="1"/>
  <c r="K177" i="201"/>
  <c r="L177" i="201" s="1"/>
  <c r="H177" i="201" s="1"/>
  <c r="K176" i="201"/>
  <c r="L176" i="201" s="1"/>
  <c r="K175" i="201"/>
  <c r="L175" i="201" s="1"/>
  <c r="J175" i="201"/>
  <c r="K171" i="201"/>
  <c r="L171" i="201" s="1"/>
  <c r="H171" i="201" s="1"/>
  <c r="K170" i="201"/>
  <c r="L170" i="201" s="1"/>
  <c r="M170" i="201" s="1"/>
  <c r="K169" i="201"/>
  <c r="L169" i="201" s="1"/>
  <c r="H169" i="201" s="1"/>
  <c r="K168" i="201"/>
  <c r="L168" i="201" s="1"/>
  <c r="J168" i="201"/>
  <c r="K164" i="201"/>
  <c r="L164" i="201" s="1"/>
  <c r="K163" i="201"/>
  <c r="L163" i="201" s="1"/>
  <c r="K162" i="201"/>
  <c r="L162" i="201" s="1"/>
  <c r="K161" i="201"/>
  <c r="L161" i="201" s="1"/>
  <c r="M161" i="201" s="1"/>
  <c r="J161" i="201"/>
  <c r="K157" i="201"/>
  <c r="L157" i="201" s="1"/>
  <c r="H157" i="201" s="1"/>
  <c r="K156" i="201"/>
  <c r="L156" i="201" s="1"/>
  <c r="M156" i="201" s="1"/>
  <c r="K155" i="201"/>
  <c r="L155" i="201" s="1"/>
  <c r="H155" i="201" s="1"/>
  <c r="K154" i="201"/>
  <c r="L154" i="201" s="1"/>
  <c r="H154" i="201" s="1"/>
  <c r="J154" i="201"/>
  <c r="K150" i="201"/>
  <c r="L150" i="201" s="1"/>
  <c r="K149" i="201"/>
  <c r="L149" i="201" s="1"/>
  <c r="H149" i="201" s="1"/>
  <c r="K148" i="201"/>
  <c r="L148" i="201" s="1"/>
  <c r="M148" i="201" s="1"/>
  <c r="K147" i="201"/>
  <c r="L147" i="201" s="1"/>
  <c r="J147" i="201"/>
  <c r="L138" i="201"/>
  <c r="G137" i="201"/>
  <c r="J137" i="201" s="1"/>
  <c r="L131" i="201"/>
  <c r="L130" i="201"/>
  <c r="R131" i="201" s="1"/>
  <c r="J130" i="201"/>
  <c r="J129" i="201"/>
  <c r="L128" i="201"/>
  <c r="J128" i="201"/>
  <c r="I128" i="201" s="1"/>
  <c r="T127" i="201"/>
  <c r="T128" i="201" s="1"/>
  <c r="T129" i="201" s="1"/>
  <c r="L127" i="201"/>
  <c r="J127" i="201"/>
  <c r="G126" i="201"/>
  <c r="S122" i="201"/>
  <c r="D122" i="201"/>
  <c r="S121" i="201"/>
  <c r="D121" i="201"/>
  <c r="S120" i="201"/>
  <c r="D120" i="201"/>
  <c r="S119" i="201"/>
  <c r="D119" i="201"/>
  <c r="S118" i="201"/>
  <c r="D118" i="201"/>
  <c r="S117" i="201"/>
  <c r="D117" i="201"/>
  <c r="S116" i="201"/>
  <c r="D116" i="201"/>
  <c r="S115" i="201"/>
  <c r="D115" i="201"/>
  <c r="S114" i="201"/>
  <c r="D114" i="201"/>
  <c r="S113" i="201"/>
  <c r="D113" i="201"/>
  <c r="S112" i="201"/>
  <c r="D112" i="201"/>
  <c r="S111" i="201"/>
  <c r="D111" i="201"/>
  <c r="S110" i="201"/>
  <c r="D110" i="201"/>
  <c r="S109" i="201"/>
  <c r="D109" i="201"/>
  <c r="S108" i="201"/>
  <c r="D108" i="201"/>
  <c r="S107" i="201"/>
  <c r="K107" i="201"/>
  <c r="L107" i="201" s="1"/>
  <c r="I107" i="201"/>
  <c r="D107" i="201"/>
  <c r="S106" i="201"/>
  <c r="K106" i="201"/>
  <c r="L106" i="201" s="1"/>
  <c r="I106" i="201"/>
  <c r="D106" i="201"/>
  <c r="S105" i="201"/>
  <c r="K105" i="201"/>
  <c r="L105" i="201" s="1"/>
  <c r="I105" i="201"/>
  <c r="D105" i="201"/>
  <c r="S104" i="201"/>
  <c r="K104" i="201"/>
  <c r="L104" i="201" s="1"/>
  <c r="I104" i="201"/>
  <c r="D104" i="201"/>
  <c r="S103" i="201"/>
  <c r="K103" i="201"/>
  <c r="L103" i="201" s="1"/>
  <c r="I103" i="201"/>
  <c r="D103" i="201"/>
  <c r="S102" i="201"/>
  <c r="K102" i="201"/>
  <c r="L102" i="201" s="1"/>
  <c r="I102" i="201"/>
  <c r="D102" i="201"/>
  <c r="S101" i="201"/>
  <c r="K101" i="201"/>
  <c r="L101" i="201" s="1"/>
  <c r="I101" i="201"/>
  <c r="D101" i="201"/>
  <c r="S100" i="201"/>
  <c r="K100" i="201"/>
  <c r="L100" i="201" s="1"/>
  <c r="I100" i="201"/>
  <c r="D100" i="201"/>
  <c r="S99" i="201"/>
  <c r="K99" i="201"/>
  <c r="L99" i="201" s="1"/>
  <c r="I99" i="201"/>
  <c r="D99" i="201"/>
  <c r="S98" i="201"/>
  <c r="K98" i="201"/>
  <c r="L98" i="201" s="1"/>
  <c r="I98" i="201"/>
  <c r="D98" i="201"/>
  <c r="S97" i="201"/>
  <c r="K97" i="201"/>
  <c r="L97" i="201" s="1"/>
  <c r="I97" i="201"/>
  <c r="D97" i="201"/>
  <c r="S96" i="201"/>
  <c r="K96" i="201"/>
  <c r="L96" i="201" s="1"/>
  <c r="I96" i="201"/>
  <c r="D96" i="201"/>
  <c r="S95" i="201"/>
  <c r="K95" i="201"/>
  <c r="L95" i="201" s="1"/>
  <c r="I95" i="201"/>
  <c r="D95" i="201"/>
  <c r="S94" i="201"/>
  <c r="K94" i="201"/>
  <c r="L94" i="201" s="1"/>
  <c r="I94" i="201"/>
  <c r="D94" i="201"/>
  <c r="S93" i="201"/>
  <c r="K93" i="201"/>
  <c r="L93" i="201" s="1"/>
  <c r="I93" i="201"/>
  <c r="D93" i="201"/>
  <c r="S92" i="201"/>
  <c r="K92" i="201"/>
  <c r="L92" i="201" s="1"/>
  <c r="I92" i="201"/>
  <c r="D92" i="201"/>
  <c r="S91" i="201"/>
  <c r="K91" i="201"/>
  <c r="L91" i="201" s="1"/>
  <c r="I91" i="201"/>
  <c r="D91" i="201"/>
  <c r="S90" i="201"/>
  <c r="K90" i="201"/>
  <c r="L90" i="201" s="1"/>
  <c r="I90" i="201"/>
  <c r="D90" i="201"/>
  <c r="S89" i="201"/>
  <c r="K89" i="201"/>
  <c r="L89" i="201" s="1"/>
  <c r="I89" i="201"/>
  <c r="D89" i="201"/>
  <c r="S88" i="201"/>
  <c r="K88" i="201"/>
  <c r="L88" i="201" s="1"/>
  <c r="I88" i="201"/>
  <c r="D88" i="201"/>
  <c r="S87" i="201"/>
  <c r="K87" i="201"/>
  <c r="L87" i="201" s="1"/>
  <c r="I87" i="201"/>
  <c r="D87" i="201"/>
  <c r="S86" i="201"/>
  <c r="K86" i="201"/>
  <c r="L86" i="201" s="1"/>
  <c r="I86" i="201"/>
  <c r="D86" i="201"/>
  <c r="S85" i="201"/>
  <c r="K85" i="201"/>
  <c r="L85" i="201" s="1"/>
  <c r="I85" i="201"/>
  <c r="D85" i="201"/>
  <c r="S84" i="201"/>
  <c r="K84" i="201"/>
  <c r="L84" i="201" s="1"/>
  <c r="I84" i="201"/>
  <c r="D84" i="201"/>
  <c r="S83" i="201"/>
  <c r="K83" i="201"/>
  <c r="L83" i="201" s="1"/>
  <c r="I83" i="201"/>
  <c r="D83" i="201"/>
  <c r="Q81" i="201"/>
  <c r="L81" i="201"/>
  <c r="S80" i="201"/>
  <c r="Q80" i="201"/>
  <c r="L80" i="201"/>
  <c r="S79" i="201"/>
  <c r="Q79" i="201"/>
  <c r="K79" i="201"/>
  <c r="L79" i="201" s="1"/>
  <c r="I79" i="201"/>
  <c r="D79" i="201"/>
  <c r="S78" i="201"/>
  <c r="Q78" i="201"/>
  <c r="K78" i="201"/>
  <c r="L78" i="201" s="1"/>
  <c r="I78" i="201"/>
  <c r="D78" i="201"/>
  <c r="S77" i="201"/>
  <c r="Q77" i="201"/>
  <c r="K77" i="201"/>
  <c r="L77" i="201" s="1"/>
  <c r="I77" i="201"/>
  <c r="D77" i="201"/>
  <c r="S76" i="201"/>
  <c r="Q76" i="201"/>
  <c r="K76" i="201"/>
  <c r="L76" i="201" s="1"/>
  <c r="I76" i="201"/>
  <c r="D76" i="201"/>
  <c r="S75" i="201"/>
  <c r="Q75" i="201"/>
  <c r="K75" i="201"/>
  <c r="L75" i="201" s="1"/>
  <c r="I75" i="201"/>
  <c r="D75" i="201"/>
  <c r="S74" i="201"/>
  <c r="Q74" i="201"/>
  <c r="K74" i="201"/>
  <c r="L74" i="201" s="1"/>
  <c r="I74" i="201"/>
  <c r="D74" i="201"/>
  <c r="S73" i="201"/>
  <c r="Q73" i="201"/>
  <c r="K73" i="201"/>
  <c r="L73" i="201" s="1"/>
  <c r="I73" i="201"/>
  <c r="D73" i="201"/>
  <c r="S72" i="201"/>
  <c r="Q72" i="201"/>
  <c r="K72" i="201"/>
  <c r="L72" i="201" s="1"/>
  <c r="I72" i="201"/>
  <c r="D72" i="201"/>
  <c r="S71" i="201"/>
  <c r="Q71" i="201"/>
  <c r="K71" i="201"/>
  <c r="L71" i="201" s="1"/>
  <c r="I71" i="201"/>
  <c r="D71" i="201"/>
  <c r="S70" i="201"/>
  <c r="Q70" i="201"/>
  <c r="K70" i="201"/>
  <c r="L70" i="201" s="1"/>
  <c r="I70" i="201"/>
  <c r="D70" i="201"/>
  <c r="S69" i="201"/>
  <c r="Q69" i="201"/>
  <c r="K69" i="201"/>
  <c r="L69" i="201" s="1"/>
  <c r="I69" i="201"/>
  <c r="D69" i="201"/>
  <c r="S68" i="201"/>
  <c r="Q68" i="201"/>
  <c r="K68" i="201"/>
  <c r="L68" i="201" s="1"/>
  <c r="I68" i="201"/>
  <c r="D68" i="201"/>
  <c r="S67" i="201"/>
  <c r="Q67" i="201"/>
  <c r="K67" i="201"/>
  <c r="L67" i="201" s="1"/>
  <c r="I67" i="201"/>
  <c r="D67" i="201"/>
  <c r="S66" i="201"/>
  <c r="Q66" i="201"/>
  <c r="K66" i="201"/>
  <c r="L66" i="201" s="1"/>
  <c r="I66" i="201"/>
  <c r="D66" i="201"/>
  <c r="S65" i="201"/>
  <c r="Q65" i="201"/>
  <c r="K65" i="201"/>
  <c r="L65" i="201" s="1"/>
  <c r="I65" i="201"/>
  <c r="D65" i="201"/>
  <c r="S64" i="201"/>
  <c r="Q64" i="201"/>
  <c r="K64" i="201"/>
  <c r="L64" i="201" s="1"/>
  <c r="I64" i="201"/>
  <c r="D64" i="201"/>
  <c r="S63" i="201"/>
  <c r="Q63" i="201"/>
  <c r="K63" i="201"/>
  <c r="L63" i="201" s="1"/>
  <c r="I63" i="201"/>
  <c r="D63" i="201"/>
  <c r="S62" i="201"/>
  <c r="Q62" i="201"/>
  <c r="K62" i="201"/>
  <c r="L62" i="201" s="1"/>
  <c r="I62" i="201"/>
  <c r="D62" i="201"/>
  <c r="S61" i="201"/>
  <c r="Q61" i="201"/>
  <c r="K61" i="201"/>
  <c r="L61" i="201" s="1"/>
  <c r="I61" i="201"/>
  <c r="D61" i="201"/>
  <c r="S60" i="201"/>
  <c r="Q60" i="201"/>
  <c r="K60" i="201"/>
  <c r="L60" i="201" s="1"/>
  <c r="I60" i="201"/>
  <c r="D60" i="201"/>
  <c r="S59" i="201"/>
  <c r="Q59" i="201"/>
  <c r="K59" i="201"/>
  <c r="L59" i="201" s="1"/>
  <c r="I59" i="201"/>
  <c r="D59" i="201"/>
  <c r="S58" i="201"/>
  <c r="Q58" i="201"/>
  <c r="K58" i="201"/>
  <c r="L58" i="201" s="1"/>
  <c r="I58" i="201"/>
  <c r="D58" i="201"/>
  <c r="S57" i="201"/>
  <c r="Q57" i="201"/>
  <c r="K57" i="201"/>
  <c r="L57" i="201" s="1"/>
  <c r="I57" i="201"/>
  <c r="D57" i="201"/>
  <c r="S56" i="201"/>
  <c r="Q56" i="201"/>
  <c r="K56" i="201"/>
  <c r="L56" i="201" s="1"/>
  <c r="I56" i="201"/>
  <c r="D56" i="201"/>
  <c r="S55" i="201"/>
  <c r="Q55" i="201"/>
  <c r="K55" i="201"/>
  <c r="L55" i="201" s="1"/>
  <c r="I55" i="201"/>
  <c r="D55" i="201"/>
  <c r="S54" i="201"/>
  <c r="Q54" i="201"/>
  <c r="K54" i="201"/>
  <c r="L54" i="201" s="1"/>
  <c r="I54" i="201"/>
  <c r="D54" i="201"/>
  <c r="S53" i="201"/>
  <c r="Q53" i="201"/>
  <c r="K53" i="201"/>
  <c r="L53" i="201" s="1"/>
  <c r="I53" i="201"/>
  <c r="D53" i="201"/>
  <c r="S52" i="201"/>
  <c r="Q52" i="201"/>
  <c r="K52" i="201"/>
  <c r="L52" i="201" s="1"/>
  <c r="I52" i="201"/>
  <c r="D52" i="201"/>
  <c r="S51" i="201"/>
  <c r="Q51" i="201"/>
  <c r="K51" i="201"/>
  <c r="L51" i="201" s="1"/>
  <c r="I51" i="201"/>
  <c r="D51" i="201"/>
  <c r="S50" i="201"/>
  <c r="Q50" i="201"/>
  <c r="K50" i="201"/>
  <c r="L50" i="201" s="1"/>
  <c r="I50" i="201"/>
  <c r="D50" i="201"/>
  <c r="S49" i="201"/>
  <c r="Q49" i="201"/>
  <c r="K49" i="201"/>
  <c r="L49" i="201" s="1"/>
  <c r="I49" i="201"/>
  <c r="D49" i="201"/>
  <c r="S48" i="201"/>
  <c r="Q48" i="201"/>
  <c r="K48" i="201"/>
  <c r="L48" i="201" s="1"/>
  <c r="I48" i="201"/>
  <c r="D48" i="201"/>
  <c r="S47" i="201"/>
  <c r="Q47" i="201"/>
  <c r="K47" i="201"/>
  <c r="L47" i="201" s="1"/>
  <c r="I47" i="201"/>
  <c r="D47" i="201"/>
  <c r="S46" i="201"/>
  <c r="Q46" i="201"/>
  <c r="K46" i="201"/>
  <c r="L46" i="201" s="1"/>
  <c r="I46" i="201"/>
  <c r="D46" i="201"/>
  <c r="Q45" i="201"/>
  <c r="E44" i="201"/>
  <c r="E43" i="201"/>
  <c r="E42" i="201"/>
  <c r="E41" i="201"/>
  <c r="E40" i="201"/>
  <c r="E39" i="201"/>
  <c r="E38" i="201"/>
  <c r="E37" i="201"/>
  <c r="E36" i="201"/>
  <c r="E35" i="201"/>
  <c r="E34" i="201"/>
  <c r="E33" i="201"/>
  <c r="E32" i="201"/>
  <c r="E31" i="201"/>
  <c r="E30" i="201"/>
  <c r="F29" i="201"/>
  <c r="F28" i="201"/>
  <c r="F27" i="201"/>
  <c r="F26" i="201"/>
  <c r="F25" i="201"/>
  <c r="F24" i="201"/>
  <c r="F23" i="201"/>
  <c r="F22" i="201"/>
  <c r="F21" i="201"/>
  <c r="F20" i="201"/>
  <c r="F19" i="201"/>
  <c r="F18" i="201"/>
  <c r="F17" i="201"/>
  <c r="F16" i="201"/>
  <c r="F15" i="201"/>
  <c r="F14" i="201"/>
  <c r="F13" i="201"/>
  <c r="F12" i="201"/>
  <c r="F11" i="201"/>
  <c r="F10" i="201"/>
  <c r="K10" i="201" s="1"/>
  <c r="J8" i="201"/>
  <c r="H8" i="201"/>
  <c r="F8" i="201"/>
  <c r="J7" i="201"/>
  <c r="H7" i="201"/>
  <c r="F7" i="201"/>
  <c r="J6" i="201"/>
  <c r="H6" i="201"/>
  <c r="F6" i="201"/>
  <c r="J5" i="201"/>
  <c r="H5" i="201"/>
  <c r="F5" i="201"/>
  <c r="J4" i="201"/>
  <c r="H4" i="201"/>
  <c r="F4" i="201"/>
  <c r="J3" i="201"/>
  <c r="R7" i="201" s="1"/>
  <c r="H3" i="201"/>
  <c r="F3" i="201"/>
  <c r="AR44" i="200"/>
  <c r="AE44" i="200"/>
  <c r="S44" i="200"/>
  <c r="AQ43" i="200"/>
  <c r="AQ42" i="200"/>
  <c r="X33" i="200"/>
  <c r="D33" i="200"/>
  <c r="X32" i="200"/>
  <c r="D32" i="200"/>
  <c r="X31" i="200"/>
  <c r="AQ39" i="200" s="1"/>
  <c r="AI31" i="200" s="1"/>
  <c r="D31" i="200"/>
  <c r="AQ31" i="200" s="1"/>
  <c r="O31" i="200" s="1"/>
  <c r="X30" i="200"/>
  <c r="AQ38" i="200" s="1"/>
  <c r="AI30" i="200" s="1"/>
  <c r="D30" i="200"/>
  <c r="AQ30" i="200" s="1"/>
  <c r="O30" i="200" s="1"/>
  <c r="X29" i="200"/>
  <c r="D29" i="200"/>
  <c r="X28" i="200"/>
  <c r="D28" i="200"/>
  <c r="AQ28" i="200" s="1"/>
  <c r="O28" i="200" s="1"/>
  <c r="X27" i="200"/>
  <c r="AQ35" i="200" s="1"/>
  <c r="AI27" i="200" s="1"/>
  <c r="D27" i="200"/>
  <c r="X26" i="200"/>
  <c r="AQ34" i="200" s="1"/>
  <c r="AI26" i="200" s="1"/>
  <c r="D26" i="200"/>
  <c r="AQ26" i="200" s="1"/>
  <c r="O26" i="200" s="1"/>
  <c r="X25" i="200"/>
  <c r="AQ33" i="200" s="1"/>
  <c r="D25" i="200"/>
  <c r="X24" i="200"/>
  <c r="D24" i="200"/>
  <c r="V21" i="199"/>
  <c r="V46" i="199" s="1"/>
  <c r="V65" i="199" s="1"/>
  <c r="AJ92" i="198"/>
  <c r="AJ93" i="198" s="1"/>
  <c r="B93" i="198" s="1"/>
  <c r="AX32" i="198"/>
  <c r="AW32" i="198"/>
  <c r="U32" i="198"/>
  <c r="R32" i="198"/>
  <c r="D32" i="198"/>
  <c r="AC32" i="198" s="1"/>
  <c r="AX31" i="198"/>
  <c r="AW31" i="198"/>
  <c r="U31" i="198"/>
  <c r="R31" i="198"/>
  <c r="D31" i="198"/>
  <c r="AX30" i="198"/>
  <c r="AW30" i="198"/>
  <c r="U30" i="198"/>
  <c r="R30" i="198"/>
  <c r="D30" i="198"/>
  <c r="AR30" i="198" s="1"/>
  <c r="AX29" i="198"/>
  <c r="AW29" i="198"/>
  <c r="U29" i="198"/>
  <c r="R29" i="198"/>
  <c r="D29" i="198"/>
  <c r="AO29" i="198" s="1"/>
  <c r="AX28" i="198"/>
  <c r="AW28" i="198"/>
  <c r="U28" i="198"/>
  <c r="R28" i="198"/>
  <c r="D28" i="198"/>
  <c r="AR28" i="198" s="1"/>
  <c r="AX27" i="198"/>
  <c r="AW27" i="198"/>
  <c r="U27" i="198"/>
  <c r="R27" i="198"/>
  <c r="D27" i="198"/>
  <c r="AR27" i="198" s="1"/>
  <c r="AX26" i="198"/>
  <c r="AW26" i="198"/>
  <c r="U26" i="198"/>
  <c r="R26" i="198"/>
  <c r="D26" i="198"/>
  <c r="AC26" i="198" s="1"/>
  <c r="AX25" i="198"/>
  <c r="AW25" i="198"/>
  <c r="U25" i="198"/>
  <c r="R25" i="198"/>
  <c r="D25" i="198"/>
  <c r="AR25" i="198" s="1"/>
  <c r="AT25" i="198" s="1"/>
  <c r="AX24" i="198"/>
  <c r="AW24" i="198"/>
  <c r="U24" i="198"/>
  <c r="AG24" i="198" s="1"/>
  <c r="R24" i="198"/>
  <c r="D24" i="198"/>
  <c r="AR24" i="198" s="1"/>
  <c r="AX23" i="198"/>
  <c r="AW23" i="198"/>
  <c r="U23" i="198"/>
  <c r="R23" i="198"/>
  <c r="D23" i="198"/>
  <c r="AX22" i="198"/>
  <c r="AW22" i="198"/>
  <c r="D22" i="198"/>
  <c r="AC22" i="198" s="1"/>
  <c r="AX21" i="198"/>
  <c r="AW21" i="198"/>
  <c r="D21" i="198"/>
  <c r="AR21" i="198" s="1"/>
  <c r="AT21" i="198" s="1"/>
  <c r="AX20" i="198"/>
  <c r="AW20" i="198"/>
  <c r="D20" i="198"/>
  <c r="AO20" i="198" s="1"/>
  <c r="AX19" i="198"/>
  <c r="AW19" i="198"/>
  <c r="D19" i="198"/>
  <c r="AR19" i="198" s="1"/>
  <c r="AT19" i="198" s="1"/>
  <c r="AX18" i="198"/>
  <c r="AW18" i="198"/>
  <c r="D18" i="198"/>
  <c r="AO18" i="198" s="1"/>
  <c r="AX17" i="198"/>
  <c r="AW17" i="198"/>
  <c r="D17" i="198"/>
  <c r="C130" i="198" s="1"/>
  <c r="AX16" i="198"/>
  <c r="AW16" i="198"/>
  <c r="D16" i="198"/>
  <c r="AR16" i="198" s="1"/>
  <c r="AV16" i="198" s="1"/>
  <c r="AX15" i="198"/>
  <c r="AW15" i="198"/>
  <c r="D15" i="198"/>
  <c r="AX14" i="198"/>
  <c r="AW14" i="198"/>
  <c r="D14" i="198"/>
  <c r="AX13" i="198"/>
  <c r="AW13" i="198"/>
  <c r="D13" i="198"/>
  <c r="C102" i="198" s="1"/>
  <c r="R9" i="198"/>
  <c r="M9" i="198"/>
  <c r="F9" i="198"/>
  <c r="R8" i="198"/>
  <c r="M8" i="198"/>
  <c r="F8" i="198"/>
  <c r="R7" i="198"/>
  <c r="M7" i="198"/>
  <c r="F7" i="198"/>
  <c r="R5" i="198"/>
  <c r="F5" i="198"/>
  <c r="M4" i="198"/>
  <c r="F4" i="198"/>
  <c r="F3" i="198"/>
  <c r="A49" i="198" s="1" a="1"/>
  <c r="A49" i="198" s="1"/>
  <c r="G49" i="198" s="1"/>
  <c r="AK2" i="198"/>
  <c r="AG2" i="198"/>
  <c r="L143" i="197"/>
  <c r="I135" i="197"/>
  <c r="I134" i="197"/>
  <c r="I133" i="197"/>
  <c r="C29" i="197"/>
  <c r="E81" i="63" s="1"/>
  <c r="C28" i="197"/>
  <c r="E80" i="63" s="1"/>
  <c r="C27" i="197"/>
  <c r="E79" i="63" s="1"/>
  <c r="C26" i="197"/>
  <c r="C25" i="197"/>
  <c r="C24" i="197"/>
  <c r="C23" i="197"/>
  <c r="C22" i="197"/>
  <c r="E74" i="63" s="1"/>
  <c r="C21" i="197"/>
  <c r="E73" i="63" s="1"/>
  <c r="C20" i="197"/>
  <c r="K20" i="197" s="1"/>
  <c r="K40" i="197" s="1"/>
  <c r="C19" i="197"/>
  <c r="E71" i="63" s="1"/>
  <c r="C18" i="197"/>
  <c r="C38" i="197" s="1"/>
  <c r="I38" i="197" s="1"/>
  <c r="C17" i="197"/>
  <c r="E69" i="63" s="1"/>
  <c r="C16" i="197"/>
  <c r="C15" i="197"/>
  <c r="C14" i="197"/>
  <c r="E66" i="63" s="1"/>
  <c r="C13" i="197"/>
  <c r="C12" i="197"/>
  <c r="E64" i="63" s="1"/>
  <c r="C11" i="197"/>
  <c r="E63" i="63" s="1"/>
  <c r="C10" i="197"/>
  <c r="I10" i="197" s="1"/>
  <c r="D7" i="197"/>
  <c r="D6" i="197"/>
  <c r="E5" i="197"/>
  <c r="D5" i="197"/>
  <c r="C5" i="197"/>
  <c r="D4" i="197"/>
  <c r="D3" i="197"/>
  <c r="D2" i="197"/>
  <c r="AA77" i="199"/>
  <c r="X84" i="199" s="1"/>
  <c r="I136" i="197" s="1"/>
  <c r="AE65" i="199"/>
  <c r="AG63" i="199"/>
  <c r="AB63" i="199"/>
  <c r="AG62" i="199"/>
  <c r="AB62" i="199"/>
  <c r="AG61" i="199"/>
  <c r="AB61" i="199"/>
  <c r="AG60" i="199"/>
  <c r="AB60" i="199"/>
  <c r="AG59" i="199"/>
  <c r="AB59" i="199"/>
  <c r="AG58" i="199"/>
  <c r="AB58" i="199"/>
  <c r="AG57" i="199"/>
  <c r="AB57" i="199"/>
  <c r="AG56" i="199"/>
  <c r="AB56" i="199"/>
  <c r="AG55" i="199"/>
  <c r="AB55" i="199"/>
  <c r="AG54" i="199"/>
  <c r="AB54" i="199"/>
  <c r="AG53" i="199"/>
  <c r="AB53" i="199"/>
  <c r="AG52" i="199"/>
  <c r="AB52" i="199"/>
  <c r="AG51" i="199"/>
  <c r="AB51" i="199"/>
  <c r="AG50" i="199"/>
  <c r="AB50" i="199"/>
  <c r="AG49" i="199"/>
  <c r="AB49" i="199"/>
  <c r="AG48" i="199"/>
  <c r="AE46" i="199"/>
  <c r="AB45" i="199"/>
  <c r="X80" i="199" s="1"/>
  <c r="I132" i="197" s="1"/>
  <c r="AG37" i="199"/>
  <c r="AG36" i="199"/>
  <c r="AG35" i="199"/>
  <c r="AG34" i="199"/>
  <c r="AG33" i="199"/>
  <c r="AG32" i="199"/>
  <c r="AG31" i="199"/>
  <c r="AG30" i="199"/>
  <c r="AG29" i="199"/>
  <c r="AG28" i="199"/>
  <c r="AG27" i="199"/>
  <c r="AG26" i="199"/>
  <c r="AA19" i="199"/>
  <c r="V19" i="199"/>
  <c r="AC19" i="199" s="1"/>
  <c r="AA18" i="199"/>
  <c r="V18" i="199"/>
  <c r="AA17" i="199"/>
  <c r="V17" i="199"/>
  <c r="AC17" i="199" s="1"/>
  <c r="AA16" i="199"/>
  <c r="V16" i="199"/>
  <c r="AC16" i="199" s="1"/>
  <c r="AA15" i="199"/>
  <c r="V15" i="199"/>
  <c r="AC14" i="199"/>
  <c r="AA14" i="199"/>
  <c r="AA13" i="199"/>
  <c r="V13" i="199"/>
  <c r="AC13" i="199" s="1"/>
  <c r="AA12" i="199"/>
  <c r="V12" i="199"/>
  <c r="AC11" i="199"/>
  <c r="AA11" i="199"/>
  <c r="AA10" i="199"/>
  <c r="V10" i="199"/>
  <c r="AA9" i="199"/>
  <c r="V9" i="199"/>
  <c r="AC9" i="199" s="1"/>
  <c r="AC8" i="199"/>
  <c r="AA8" i="199"/>
  <c r="AC7" i="199"/>
  <c r="AA7" i="199"/>
  <c r="AC6" i="199"/>
  <c r="AA6" i="199"/>
  <c r="AA5" i="199"/>
  <c r="V5" i="199"/>
  <c r="AC4" i="199"/>
  <c r="AA4" i="199"/>
  <c r="AC3" i="199"/>
  <c r="AA3" i="199"/>
  <c r="X155" i="198"/>
  <c r="X154" i="198"/>
  <c r="X153" i="198"/>
  <c r="X152" i="198"/>
  <c r="X151" i="198"/>
  <c r="X148" i="198"/>
  <c r="X147" i="198"/>
  <c r="X146" i="198"/>
  <c r="X145" i="198"/>
  <c r="X144" i="198"/>
  <c r="X141" i="198"/>
  <c r="X140" i="198"/>
  <c r="X139" i="198"/>
  <c r="X138" i="198"/>
  <c r="X137" i="198"/>
  <c r="X134" i="198"/>
  <c r="X133" i="198"/>
  <c r="X132" i="198"/>
  <c r="X131" i="198"/>
  <c r="X130" i="198"/>
  <c r="X127" i="198"/>
  <c r="X126" i="198"/>
  <c r="X125" i="198"/>
  <c r="X124" i="198"/>
  <c r="X123" i="198"/>
  <c r="X120" i="198"/>
  <c r="X119" i="198"/>
  <c r="X118" i="198"/>
  <c r="X117" i="198"/>
  <c r="X116" i="198"/>
  <c r="X113" i="198"/>
  <c r="Z113" i="198" s="1"/>
  <c r="AB113" i="198" s="1"/>
  <c r="AD113" i="198" s="1"/>
  <c r="X112" i="198"/>
  <c r="Z112" i="198" s="1"/>
  <c r="AB112" i="198" s="1"/>
  <c r="AD112" i="198" s="1"/>
  <c r="X111" i="198"/>
  <c r="Z111" i="198" s="1"/>
  <c r="AB111" i="198" s="1"/>
  <c r="AD111" i="198" s="1"/>
  <c r="X110" i="198"/>
  <c r="Z110" i="198" s="1"/>
  <c r="AB110" i="198" s="1"/>
  <c r="AD110" i="198" s="1"/>
  <c r="X109" i="198"/>
  <c r="Z109" i="198" s="1"/>
  <c r="AB109" i="198" s="1"/>
  <c r="AD109" i="198" s="1"/>
  <c r="C109" i="198"/>
  <c r="X106" i="198"/>
  <c r="X105" i="198"/>
  <c r="X104" i="198"/>
  <c r="X103" i="198"/>
  <c r="X102" i="198"/>
  <c r="B97" i="198"/>
  <c r="B96" i="198"/>
  <c r="B95" i="198"/>
  <c r="B91" i="198"/>
  <c r="AG88" i="198"/>
  <c r="AJ88" i="198" s="1"/>
  <c r="X87" i="198"/>
  <c r="AJ87" i="198" s="1"/>
  <c r="B87" i="198" s="1"/>
  <c r="X86" i="198"/>
  <c r="AJ86" i="198" s="1"/>
  <c r="B86" i="198" s="1"/>
  <c r="R85" i="198"/>
  <c r="AG84" i="198"/>
  <c r="AJ84" i="198" s="1"/>
  <c r="AJ83" i="198"/>
  <c r="AR75" i="198" s="1"/>
  <c r="AG83" i="198"/>
  <c r="AD83" i="198" s="1"/>
  <c r="AJ82" i="198"/>
  <c r="AQ75" i="198" s="1"/>
  <c r="AG82" i="198"/>
  <c r="AD82" i="198" s="1"/>
  <c r="AJ81" i="198"/>
  <c r="AP75" i="198" s="1"/>
  <c r="AG81" i="198"/>
  <c r="AD81" i="198" s="1"/>
  <c r="AJ80" i="198"/>
  <c r="B80" i="198" s="1"/>
  <c r="AG80" i="198"/>
  <c r="AD80" i="198" s="1"/>
  <c r="AJ79" i="198"/>
  <c r="AT75" i="198" s="1"/>
  <c r="AG79" i="198"/>
  <c r="AD79" i="198" s="1"/>
  <c r="AG78" i="198"/>
  <c r="AJ77" i="198"/>
  <c r="B77" i="198" s="1"/>
  <c r="AG77" i="198"/>
  <c r="AD77" i="198" s="1"/>
  <c r="AJ76" i="198"/>
  <c r="B76" i="198" s="1"/>
  <c r="AG76" i="198"/>
  <c r="AD76" i="198" s="1"/>
  <c r="AG75" i="198"/>
  <c r="AR74" i="198"/>
  <c r="AJ74" i="198"/>
  <c r="B74" i="198" s="1"/>
  <c r="AG74" i="198"/>
  <c r="AD74" i="198" s="1"/>
  <c r="AJ73" i="198"/>
  <c r="AG73" i="198"/>
  <c r="AD73" i="198" s="1"/>
  <c r="AR70" i="198" s="1"/>
  <c r="AR71" i="198" s="1"/>
  <c r="AR72" i="198" s="1"/>
  <c r="AJ72" i="198"/>
  <c r="B72" i="198" s="1"/>
  <c r="AG72" i="198"/>
  <c r="AD72" i="198" s="1"/>
  <c r="AQ70" i="198" s="1"/>
  <c r="AQ71" i="198" s="1"/>
  <c r="AQ72" i="198" s="1"/>
  <c r="AG71" i="198"/>
  <c r="X71" i="198"/>
  <c r="AJ71" i="198" s="1"/>
  <c r="AG70" i="198"/>
  <c r="R70" i="198"/>
  <c r="X70" i="198" s="1"/>
  <c r="AJ70" i="198" s="1"/>
  <c r="B70" i="198" s="1"/>
  <c r="AU69" i="198"/>
  <c r="AS69" i="198"/>
  <c r="B69" i="198"/>
  <c r="B68" i="198"/>
  <c r="BA67" i="198"/>
  <c r="AE66" i="198"/>
  <c r="BA66" i="198" s="1"/>
  <c r="D66" i="198"/>
  <c r="AG66" i="198" s="1"/>
  <c r="AE65" i="198"/>
  <c r="BA65" i="198" s="1"/>
  <c r="D65" i="198"/>
  <c r="AR65" i="198" s="1"/>
  <c r="AS65" i="198" s="1"/>
  <c r="W64" i="198"/>
  <c r="AE64" i="198" s="1"/>
  <c r="BC64" i="198" s="1"/>
  <c r="D64" i="198"/>
  <c r="W63" i="198"/>
  <c r="AE63" i="198" s="1"/>
  <c r="BA63" i="198" s="1"/>
  <c r="D63" i="198"/>
  <c r="AC63" i="198" s="1"/>
  <c r="W62" i="198"/>
  <c r="AE62" i="198" s="1"/>
  <c r="D62" i="198"/>
  <c r="W61" i="198"/>
  <c r="AE61" i="198" s="1"/>
  <c r="BC61" i="198" s="1"/>
  <c r="D61" i="198"/>
  <c r="AR61" i="198" s="1"/>
  <c r="AV61" i="198" s="1"/>
  <c r="AE60" i="198"/>
  <c r="BA60" i="198" s="1"/>
  <c r="D60" i="198"/>
  <c r="AG60" i="198" s="1"/>
  <c r="D59" i="198"/>
  <c r="AR59" i="198" s="1"/>
  <c r="D58" i="198"/>
  <c r="G58" i="198" s="1"/>
  <c r="AQ58" i="198" s="1"/>
  <c r="D57" i="198"/>
  <c r="AC57" i="198" s="1"/>
  <c r="D56" i="198"/>
  <c r="G56" i="198" s="1"/>
  <c r="D55" i="198"/>
  <c r="D54" i="198"/>
  <c r="AC54" i="198" s="1"/>
  <c r="D53" i="198"/>
  <c r="AG53" i="198" s="1"/>
  <c r="D52" i="198"/>
  <c r="G52" i="198" s="1"/>
  <c r="D51" i="198"/>
  <c r="D50" i="198"/>
  <c r="G50" i="198" s="1"/>
  <c r="AQ50" i="198" s="1"/>
  <c r="BC48" i="198"/>
  <c r="BA48" i="198"/>
  <c r="AQ48" i="198"/>
  <c r="AP48" i="198"/>
  <c r="AE47" i="198"/>
  <c r="BC46" i="198"/>
  <c r="BA46" i="198"/>
  <c r="G46" i="198"/>
  <c r="AQ46" i="198" s="1"/>
  <c r="D46" i="198"/>
  <c r="AR46" i="198" s="1"/>
  <c r="AT46" i="198" s="1"/>
  <c r="BC45" i="198"/>
  <c r="G45" i="198"/>
  <c r="AQ45" i="198" s="1"/>
  <c r="D45" i="198"/>
  <c r="AR45" i="198" s="1"/>
  <c r="AT45" i="198" s="1"/>
  <c r="AE44" i="198"/>
  <c r="G44" i="198"/>
  <c r="AQ44" i="198" s="1"/>
  <c r="D44" i="198"/>
  <c r="AR44" i="198" s="1"/>
  <c r="AT44" i="198" s="1"/>
  <c r="AE43" i="198"/>
  <c r="G43" i="198"/>
  <c r="D43" i="198"/>
  <c r="AR43" i="198" s="1"/>
  <c r="AT43" i="198" s="1"/>
  <c r="AR42" i="198"/>
  <c r="AQ42" i="198"/>
  <c r="AP42" i="198"/>
  <c r="AG42" i="198"/>
  <c r="AE42" i="198"/>
  <c r="BA42" i="198" s="1"/>
  <c r="AC42" i="198"/>
  <c r="AR41" i="198"/>
  <c r="AV41" i="198" s="1"/>
  <c r="AQ41" i="198"/>
  <c r="AP41" i="198"/>
  <c r="AG41" i="198"/>
  <c r="AE41" i="198"/>
  <c r="AC41" i="198"/>
  <c r="AR29" i="198"/>
  <c r="AT29" i="198" s="1"/>
  <c r="AC29" i="198"/>
  <c r="AO25" i="198"/>
  <c r="AR17" i="198"/>
  <c r="AS17" i="198" s="1"/>
  <c r="BB10" i="198"/>
  <c r="AR4" i="198" s="1"/>
  <c r="K248" i="197"/>
  <c r="L248" i="197" s="1"/>
  <c r="K247" i="197"/>
  <c r="L247" i="197" s="1"/>
  <c r="M247" i="197" s="1"/>
  <c r="K246" i="197"/>
  <c r="L246" i="197" s="1"/>
  <c r="M246" i="197" s="1"/>
  <c r="K245" i="197"/>
  <c r="L245" i="197" s="1"/>
  <c r="M245" i="197" s="1"/>
  <c r="J245" i="197"/>
  <c r="K241" i="197"/>
  <c r="L241" i="197" s="1"/>
  <c r="K240" i="197"/>
  <c r="L240" i="197" s="1"/>
  <c r="K239" i="197"/>
  <c r="L239" i="197" s="1"/>
  <c r="K238" i="197"/>
  <c r="L238" i="197" s="1"/>
  <c r="J238" i="197"/>
  <c r="K234" i="197"/>
  <c r="L234" i="197" s="1"/>
  <c r="M234" i="197" s="1"/>
  <c r="K233" i="197"/>
  <c r="L233" i="197" s="1"/>
  <c r="K232" i="197"/>
  <c r="L232" i="197" s="1"/>
  <c r="M232" i="197" s="1"/>
  <c r="K231" i="197"/>
  <c r="L231" i="197" s="1"/>
  <c r="M231" i="197" s="1"/>
  <c r="J231" i="197"/>
  <c r="K227" i="197"/>
  <c r="L227" i="197" s="1"/>
  <c r="H227" i="197" s="1"/>
  <c r="K226" i="197"/>
  <c r="L226" i="197" s="1"/>
  <c r="K225" i="197"/>
  <c r="L225" i="197" s="1"/>
  <c r="K224" i="197"/>
  <c r="L224" i="197" s="1"/>
  <c r="M224" i="197" s="1"/>
  <c r="J224" i="197"/>
  <c r="K220" i="197"/>
  <c r="L220" i="197" s="1"/>
  <c r="M220" i="197" s="1"/>
  <c r="K219" i="197"/>
  <c r="L219" i="197" s="1"/>
  <c r="K218" i="197"/>
  <c r="L218" i="197" s="1"/>
  <c r="M218" i="197" s="1"/>
  <c r="K217" i="197"/>
  <c r="L217" i="197" s="1"/>
  <c r="J217" i="197"/>
  <c r="K213" i="197"/>
  <c r="L213" i="197" s="1"/>
  <c r="K212" i="197"/>
  <c r="L212" i="197" s="1"/>
  <c r="K211" i="197"/>
  <c r="L211" i="197" s="1"/>
  <c r="K210" i="197"/>
  <c r="L210" i="197" s="1"/>
  <c r="J210" i="197"/>
  <c r="K206" i="197"/>
  <c r="L206" i="197" s="1"/>
  <c r="K205" i="197"/>
  <c r="L205" i="197" s="1"/>
  <c r="M205" i="197" s="1"/>
  <c r="K204" i="197"/>
  <c r="L204" i="197" s="1"/>
  <c r="K203" i="197"/>
  <c r="L203" i="197" s="1"/>
  <c r="J203" i="197"/>
  <c r="K199" i="197"/>
  <c r="L199" i="197" s="1"/>
  <c r="M199" i="197" s="1"/>
  <c r="K198" i="197"/>
  <c r="L198" i="197" s="1"/>
  <c r="K197" i="197"/>
  <c r="L197" i="197" s="1"/>
  <c r="M197" i="197" s="1"/>
  <c r="K196" i="197"/>
  <c r="L196" i="197" s="1"/>
  <c r="M196" i="197" s="1"/>
  <c r="J196" i="197"/>
  <c r="K192" i="197"/>
  <c r="L192" i="197" s="1"/>
  <c r="K191" i="197"/>
  <c r="L191" i="197" s="1"/>
  <c r="K190" i="197"/>
  <c r="L190" i="197" s="1"/>
  <c r="K189" i="197"/>
  <c r="L189" i="197" s="1"/>
  <c r="M189" i="197" s="1"/>
  <c r="J189" i="197"/>
  <c r="K185" i="197"/>
  <c r="L185" i="197" s="1"/>
  <c r="K184" i="197"/>
  <c r="L184" i="197" s="1"/>
  <c r="H184" i="197" s="1"/>
  <c r="K183" i="197"/>
  <c r="L183" i="197" s="1"/>
  <c r="K182" i="197"/>
  <c r="L182" i="197" s="1"/>
  <c r="H182" i="197" s="1"/>
  <c r="J182" i="197"/>
  <c r="K178" i="197"/>
  <c r="L178" i="197" s="1"/>
  <c r="K177" i="197"/>
  <c r="L177" i="197" s="1"/>
  <c r="M177" i="197" s="1"/>
  <c r="K176" i="197"/>
  <c r="L176" i="197" s="1"/>
  <c r="M176" i="197" s="1"/>
  <c r="K175" i="197"/>
  <c r="L175" i="197" s="1"/>
  <c r="J175" i="197"/>
  <c r="K171" i="197"/>
  <c r="L171" i="197" s="1"/>
  <c r="M171" i="197" s="1"/>
  <c r="K170" i="197"/>
  <c r="L170" i="197" s="1"/>
  <c r="K169" i="197"/>
  <c r="L169" i="197" s="1"/>
  <c r="M169" i="197" s="1"/>
  <c r="K168" i="197"/>
  <c r="L168" i="197" s="1"/>
  <c r="J168" i="197"/>
  <c r="K164" i="197"/>
  <c r="L164" i="197" s="1"/>
  <c r="H164" i="197" s="1"/>
  <c r="K163" i="197"/>
  <c r="L163" i="197" s="1"/>
  <c r="K162" i="197"/>
  <c r="L162" i="197" s="1"/>
  <c r="H162" i="197" s="1"/>
  <c r="K161" i="197"/>
  <c r="L161" i="197" s="1"/>
  <c r="M161" i="197" s="1"/>
  <c r="J161" i="197"/>
  <c r="K157" i="197"/>
  <c r="L157" i="197" s="1"/>
  <c r="H157" i="197" s="1"/>
  <c r="K156" i="197"/>
  <c r="L156" i="197" s="1"/>
  <c r="H156" i="197" s="1"/>
  <c r="K155" i="197"/>
  <c r="L155" i="197" s="1"/>
  <c r="H155" i="197" s="1"/>
  <c r="K154" i="197"/>
  <c r="L154" i="197" s="1"/>
  <c r="J154" i="197"/>
  <c r="K150" i="197"/>
  <c r="L150" i="197" s="1"/>
  <c r="M150" i="197" s="1"/>
  <c r="K149" i="197"/>
  <c r="L149" i="197" s="1"/>
  <c r="K148" i="197"/>
  <c r="L148" i="197" s="1"/>
  <c r="M148" i="197" s="1"/>
  <c r="K147" i="197"/>
  <c r="L147" i="197" s="1"/>
  <c r="J147" i="197"/>
  <c r="L138" i="197"/>
  <c r="R139" i="197" s="1"/>
  <c r="G137" i="197"/>
  <c r="J137" i="197" s="1"/>
  <c r="L131" i="197"/>
  <c r="L130" i="197"/>
  <c r="R131" i="197" s="1"/>
  <c r="J130" i="197"/>
  <c r="J129" i="197"/>
  <c r="L128" i="197"/>
  <c r="J128" i="197"/>
  <c r="T127" i="197"/>
  <c r="T128" i="197" s="1"/>
  <c r="T129" i="197" s="1"/>
  <c r="L127" i="197"/>
  <c r="J127" i="197"/>
  <c r="G126" i="197"/>
  <c r="L126" i="197" s="1"/>
  <c r="S122" i="197"/>
  <c r="D122" i="197"/>
  <c r="S121" i="197"/>
  <c r="D121" i="197"/>
  <c r="S120" i="197"/>
  <c r="D120" i="197"/>
  <c r="S119" i="197"/>
  <c r="D119" i="197"/>
  <c r="S118" i="197"/>
  <c r="D118" i="197"/>
  <c r="S117" i="197"/>
  <c r="D117" i="197"/>
  <c r="S116" i="197"/>
  <c r="D116" i="197"/>
  <c r="S115" i="197"/>
  <c r="D115" i="197"/>
  <c r="S114" i="197"/>
  <c r="D114" i="197"/>
  <c r="S113" i="197"/>
  <c r="D113" i="197"/>
  <c r="S112" i="197"/>
  <c r="D112" i="197"/>
  <c r="S111" i="197"/>
  <c r="D111" i="197"/>
  <c r="S110" i="197"/>
  <c r="D110" i="197"/>
  <c r="S109" i="197"/>
  <c r="D109" i="197"/>
  <c r="S108" i="197"/>
  <c r="D108" i="197"/>
  <c r="S107" i="197"/>
  <c r="K107" i="197"/>
  <c r="L107" i="197" s="1"/>
  <c r="I107" i="197"/>
  <c r="D107" i="197"/>
  <c r="S106" i="197"/>
  <c r="K106" i="197"/>
  <c r="L106" i="197" s="1"/>
  <c r="I106" i="197"/>
  <c r="D106" i="197"/>
  <c r="S105" i="197"/>
  <c r="K105" i="197"/>
  <c r="L105" i="197" s="1"/>
  <c r="I105" i="197"/>
  <c r="D105" i="197"/>
  <c r="S104" i="197"/>
  <c r="K104" i="197"/>
  <c r="L104" i="197" s="1"/>
  <c r="I104" i="197"/>
  <c r="D104" i="197"/>
  <c r="S103" i="197"/>
  <c r="K103" i="197"/>
  <c r="L103" i="197" s="1"/>
  <c r="I103" i="197"/>
  <c r="D103" i="197"/>
  <c r="S102" i="197"/>
  <c r="K102" i="197"/>
  <c r="L102" i="197" s="1"/>
  <c r="I102" i="197"/>
  <c r="D102" i="197"/>
  <c r="S101" i="197"/>
  <c r="K101" i="197"/>
  <c r="L101" i="197" s="1"/>
  <c r="I101" i="197"/>
  <c r="D101" i="197"/>
  <c r="S100" i="197"/>
  <c r="K100" i="197"/>
  <c r="L100" i="197" s="1"/>
  <c r="I100" i="197"/>
  <c r="D100" i="197"/>
  <c r="S99" i="197"/>
  <c r="K99" i="197"/>
  <c r="L99" i="197" s="1"/>
  <c r="I99" i="197"/>
  <c r="D99" i="197"/>
  <c r="S98" i="197"/>
  <c r="K98" i="197"/>
  <c r="L98" i="197" s="1"/>
  <c r="I98" i="197"/>
  <c r="D98" i="197"/>
  <c r="S97" i="197"/>
  <c r="K97" i="197"/>
  <c r="L97" i="197" s="1"/>
  <c r="I97" i="197"/>
  <c r="D97" i="197"/>
  <c r="S96" i="197"/>
  <c r="K96" i="197"/>
  <c r="L96" i="197" s="1"/>
  <c r="I96" i="197"/>
  <c r="D96" i="197"/>
  <c r="S95" i="197"/>
  <c r="K95" i="197"/>
  <c r="L95" i="197" s="1"/>
  <c r="I95" i="197"/>
  <c r="D95" i="197"/>
  <c r="S94" i="197"/>
  <c r="K94" i="197"/>
  <c r="L94" i="197" s="1"/>
  <c r="I94" i="197"/>
  <c r="D94" i="197"/>
  <c r="S93" i="197"/>
  <c r="K93" i="197"/>
  <c r="L93" i="197" s="1"/>
  <c r="I93" i="197"/>
  <c r="D93" i="197"/>
  <c r="S92" i="197"/>
  <c r="K92" i="197"/>
  <c r="L92" i="197" s="1"/>
  <c r="I92" i="197"/>
  <c r="D92" i="197"/>
  <c r="S91" i="197"/>
  <c r="K91" i="197"/>
  <c r="L91" i="197" s="1"/>
  <c r="I91" i="197"/>
  <c r="D91" i="197"/>
  <c r="S90" i="197"/>
  <c r="K90" i="197"/>
  <c r="L90" i="197" s="1"/>
  <c r="I90" i="197"/>
  <c r="D90" i="197"/>
  <c r="S89" i="197"/>
  <c r="K89" i="197"/>
  <c r="L89" i="197" s="1"/>
  <c r="I89" i="197"/>
  <c r="D89" i="197"/>
  <c r="S88" i="197"/>
  <c r="K88" i="197"/>
  <c r="L88" i="197" s="1"/>
  <c r="I88" i="197"/>
  <c r="D88" i="197"/>
  <c r="S87" i="197"/>
  <c r="K87" i="197"/>
  <c r="L87" i="197" s="1"/>
  <c r="I87" i="197"/>
  <c r="D87" i="197"/>
  <c r="S86" i="197"/>
  <c r="K86" i="197"/>
  <c r="L86" i="197" s="1"/>
  <c r="I86" i="197"/>
  <c r="D86" i="197"/>
  <c r="S85" i="197"/>
  <c r="K85" i="197"/>
  <c r="L85" i="197" s="1"/>
  <c r="I85" i="197"/>
  <c r="D85" i="197"/>
  <c r="S84" i="197"/>
  <c r="K84" i="197"/>
  <c r="L84" i="197" s="1"/>
  <c r="I84" i="197"/>
  <c r="D84" i="197"/>
  <c r="S83" i="197"/>
  <c r="K83" i="197"/>
  <c r="L83" i="197" s="1"/>
  <c r="I83" i="197"/>
  <c r="D83" i="197"/>
  <c r="Q81" i="197"/>
  <c r="L81" i="197"/>
  <c r="S80" i="197"/>
  <c r="Q80" i="197"/>
  <c r="L80" i="197"/>
  <c r="S79" i="197"/>
  <c r="Q79" i="197"/>
  <c r="K79" i="197"/>
  <c r="L79" i="197" s="1"/>
  <c r="I79" i="197"/>
  <c r="D79" i="197"/>
  <c r="S78" i="197"/>
  <c r="Q78" i="197"/>
  <c r="K78" i="197"/>
  <c r="L78" i="197" s="1"/>
  <c r="I78" i="197"/>
  <c r="D78" i="197"/>
  <c r="S77" i="197"/>
  <c r="Q77" i="197"/>
  <c r="K77" i="197"/>
  <c r="L77" i="197" s="1"/>
  <c r="I77" i="197"/>
  <c r="D77" i="197"/>
  <c r="S76" i="197"/>
  <c r="Q76" i="197"/>
  <c r="K76" i="197"/>
  <c r="L76" i="197" s="1"/>
  <c r="I76" i="197"/>
  <c r="D76" i="197"/>
  <c r="S75" i="197"/>
  <c r="Q75" i="197"/>
  <c r="K75" i="197"/>
  <c r="L75" i="197" s="1"/>
  <c r="I75" i="197"/>
  <c r="D75" i="197"/>
  <c r="S74" i="197"/>
  <c r="Q74" i="197"/>
  <c r="K74" i="197"/>
  <c r="L74" i="197" s="1"/>
  <c r="I74" i="197"/>
  <c r="D74" i="197"/>
  <c r="S73" i="197"/>
  <c r="Q73" i="197"/>
  <c r="K73" i="197"/>
  <c r="L73" i="197" s="1"/>
  <c r="I73" i="197"/>
  <c r="D73" i="197"/>
  <c r="S72" i="197"/>
  <c r="Q72" i="197"/>
  <c r="K72" i="197"/>
  <c r="L72" i="197" s="1"/>
  <c r="I72" i="197"/>
  <c r="D72" i="197"/>
  <c r="S71" i="197"/>
  <c r="Q71" i="197"/>
  <c r="K71" i="197"/>
  <c r="L71" i="197" s="1"/>
  <c r="I71" i="197"/>
  <c r="D71" i="197"/>
  <c r="S70" i="197"/>
  <c r="Q70" i="197"/>
  <c r="K70" i="197"/>
  <c r="L70" i="197" s="1"/>
  <c r="I70" i="197"/>
  <c r="D70" i="197"/>
  <c r="S69" i="197"/>
  <c r="Q69" i="197"/>
  <c r="K69" i="197"/>
  <c r="L69" i="197" s="1"/>
  <c r="I69" i="197"/>
  <c r="D69" i="197"/>
  <c r="S68" i="197"/>
  <c r="Q68" i="197"/>
  <c r="K68" i="197"/>
  <c r="L68" i="197" s="1"/>
  <c r="I68" i="197"/>
  <c r="D68" i="197"/>
  <c r="S67" i="197"/>
  <c r="Q67" i="197"/>
  <c r="K67" i="197"/>
  <c r="L67" i="197" s="1"/>
  <c r="I67" i="197"/>
  <c r="D67" i="197"/>
  <c r="S66" i="197"/>
  <c r="Q66" i="197"/>
  <c r="K66" i="197"/>
  <c r="L66" i="197" s="1"/>
  <c r="I66" i="197"/>
  <c r="D66" i="197"/>
  <c r="S65" i="197"/>
  <c r="Q65" i="197"/>
  <c r="K65" i="197"/>
  <c r="L65" i="197" s="1"/>
  <c r="I65" i="197"/>
  <c r="D65" i="197"/>
  <c r="S64" i="197"/>
  <c r="Q64" i="197"/>
  <c r="K64" i="197"/>
  <c r="L64" i="197" s="1"/>
  <c r="I64" i="197"/>
  <c r="D64" i="197"/>
  <c r="S63" i="197"/>
  <c r="Q63" i="197"/>
  <c r="K63" i="197"/>
  <c r="L63" i="197" s="1"/>
  <c r="I63" i="197"/>
  <c r="D63" i="197"/>
  <c r="S62" i="197"/>
  <c r="Q62" i="197"/>
  <c r="K62" i="197"/>
  <c r="L62" i="197" s="1"/>
  <c r="I62" i="197"/>
  <c r="D62" i="197"/>
  <c r="S61" i="197"/>
  <c r="Q61" i="197"/>
  <c r="K61" i="197"/>
  <c r="L61" i="197" s="1"/>
  <c r="I61" i="197"/>
  <c r="D61" i="197"/>
  <c r="S60" i="197"/>
  <c r="Q60" i="197"/>
  <c r="K60" i="197"/>
  <c r="L60" i="197" s="1"/>
  <c r="I60" i="197"/>
  <c r="D60" i="197"/>
  <c r="S59" i="197"/>
  <c r="Q59" i="197"/>
  <c r="K59" i="197"/>
  <c r="L59" i="197" s="1"/>
  <c r="I59" i="197"/>
  <c r="D59" i="197"/>
  <c r="S58" i="197"/>
  <c r="Q58" i="197"/>
  <c r="K58" i="197"/>
  <c r="L58" i="197" s="1"/>
  <c r="I58" i="197"/>
  <c r="D58" i="197"/>
  <c r="S57" i="197"/>
  <c r="Q57" i="197"/>
  <c r="K57" i="197"/>
  <c r="L57" i="197" s="1"/>
  <c r="I57" i="197"/>
  <c r="D57" i="197"/>
  <c r="S56" i="197"/>
  <c r="Q56" i="197"/>
  <c r="K56" i="197"/>
  <c r="L56" i="197" s="1"/>
  <c r="I56" i="197"/>
  <c r="D56" i="197"/>
  <c r="S55" i="197"/>
  <c r="Q55" i="197"/>
  <c r="K55" i="197"/>
  <c r="L55" i="197" s="1"/>
  <c r="I55" i="197"/>
  <c r="D55" i="197"/>
  <c r="S54" i="197"/>
  <c r="Q54" i="197"/>
  <c r="K54" i="197"/>
  <c r="L54" i="197" s="1"/>
  <c r="I54" i="197"/>
  <c r="D54" i="197"/>
  <c r="S53" i="197"/>
  <c r="Q53" i="197"/>
  <c r="K53" i="197"/>
  <c r="L53" i="197" s="1"/>
  <c r="I53" i="197"/>
  <c r="D53" i="197"/>
  <c r="S52" i="197"/>
  <c r="Q52" i="197"/>
  <c r="K52" i="197"/>
  <c r="L52" i="197" s="1"/>
  <c r="I52" i="197"/>
  <c r="D52" i="197"/>
  <c r="S51" i="197"/>
  <c r="Q51" i="197"/>
  <c r="K51" i="197"/>
  <c r="L51" i="197" s="1"/>
  <c r="I51" i="197"/>
  <c r="D51" i="197"/>
  <c r="S50" i="197"/>
  <c r="Q50" i="197"/>
  <c r="K50" i="197"/>
  <c r="L50" i="197" s="1"/>
  <c r="I50" i="197"/>
  <c r="D50" i="197"/>
  <c r="S49" i="197"/>
  <c r="Q49" i="197"/>
  <c r="K49" i="197"/>
  <c r="L49" i="197" s="1"/>
  <c r="I49" i="197"/>
  <c r="D49" i="197"/>
  <c r="S48" i="197"/>
  <c r="Q48" i="197"/>
  <c r="K48" i="197"/>
  <c r="L48" i="197" s="1"/>
  <c r="I48" i="197"/>
  <c r="D48" i="197"/>
  <c r="S47" i="197"/>
  <c r="Q47" i="197"/>
  <c r="K47" i="197"/>
  <c r="L47" i="197" s="1"/>
  <c r="I47" i="197"/>
  <c r="D47" i="197"/>
  <c r="S46" i="197"/>
  <c r="Q46" i="197"/>
  <c r="K46" i="197"/>
  <c r="L46" i="197" s="1"/>
  <c r="I46" i="197"/>
  <c r="D46" i="197"/>
  <c r="Q45" i="197"/>
  <c r="E44" i="197"/>
  <c r="E43" i="197"/>
  <c r="C43" i="197"/>
  <c r="I43" i="197" s="1"/>
  <c r="E42" i="197"/>
  <c r="C42" i="197"/>
  <c r="I42" i="197" s="1"/>
  <c r="E41" i="197"/>
  <c r="E40" i="197"/>
  <c r="E39" i="197"/>
  <c r="E38" i="197"/>
  <c r="E37" i="197"/>
  <c r="E36" i="197"/>
  <c r="E35" i="197"/>
  <c r="C35" i="197"/>
  <c r="I35" i="197" s="1"/>
  <c r="E34" i="197"/>
  <c r="C34" i="197"/>
  <c r="I34" i="197" s="1"/>
  <c r="E33" i="197"/>
  <c r="E32" i="197"/>
  <c r="E31" i="197"/>
  <c r="E30" i="197"/>
  <c r="F29" i="197"/>
  <c r="F28" i="197"/>
  <c r="F27" i="197"/>
  <c r="F26" i="197"/>
  <c r="F25" i="197"/>
  <c r="F24" i="197"/>
  <c r="F23" i="197"/>
  <c r="I22" i="197"/>
  <c r="F22" i="197"/>
  <c r="F21" i="197"/>
  <c r="F20" i="197"/>
  <c r="F19" i="197"/>
  <c r="F18" i="197"/>
  <c r="F17" i="197"/>
  <c r="F16" i="197"/>
  <c r="F15" i="197"/>
  <c r="I14" i="197"/>
  <c r="F14" i="197"/>
  <c r="F13" i="197"/>
  <c r="F12" i="197"/>
  <c r="F11" i="197"/>
  <c r="F10" i="197"/>
  <c r="K10" i="197" s="1"/>
  <c r="J8" i="197"/>
  <c r="H8" i="197"/>
  <c r="F8" i="197"/>
  <c r="J7" i="197"/>
  <c r="H7" i="197"/>
  <c r="F7" i="197"/>
  <c r="J6" i="197"/>
  <c r="H6" i="197"/>
  <c r="F6" i="197"/>
  <c r="J5" i="197"/>
  <c r="H5" i="197"/>
  <c r="F5" i="197"/>
  <c r="J4" i="197"/>
  <c r="H4" i="197"/>
  <c r="F4" i="197"/>
  <c r="J3" i="197"/>
  <c r="R7" i="197" s="1"/>
  <c r="H3" i="197"/>
  <c r="F3" i="197"/>
  <c r="AR44" i="196"/>
  <c r="AE44" i="196"/>
  <c r="S44" i="196"/>
  <c r="AQ43" i="196"/>
  <c r="AQ42" i="196"/>
  <c r="X33" i="196"/>
  <c r="D33" i="196"/>
  <c r="X32" i="196"/>
  <c r="D32" i="196"/>
  <c r="X31" i="196"/>
  <c r="AQ39" i="196" s="1"/>
  <c r="AI31" i="196" s="1"/>
  <c r="D31" i="196"/>
  <c r="AQ31" i="196" s="1"/>
  <c r="O31" i="196" s="1"/>
  <c r="X30" i="196"/>
  <c r="AQ38" i="196" s="1"/>
  <c r="AI30" i="196" s="1"/>
  <c r="D30" i="196"/>
  <c r="AQ30" i="196" s="1"/>
  <c r="O30" i="196" s="1"/>
  <c r="X29" i="196"/>
  <c r="D29" i="196"/>
  <c r="AQ29" i="196" s="1"/>
  <c r="O29" i="196" s="1"/>
  <c r="X28" i="196"/>
  <c r="AQ36" i="196" s="1"/>
  <c r="AI28" i="196" s="1"/>
  <c r="D28" i="196"/>
  <c r="X27" i="196"/>
  <c r="AQ35" i="196" s="1"/>
  <c r="AI27" i="196" s="1"/>
  <c r="D27" i="196"/>
  <c r="AQ27" i="196" s="1"/>
  <c r="O27" i="196" s="1"/>
  <c r="X26" i="196"/>
  <c r="D26" i="196"/>
  <c r="X25" i="196"/>
  <c r="D25" i="196"/>
  <c r="AQ25" i="196" s="1"/>
  <c r="O25" i="196" s="1"/>
  <c r="X24" i="196"/>
  <c r="AQ32" i="196" s="1"/>
  <c r="D24" i="196"/>
  <c r="V21" i="195"/>
  <c r="V46" i="195" s="1"/>
  <c r="V65" i="195" s="1"/>
  <c r="AJ92" i="194"/>
  <c r="AJ93" i="194" s="1"/>
  <c r="B93" i="194" s="1"/>
  <c r="AX32" i="194"/>
  <c r="AW32" i="194"/>
  <c r="U32" i="194"/>
  <c r="R32" i="194"/>
  <c r="D32" i="194"/>
  <c r="AR32" i="194" s="1"/>
  <c r="AX31" i="194"/>
  <c r="AW31" i="194"/>
  <c r="U31" i="194"/>
  <c r="R31" i="194"/>
  <c r="D31" i="194"/>
  <c r="AX30" i="194"/>
  <c r="AW30" i="194"/>
  <c r="U30" i="194"/>
  <c r="R30" i="194"/>
  <c r="D30" i="194"/>
  <c r="AR30" i="194" s="1"/>
  <c r="AX29" i="194"/>
  <c r="AW29" i="194"/>
  <c r="U29" i="194"/>
  <c r="R29" i="194"/>
  <c r="D29" i="194"/>
  <c r="AR29" i="194" s="1"/>
  <c r="AS29" i="194" s="1"/>
  <c r="AX28" i="194"/>
  <c r="AW28" i="194"/>
  <c r="U28" i="194"/>
  <c r="R28" i="194"/>
  <c r="D28" i="194"/>
  <c r="AX27" i="194"/>
  <c r="AW27" i="194"/>
  <c r="U27" i="194"/>
  <c r="R27" i="194"/>
  <c r="D27" i="194"/>
  <c r="AX26" i="194"/>
  <c r="AW26" i="194"/>
  <c r="U26" i="194"/>
  <c r="R26" i="194"/>
  <c r="D26" i="194"/>
  <c r="AR26" i="194" s="1"/>
  <c r="AX25" i="194"/>
  <c r="AW25" i="194"/>
  <c r="U25" i="194"/>
  <c r="R25" i="194"/>
  <c r="D25" i="194"/>
  <c r="AR25" i="194" s="1"/>
  <c r="AV25" i="194" s="1"/>
  <c r="AX24" i="194"/>
  <c r="AW24" i="194"/>
  <c r="U24" i="194"/>
  <c r="R24" i="194"/>
  <c r="D24" i="194"/>
  <c r="AC24" i="194" s="1"/>
  <c r="AX23" i="194"/>
  <c r="AW23" i="194"/>
  <c r="U23" i="194"/>
  <c r="R23" i="194"/>
  <c r="D23" i="194"/>
  <c r="AR23" i="194" s="1"/>
  <c r="AV23" i="194" s="1"/>
  <c r="AX22" i="194"/>
  <c r="AW22" i="194"/>
  <c r="D22" i="194"/>
  <c r="AR22" i="194" s="1"/>
  <c r="AV22" i="194" s="1"/>
  <c r="AX21" i="194"/>
  <c r="AW21" i="194"/>
  <c r="D21" i="194"/>
  <c r="AR21" i="194" s="1"/>
  <c r="AX20" i="194"/>
  <c r="AW20" i="194"/>
  <c r="D20" i="194"/>
  <c r="AO20" i="194" s="1"/>
  <c r="AX19" i="194"/>
  <c r="AW19" i="194"/>
  <c r="D19" i="194"/>
  <c r="AR19" i="194" s="1"/>
  <c r="AX18" i="194"/>
  <c r="AW18" i="194"/>
  <c r="D18" i="194"/>
  <c r="AR18" i="194" s="1"/>
  <c r="AX17" i="194"/>
  <c r="AW17" i="194"/>
  <c r="D17" i="194"/>
  <c r="C130" i="194" s="1"/>
  <c r="AX16" i="194"/>
  <c r="AW16" i="194"/>
  <c r="D16" i="194"/>
  <c r="AR16" i="194" s="1"/>
  <c r="AX15" i="194"/>
  <c r="AW15" i="194"/>
  <c r="D15" i="194"/>
  <c r="C116" i="194" s="1"/>
  <c r="AX14" i="194"/>
  <c r="AW14" i="194"/>
  <c r="D14" i="194"/>
  <c r="AR14" i="194" s="1"/>
  <c r="AX13" i="194"/>
  <c r="AW13" i="194"/>
  <c r="D13" i="194"/>
  <c r="C102" i="194" s="1"/>
  <c r="R9" i="194"/>
  <c r="M9" i="194"/>
  <c r="F9" i="194"/>
  <c r="R8" i="194"/>
  <c r="M8" i="194"/>
  <c r="F8" i="194"/>
  <c r="R7" i="194"/>
  <c r="M7" i="194"/>
  <c r="F7" i="194"/>
  <c r="R5" i="194"/>
  <c r="F5" i="194"/>
  <c r="M4" i="194"/>
  <c r="F4" i="194"/>
  <c r="F3" i="194"/>
  <c r="A49" i="194" s="1" a="1"/>
  <c r="A49" i="194" s="1"/>
  <c r="AK2" i="194"/>
  <c r="AG2" i="194"/>
  <c r="L143" i="193"/>
  <c r="I135" i="193"/>
  <c r="I134" i="193"/>
  <c r="I133" i="193"/>
  <c r="C29" i="193"/>
  <c r="E61" i="63" s="1"/>
  <c r="C28" i="193"/>
  <c r="E60" i="63" s="1"/>
  <c r="C27" i="193"/>
  <c r="E59" i="63" s="1"/>
  <c r="C26" i="193"/>
  <c r="E58" i="63" s="1"/>
  <c r="C25" i="193"/>
  <c r="E57" i="63" s="1"/>
  <c r="C24" i="193"/>
  <c r="E56" i="63" s="1"/>
  <c r="C23" i="193"/>
  <c r="E55" i="63" s="1"/>
  <c r="C22" i="193"/>
  <c r="E54" i="63" s="1"/>
  <c r="C21" i="193"/>
  <c r="E53" i="63" s="1"/>
  <c r="C20" i="193"/>
  <c r="E52" i="63" s="1"/>
  <c r="C19" i="193"/>
  <c r="E51" i="63" s="1"/>
  <c r="C18" i="193"/>
  <c r="E50" i="63" s="1"/>
  <c r="C17" i="193"/>
  <c r="E49" i="63" s="1"/>
  <c r="C16" i="193"/>
  <c r="E48" i="63" s="1"/>
  <c r="C15" i="193"/>
  <c r="E47" i="63" s="1"/>
  <c r="C14" i="193"/>
  <c r="E46" i="63" s="1"/>
  <c r="C13" i="193"/>
  <c r="E45" i="63" s="1"/>
  <c r="C12" i="193"/>
  <c r="E44" i="63" s="1"/>
  <c r="C11" i="193"/>
  <c r="E43" i="63" s="1"/>
  <c r="C10" i="193"/>
  <c r="E42" i="63" s="1"/>
  <c r="D7" i="193"/>
  <c r="D6" i="193"/>
  <c r="E5" i="193"/>
  <c r="D5" i="193"/>
  <c r="C5" i="193"/>
  <c r="D4" i="193"/>
  <c r="D3" i="193"/>
  <c r="D2" i="193"/>
  <c r="AA77" i="195"/>
  <c r="X84" i="195" s="1"/>
  <c r="I136" i="193" s="1"/>
  <c r="AE65" i="195"/>
  <c r="AG63" i="195"/>
  <c r="AB63" i="195"/>
  <c r="AG62" i="195"/>
  <c r="AB62" i="195"/>
  <c r="AG61" i="195"/>
  <c r="AB61" i="195"/>
  <c r="AG60" i="195"/>
  <c r="AB60" i="195"/>
  <c r="AG59" i="195"/>
  <c r="AB59" i="195"/>
  <c r="AG58" i="195"/>
  <c r="AB58" i="195"/>
  <c r="AG57" i="195"/>
  <c r="AB57" i="195"/>
  <c r="AG56" i="195"/>
  <c r="AB56" i="195"/>
  <c r="AG55" i="195"/>
  <c r="AB55" i="195"/>
  <c r="AG54" i="195"/>
  <c r="AB54" i="195"/>
  <c r="AG53" i="195"/>
  <c r="AB53" i="195"/>
  <c r="AG52" i="195"/>
  <c r="AB52" i="195"/>
  <c r="AG51" i="195"/>
  <c r="AB51" i="195"/>
  <c r="AG50" i="195"/>
  <c r="AB50" i="195"/>
  <c r="AG49" i="195"/>
  <c r="AB49" i="195"/>
  <c r="AG48" i="195"/>
  <c r="AE46" i="195"/>
  <c r="AB45" i="195"/>
  <c r="X80" i="195" s="1"/>
  <c r="I132" i="193" s="1"/>
  <c r="AG37" i="195"/>
  <c r="AG36" i="195"/>
  <c r="AG35" i="195"/>
  <c r="AG34" i="195"/>
  <c r="AG33" i="195"/>
  <c r="AG32" i="195"/>
  <c r="AG31" i="195"/>
  <c r="AG30" i="195"/>
  <c r="AG29" i="195"/>
  <c r="AG28" i="195"/>
  <c r="AG27" i="195"/>
  <c r="AG26" i="195"/>
  <c r="AA19" i="195"/>
  <c r="V19" i="195"/>
  <c r="AA18" i="195"/>
  <c r="V18" i="195"/>
  <c r="AA17" i="195"/>
  <c r="V17" i="195"/>
  <c r="AA16" i="195"/>
  <c r="V16" i="195"/>
  <c r="AA15" i="195"/>
  <c r="V15" i="195"/>
  <c r="AC14" i="195"/>
  <c r="AA14" i="195"/>
  <c r="AA13" i="195"/>
  <c r="V13" i="195"/>
  <c r="AA12" i="195"/>
  <c r="V12" i="195"/>
  <c r="W12" i="195" s="1"/>
  <c r="AC11" i="195"/>
  <c r="AA11" i="195"/>
  <c r="AA10" i="195"/>
  <c r="V10" i="195"/>
  <c r="AA9" i="195"/>
  <c r="V9" i="195"/>
  <c r="AC8" i="195"/>
  <c r="AA8" i="195"/>
  <c r="AC7" i="195"/>
  <c r="AA7" i="195"/>
  <c r="AC6" i="195"/>
  <c r="AA6" i="195"/>
  <c r="AA5" i="195"/>
  <c r="V5" i="195"/>
  <c r="AC4" i="195"/>
  <c r="AA4" i="195"/>
  <c r="AC3" i="195"/>
  <c r="AA3" i="195"/>
  <c r="X155" i="194"/>
  <c r="X154" i="194"/>
  <c r="X153" i="194"/>
  <c r="X152" i="194"/>
  <c r="X151" i="194"/>
  <c r="X148" i="194"/>
  <c r="X147" i="194"/>
  <c r="X146" i="194"/>
  <c r="X145" i="194"/>
  <c r="X144" i="194"/>
  <c r="X141" i="194"/>
  <c r="X140" i="194"/>
  <c r="X139" i="194"/>
  <c r="X138" i="194"/>
  <c r="X137" i="194"/>
  <c r="X134" i="194"/>
  <c r="X133" i="194"/>
  <c r="X132" i="194"/>
  <c r="X131" i="194"/>
  <c r="X130" i="194"/>
  <c r="X127" i="194"/>
  <c r="X126" i="194"/>
  <c r="X125" i="194"/>
  <c r="X124" i="194"/>
  <c r="X123" i="194"/>
  <c r="X120" i="194"/>
  <c r="X119" i="194"/>
  <c r="X118" i="194"/>
  <c r="X117" i="194"/>
  <c r="X116" i="194"/>
  <c r="X113" i="194"/>
  <c r="Z113" i="194" s="1"/>
  <c r="AB113" i="194" s="1"/>
  <c r="AD113" i="194" s="1"/>
  <c r="X112" i="194"/>
  <c r="Z112" i="194" s="1"/>
  <c r="AB112" i="194" s="1"/>
  <c r="AD112" i="194" s="1"/>
  <c r="X111" i="194"/>
  <c r="Z111" i="194" s="1"/>
  <c r="AB111" i="194" s="1"/>
  <c r="AD111" i="194" s="1"/>
  <c r="X110" i="194"/>
  <c r="Z110" i="194" s="1"/>
  <c r="AB110" i="194" s="1"/>
  <c r="AD110" i="194" s="1"/>
  <c r="X109" i="194"/>
  <c r="Z109" i="194" s="1"/>
  <c r="AB109" i="194" s="1"/>
  <c r="AD109" i="194" s="1"/>
  <c r="X106" i="194"/>
  <c r="X105" i="194"/>
  <c r="X104" i="194"/>
  <c r="X103" i="194"/>
  <c r="X102" i="194"/>
  <c r="B97" i="194"/>
  <c r="B96" i="194"/>
  <c r="B95" i="194"/>
  <c r="B91" i="194"/>
  <c r="AG88" i="194"/>
  <c r="AJ88" i="194" s="1"/>
  <c r="X87" i="194"/>
  <c r="AJ87" i="194" s="1"/>
  <c r="X86" i="194"/>
  <c r="AJ86" i="194" s="1"/>
  <c r="R85" i="194"/>
  <c r="AG84" i="194"/>
  <c r="AJ84" i="194" s="1"/>
  <c r="B84" i="194" s="1"/>
  <c r="AJ83" i="194"/>
  <c r="AG83" i="194"/>
  <c r="AD83" i="194" s="1"/>
  <c r="AJ82" i="194"/>
  <c r="B82" i="194" s="1"/>
  <c r="AG82" i="194"/>
  <c r="AD82" i="194" s="1"/>
  <c r="AJ81" i="194"/>
  <c r="AP75" i="194" s="1"/>
  <c r="AG81" i="194"/>
  <c r="AD81" i="194" s="1"/>
  <c r="AJ80" i="194"/>
  <c r="AS75" i="194" s="1"/>
  <c r="AG80" i="194"/>
  <c r="AD80" i="194" s="1"/>
  <c r="AJ79" i="194"/>
  <c r="AG79" i="194"/>
  <c r="AD79" i="194" s="1"/>
  <c r="AG78" i="194"/>
  <c r="AJ77" i="194"/>
  <c r="B77" i="194" s="1"/>
  <c r="AG77" i="194"/>
  <c r="AD77" i="194" s="1"/>
  <c r="AJ76" i="194"/>
  <c r="B76" i="194" s="1"/>
  <c r="AG76" i="194"/>
  <c r="AD76" i="194" s="1"/>
  <c r="AG75" i="194"/>
  <c r="AR74" i="194"/>
  <c r="AJ74" i="194"/>
  <c r="B74" i="194" s="1"/>
  <c r="AG74" i="194"/>
  <c r="AD74" i="194" s="1"/>
  <c r="AJ73" i="194"/>
  <c r="AG73" i="194"/>
  <c r="AD73" i="194" s="1"/>
  <c r="AR70" i="194" s="1"/>
  <c r="AR71" i="194" s="1"/>
  <c r="AR72" i="194" s="1"/>
  <c r="AJ72" i="194"/>
  <c r="B72" i="194" s="1"/>
  <c r="AG72" i="194"/>
  <c r="AD72" i="194"/>
  <c r="AQ70" i="194" s="1"/>
  <c r="AQ71" i="194" s="1"/>
  <c r="AQ72" i="194" s="1"/>
  <c r="AG71" i="194"/>
  <c r="X71" i="194"/>
  <c r="AG70" i="194"/>
  <c r="R70" i="194"/>
  <c r="X70" i="194" s="1"/>
  <c r="AU69" i="194"/>
  <c r="AS69" i="194"/>
  <c r="B69" i="194"/>
  <c r="B68" i="194"/>
  <c r="BA67" i="194"/>
  <c r="AE66" i="194"/>
  <c r="D66" i="194"/>
  <c r="AG66" i="194" s="1"/>
  <c r="AE65" i="194"/>
  <c r="BC65" i="194" s="1"/>
  <c r="D65" i="194"/>
  <c r="AC65" i="194" s="1"/>
  <c r="W64" i="194"/>
  <c r="AE64" i="194" s="1"/>
  <c r="BA64" i="194" s="1"/>
  <c r="D64" i="194"/>
  <c r="AR64" i="194" s="1"/>
  <c r="AV64" i="194" s="1"/>
  <c r="W63" i="194"/>
  <c r="AE63" i="194" s="1"/>
  <c r="D63" i="194"/>
  <c r="AG63" i="194" s="1"/>
  <c r="W62" i="194"/>
  <c r="AE62" i="194" s="1"/>
  <c r="D62" i="194"/>
  <c r="G62" i="194" s="1"/>
  <c r="AP62" i="194" s="1"/>
  <c r="W61" i="194"/>
  <c r="AE61" i="194" s="1"/>
  <c r="D61" i="194"/>
  <c r="AE60" i="194"/>
  <c r="BA60" i="194" s="1"/>
  <c r="D60" i="194"/>
  <c r="AR60" i="194" s="1"/>
  <c r="AU60" i="194" s="1"/>
  <c r="D59" i="194"/>
  <c r="D58" i="194"/>
  <c r="D57" i="194"/>
  <c r="D56" i="194"/>
  <c r="D55" i="194"/>
  <c r="AG55" i="194" s="1"/>
  <c r="D54" i="194"/>
  <c r="AC54" i="194" s="1"/>
  <c r="D53" i="194"/>
  <c r="AR53" i="194" s="1"/>
  <c r="D52" i="194"/>
  <c r="AR52" i="194" s="1"/>
  <c r="AT52" i="194" s="1"/>
  <c r="D51" i="194"/>
  <c r="D50" i="194"/>
  <c r="AC50" i="194" s="1"/>
  <c r="BC48" i="194"/>
  <c r="BA48" i="194"/>
  <c r="AQ48" i="194"/>
  <c r="AP48" i="194"/>
  <c r="AE47" i="194"/>
  <c r="BC46" i="194"/>
  <c r="BA46" i="194"/>
  <c r="G46" i="194"/>
  <c r="D46" i="194"/>
  <c r="AC46" i="194" s="1"/>
  <c r="BC45" i="194"/>
  <c r="G45" i="194"/>
  <c r="AQ45" i="194" s="1"/>
  <c r="D45" i="194"/>
  <c r="AE44" i="194"/>
  <c r="BC44" i="194" s="1"/>
  <c r="G44" i="194"/>
  <c r="AQ44" i="194" s="1"/>
  <c r="D44" i="194"/>
  <c r="AC44" i="194" s="1"/>
  <c r="AE43" i="194"/>
  <c r="G43" i="194"/>
  <c r="AQ43" i="194" s="1"/>
  <c r="D43" i="194"/>
  <c r="AR42" i="194"/>
  <c r="AT42" i="194" s="1"/>
  <c r="AQ42" i="194"/>
  <c r="AP42" i="194"/>
  <c r="AG42" i="194"/>
  <c r="AE42" i="194"/>
  <c r="AC42" i="194"/>
  <c r="AR41" i="194"/>
  <c r="AQ41" i="194"/>
  <c r="AP41" i="194"/>
  <c r="AG41" i="194"/>
  <c r="AE41" i="194"/>
  <c r="BC41" i="194" s="1"/>
  <c r="AC41" i="194"/>
  <c r="BB10" i="194"/>
  <c r="K248" i="193"/>
  <c r="L248" i="193" s="1"/>
  <c r="M248" i="193" s="1"/>
  <c r="K247" i="193"/>
  <c r="L247" i="193" s="1"/>
  <c r="K246" i="193"/>
  <c r="L246" i="193" s="1"/>
  <c r="M246" i="193" s="1"/>
  <c r="K245" i="193"/>
  <c r="L245" i="193" s="1"/>
  <c r="J245" i="193"/>
  <c r="K241" i="193"/>
  <c r="L241" i="193" s="1"/>
  <c r="K240" i="193"/>
  <c r="L240" i="193" s="1"/>
  <c r="K239" i="193"/>
  <c r="L239" i="193" s="1"/>
  <c r="K238" i="193"/>
  <c r="L238" i="193" s="1"/>
  <c r="H238" i="193" s="1"/>
  <c r="J238" i="193"/>
  <c r="K234" i="193"/>
  <c r="L234" i="193" s="1"/>
  <c r="K233" i="193"/>
  <c r="L233" i="193" s="1"/>
  <c r="K232" i="193"/>
  <c r="L232" i="193" s="1"/>
  <c r="M232" i="193" s="1"/>
  <c r="K231" i="193"/>
  <c r="L231" i="193" s="1"/>
  <c r="M231" i="193" s="1"/>
  <c r="J231" i="193"/>
  <c r="K227" i="193"/>
  <c r="L227" i="193" s="1"/>
  <c r="K226" i="193"/>
  <c r="L226" i="193" s="1"/>
  <c r="K225" i="193"/>
  <c r="L225" i="193" s="1"/>
  <c r="K224" i="193"/>
  <c r="L224" i="193" s="1"/>
  <c r="J224" i="193"/>
  <c r="K220" i="193"/>
  <c r="L220" i="193" s="1"/>
  <c r="K219" i="193"/>
  <c r="L219" i="193" s="1"/>
  <c r="K218" i="193"/>
  <c r="L218" i="193" s="1"/>
  <c r="M218" i="193" s="1"/>
  <c r="K217" i="193"/>
  <c r="L217" i="193" s="1"/>
  <c r="M217" i="193" s="1"/>
  <c r="J217" i="193"/>
  <c r="L213" i="193"/>
  <c r="K213" i="193"/>
  <c r="K212" i="193"/>
  <c r="L212" i="193" s="1"/>
  <c r="K211" i="193"/>
  <c r="L211" i="193" s="1"/>
  <c r="K210" i="193"/>
  <c r="L210" i="193" s="1"/>
  <c r="H210" i="193" s="1"/>
  <c r="J210" i="193"/>
  <c r="K206" i="193"/>
  <c r="L206" i="193" s="1"/>
  <c r="K205" i="193"/>
  <c r="L205" i="193" s="1"/>
  <c r="K204" i="193"/>
  <c r="L204" i="193" s="1"/>
  <c r="M204" i="193" s="1"/>
  <c r="K203" i="193"/>
  <c r="L203" i="193" s="1"/>
  <c r="J203" i="193"/>
  <c r="K199" i="193"/>
  <c r="L199" i="193" s="1"/>
  <c r="K198" i="193"/>
  <c r="L198" i="193" s="1"/>
  <c r="M198" i="193" s="1"/>
  <c r="K197" i="193"/>
  <c r="L197" i="193" s="1"/>
  <c r="K196" i="193"/>
  <c r="L196" i="193" s="1"/>
  <c r="H196" i="193" s="1"/>
  <c r="J196" i="193"/>
  <c r="K192" i="193"/>
  <c r="L192" i="193" s="1"/>
  <c r="K191" i="193"/>
  <c r="L191" i="193" s="1"/>
  <c r="K190" i="193"/>
  <c r="L190" i="193" s="1"/>
  <c r="M190" i="193" s="1"/>
  <c r="K189" i="193"/>
  <c r="L189" i="193" s="1"/>
  <c r="M189" i="193" s="1"/>
  <c r="J189" i="193"/>
  <c r="K185" i="193"/>
  <c r="L185" i="193" s="1"/>
  <c r="K184" i="193"/>
  <c r="L184" i="193" s="1"/>
  <c r="K183" i="193"/>
  <c r="L183" i="193" s="1"/>
  <c r="K182" i="193"/>
  <c r="L182" i="193" s="1"/>
  <c r="H182" i="193" s="1"/>
  <c r="J182" i="193"/>
  <c r="K178" i="193"/>
  <c r="L178" i="193" s="1"/>
  <c r="K177" i="193"/>
  <c r="L177" i="193" s="1"/>
  <c r="K176" i="193"/>
  <c r="L176" i="193" s="1"/>
  <c r="M176" i="193" s="1"/>
  <c r="K175" i="193"/>
  <c r="L175" i="193" s="1"/>
  <c r="M175" i="193" s="1"/>
  <c r="J175" i="193"/>
  <c r="K171" i="193"/>
  <c r="L171" i="193" s="1"/>
  <c r="K170" i="193"/>
  <c r="L170" i="193" s="1"/>
  <c r="M170" i="193" s="1"/>
  <c r="K169" i="193"/>
  <c r="L169" i="193" s="1"/>
  <c r="K168" i="193"/>
  <c r="L168" i="193" s="1"/>
  <c r="H168" i="193" s="1"/>
  <c r="J168" i="193"/>
  <c r="K164" i="193"/>
  <c r="L164" i="193" s="1"/>
  <c r="M164" i="193" s="1"/>
  <c r="K163" i="193"/>
  <c r="L163" i="193" s="1"/>
  <c r="K162" i="193"/>
  <c r="L162" i="193" s="1"/>
  <c r="M162" i="193" s="1"/>
  <c r="K161" i="193"/>
  <c r="L161" i="193" s="1"/>
  <c r="J161" i="193"/>
  <c r="K157" i="193"/>
  <c r="L157" i="193" s="1"/>
  <c r="K156" i="193"/>
  <c r="L156" i="193" s="1"/>
  <c r="M156" i="193" s="1"/>
  <c r="K155" i="193"/>
  <c r="L155" i="193" s="1"/>
  <c r="K154" i="193"/>
  <c r="L154" i="193" s="1"/>
  <c r="H154" i="193" s="1"/>
  <c r="J154" i="193"/>
  <c r="K150" i="193"/>
  <c r="L150" i="193" s="1"/>
  <c r="M150" i="193" s="1"/>
  <c r="K149" i="193"/>
  <c r="L149" i="193" s="1"/>
  <c r="K148" i="193"/>
  <c r="L148" i="193" s="1"/>
  <c r="M148" i="193" s="1"/>
  <c r="K147" i="193"/>
  <c r="L147" i="193" s="1"/>
  <c r="J147" i="193"/>
  <c r="L138" i="193"/>
  <c r="R139" i="193" s="1"/>
  <c r="G137" i="193"/>
  <c r="J137" i="193" s="1"/>
  <c r="L131" i="193"/>
  <c r="L130" i="193"/>
  <c r="J130" i="193"/>
  <c r="J129" i="193"/>
  <c r="L128" i="193"/>
  <c r="J128" i="193"/>
  <c r="T127" i="193"/>
  <c r="T128" i="193" s="1"/>
  <c r="T129" i="193" s="1"/>
  <c r="L127" i="193"/>
  <c r="J127" i="193"/>
  <c r="G126" i="193"/>
  <c r="L126" i="193" s="1"/>
  <c r="S122" i="193"/>
  <c r="D122" i="193"/>
  <c r="S121" i="193"/>
  <c r="D121" i="193"/>
  <c r="S120" i="193"/>
  <c r="D120" i="193"/>
  <c r="S119" i="193"/>
  <c r="D119" i="193"/>
  <c r="S118" i="193"/>
  <c r="D118" i="193"/>
  <c r="S117" i="193"/>
  <c r="D117" i="193"/>
  <c r="S116" i="193"/>
  <c r="D116" i="193"/>
  <c r="S115" i="193"/>
  <c r="D115" i="193"/>
  <c r="S114" i="193"/>
  <c r="D114" i="193"/>
  <c r="S113" i="193"/>
  <c r="D113" i="193"/>
  <c r="S112" i="193"/>
  <c r="D112" i="193"/>
  <c r="S111" i="193"/>
  <c r="D111" i="193"/>
  <c r="S110" i="193"/>
  <c r="D110" i="193"/>
  <c r="S109" i="193"/>
  <c r="D109" i="193"/>
  <c r="S108" i="193"/>
  <c r="D108" i="193"/>
  <c r="S107" i="193"/>
  <c r="K107" i="193"/>
  <c r="L107" i="193" s="1"/>
  <c r="I107" i="193"/>
  <c r="D107" i="193"/>
  <c r="S106" i="193"/>
  <c r="K106" i="193"/>
  <c r="L106" i="193" s="1"/>
  <c r="I106" i="193"/>
  <c r="D106" i="193"/>
  <c r="S105" i="193"/>
  <c r="K105" i="193"/>
  <c r="L105" i="193" s="1"/>
  <c r="I105" i="193"/>
  <c r="D105" i="193"/>
  <c r="S104" i="193"/>
  <c r="K104" i="193"/>
  <c r="L104" i="193" s="1"/>
  <c r="I104" i="193"/>
  <c r="D104" i="193"/>
  <c r="S103" i="193"/>
  <c r="K103" i="193"/>
  <c r="L103" i="193" s="1"/>
  <c r="I103" i="193"/>
  <c r="D103" i="193"/>
  <c r="S102" i="193"/>
  <c r="K102" i="193"/>
  <c r="L102" i="193" s="1"/>
  <c r="I102" i="193"/>
  <c r="D102" i="193"/>
  <c r="S101" i="193"/>
  <c r="K101" i="193"/>
  <c r="L101" i="193" s="1"/>
  <c r="I101" i="193"/>
  <c r="D101" i="193"/>
  <c r="S100" i="193"/>
  <c r="K100" i="193"/>
  <c r="L100" i="193" s="1"/>
  <c r="I100" i="193"/>
  <c r="D100" i="193"/>
  <c r="S99" i="193"/>
  <c r="K99" i="193"/>
  <c r="L99" i="193" s="1"/>
  <c r="I99" i="193"/>
  <c r="D99" i="193"/>
  <c r="S98" i="193"/>
  <c r="K98" i="193"/>
  <c r="L98" i="193" s="1"/>
  <c r="I98" i="193"/>
  <c r="D98" i="193"/>
  <c r="S97" i="193"/>
  <c r="K97" i="193"/>
  <c r="L97" i="193" s="1"/>
  <c r="I97" i="193"/>
  <c r="D97" i="193"/>
  <c r="S96" i="193"/>
  <c r="K96" i="193"/>
  <c r="L96" i="193" s="1"/>
  <c r="I96" i="193"/>
  <c r="D96" i="193"/>
  <c r="S95" i="193"/>
  <c r="K95" i="193"/>
  <c r="L95" i="193" s="1"/>
  <c r="I95" i="193"/>
  <c r="D95" i="193"/>
  <c r="S94" i="193"/>
  <c r="K94" i="193"/>
  <c r="L94" i="193" s="1"/>
  <c r="I94" i="193"/>
  <c r="D94" i="193"/>
  <c r="S93" i="193"/>
  <c r="K93" i="193"/>
  <c r="L93" i="193" s="1"/>
  <c r="I93" i="193"/>
  <c r="D93" i="193"/>
  <c r="S92" i="193"/>
  <c r="K92" i="193"/>
  <c r="L92" i="193" s="1"/>
  <c r="I92" i="193"/>
  <c r="D92" i="193"/>
  <c r="S91" i="193"/>
  <c r="K91" i="193"/>
  <c r="L91" i="193" s="1"/>
  <c r="I91" i="193"/>
  <c r="D91" i="193"/>
  <c r="S90" i="193"/>
  <c r="K90" i="193"/>
  <c r="L90" i="193" s="1"/>
  <c r="I90" i="193"/>
  <c r="D90" i="193"/>
  <c r="S89" i="193"/>
  <c r="K89" i="193"/>
  <c r="L89" i="193" s="1"/>
  <c r="I89" i="193"/>
  <c r="D89" i="193"/>
  <c r="S88" i="193"/>
  <c r="K88" i="193"/>
  <c r="L88" i="193" s="1"/>
  <c r="I88" i="193"/>
  <c r="D88" i="193"/>
  <c r="S87" i="193"/>
  <c r="K87" i="193"/>
  <c r="L87" i="193" s="1"/>
  <c r="I87" i="193"/>
  <c r="D87" i="193"/>
  <c r="S86" i="193"/>
  <c r="K86" i="193"/>
  <c r="L86" i="193" s="1"/>
  <c r="I86" i="193"/>
  <c r="D86" i="193"/>
  <c r="S85" i="193"/>
  <c r="K85" i="193"/>
  <c r="L85" i="193" s="1"/>
  <c r="I85" i="193"/>
  <c r="D85" i="193"/>
  <c r="S84" i="193"/>
  <c r="K84" i="193"/>
  <c r="L84" i="193" s="1"/>
  <c r="I84" i="193"/>
  <c r="D84" i="193"/>
  <c r="S83" i="193"/>
  <c r="K83" i="193"/>
  <c r="L83" i="193" s="1"/>
  <c r="I83" i="193"/>
  <c r="D83" i="193"/>
  <c r="Q81" i="193"/>
  <c r="L81" i="193"/>
  <c r="S80" i="193"/>
  <c r="Q80" i="193"/>
  <c r="L80" i="193"/>
  <c r="S79" i="193"/>
  <c r="Q79" i="193"/>
  <c r="K79" i="193"/>
  <c r="L79" i="193" s="1"/>
  <c r="I79" i="193"/>
  <c r="D79" i="193"/>
  <c r="S78" i="193"/>
  <c r="Q78" i="193"/>
  <c r="K78" i="193"/>
  <c r="L78" i="193" s="1"/>
  <c r="I78" i="193"/>
  <c r="D78" i="193"/>
  <c r="S77" i="193"/>
  <c r="Q77" i="193"/>
  <c r="K77" i="193"/>
  <c r="L77" i="193" s="1"/>
  <c r="I77" i="193"/>
  <c r="D77" i="193"/>
  <c r="S76" i="193"/>
  <c r="Q76" i="193"/>
  <c r="K76" i="193"/>
  <c r="L76" i="193" s="1"/>
  <c r="I76" i="193"/>
  <c r="D76" i="193"/>
  <c r="S75" i="193"/>
  <c r="Q75" i="193"/>
  <c r="K75" i="193"/>
  <c r="L75" i="193" s="1"/>
  <c r="I75" i="193"/>
  <c r="D75" i="193"/>
  <c r="S74" i="193"/>
  <c r="Q74" i="193"/>
  <c r="K74" i="193"/>
  <c r="L74" i="193" s="1"/>
  <c r="I74" i="193"/>
  <c r="D74" i="193"/>
  <c r="S73" i="193"/>
  <c r="Q73" i="193"/>
  <c r="K73" i="193"/>
  <c r="L73" i="193" s="1"/>
  <c r="I73" i="193"/>
  <c r="D73" i="193"/>
  <c r="S72" i="193"/>
  <c r="Q72" i="193"/>
  <c r="K72" i="193"/>
  <c r="L72" i="193" s="1"/>
  <c r="I72" i="193"/>
  <c r="D72" i="193"/>
  <c r="S71" i="193"/>
  <c r="Q71" i="193"/>
  <c r="K71" i="193"/>
  <c r="L71" i="193" s="1"/>
  <c r="I71" i="193"/>
  <c r="D71" i="193"/>
  <c r="S70" i="193"/>
  <c r="Q70" i="193"/>
  <c r="K70" i="193"/>
  <c r="L70" i="193" s="1"/>
  <c r="I70" i="193"/>
  <c r="D70" i="193"/>
  <c r="S69" i="193"/>
  <c r="Q69" i="193"/>
  <c r="K69" i="193"/>
  <c r="L69" i="193" s="1"/>
  <c r="I69" i="193"/>
  <c r="D69" i="193"/>
  <c r="S68" i="193"/>
  <c r="Q68" i="193"/>
  <c r="K68" i="193"/>
  <c r="L68" i="193" s="1"/>
  <c r="I68" i="193"/>
  <c r="D68" i="193"/>
  <c r="S67" i="193"/>
  <c r="Q67" i="193"/>
  <c r="K67" i="193"/>
  <c r="L67" i="193" s="1"/>
  <c r="I67" i="193"/>
  <c r="D67" i="193"/>
  <c r="S66" i="193"/>
  <c r="Q66" i="193"/>
  <c r="K66" i="193"/>
  <c r="L66" i="193" s="1"/>
  <c r="I66" i="193"/>
  <c r="D66" i="193"/>
  <c r="S65" i="193"/>
  <c r="Q65" i="193"/>
  <c r="K65" i="193"/>
  <c r="L65" i="193" s="1"/>
  <c r="I65" i="193"/>
  <c r="D65" i="193"/>
  <c r="S64" i="193"/>
  <c r="Q64" i="193"/>
  <c r="K64" i="193"/>
  <c r="L64" i="193" s="1"/>
  <c r="I64" i="193"/>
  <c r="D64" i="193"/>
  <c r="S63" i="193"/>
  <c r="Q63" i="193"/>
  <c r="K63" i="193"/>
  <c r="L63" i="193" s="1"/>
  <c r="I63" i="193"/>
  <c r="D63" i="193"/>
  <c r="S62" i="193"/>
  <c r="Q62" i="193"/>
  <c r="K62" i="193"/>
  <c r="L62" i="193" s="1"/>
  <c r="I62" i="193"/>
  <c r="D62" i="193"/>
  <c r="S61" i="193"/>
  <c r="Q61" i="193"/>
  <c r="K61" i="193"/>
  <c r="L61" i="193" s="1"/>
  <c r="I61" i="193"/>
  <c r="D61" i="193"/>
  <c r="S60" i="193"/>
  <c r="Q60" i="193"/>
  <c r="K60" i="193"/>
  <c r="L60" i="193" s="1"/>
  <c r="I60" i="193"/>
  <c r="D60" i="193"/>
  <c r="S59" i="193"/>
  <c r="Q59" i="193"/>
  <c r="K59" i="193"/>
  <c r="L59" i="193" s="1"/>
  <c r="I59" i="193"/>
  <c r="D59" i="193"/>
  <c r="S58" i="193"/>
  <c r="Q58" i="193"/>
  <c r="K58" i="193"/>
  <c r="L58" i="193" s="1"/>
  <c r="I58" i="193"/>
  <c r="D58" i="193"/>
  <c r="S57" i="193"/>
  <c r="Q57" i="193"/>
  <c r="K57" i="193"/>
  <c r="L57" i="193" s="1"/>
  <c r="I57" i="193"/>
  <c r="D57" i="193"/>
  <c r="S56" i="193"/>
  <c r="Q56" i="193"/>
  <c r="K56" i="193"/>
  <c r="L56" i="193" s="1"/>
  <c r="I56" i="193"/>
  <c r="D56" i="193"/>
  <c r="S55" i="193"/>
  <c r="Q55" i="193"/>
  <c r="K55" i="193"/>
  <c r="L55" i="193" s="1"/>
  <c r="I55" i="193"/>
  <c r="D55" i="193"/>
  <c r="S54" i="193"/>
  <c r="Q54" i="193"/>
  <c r="K54" i="193"/>
  <c r="L54" i="193" s="1"/>
  <c r="I54" i="193"/>
  <c r="D54" i="193"/>
  <c r="S53" i="193"/>
  <c r="Q53" i="193"/>
  <c r="K53" i="193"/>
  <c r="L53" i="193" s="1"/>
  <c r="I53" i="193"/>
  <c r="D53" i="193"/>
  <c r="S52" i="193"/>
  <c r="Q52" i="193"/>
  <c r="K52" i="193"/>
  <c r="L52" i="193" s="1"/>
  <c r="I52" i="193"/>
  <c r="D52" i="193"/>
  <c r="S51" i="193"/>
  <c r="Q51" i="193"/>
  <c r="K51" i="193"/>
  <c r="L51" i="193" s="1"/>
  <c r="I51" i="193"/>
  <c r="D51" i="193"/>
  <c r="S50" i="193"/>
  <c r="Q50" i="193"/>
  <c r="K50" i="193"/>
  <c r="L50" i="193" s="1"/>
  <c r="I50" i="193"/>
  <c r="D50" i="193"/>
  <c r="S49" i="193"/>
  <c r="Q49" i="193"/>
  <c r="K49" i="193"/>
  <c r="L49" i="193" s="1"/>
  <c r="I49" i="193"/>
  <c r="D49" i="193"/>
  <c r="S48" i="193"/>
  <c r="Q48" i="193"/>
  <c r="K48" i="193"/>
  <c r="L48" i="193" s="1"/>
  <c r="I48" i="193"/>
  <c r="D48" i="193"/>
  <c r="S47" i="193"/>
  <c r="Q47" i="193"/>
  <c r="K47" i="193"/>
  <c r="L47" i="193" s="1"/>
  <c r="I47" i="193"/>
  <c r="D47" i="193"/>
  <c r="S46" i="193"/>
  <c r="Q46" i="193"/>
  <c r="K46" i="193"/>
  <c r="L46" i="193" s="1"/>
  <c r="I46" i="193"/>
  <c r="D46" i="193"/>
  <c r="Q45" i="193"/>
  <c r="E44" i="193"/>
  <c r="E43" i="193"/>
  <c r="E42" i="193"/>
  <c r="E41" i="193"/>
  <c r="E40" i="193"/>
  <c r="E39" i="193"/>
  <c r="E38" i="193"/>
  <c r="E37" i="193"/>
  <c r="E36" i="193"/>
  <c r="E35" i="193"/>
  <c r="E34" i="193"/>
  <c r="E33" i="193"/>
  <c r="E32" i="193"/>
  <c r="E31" i="193"/>
  <c r="E30" i="193"/>
  <c r="F29" i="193"/>
  <c r="F28" i="193"/>
  <c r="F27" i="193"/>
  <c r="F26" i="193"/>
  <c r="F25" i="193"/>
  <c r="F24" i="193"/>
  <c r="F23" i="193"/>
  <c r="F22" i="193"/>
  <c r="F21" i="193"/>
  <c r="F20" i="193"/>
  <c r="F19" i="193"/>
  <c r="F18" i="193"/>
  <c r="F17" i="193"/>
  <c r="F16" i="193"/>
  <c r="F15" i="193"/>
  <c r="F14" i="193"/>
  <c r="F13" i="193"/>
  <c r="F12" i="193"/>
  <c r="F11" i="193"/>
  <c r="F10" i="193"/>
  <c r="J8" i="193"/>
  <c r="H8" i="193"/>
  <c r="F8" i="193"/>
  <c r="J7" i="193"/>
  <c r="H7" i="193"/>
  <c r="F7" i="193"/>
  <c r="J6" i="193"/>
  <c r="H6" i="193"/>
  <c r="F6" i="193"/>
  <c r="J5" i="193"/>
  <c r="H5" i="193"/>
  <c r="F5" i="193"/>
  <c r="J4" i="193"/>
  <c r="H4" i="193"/>
  <c r="F4" i="193"/>
  <c r="J3" i="193"/>
  <c r="R7" i="193" s="1"/>
  <c r="H3" i="193"/>
  <c r="F3" i="193"/>
  <c r="AR44" i="192"/>
  <c r="AE44" i="192"/>
  <c r="S44" i="192"/>
  <c r="AQ43" i="192"/>
  <c r="AQ42" i="192"/>
  <c r="X33" i="192"/>
  <c r="D33" i="192"/>
  <c r="X32" i="192"/>
  <c r="D32" i="192"/>
  <c r="G21" i="194" s="1"/>
  <c r="AP21" i="194" s="1"/>
  <c r="X31" i="192"/>
  <c r="AQ39" i="192" s="1"/>
  <c r="AI31" i="192" s="1"/>
  <c r="D31" i="192"/>
  <c r="AQ31" i="192" s="1"/>
  <c r="O31" i="192" s="1"/>
  <c r="X30" i="192"/>
  <c r="AQ38" i="192" s="1"/>
  <c r="AI30" i="192" s="1"/>
  <c r="D30" i="192"/>
  <c r="AQ30" i="192" s="1"/>
  <c r="O30" i="192" s="1"/>
  <c r="X29" i="192"/>
  <c r="D29" i="192"/>
  <c r="X28" i="192"/>
  <c r="AQ36" i="192" s="1"/>
  <c r="AI28" i="192" s="1"/>
  <c r="D28" i="192"/>
  <c r="AQ28" i="192" s="1"/>
  <c r="O28" i="192" s="1"/>
  <c r="X27" i="192"/>
  <c r="D27" i="192"/>
  <c r="AQ27" i="192" s="1"/>
  <c r="O27" i="192" s="1"/>
  <c r="X26" i="192"/>
  <c r="AQ34" i="192" s="1"/>
  <c r="AI26" i="192" s="1"/>
  <c r="D26" i="192"/>
  <c r="AQ26" i="192" s="1"/>
  <c r="O26" i="192" s="1"/>
  <c r="X25" i="192"/>
  <c r="D25" i="192"/>
  <c r="AQ25" i="192" s="1"/>
  <c r="O25" i="192" s="1"/>
  <c r="X24" i="192"/>
  <c r="D24" i="192"/>
  <c r="V21" i="191"/>
  <c r="V46" i="191" s="1"/>
  <c r="V65" i="191" s="1"/>
  <c r="AJ92" i="190"/>
  <c r="AJ93" i="190" s="1"/>
  <c r="B93" i="190" s="1"/>
  <c r="AX32" i="190"/>
  <c r="AW32" i="190"/>
  <c r="U32" i="190"/>
  <c r="R32" i="190"/>
  <c r="D32" i="190"/>
  <c r="AR32" i="190" s="1"/>
  <c r="AX31" i="190"/>
  <c r="AW31" i="190"/>
  <c r="U31" i="190"/>
  <c r="R31" i="190"/>
  <c r="D31" i="190"/>
  <c r="AR31" i="190" s="1"/>
  <c r="AX30" i="190"/>
  <c r="AW30" i="190"/>
  <c r="U30" i="190"/>
  <c r="R30" i="190"/>
  <c r="D30" i="190"/>
  <c r="AR30" i="190" s="1"/>
  <c r="AX29" i="190"/>
  <c r="AW29" i="190"/>
  <c r="U29" i="190"/>
  <c r="R29" i="190"/>
  <c r="D29" i="190"/>
  <c r="AC29" i="190" s="1"/>
  <c r="AX28" i="190"/>
  <c r="AW28" i="190"/>
  <c r="U28" i="190"/>
  <c r="R28" i="190"/>
  <c r="D28" i="190"/>
  <c r="AR28" i="190" s="1"/>
  <c r="AX27" i="190"/>
  <c r="AW27" i="190"/>
  <c r="U27" i="190"/>
  <c r="R27" i="190"/>
  <c r="D27" i="190"/>
  <c r="AO27" i="190" s="1"/>
  <c r="AX26" i="190"/>
  <c r="AW26" i="190"/>
  <c r="U26" i="190"/>
  <c r="R26" i="190"/>
  <c r="D26" i="190"/>
  <c r="AR26" i="190" s="1"/>
  <c r="AX25" i="190"/>
  <c r="AW25" i="190"/>
  <c r="U25" i="190"/>
  <c r="R25" i="190"/>
  <c r="D25" i="190"/>
  <c r="AO25" i="190" s="1"/>
  <c r="AX24" i="190"/>
  <c r="AW24" i="190"/>
  <c r="U24" i="190"/>
  <c r="R24" i="190"/>
  <c r="D24" i="190"/>
  <c r="AR24" i="190" s="1"/>
  <c r="AX23" i="190"/>
  <c r="AW23" i="190"/>
  <c r="U23" i="190"/>
  <c r="R23" i="190"/>
  <c r="D23" i="190"/>
  <c r="AR23" i="190" s="1"/>
  <c r="AX22" i="190"/>
  <c r="AW22" i="190"/>
  <c r="D22" i="190"/>
  <c r="AR22" i="190" s="1"/>
  <c r="AX21" i="190"/>
  <c r="AW21" i="190"/>
  <c r="D21" i="190"/>
  <c r="AR21" i="190" s="1"/>
  <c r="AV21" i="190" s="1"/>
  <c r="AX20" i="190"/>
  <c r="AW20" i="190"/>
  <c r="D20" i="190"/>
  <c r="AR20" i="190" s="1"/>
  <c r="AX19" i="190"/>
  <c r="AW19" i="190"/>
  <c r="D19" i="190"/>
  <c r="AX18" i="190"/>
  <c r="AW18" i="190"/>
  <c r="D18" i="190"/>
  <c r="AO18" i="190" s="1"/>
  <c r="AX17" i="190"/>
  <c r="AW17" i="190"/>
  <c r="D17" i="190"/>
  <c r="C130" i="190" s="1"/>
  <c r="AX16" i="190"/>
  <c r="AW16" i="190"/>
  <c r="D16" i="190"/>
  <c r="AO16" i="190" s="1"/>
  <c r="AX15" i="190"/>
  <c r="AW15" i="190"/>
  <c r="D15" i="190"/>
  <c r="AO15" i="190" s="1"/>
  <c r="AX14" i="190"/>
  <c r="AW14" i="190"/>
  <c r="D14" i="190"/>
  <c r="C109" i="190" s="1"/>
  <c r="AX13" i="190"/>
  <c r="AW13" i="190"/>
  <c r="D13" i="190"/>
  <c r="AC13" i="190" s="1"/>
  <c r="R9" i="190"/>
  <c r="M9" i="190"/>
  <c r="F9" i="190"/>
  <c r="R8" i="190"/>
  <c r="M8" i="190"/>
  <c r="F8" i="190"/>
  <c r="R7" i="190"/>
  <c r="M7" i="190"/>
  <c r="F7" i="190"/>
  <c r="R5" i="190"/>
  <c r="F5" i="190"/>
  <c r="M4" i="190"/>
  <c r="F4" i="190"/>
  <c r="F3" i="190"/>
  <c r="A49" i="190" s="1" a="1"/>
  <c r="A49" i="190" s="1"/>
  <c r="AK2" i="190"/>
  <c r="AG2" i="190"/>
  <c r="L143" i="189"/>
  <c r="I135" i="189"/>
  <c r="I134" i="189"/>
  <c r="I133" i="189"/>
  <c r="C29" i="189"/>
  <c r="E41" i="63" s="1"/>
  <c r="C28" i="189"/>
  <c r="E40" i="63" s="1"/>
  <c r="C27" i="189"/>
  <c r="E39" i="63" s="1"/>
  <c r="C26" i="189"/>
  <c r="E38" i="63" s="1"/>
  <c r="C25" i="189"/>
  <c r="E37" i="63" s="1"/>
  <c r="C24" i="189"/>
  <c r="E36" i="63" s="1"/>
  <c r="C23" i="189"/>
  <c r="E35" i="63" s="1"/>
  <c r="C22" i="189"/>
  <c r="E34" i="63" s="1"/>
  <c r="C21" i="189"/>
  <c r="E33" i="63" s="1"/>
  <c r="C20" i="189"/>
  <c r="E32" i="63" s="1"/>
  <c r="C19" i="189"/>
  <c r="E31" i="63" s="1"/>
  <c r="C18" i="189"/>
  <c r="E30" i="63" s="1"/>
  <c r="C17" i="189"/>
  <c r="E29" i="63" s="1"/>
  <c r="C16" i="189"/>
  <c r="E28" i="63" s="1"/>
  <c r="C15" i="189"/>
  <c r="E27" i="63" s="1"/>
  <c r="C14" i="189"/>
  <c r="E26" i="63" s="1"/>
  <c r="C13" i="189"/>
  <c r="E25" i="63" s="1"/>
  <c r="C12" i="189"/>
  <c r="E24" i="63" s="1"/>
  <c r="C11" i="189"/>
  <c r="E23" i="63" s="1"/>
  <c r="C10" i="189"/>
  <c r="E22" i="63" s="1"/>
  <c r="D7" i="189"/>
  <c r="D6" i="189"/>
  <c r="E5" i="189"/>
  <c r="D5" i="189"/>
  <c r="C5" i="189"/>
  <c r="D4" i="189"/>
  <c r="D3" i="189"/>
  <c r="D2" i="189"/>
  <c r="AA77" i="191"/>
  <c r="X84" i="191" s="1"/>
  <c r="I136" i="189" s="1"/>
  <c r="AE65" i="191"/>
  <c r="AG63" i="191"/>
  <c r="AB63" i="191"/>
  <c r="AG62" i="191"/>
  <c r="AB62" i="191"/>
  <c r="AG61" i="191"/>
  <c r="AB61" i="191"/>
  <c r="AG60" i="191"/>
  <c r="AB60" i="191"/>
  <c r="AG59" i="191"/>
  <c r="AB59" i="191"/>
  <c r="AG58" i="191"/>
  <c r="AB58" i="191"/>
  <c r="AG57" i="191"/>
  <c r="AB57" i="191"/>
  <c r="AG56" i="191"/>
  <c r="AB56" i="191"/>
  <c r="AG55" i="191"/>
  <c r="AB55" i="191"/>
  <c r="AG54" i="191"/>
  <c r="AB54" i="191"/>
  <c r="AG53" i="191"/>
  <c r="AB53" i="191"/>
  <c r="AG52" i="191"/>
  <c r="AB52" i="191"/>
  <c r="AG51" i="191"/>
  <c r="AB51" i="191"/>
  <c r="AG50" i="191"/>
  <c r="AB50" i="191"/>
  <c r="AG49" i="191"/>
  <c r="AB49" i="191"/>
  <c r="AG48" i="191"/>
  <c r="AE46" i="191"/>
  <c r="AB45" i="191"/>
  <c r="X80" i="191" s="1"/>
  <c r="AG37" i="191"/>
  <c r="AG36" i="191"/>
  <c r="AG35" i="191"/>
  <c r="AG34" i="191"/>
  <c r="AG33" i="191"/>
  <c r="AG32" i="191"/>
  <c r="AG31" i="191"/>
  <c r="AG30" i="191"/>
  <c r="AG29" i="191"/>
  <c r="AG28" i="191"/>
  <c r="AG27" i="191"/>
  <c r="AG26" i="191"/>
  <c r="AA19" i="191"/>
  <c r="V19" i="191"/>
  <c r="AA18" i="191"/>
  <c r="V18" i="191"/>
  <c r="AC18" i="191" s="1"/>
  <c r="AA17" i="191"/>
  <c r="V17" i="191"/>
  <c r="AA16" i="191"/>
  <c r="V16" i="191"/>
  <c r="AC16" i="191" s="1"/>
  <c r="AA15" i="191"/>
  <c r="V15" i="191"/>
  <c r="AC14" i="191"/>
  <c r="AA14" i="191"/>
  <c r="AA13" i="191"/>
  <c r="V13" i="191"/>
  <c r="AC13" i="191" s="1"/>
  <c r="AA12" i="191"/>
  <c r="V12" i="191"/>
  <c r="AC11" i="191"/>
  <c r="AA11" i="191"/>
  <c r="AA10" i="191"/>
  <c r="V10" i="191"/>
  <c r="AA9" i="191"/>
  <c r="V9" i="191"/>
  <c r="W9" i="191" s="1"/>
  <c r="AC8" i="191"/>
  <c r="AA8" i="191"/>
  <c r="AC7" i="191"/>
  <c r="AA7" i="191"/>
  <c r="AC6" i="191"/>
  <c r="AA6" i="191"/>
  <c r="AA5" i="191"/>
  <c r="V5" i="191"/>
  <c r="AC5" i="191" s="1"/>
  <c r="AC4" i="191"/>
  <c r="AA4" i="191"/>
  <c r="AC3" i="191"/>
  <c r="AA3" i="191"/>
  <c r="X155" i="190"/>
  <c r="X154" i="190"/>
  <c r="X153" i="190"/>
  <c r="X152" i="190"/>
  <c r="X151" i="190"/>
  <c r="X148" i="190"/>
  <c r="X147" i="190"/>
  <c r="X146" i="190"/>
  <c r="X145" i="190"/>
  <c r="X144" i="190"/>
  <c r="X141" i="190"/>
  <c r="X140" i="190"/>
  <c r="X139" i="190"/>
  <c r="X138" i="190"/>
  <c r="X137" i="190"/>
  <c r="X134" i="190"/>
  <c r="X133" i="190"/>
  <c r="X132" i="190"/>
  <c r="X131" i="190"/>
  <c r="X130" i="190"/>
  <c r="X127" i="190"/>
  <c r="X126" i="190"/>
  <c r="X125" i="190"/>
  <c r="X124" i="190"/>
  <c r="X123" i="190"/>
  <c r="X120" i="190"/>
  <c r="X119" i="190"/>
  <c r="X118" i="190"/>
  <c r="X117" i="190"/>
  <c r="X116" i="190"/>
  <c r="X113" i="190"/>
  <c r="Z113" i="190" s="1"/>
  <c r="AB113" i="190" s="1"/>
  <c r="AD113" i="190" s="1"/>
  <c r="X112" i="190"/>
  <c r="Z112" i="190" s="1"/>
  <c r="AB112" i="190" s="1"/>
  <c r="AD112" i="190" s="1"/>
  <c r="X111" i="190"/>
  <c r="Z111" i="190" s="1"/>
  <c r="AB111" i="190" s="1"/>
  <c r="AD111" i="190" s="1"/>
  <c r="X110" i="190"/>
  <c r="Z110" i="190" s="1"/>
  <c r="AB110" i="190" s="1"/>
  <c r="AD110" i="190" s="1"/>
  <c r="X109" i="190"/>
  <c r="Z109" i="190" s="1"/>
  <c r="AB109" i="190" s="1"/>
  <c r="AD109" i="190" s="1"/>
  <c r="X106" i="190"/>
  <c r="X105" i="190"/>
  <c r="X104" i="190"/>
  <c r="X103" i="190"/>
  <c r="X102" i="190"/>
  <c r="B97" i="190"/>
  <c r="B96" i="190"/>
  <c r="B95" i="190"/>
  <c r="B91" i="190"/>
  <c r="AG88" i="190"/>
  <c r="AJ88" i="190" s="1"/>
  <c r="X87" i="190"/>
  <c r="AJ87" i="190" s="1"/>
  <c r="B87" i="190" s="1"/>
  <c r="X86" i="190"/>
  <c r="AJ86" i="190" s="1"/>
  <c r="R85" i="190"/>
  <c r="AG84" i="190"/>
  <c r="AJ84" i="190" s="1"/>
  <c r="B84" i="190" s="1"/>
  <c r="AJ83" i="190"/>
  <c r="AR75" i="190" s="1"/>
  <c r="AG83" i="190"/>
  <c r="AD83" i="190" s="1"/>
  <c r="AJ82" i="190"/>
  <c r="B82" i="190" s="1"/>
  <c r="AG82" i="190"/>
  <c r="AD82" i="190" s="1"/>
  <c r="AJ81" i="190"/>
  <c r="AP75" i="190" s="1"/>
  <c r="AG81" i="190"/>
  <c r="AD81" i="190" s="1"/>
  <c r="AJ80" i="190"/>
  <c r="B80" i="190" s="1"/>
  <c r="AG80" i="190"/>
  <c r="AD80" i="190" s="1"/>
  <c r="AJ79" i="190"/>
  <c r="AG79" i="190"/>
  <c r="AD79" i="190" s="1"/>
  <c r="AG78" i="190"/>
  <c r="AJ77" i="190"/>
  <c r="AG77" i="190"/>
  <c r="AD77" i="190" s="1"/>
  <c r="AJ76" i="190"/>
  <c r="B76" i="190" s="1"/>
  <c r="AG76" i="190"/>
  <c r="AD76" i="190" s="1"/>
  <c r="AG75" i="190"/>
  <c r="AR74" i="190"/>
  <c r="AJ74" i="190"/>
  <c r="B74" i="190" s="1"/>
  <c r="AG74" i="190"/>
  <c r="AD74" i="190" s="1"/>
  <c r="AJ73" i="190"/>
  <c r="B73" i="190" s="1"/>
  <c r="AG73" i="190"/>
  <c r="AD73" i="190" s="1"/>
  <c r="AR70" i="190" s="1"/>
  <c r="AR71" i="190" s="1"/>
  <c r="AR72" i="190" s="1"/>
  <c r="AJ72" i="190"/>
  <c r="AG72" i="190"/>
  <c r="AD72" i="190" s="1"/>
  <c r="AQ70" i="190" s="1"/>
  <c r="AQ71" i="190" s="1"/>
  <c r="AQ72" i="190" s="1"/>
  <c r="AG71" i="190"/>
  <c r="X71" i="190"/>
  <c r="AJ71" i="190" s="1"/>
  <c r="B71" i="190" s="1"/>
  <c r="AG70" i="190"/>
  <c r="R70" i="190"/>
  <c r="X70" i="190" s="1"/>
  <c r="AJ70" i="190" s="1"/>
  <c r="AU69" i="190"/>
  <c r="AS69" i="190"/>
  <c r="B69" i="190"/>
  <c r="B68" i="190"/>
  <c r="BA67" i="190"/>
  <c r="AE66" i="190"/>
  <c r="BC66" i="190" s="1"/>
  <c r="D66" i="190"/>
  <c r="AC66" i="190" s="1"/>
  <c r="AE65" i="190"/>
  <c r="BC65" i="190" s="1"/>
  <c r="D65" i="190"/>
  <c r="G65" i="190" s="1"/>
  <c r="AP65" i="190" s="1"/>
  <c r="W64" i="190"/>
  <c r="AE64" i="190" s="1"/>
  <c r="BC64" i="190" s="1"/>
  <c r="D64" i="190"/>
  <c r="AR64" i="190" s="1"/>
  <c r="AU64" i="190" s="1"/>
  <c r="W63" i="190"/>
  <c r="AE63" i="190" s="1"/>
  <c r="BA63" i="190" s="1"/>
  <c r="D63" i="190"/>
  <c r="AG63" i="190" s="1"/>
  <c r="W62" i="190"/>
  <c r="AE62" i="190" s="1"/>
  <c r="BC62" i="190" s="1"/>
  <c r="D62" i="190"/>
  <c r="AC62" i="190" s="1"/>
  <c r="W61" i="190"/>
  <c r="AE61" i="190" s="1"/>
  <c r="D61" i="190"/>
  <c r="AC61" i="190" s="1"/>
  <c r="AE60" i="190"/>
  <c r="BC60" i="190" s="1"/>
  <c r="D60" i="190"/>
  <c r="D59" i="190"/>
  <c r="AG59" i="190" s="1"/>
  <c r="D58" i="190"/>
  <c r="AR58" i="190" s="1"/>
  <c r="AU58" i="190" s="1"/>
  <c r="D57" i="190"/>
  <c r="AC57" i="190" s="1"/>
  <c r="D56" i="190"/>
  <c r="AC56" i="190" s="1"/>
  <c r="D55" i="190"/>
  <c r="AR55" i="190" s="1"/>
  <c r="D54" i="190"/>
  <c r="AR54" i="190" s="1"/>
  <c r="AU54" i="190" s="1"/>
  <c r="D53" i="190"/>
  <c r="AC53" i="190" s="1"/>
  <c r="D52" i="190"/>
  <c r="AC52" i="190" s="1"/>
  <c r="D51" i="190"/>
  <c r="AC51" i="190" s="1"/>
  <c r="D50" i="190"/>
  <c r="AR50" i="190" s="1"/>
  <c r="AU50" i="190" s="1"/>
  <c r="BC48" i="190"/>
  <c r="BA48" i="190"/>
  <c r="AQ48" i="190"/>
  <c r="AP48" i="190"/>
  <c r="AE47" i="190"/>
  <c r="BC46" i="190"/>
  <c r="BA46" i="190"/>
  <c r="G46" i="190"/>
  <c r="D46" i="190"/>
  <c r="AR46" i="190" s="1"/>
  <c r="BC45" i="190"/>
  <c r="G45" i="190"/>
  <c r="AP45" i="190" s="1"/>
  <c r="D45" i="190"/>
  <c r="AR45" i="190" s="1"/>
  <c r="AE44" i="190"/>
  <c r="BA44" i="190" s="1"/>
  <c r="G44" i="190"/>
  <c r="AP44" i="190" s="1"/>
  <c r="D44" i="190"/>
  <c r="AC44" i="190" s="1"/>
  <c r="AE43" i="190"/>
  <c r="BC43" i="190" s="1"/>
  <c r="G43" i="190"/>
  <c r="D43" i="190"/>
  <c r="AR42" i="190"/>
  <c r="AQ42" i="190"/>
  <c r="AP42" i="190"/>
  <c r="AG42" i="190"/>
  <c r="AE42" i="190"/>
  <c r="AC42" i="190"/>
  <c r="AR41" i="190"/>
  <c r="AV41" i="190" s="1"/>
  <c r="AQ41" i="190"/>
  <c r="AP41" i="190"/>
  <c r="AG41" i="190"/>
  <c r="AE41" i="190"/>
  <c r="BC41" i="190" s="1"/>
  <c r="AC41" i="190"/>
  <c r="AR17" i="190"/>
  <c r="AT17" i="190" s="1"/>
  <c r="BB10" i="190"/>
  <c r="K248" i="189"/>
  <c r="L248" i="189" s="1"/>
  <c r="K247" i="189"/>
  <c r="L247" i="189" s="1"/>
  <c r="K246" i="189"/>
  <c r="L246" i="189" s="1"/>
  <c r="M246" i="189" s="1"/>
  <c r="K245" i="189"/>
  <c r="L245" i="189" s="1"/>
  <c r="M245" i="189" s="1"/>
  <c r="J245" i="189"/>
  <c r="K241" i="189"/>
  <c r="L241" i="189" s="1"/>
  <c r="K240" i="189"/>
  <c r="L240" i="189" s="1"/>
  <c r="K239" i="189"/>
  <c r="L239" i="189" s="1"/>
  <c r="K238" i="189"/>
  <c r="L238" i="189" s="1"/>
  <c r="H238" i="189" s="1"/>
  <c r="J238" i="189"/>
  <c r="K234" i="189"/>
  <c r="L234" i="189" s="1"/>
  <c r="M234" i="189" s="1"/>
  <c r="K233" i="189"/>
  <c r="L233" i="189" s="1"/>
  <c r="M233" i="189" s="1"/>
  <c r="K232" i="189"/>
  <c r="L232" i="189" s="1"/>
  <c r="M232" i="189" s="1"/>
  <c r="K231" i="189"/>
  <c r="L231" i="189" s="1"/>
  <c r="H231" i="189" s="1"/>
  <c r="J231" i="189"/>
  <c r="K227" i="189"/>
  <c r="L227" i="189" s="1"/>
  <c r="K226" i="189"/>
  <c r="L226" i="189" s="1"/>
  <c r="M226" i="189" s="1"/>
  <c r="K225" i="189"/>
  <c r="L225" i="189" s="1"/>
  <c r="M225" i="189" s="1"/>
  <c r="K224" i="189"/>
  <c r="L224" i="189" s="1"/>
  <c r="H224" i="189" s="1"/>
  <c r="J224" i="189"/>
  <c r="K220" i="189"/>
  <c r="L220" i="189" s="1"/>
  <c r="M220" i="189" s="1"/>
  <c r="K219" i="189"/>
  <c r="L219" i="189" s="1"/>
  <c r="M219" i="189" s="1"/>
  <c r="K218" i="189"/>
  <c r="L218" i="189" s="1"/>
  <c r="M218" i="189" s="1"/>
  <c r="K217" i="189"/>
  <c r="L217" i="189" s="1"/>
  <c r="M217" i="189" s="1"/>
  <c r="J217" i="189"/>
  <c r="K213" i="189"/>
  <c r="L213" i="189" s="1"/>
  <c r="M213" i="189" s="1"/>
  <c r="K212" i="189"/>
  <c r="L212" i="189" s="1"/>
  <c r="M212" i="189" s="1"/>
  <c r="K211" i="189"/>
  <c r="L211" i="189" s="1"/>
  <c r="K210" i="189"/>
  <c r="L210" i="189" s="1"/>
  <c r="J210" i="189"/>
  <c r="K206" i="189"/>
  <c r="L206" i="189" s="1"/>
  <c r="K205" i="189"/>
  <c r="L205" i="189" s="1"/>
  <c r="K204" i="189"/>
  <c r="L204" i="189" s="1"/>
  <c r="K203" i="189"/>
  <c r="L203" i="189" s="1"/>
  <c r="J203" i="189"/>
  <c r="K199" i="189"/>
  <c r="L199" i="189" s="1"/>
  <c r="K198" i="189"/>
  <c r="L198" i="189" s="1"/>
  <c r="K197" i="189"/>
  <c r="L197" i="189" s="1"/>
  <c r="K196" i="189"/>
  <c r="L196" i="189" s="1"/>
  <c r="M196" i="189" s="1"/>
  <c r="J196" i="189"/>
  <c r="K192" i="189"/>
  <c r="L192" i="189" s="1"/>
  <c r="K191" i="189"/>
  <c r="L191" i="189" s="1"/>
  <c r="K190" i="189"/>
  <c r="L190" i="189" s="1"/>
  <c r="M190" i="189" s="1"/>
  <c r="K189" i="189"/>
  <c r="L189" i="189" s="1"/>
  <c r="M189" i="189" s="1"/>
  <c r="J189" i="189"/>
  <c r="K185" i="189"/>
  <c r="L185" i="189" s="1"/>
  <c r="K184" i="189"/>
  <c r="L184" i="189" s="1"/>
  <c r="K183" i="189"/>
  <c r="L183" i="189" s="1"/>
  <c r="K182" i="189"/>
  <c r="L182" i="189" s="1"/>
  <c r="H182" i="189" s="1"/>
  <c r="J182" i="189"/>
  <c r="K178" i="189"/>
  <c r="L178" i="189" s="1"/>
  <c r="M178" i="189" s="1"/>
  <c r="K177" i="189"/>
  <c r="L177" i="189" s="1"/>
  <c r="M177" i="189" s="1"/>
  <c r="K176" i="189"/>
  <c r="L176" i="189" s="1"/>
  <c r="M176" i="189" s="1"/>
  <c r="K175" i="189"/>
  <c r="L175" i="189" s="1"/>
  <c r="M175" i="189" s="1"/>
  <c r="J175" i="189"/>
  <c r="K171" i="189"/>
  <c r="L171" i="189" s="1"/>
  <c r="K170" i="189"/>
  <c r="L170" i="189" s="1"/>
  <c r="M170" i="189" s="1"/>
  <c r="K169" i="189"/>
  <c r="L169" i="189" s="1"/>
  <c r="M169" i="189" s="1"/>
  <c r="K168" i="189"/>
  <c r="L168" i="189" s="1"/>
  <c r="M168" i="189" s="1"/>
  <c r="J168" i="189"/>
  <c r="K164" i="189"/>
  <c r="L164" i="189" s="1"/>
  <c r="M164" i="189" s="1"/>
  <c r="K163" i="189"/>
  <c r="L163" i="189" s="1"/>
  <c r="M163" i="189" s="1"/>
  <c r="K162" i="189"/>
  <c r="L162" i="189" s="1"/>
  <c r="M162" i="189" s="1"/>
  <c r="K161" i="189"/>
  <c r="L161" i="189" s="1"/>
  <c r="M161" i="189" s="1"/>
  <c r="J161" i="189"/>
  <c r="K157" i="189"/>
  <c r="L157" i="189" s="1"/>
  <c r="M157" i="189" s="1"/>
  <c r="K156" i="189"/>
  <c r="L156" i="189" s="1"/>
  <c r="M156" i="189" s="1"/>
  <c r="K155" i="189"/>
  <c r="L155" i="189" s="1"/>
  <c r="M155" i="189" s="1"/>
  <c r="K154" i="189"/>
  <c r="L154" i="189" s="1"/>
  <c r="J154" i="189"/>
  <c r="K150" i="189"/>
  <c r="L150" i="189" s="1"/>
  <c r="K149" i="189"/>
  <c r="L149" i="189" s="1"/>
  <c r="K148" i="189"/>
  <c r="L148" i="189" s="1"/>
  <c r="K147" i="189"/>
  <c r="L147" i="189" s="1"/>
  <c r="J147" i="189"/>
  <c r="L138" i="189"/>
  <c r="G137" i="189"/>
  <c r="J137" i="189" s="1"/>
  <c r="L131" i="189"/>
  <c r="L130" i="189"/>
  <c r="R131" i="189" s="1"/>
  <c r="J130" i="189"/>
  <c r="J129" i="189"/>
  <c r="L128" i="189"/>
  <c r="J128" i="189"/>
  <c r="T127" i="189"/>
  <c r="T128" i="189" s="1"/>
  <c r="T129" i="189" s="1"/>
  <c r="L127" i="189"/>
  <c r="J127" i="189"/>
  <c r="G126" i="189"/>
  <c r="S122" i="189"/>
  <c r="D122" i="189"/>
  <c r="S121" i="189"/>
  <c r="D121" i="189"/>
  <c r="S120" i="189"/>
  <c r="D120" i="189"/>
  <c r="S119" i="189"/>
  <c r="D119" i="189"/>
  <c r="S118" i="189"/>
  <c r="D118" i="189"/>
  <c r="S117" i="189"/>
  <c r="D117" i="189"/>
  <c r="S116" i="189"/>
  <c r="D116" i="189"/>
  <c r="S115" i="189"/>
  <c r="D115" i="189"/>
  <c r="S114" i="189"/>
  <c r="D114" i="189"/>
  <c r="S113" i="189"/>
  <c r="D113" i="189"/>
  <c r="S112" i="189"/>
  <c r="D112" i="189"/>
  <c r="S111" i="189"/>
  <c r="D111" i="189"/>
  <c r="S110" i="189"/>
  <c r="D110" i="189"/>
  <c r="S109" i="189"/>
  <c r="D109" i="189"/>
  <c r="S108" i="189"/>
  <c r="D108" i="189"/>
  <c r="S107" i="189"/>
  <c r="K107" i="189"/>
  <c r="L107" i="189" s="1"/>
  <c r="I107" i="189"/>
  <c r="D107" i="189"/>
  <c r="S106" i="189"/>
  <c r="K106" i="189"/>
  <c r="L106" i="189" s="1"/>
  <c r="I106" i="189"/>
  <c r="D106" i="189"/>
  <c r="S105" i="189"/>
  <c r="K105" i="189"/>
  <c r="L105" i="189" s="1"/>
  <c r="I105" i="189"/>
  <c r="D105" i="189"/>
  <c r="S104" i="189"/>
  <c r="K104" i="189"/>
  <c r="L104" i="189" s="1"/>
  <c r="I104" i="189"/>
  <c r="D104" i="189"/>
  <c r="S103" i="189"/>
  <c r="K103" i="189"/>
  <c r="L103" i="189" s="1"/>
  <c r="I103" i="189"/>
  <c r="D103" i="189"/>
  <c r="S102" i="189"/>
  <c r="K102" i="189"/>
  <c r="L102" i="189" s="1"/>
  <c r="I102" i="189"/>
  <c r="D102" i="189"/>
  <c r="S101" i="189"/>
  <c r="K101" i="189"/>
  <c r="L101" i="189" s="1"/>
  <c r="I101" i="189"/>
  <c r="D101" i="189"/>
  <c r="S100" i="189"/>
  <c r="K100" i="189"/>
  <c r="L100" i="189" s="1"/>
  <c r="I100" i="189"/>
  <c r="D100" i="189"/>
  <c r="S99" i="189"/>
  <c r="K99" i="189"/>
  <c r="L99" i="189" s="1"/>
  <c r="I99" i="189"/>
  <c r="D99" i="189"/>
  <c r="S98" i="189"/>
  <c r="K98" i="189"/>
  <c r="L98" i="189" s="1"/>
  <c r="I98" i="189"/>
  <c r="D98" i="189"/>
  <c r="S97" i="189"/>
  <c r="K97" i="189"/>
  <c r="L97" i="189" s="1"/>
  <c r="I97" i="189"/>
  <c r="D97" i="189"/>
  <c r="S96" i="189"/>
  <c r="K96" i="189"/>
  <c r="L96" i="189" s="1"/>
  <c r="I96" i="189"/>
  <c r="D96" i="189"/>
  <c r="S95" i="189"/>
  <c r="K95" i="189"/>
  <c r="L95" i="189" s="1"/>
  <c r="I95" i="189"/>
  <c r="D95" i="189"/>
  <c r="S94" i="189"/>
  <c r="K94" i="189"/>
  <c r="L94" i="189" s="1"/>
  <c r="I94" i="189"/>
  <c r="D94" i="189"/>
  <c r="S93" i="189"/>
  <c r="K93" i="189"/>
  <c r="L93" i="189" s="1"/>
  <c r="I93" i="189"/>
  <c r="D93" i="189"/>
  <c r="S92" i="189"/>
  <c r="K92" i="189"/>
  <c r="L92" i="189" s="1"/>
  <c r="I92" i="189"/>
  <c r="D92" i="189"/>
  <c r="S91" i="189"/>
  <c r="K91" i="189"/>
  <c r="L91" i="189" s="1"/>
  <c r="I91" i="189"/>
  <c r="D91" i="189"/>
  <c r="S90" i="189"/>
  <c r="K90" i="189"/>
  <c r="L90" i="189" s="1"/>
  <c r="I90" i="189"/>
  <c r="D90" i="189"/>
  <c r="S89" i="189"/>
  <c r="K89" i="189"/>
  <c r="L89" i="189" s="1"/>
  <c r="I89" i="189"/>
  <c r="D89" i="189"/>
  <c r="S88" i="189"/>
  <c r="K88" i="189"/>
  <c r="L88" i="189" s="1"/>
  <c r="I88" i="189"/>
  <c r="D88" i="189"/>
  <c r="S87" i="189"/>
  <c r="K87" i="189"/>
  <c r="L87" i="189" s="1"/>
  <c r="I87" i="189"/>
  <c r="D87" i="189"/>
  <c r="S86" i="189"/>
  <c r="K86" i="189"/>
  <c r="L86" i="189" s="1"/>
  <c r="I86" i="189"/>
  <c r="D86" i="189"/>
  <c r="S85" i="189"/>
  <c r="K85" i="189"/>
  <c r="L85" i="189" s="1"/>
  <c r="I85" i="189"/>
  <c r="D85" i="189"/>
  <c r="S84" i="189"/>
  <c r="K84" i="189"/>
  <c r="L84" i="189" s="1"/>
  <c r="I84" i="189"/>
  <c r="D84" i="189"/>
  <c r="S83" i="189"/>
  <c r="K83" i="189"/>
  <c r="L83" i="189" s="1"/>
  <c r="I83" i="189"/>
  <c r="D83" i="189"/>
  <c r="Q81" i="189"/>
  <c r="L81" i="189"/>
  <c r="S80" i="189"/>
  <c r="Q80" i="189"/>
  <c r="L80" i="189"/>
  <c r="S79" i="189"/>
  <c r="Q79" i="189"/>
  <c r="K79" i="189"/>
  <c r="L79" i="189" s="1"/>
  <c r="I79" i="189"/>
  <c r="D79" i="189"/>
  <c r="S78" i="189"/>
  <c r="Q78" i="189"/>
  <c r="K78" i="189"/>
  <c r="L78" i="189" s="1"/>
  <c r="I78" i="189"/>
  <c r="D78" i="189"/>
  <c r="S77" i="189"/>
  <c r="Q77" i="189"/>
  <c r="K77" i="189"/>
  <c r="L77" i="189" s="1"/>
  <c r="I77" i="189"/>
  <c r="D77" i="189"/>
  <c r="S76" i="189"/>
  <c r="Q76" i="189"/>
  <c r="K76" i="189"/>
  <c r="L76" i="189" s="1"/>
  <c r="I76" i="189"/>
  <c r="D76" i="189"/>
  <c r="S75" i="189"/>
  <c r="Q75" i="189"/>
  <c r="K75" i="189"/>
  <c r="L75" i="189" s="1"/>
  <c r="I75" i="189"/>
  <c r="D75" i="189"/>
  <c r="S74" i="189"/>
  <c r="Q74" i="189"/>
  <c r="K74" i="189"/>
  <c r="L74" i="189" s="1"/>
  <c r="I74" i="189"/>
  <c r="D74" i="189"/>
  <c r="S73" i="189"/>
  <c r="Q73" i="189"/>
  <c r="K73" i="189"/>
  <c r="L73" i="189" s="1"/>
  <c r="I73" i="189"/>
  <c r="D73" i="189"/>
  <c r="S72" i="189"/>
  <c r="Q72" i="189"/>
  <c r="K72" i="189"/>
  <c r="L72" i="189" s="1"/>
  <c r="I72" i="189"/>
  <c r="D72" i="189"/>
  <c r="S71" i="189"/>
  <c r="Q71" i="189"/>
  <c r="K71" i="189"/>
  <c r="L71" i="189" s="1"/>
  <c r="I71" i="189"/>
  <c r="D71" i="189"/>
  <c r="S70" i="189"/>
  <c r="Q70" i="189"/>
  <c r="K70" i="189"/>
  <c r="L70" i="189" s="1"/>
  <c r="I70" i="189"/>
  <c r="D70" i="189"/>
  <c r="S69" i="189"/>
  <c r="Q69" i="189"/>
  <c r="K69" i="189"/>
  <c r="L69" i="189" s="1"/>
  <c r="I69" i="189"/>
  <c r="D69" i="189"/>
  <c r="S68" i="189"/>
  <c r="Q68" i="189"/>
  <c r="K68" i="189"/>
  <c r="L68" i="189" s="1"/>
  <c r="I68" i="189"/>
  <c r="D68" i="189"/>
  <c r="S67" i="189"/>
  <c r="Q67" i="189"/>
  <c r="K67" i="189"/>
  <c r="L67" i="189" s="1"/>
  <c r="I67" i="189"/>
  <c r="D67" i="189"/>
  <c r="S66" i="189"/>
  <c r="Q66" i="189"/>
  <c r="K66" i="189"/>
  <c r="L66" i="189" s="1"/>
  <c r="I66" i="189"/>
  <c r="D66" i="189"/>
  <c r="S65" i="189"/>
  <c r="Q65" i="189"/>
  <c r="K65" i="189"/>
  <c r="L65" i="189" s="1"/>
  <c r="I65" i="189"/>
  <c r="D65" i="189"/>
  <c r="S64" i="189"/>
  <c r="Q64" i="189"/>
  <c r="K64" i="189"/>
  <c r="L64" i="189" s="1"/>
  <c r="I64" i="189"/>
  <c r="D64" i="189"/>
  <c r="S63" i="189"/>
  <c r="Q63" i="189"/>
  <c r="K63" i="189"/>
  <c r="L63" i="189" s="1"/>
  <c r="I63" i="189"/>
  <c r="D63" i="189"/>
  <c r="S62" i="189"/>
  <c r="Q62" i="189"/>
  <c r="K62" i="189"/>
  <c r="L62" i="189" s="1"/>
  <c r="I62" i="189"/>
  <c r="D62" i="189"/>
  <c r="S61" i="189"/>
  <c r="Q61" i="189"/>
  <c r="K61" i="189"/>
  <c r="L61" i="189" s="1"/>
  <c r="I61" i="189"/>
  <c r="D61" i="189"/>
  <c r="S60" i="189"/>
  <c r="Q60" i="189"/>
  <c r="K60" i="189"/>
  <c r="L60" i="189" s="1"/>
  <c r="I60" i="189"/>
  <c r="D60" i="189"/>
  <c r="S59" i="189"/>
  <c r="Q59" i="189"/>
  <c r="K59" i="189"/>
  <c r="L59" i="189" s="1"/>
  <c r="I59" i="189"/>
  <c r="D59" i="189"/>
  <c r="S58" i="189"/>
  <c r="Q58" i="189"/>
  <c r="K58" i="189"/>
  <c r="L58" i="189" s="1"/>
  <c r="I58" i="189"/>
  <c r="D58" i="189"/>
  <c r="S57" i="189"/>
  <c r="Q57" i="189"/>
  <c r="K57" i="189"/>
  <c r="L57" i="189" s="1"/>
  <c r="I57" i="189"/>
  <c r="D57" i="189"/>
  <c r="S56" i="189"/>
  <c r="Q56" i="189"/>
  <c r="K56" i="189"/>
  <c r="L56" i="189" s="1"/>
  <c r="I56" i="189"/>
  <c r="D56" i="189"/>
  <c r="S55" i="189"/>
  <c r="Q55" i="189"/>
  <c r="K55" i="189"/>
  <c r="L55" i="189" s="1"/>
  <c r="I55" i="189"/>
  <c r="D55" i="189"/>
  <c r="S54" i="189"/>
  <c r="Q54" i="189"/>
  <c r="K54" i="189"/>
  <c r="L54" i="189" s="1"/>
  <c r="I54" i="189"/>
  <c r="D54" i="189"/>
  <c r="S53" i="189"/>
  <c r="Q53" i="189"/>
  <c r="K53" i="189"/>
  <c r="L53" i="189" s="1"/>
  <c r="I53" i="189"/>
  <c r="D53" i="189"/>
  <c r="S52" i="189"/>
  <c r="Q52" i="189"/>
  <c r="K52" i="189"/>
  <c r="L52" i="189" s="1"/>
  <c r="I52" i="189"/>
  <c r="D52" i="189"/>
  <c r="S51" i="189"/>
  <c r="Q51" i="189"/>
  <c r="K51" i="189"/>
  <c r="L51" i="189" s="1"/>
  <c r="I51" i="189"/>
  <c r="D51" i="189"/>
  <c r="S50" i="189"/>
  <c r="Q50" i="189"/>
  <c r="K50" i="189"/>
  <c r="L50" i="189" s="1"/>
  <c r="I50" i="189"/>
  <c r="D50" i="189"/>
  <c r="S49" i="189"/>
  <c r="Q49" i="189"/>
  <c r="K49" i="189"/>
  <c r="L49" i="189" s="1"/>
  <c r="I49" i="189"/>
  <c r="D49" i="189"/>
  <c r="S48" i="189"/>
  <c r="Q48" i="189"/>
  <c r="K48" i="189"/>
  <c r="L48" i="189" s="1"/>
  <c r="I48" i="189"/>
  <c r="D48" i="189"/>
  <c r="S47" i="189"/>
  <c r="Q47" i="189"/>
  <c r="K47" i="189"/>
  <c r="L47" i="189" s="1"/>
  <c r="I47" i="189"/>
  <c r="D47" i="189"/>
  <c r="S46" i="189"/>
  <c r="Q46" i="189"/>
  <c r="K46" i="189"/>
  <c r="L46" i="189" s="1"/>
  <c r="I46" i="189"/>
  <c r="D46" i="189"/>
  <c r="Q45" i="189"/>
  <c r="E44" i="189"/>
  <c r="E43" i="189"/>
  <c r="E42" i="189"/>
  <c r="E41" i="189"/>
  <c r="E40" i="189"/>
  <c r="E39" i="189"/>
  <c r="E38" i="189"/>
  <c r="E37" i="189"/>
  <c r="E36" i="189"/>
  <c r="E35" i="189"/>
  <c r="E34" i="189"/>
  <c r="E33" i="189"/>
  <c r="E32" i="189"/>
  <c r="E31" i="189"/>
  <c r="E30" i="189"/>
  <c r="F29" i="189"/>
  <c r="F28" i="189"/>
  <c r="F27" i="189"/>
  <c r="F26" i="189"/>
  <c r="F25" i="189"/>
  <c r="F24" i="189"/>
  <c r="F23" i="189"/>
  <c r="K22" i="189"/>
  <c r="F22" i="189"/>
  <c r="F21" i="189"/>
  <c r="F20" i="189"/>
  <c r="F19" i="189"/>
  <c r="F18" i="189"/>
  <c r="F17" i="189"/>
  <c r="F16" i="189"/>
  <c r="F15" i="189"/>
  <c r="F14" i="189"/>
  <c r="F13" i="189"/>
  <c r="F12" i="189"/>
  <c r="K11" i="189"/>
  <c r="K31" i="189" s="1"/>
  <c r="F11" i="189"/>
  <c r="F10" i="189"/>
  <c r="J8" i="189"/>
  <c r="H8" i="189"/>
  <c r="F8" i="189"/>
  <c r="J7" i="189"/>
  <c r="H7" i="189"/>
  <c r="F7" i="189"/>
  <c r="J6" i="189"/>
  <c r="H6" i="189"/>
  <c r="F6" i="189"/>
  <c r="J5" i="189"/>
  <c r="H5" i="189"/>
  <c r="F5" i="189"/>
  <c r="J4" i="189"/>
  <c r="H4" i="189"/>
  <c r="F4" i="189"/>
  <c r="J3" i="189"/>
  <c r="R7" i="189" s="1"/>
  <c r="H3" i="189"/>
  <c r="F3" i="189"/>
  <c r="AR44" i="188"/>
  <c r="AE44" i="188"/>
  <c r="S44" i="188"/>
  <c r="AQ43" i="188"/>
  <c r="AQ42" i="188"/>
  <c r="X33" i="188"/>
  <c r="AQ41" i="188" s="1"/>
  <c r="AI33" i="188" s="1"/>
  <c r="D33" i="188"/>
  <c r="X32" i="188"/>
  <c r="D32" i="188"/>
  <c r="X31" i="188"/>
  <c r="AQ39" i="188" s="1"/>
  <c r="AI31" i="188" s="1"/>
  <c r="D31" i="188"/>
  <c r="AQ31" i="188" s="1"/>
  <c r="O31" i="188" s="1"/>
  <c r="X30" i="188"/>
  <c r="AQ38" i="188" s="1"/>
  <c r="AI30" i="188" s="1"/>
  <c r="D30" i="188"/>
  <c r="AQ30" i="188" s="1"/>
  <c r="O30" i="188" s="1"/>
  <c r="X29" i="188"/>
  <c r="AQ37" i="188" s="1"/>
  <c r="AI29" i="188" s="1"/>
  <c r="D29" i="188"/>
  <c r="X28" i="188"/>
  <c r="AQ36" i="188" s="1"/>
  <c r="AI28" i="188" s="1"/>
  <c r="D28" i="188"/>
  <c r="X27" i="188"/>
  <c r="D27" i="188"/>
  <c r="X26" i="188"/>
  <c r="AQ34" i="188" s="1"/>
  <c r="AI26" i="188" s="1"/>
  <c r="D26" i="188"/>
  <c r="AQ26" i="188" s="1"/>
  <c r="O26" i="188" s="1"/>
  <c r="X25" i="188"/>
  <c r="D25" i="188"/>
  <c r="X24" i="188"/>
  <c r="D24" i="188"/>
  <c r="V21" i="187"/>
  <c r="V46" i="187" s="1"/>
  <c r="V65" i="187" s="1"/>
  <c r="L143" i="186"/>
  <c r="X87" i="2"/>
  <c r="X86" i="2"/>
  <c r="L138" i="186"/>
  <c r="I135" i="186"/>
  <c r="I134" i="186"/>
  <c r="I133" i="186"/>
  <c r="AA77" i="187"/>
  <c r="X84" i="187" s="1"/>
  <c r="I136" i="186" s="1"/>
  <c r="AE65" i="187"/>
  <c r="AG63" i="187"/>
  <c r="AB63" i="187"/>
  <c r="AG62" i="187"/>
  <c r="AB62" i="187"/>
  <c r="AG61" i="187"/>
  <c r="AB61" i="187"/>
  <c r="AG60" i="187"/>
  <c r="AB60" i="187"/>
  <c r="AG59" i="187"/>
  <c r="AB59" i="187"/>
  <c r="AG58" i="187"/>
  <c r="AB58" i="187"/>
  <c r="AG57" i="187"/>
  <c r="AB57" i="187"/>
  <c r="AG56" i="187"/>
  <c r="AB56" i="187"/>
  <c r="AG55" i="187"/>
  <c r="AB55" i="187"/>
  <c r="AG54" i="187"/>
  <c r="AB54" i="187"/>
  <c r="AG53" i="187"/>
  <c r="AB53" i="187"/>
  <c r="AG52" i="187"/>
  <c r="AB52" i="187"/>
  <c r="AG51" i="187"/>
  <c r="AB51" i="187"/>
  <c r="AG50" i="187"/>
  <c r="AB50" i="187"/>
  <c r="AG49" i="187"/>
  <c r="AB49" i="187"/>
  <c r="AG48" i="187"/>
  <c r="AE46" i="187"/>
  <c r="AB45" i="187"/>
  <c r="X80" i="187" s="1"/>
  <c r="I132" i="186" s="1"/>
  <c r="AG37" i="187"/>
  <c r="AG36" i="187"/>
  <c r="AG35" i="187"/>
  <c r="AG34" i="187"/>
  <c r="AG33" i="187"/>
  <c r="AG32" i="187"/>
  <c r="AG31" i="187"/>
  <c r="AG30" i="187"/>
  <c r="AG29" i="187"/>
  <c r="AG28" i="187"/>
  <c r="AG27" i="187"/>
  <c r="AG26" i="187"/>
  <c r="AA19" i="187"/>
  <c r="V19" i="187"/>
  <c r="AC19" i="187" s="1"/>
  <c r="AA18" i="187"/>
  <c r="V18" i="187"/>
  <c r="AC18" i="187" s="1"/>
  <c r="AA17" i="187"/>
  <c r="V17" i="187"/>
  <c r="AC17" i="187" s="1"/>
  <c r="AA16" i="187"/>
  <c r="V16" i="187"/>
  <c r="AC16" i="187" s="1"/>
  <c r="AA15" i="187"/>
  <c r="V15" i="187"/>
  <c r="AC15" i="187" s="1"/>
  <c r="AC14" i="187"/>
  <c r="AA14" i="187"/>
  <c r="AA13" i="187"/>
  <c r="V13" i="187"/>
  <c r="W13" i="187" s="1"/>
  <c r="AA12" i="187"/>
  <c r="V12" i="187"/>
  <c r="W12" i="187" s="1"/>
  <c r="AC11" i="187"/>
  <c r="AA11" i="187"/>
  <c r="AA10" i="187"/>
  <c r="V10" i="187"/>
  <c r="AC10" i="187" s="1"/>
  <c r="AA9" i="187"/>
  <c r="V9" i="187"/>
  <c r="AC9" i="187" s="1"/>
  <c r="AC8" i="187"/>
  <c r="AA8" i="187"/>
  <c r="AC7" i="187"/>
  <c r="AA7" i="187"/>
  <c r="AC6" i="187"/>
  <c r="AA6" i="187"/>
  <c r="AA5" i="187"/>
  <c r="V5" i="187"/>
  <c r="W5" i="187" s="1"/>
  <c r="AC4" i="187"/>
  <c r="AA4" i="187"/>
  <c r="AC3" i="187"/>
  <c r="AA3" i="187"/>
  <c r="K84" i="186"/>
  <c r="L84" i="186" s="1"/>
  <c r="K85" i="186"/>
  <c r="L85" i="186" s="1"/>
  <c r="K86" i="186"/>
  <c r="L86" i="186" s="1"/>
  <c r="K87" i="186"/>
  <c r="L87" i="186" s="1"/>
  <c r="K88" i="186"/>
  <c r="L88" i="186" s="1"/>
  <c r="K89" i="186"/>
  <c r="L89" i="186" s="1"/>
  <c r="K90" i="186"/>
  <c r="K91" i="186"/>
  <c r="L91" i="186" s="1"/>
  <c r="K92" i="186"/>
  <c r="L92" i="186" s="1"/>
  <c r="K93" i="186"/>
  <c r="L93" i="186" s="1"/>
  <c r="K94" i="186"/>
  <c r="L94" i="186" s="1"/>
  <c r="K95" i="186"/>
  <c r="L95" i="186" s="1"/>
  <c r="K96" i="186"/>
  <c r="L96" i="186" s="1"/>
  <c r="K97" i="186"/>
  <c r="L97" i="186" s="1"/>
  <c r="K98" i="186"/>
  <c r="L98" i="186" s="1"/>
  <c r="K99" i="186"/>
  <c r="L99" i="186" s="1"/>
  <c r="K100" i="186"/>
  <c r="L100" i="186" s="1"/>
  <c r="K101" i="186"/>
  <c r="L101" i="186" s="1"/>
  <c r="K102" i="186"/>
  <c r="L102" i="186" s="1"/>
  <c r="K103" i="186"/>
  <c r="L103" i="186" s="1"/>
  <c r="K104" i="186"/>
  <c r="L104" i="186" s="1"/>
  <c r="K105" i="186"/>
  <c r="L105" i="186" s="1"/>
  <c r="K106" i="186"/>
  <c r="L106" i="186" s="1"/>
  <c r="K107" i="186"/>
  <c r="L107" i="186" s="1"/>
  <c r="K83" i="186"/>
  <c r="L83" i="186" s="1"/>
  <c r="L90" i="186"/>
  <c r="I83" i="186"/>
  <c r="I84" i="186"/>
  <c r="I85" i="186"/>
  <c r="I86" i="186"/>
  <c r="I87" i="186"/>
  <c r="I88" i="186"/>
  <c r="I89" i="186"/>
  <c r="I90" i="186"/>
  <c r="I91" i="186"/>
  <c r="I92" i="186"/>
  <c r="I93" i="186"/>
  <c r="I94" i="186"/>
  <c r="I95" i="186"/>
  <c r="I96" i="186"/>
  <c r="I97" i="186"/>
  <c r="I98" i="186"/>
  <c r="I99" i="186"/>
  <c r="I100" i="186"/>
  <c r="I101" i="186"/>
  <c r="I102" i="186"/>
  <c r="I103" i="186"/>
  <c r="I104" i="186"/>
  <c r="I105" i="186"/>
  <c r="I106" i="186"/>
  <c r="I107" i="186"/>
  <c r="D108" i="186"/>
  <c r="D109" i="186"/>
  <c r="D110" i="186"/>
  <c r="D111" i="186"/>
  <c r="D112" i="186"/>
  <c r="D113" i="186"/>
  <c r="D114" i="186"/>
  <c r="D115" i="186"/>
  <c r="D116" i="186"/>
  <c r="D117" i="186"/>
  <c r="D118" i="186"/>
  <c r="D119" i="186"/>
  <c r="D120" i="186"/>
  <c r="D121" i="186"/>
  <c r="D122" i="186"/>
  <c r="D83" i="186"/>
  <c r="D84" i="186"/>
  <c r="D85" i="186"/>
  <c r="D86" i="186"/>
  <c r="D87" i="186"/>
  <c r="D88" i="186"/>
  <c r="D89" i="186"/>
  <c r="D90" i="186"/>
  <c r="D91" i="186"/>
  <c r="D92" i="186"/>
  <c r="D93" i="186"/>
  <c r="D94" i="186"/>
  <c r="D95" i="186"/>
  <c r="D96" i="186"/>
  <c r="D97" i="186"/>
  <c r="D98" i="186"/>
  <c r="D99" i="186"/>
  <c r="D100" i="186"/>
  <c r="D101" i="186"/>
  <c r="D102" i="186"/>
  <c r="D103" i="186"/>
  <c r="D104" i="186"/>
  <c r="D105" i="186"/>
  <c r="D106" i="186"/>
  <c r="D107" i="186"/>
  <c r="K47" i="186"/>
  <c r="L47" i="186" s="1"/>
  <c r="K48" i="186"/>
  <c r="L48" i="186" s="1"/>
  <c r="K49" i="186"/>
  <c r="L49" i="186" s="1"/>
  <c r="K50" i="186"/>
  <c r="L50" i="186" s="1"/>
  <c r="K51" i="186"/>
  <c r="L51" i="186" s="1"/>
  <c r="K52" i="186"/>
  <c r="L52" i="186" s="1"/>
  <c r="K53" i="186"/>
  <c r="L53" i="186" s="1"/>
  <c r="K54" i="186"/>
  <c r="L54" i="186" s="1"/>
  <c r="K55" i="186"/>
  <c r="L55" i="186" s="1"/>
  <c r="K56" i="186"/>
  <c r="L56" i="186" s="1"/>
  <c r="K57" i="186"/>
  <c r="L57" i="186" s="1"/>
  <c r="K58" i="186"/>
  <c r="L58" i="186" s="1"/>
  <c r="K59" i="186"/>
  <c r="L59" i="186" s="1"/>
  <c r="K60" i="186"/>
  <c r="L60" i="186" s="1"/>
  <c r="K61" i="186"/>
  <c r="L61" i="186" s="1"/>
  <c r="K62" i="186"/>
  <c r="L62" i="186" s="1"/>
  <c r="K63" i="186"/>
  <c r="L63" i="186" s="1"/>
  <c r="K64" i="186"/>
  <c r="K65" i="186"/>
  <c r="L65" i="186" s="1"/>
  <c r="K66" i="186"/>
  <c r="L66" i="186" s="1"/>
  <c r="K67" i="186"/>
  <c r="L67" i="186" s="1"/>
  <c r="K68" i="186"/>
  <c r="L68" i="186" s="1"/>
  <c r="K69" i="186"/>
  <c r="L69" i="186" s="1"/>
  <c r="K70" i="186"/>
  <c r="L70" i="186" s="1"/>
  <c r="K71" i="186"/>
  <c r="L71" i="186" s="1"/>
  <c r="K72" i="186"/>
  <c r="L72" i="186" s="1"/>
  <c r="K73" i="186"/>
  <c r="L73" i="186" s="1"/>
  <c r="K74" i="186"/>
  <c r="L74" i="186" s="1"/>
  <c r="K75" i="186"/>
  <c r="L75" i="186" s="1"/>
  <c r="K76" i="186"/>
  <c r="L76" i="186" s="1"/>
  <c r="K77" i="186"/>
  <c r="L77" i="186" s="1"/>
  <c r="K78" i="186"/>
  <c r="L78" i="186" s="1"/>
  <c r="K79" i="186"/>
  <c r="L79" i="186" s="1"/>
  <c r="K46" i="186"/>
  <c r="L46" i="186" s="1"/>
  <c r="I47" i="186"/>
  <c r="I48" i="186"/>
  <c r="I49" i="186"/>
  <c r="I50" i="186"/>
  <c r="I51" i="186"/>
  <c r="I52" i="186"/>
  <c r="I53" i="186"/>
  <c r="I54" i="186"/>
  <c r="I55" i="186"/>
  <c r="I56" i="186"/>
  <c r="I57" i="186"/>
  <c r="I58" i="186"/>
  <c r="I59" i="186"/>
  <c r="I60" i="186"/>
  <c r="I61" i="186"/>
  <c r="I62" i="186"/>
  <c r="I63" i="186"/>
  <c r="I64" i="186"/>
  <c r="I65" i="186"/>
  <c r="I66" i="186"/>
  <c r="I67" i="186"/>
  <c r="I68" i="186"/>
  <c r="I69" i="186"/>
  <c r="I70" i="186"/>
  <c r="I71" i="186"/>
  <c r="I72" i="186"/>
  <c r="I73" i="186"/>
  <c r="I74" i="186"/>
  <c r="I75" i="186"/>
  <c r="I76" i="186"/>
  <c r="I77" i="186"/>
  <c r="I78" i="186"/>
  <c r="I79" i="186"/>
  <c r="I46" i="186"/>
  <c r="D79" i="186"/>
  <c r="D78" i="186"/>
  <c r="D77" i="186"/>
  <c r="D76" i="186"/>
  <c r="D75" i="186"/>
  <c r="D74" i="186"/>
  <c r="D73" i="186"/>
  <c r="D72" i="186"/>
  <c r="D71" i="186"/>
  <c r="D70" i="186"/>
  <c r="D69" i="186"/>
  <c r="D68" i="186"/>
  <c r="D67" i="186"/>
  <c r="D66" i="186"/>
  <c r="D65" i="186"/>
  <c r="D64" i="186"/>
  <c r="D63" i="186"/>
  <c r="D62" i="186"/>
  <c r="D61" i="186"/>
  <c r="D60" i="186"/>
  <c r="D59" i="186"/>
  <c r="D58" i="186"/>
  <c r="D57" i="186"/>
  <c r="D56" i="186"/>
  <c r="D55" i="186"/>
  <c r="D54" i="186"/>
  <c r="D53" i="186"/>
  <c r="D52" i="186"/>
  <c r="D51" i="186"/>
  <c r="D50" i="186"/>
  <c r="D49" i="186"/>
  <c r="D48" i="186"/>
  <c r="D47" i="186"/>
  <c r="D46" i="186"/>
  <c r="F11" i="186"/>
  <c r="F12" i="186"/>
  <c r="F13" i="186"/>
  <c r="F14" i="186"/>
  <c r="F15" i="186"/>
  <c r="F16" i="186"/>
  <c r="F17" i="186"/>
  <c r="F18" i="186"/>
  <c r="F19" i="186"/>
  <c r="F20" i="186"/>
  <c r="F21" i="186"/>
  <c r="F22" i="186"/>
  <c r="F23" i="186"/>
  <c r="F24" i="186"/>
  <c r="F25" i="186"/>
  <c r="F26" i="186"/>
  <c r="F27" i="186"/>
  <c r="F28" i="186"/>
  <c r="F29" i="186"/>
  <c r="F10" i="186"/>
  <c r="C21" i="186"/>
  <c r="E13" i="63" s="1"/>
  <c r="C22" i="186"/>
  <c r="C43" i="186" s="1"/>
  <c r="I43" i="186" s="1"/>
  <c r="C23" i="186"/>
  <c r="E15" i="63" s="1"/>
  <c r="C24" i="186"/>
  <c r="C44" i="186" s="1"/>
  <c r="I44" i="186" s="1"/>
  <c r="C25" i="186"/>
  <c r="K25" i="186" s="1"/>
  <c r="C26" i="186"/>
  <c r="K26" i="186" s="1"/>
  <c r="C27" i="186"/>
  <c r="K27" i="186" s="1"/>
  <c r="C28" i="186"/>
  <c r="K28" i="186" s="1"/>
  <c r="C29" i="186"/>
  <c r="E21" i="63" s="1"/>
  <c r="C20" i="186"/>
  <c r="K20" i="186" s="1"/>
  <c r="C11" i="186"/>
  <c r="K11" i="186" s="1"/>
  <c r="C12" i="186"/>
  <c r="K12" i="186" s="1"/>
  <c r="C13" i="186"/>
  <c r="E5" i="63" s="1"/>
  <c r="C14" i="186"/>
  <c r="E6" i="63" s="1"/>
  <c r="C15" i="186"/>
  <c r="E7" i="63" s="1"/>
  <c r="C16" i="186"/>
  <c r="E8" i="63" s="1"/>
  <c r="C17" i="186"/>
  <c r="K17" i="186" s="1"/>
  <c r="C18" i="186"/>
  <c r="K18" i="186" s="1"/>
  <c r="C19" i="186"/>
  <c r="K19" i="186" s="1"/>
  <c r="AJ92" i="2"/>
  <c r="AW29" i="2"/>
  <c r="AX29" i="2"/>
  <c r="AW30" i="2"/>
  <c r="AX30" i="2"/>
  <c r="AW31" i="2"/>
  <c r="AX31" i="2"/>
  <c r="AW32" i="2"/>
  <c r="AX32" i="2"/>
  <c r="U32" i="2"/>
  <c r="U31" i="2"/>
  <c r="U30" i="2"/>
  <c r="U29" i="2"/>
  <c r="U28" i="2"/>
  <c r="U27" i="2"/>
  <c r="U26" i="2"/>
  <c r="U25" i="2"/>
  <c r="U24" i="2"/>
  <c r="U23" i="2"/>
  <c r="U21" i="2"/>
  <c r="U22" i="2"/>
  <c r="R32" i="2"/>
  <c r="R31" i="2"/>
  <c r="R30" i="2"/>
  <c r="R29" i="2"/>
  <c r="R28" i="2"/>
  <c r="R27" i="2"/>
  <c r="R26" i="2"/>
  <c r="R25" i="2"/>
  <c r="R24" i="2"/>
  <c r="R23" i="2"/>
  <c r="R14" i="2"/>
  <c r="R15" i="2"/>
  <c r="R16" i="2"/>
  <c r="R17" i="2"/>
  <c r="R18" i="2"/>
  <c r="R19" i="2"/>
  <c r="R20" i="2"/>
  <c r="R21" i="2"/>
  <c r="R22" i="2"/>
  <c r="D24" i="2"/>
  <c r="AC24" i="2" s="1"/>
  <c r="D25" i="2"/>
  <c r="AC25" i="2" s="1"/>
  <c r="D26" i="2"/>
  <c r="AC26" i="2" s="1"/>
  <c r="D27" i="2"/>
  <c r="AC27" i="2" s="1"/>
  <c r="D28" i="2"/>
  <c r="AC28" i="2" s="1"/>
  <c r="D29" i="2"/>
  <c r="AR29" i="2" s="1"/>
  <c r="D30" i="2"/>
  <c r="AO30" i="2" s="1"/>
  <c r="D31" i="2"/>
  <c r="AO31" i="2" s="1"/>
  <c r="D32" i="2"/>
  <c r="AO32" i="2" s="1"/>
  <c r="D23" i="2"/>
  <c r="D15" i="2"/>
  <c r="D16" i="2"/>
  <c r="D17" i="2"/>
  <c r="D18" i="2"/>
  <c r="D19" i="2"/>
  <c r="D20" i="2"/>
  <c r="D21" i="2"/>
  <c r="D22" i="2"/>
  <c r="AQ43" i="23"/>
  <c r="AQ42" i="23"/>
  <c r="X33" i="23"/>
  <c r="D29" i="186" s="1"/>
  <c r="O29" i="186" s="1"/>
  <c r="D33" i="23"/>
  <c r="G22" i="2" s="1"/>
  <c r="X32" i="23"/>
  <c r="D28" i="186" s="1"/>
  <c r="O28" i="186" s="1"/>
  <c r="D32" i="23"/>
  <c r="G21" i="2" s="1"/>
  <c r="C10" i="186"/>
  <c r="E2" i="63" s="1"/>
  <c r="D7" i="186"/>
  <c r="D6" i="186"/>
  <c r="E5" i="186"/>
  <c r="D5" i="186"/>
  <c r="C5" i="186"/>
  <c r="D4" i="186"/>
  <c r="D3" i="186"/>
  <c r="D2" i="186"/>
  <c r="K248" i="186"/>
  <c r="L248" i="186" s="1"/>
  <c r="K247" i="186"/>
  <c r="L247" i="186" s="1"/>
  <c r="K246" i="186"/>
  <c r="L246" i="186" s="1"/>
  <c r="H246" i="186" s="1"/>
  <c r="K245" i="186"/>
  <c r="L245" i="186" s="1"/>
  <c r="J245" i="186"/>
  <c r="K241" i="186"/>
  <c r="L241" i="186" s="1"/>
  <c r="K240" i="186"/>
  <c r="L240" i="186" s="1"/>
  <c r="K239" i="186"/>
  <c r="L239" i="186" s="1"/>
  <c r="K238" i="186"/>
  <c r="L238" i="186" s="1"/>
  <c r="J238" i="186"/>
  <c r="K234" i="186"/>
  <c r="L234" i="186" s="1"/>
  <c r="H234" i="186" s="1"/>
  <c r="K233" i="186"/>
  <c r="L233" i="186" s="1"/>
  <c r="K232" i="186"/>
  <c r="L232" i="186" s="1"/>
  <c r="K231" i="186"/>
  <c r="L231" i="186" s="1"/>
  <c r="J231" i="186"/>
  <c r="K227" i="186"/>
  <c r="L227" i="186" s="1"/>
  <c r="K226" i="186"/>
  <c r="L226" i="186" s="1"/>
  <c r="H226" i="186" s="1"/>
  <c r="K225" i="186"/>
  <c r="L225" i="186" s="1"/>
  <c r="K224" i="186"/>
  <c r="L224" i="186" s="1"/>
  <c r="J224" i="186"/>
  <c r="K220" i="186"/>
  <c r="L220" i="186" s="1"/>
  <c r="H220" i="186" s="1"/>
  <c r="K219" i="186"/>
  <c r="L219" i="186" s="1"/>
  <c r="K218" i="186"/>
  <c r="L218" i="186" s="1"/>
  <c r="K217" i="186"/>
  <c r="L217" i="186" s="1"/>
  <c r="J217" i="186"/>
  <c r="K213" i="186"/>
  <c r="L213" i="186" s="1"/>
  <c r="K212" i="186"/>
  <c r="L212" i="186" s="1"/>
  <c r="M212" i="186" s="1"/>
  <c r="K211" i="186"/>
  <c r="L211" i="186" s="1"/>
  <c r="K210" i="186"/>
  <c r="L210" i="186" s="1"/>
  <c r="J210" i="186"/>
  <c r="K206" i="186"/>
  <c r="L206" i="186" s="1"/>
  <c r="H206" i="186" s="1"/>
  <c r="K205" i="186"/>
  <c r="L205" i="186" s="1"/>
  <c r="K204" i="186"/>
  <c r="L204" i="186" s="1"/>
  <c r="K203" i="186"/>
  <c r="L203" i="186" s="1"/>
  <c r="J203" i="186"/>
  <c r="K199" i="186"/>
  <c r="L199" i="186" s="1"/>
  <c r="K198" i="186"/>
  <c r="L198" i="186" s="1"/>
  <c r="H198" i="186" s="1"/>
  <c r="K197" i="186"/>
  <c r="L197" i="186" s="1"/>
  <c r="K196" i="186"/>
  <c r="L196" i="186" s="1"/>
  <c r="J196" i="186"/>
  <c r="K192" i="186"/>
  <c r="L192" i="186" s="1"/>
  <c r="H192" i="186" s="1"/>
  <c r="K191" i="186"/>
  <c r="L191" i="186" s="1"/>
  <c r="K190" i="186"/>
  <c r="L190" i="186" s="1"/>
  <c r="K189" i="186"/>
  <c r="L189" i="186" s="1"/>
  <c r="J189" i="186"/>
  <c r="K185" i="186"/>
  <c r="L185" i="186" s="1"/>
  <c r="K184" i="186"/>
  <c r="L184" i="186" s="1"/>
  <c r="M184" i="186" s="1"/>
  <c r="K183" i="186"/>
  <c r="L183" i="186" s="1"/>
  <c r="K182" i="186"/>
  <c r="L182" i="186" s="1"/>
  <c r="J182" i="186"/>
  <c r="K178" i="186"/>
  <c r="L178" i="186" s="1"/>
  <c r="H178" i="186" s="1"/>
  <c r="K177" i="186"/>
  <c r="L177" i="186" s="1"/>
  <c r="K176" i="186"/>
  <c r="L176" i="186" s="1"/>
  <c r="K175" i="186"/>
  <c r="L175" i="186" s="1"/>
  <c r="J175" i="186"/>
  <c r="K171" i="186"/>
  <c r="L171" i="186" s="1"/>
  <c r="K170" i="186"/>
  <c r="L170" i="186" s="1"/>
  <c r="M170" i="186" s="1"/>
  <c r="K169" i="186"/>
  <c r="L169" i="186" s="1"/>
  <c r="K168" i="186"/>
  <c r="L168" i="186" s="1"/>
  <c r="J168" i="186"/>
  <c r="K164" i="186"/>
  <c r="L164" i="186" s="1"/>
  <c r="H164" i="186" s="1"/>
  <c r="K163" i="186"/>
  <c r="L163" i="186" s="1"/>
  <c r="K162" i="186"/>
  <c r="L162" i="186" s="1"/>
  <c r="K161" i="186"/>
  <c r="L161" i="186" s="1"/>
  <c r="J161" i="186"/>
  <c r="K157" i="186"/>
  <c r="L157" i="186" s="1"/>
  <c r="K156" i="186"/>
  <c r="L156" i="186" s="1"/>
  <c r="H156" i="186" s="1"/>
  <c r="K155" i="186"/>
  <c r="L155" i="186" s="1"/>
  <c r="K154" i="186"/>
  <c r="L154" i="186" s="1"/>
  <c r="J154" i="186"/>
  <c r="K150" i="186"/>
  <c r="L150" i="186" s="1"/>
  <c r="H150" i="186" s="1"/>
  <c r="K149" i="186"/>
  <c r="L149" i="186" s="1"/>
  <c r="K148" i="186"/>
  <c r="L148" i="186" s="1"/>
  <c r="K147" i="186"/>
  <c r="L147" i="186" s="1"/>
  <c r="J147" i="186"/>
  <c r="G137" i="186"/>
  <c r="J137" i="186" s="1"/>
  <c r="L131" i="186"/>
  <c r="L130" i="186"/>
  <c r="R131" i="186" s="1"/>
  <c r="J130" i="186"/>
  <c r="J129" i="186"/>
  <c r="L128" i="186"/>
  <c r="J128" i="186"/>
  <c r="T127" i="186"/>
  <c r="T128" i="186" s="1"/>
  <c r="T129" i="186" s="1"/>
  <c r="L127" i="186"/>
  <c r="J127" i="186"/>
  <c r="G126" i="186"/>
  <c r="L126" i="186" s="1"/>
  <c r="S122" i="186"/>
  <c r="S121" i="186"/>
  <c r="S120" i="186"/>
  <c r="S119" i="186"/>
  <c r="S118" i="186"/>
  <c r="S117" i="186"/>
  <c r="S116" i="186"/>
  <c r="S115" i="186"/>
  <c r="S114" i="186"/>
  <c r="S113" i="186"/>
  <c r="S112" i="186"/>
  <c r="S111" i="186"/>
  <c r="S110" i="186"/>
  <c r="S109" i="186"/>
  <c r="S108" i="186"/>
  <c r="S107" i="186"/>
  <c r="S106" i="186"/>
  <c r="S105" i="186"/>
  <c r="S104" i="186"/>
  <c r="S103" i="186"/>
  <c r="S102" i="186"/>
  <c r="S101" i="186"/>
  <c r="S100" i="186"/>
  <c r="S99" i="186"/>
  <c r="S98" i="186"/>
  <c r="S97" i="186"/>
  <c r="S96" i="186"/>
  <c r="S95" i="186"/>
  <c r="S94" i="186"/>
  <c r="S93" i="186"/>
  <c r="S92" i="186"/>
  <c r="S91" i="186"/>
  <c r="S90" i="186"/>
  <c r="S89" i="186"/>
  <c r="S88" i="186"/>
  <c r="S87" i="186"/>
  <c r="S86" i="186"/>
  <c r="S85" i="186"/>
  <c r="S84" i="186"/>
  <c r="S83" i="186"/>
  <c r="Q81" i="186"/>
  <c r="L81" i="186"/>
  <c r="S80" i="186"/>
  <c r="Q80" i="186"/>
  <c r="L80" i="186"/>
  <c r="S79" i="186"/>
  <c r="Q79" i="186"/>
  <c r="S78" i="186"/>
  <c r="Q78" i="186"/>
  <c r="S77" i="186"/>
  <c r="Q77" i="186"/>
  <c r="S76" i="186"/>
  <c r="Q76" i="186"/>
  <c r="S75" i="186"/>
  <c r="Q75" i="186"/>
  <c r="S74" i="186"/>
  <c r="Q74" i="186"/>
  <c r="S73" i="186"/>
  <c r="Q73" i="186"/>
  <c r="S72" i="186"/>
  <c r="Q72" i="186"/>
  <c r="S71" i="186"/>
  <c r="Q71" i="186"/>
  <c r="S70" i="186"/>
  <c r="Q70" i="186"/>
  <c r="S69" i="186"/>
  <c r="Q69" i="186"/>
  <c r="S68" i="186"/>
  <c r="Q68" i="186"/>
  <c r="S67" i="186"/>
  <c r="Q67" i="186"/>
  <c r="S66" i="186"/>
  <c r="Q66" i="186"/>
  <c r="S65" i="186"/>
  <c r="Q65" i="186"/>
  <c r="S64" i="186"/>
  <c r="Q64" i="186"/>
  <c r="L64" i="186"/>
  <c r="S63" i="186"/>
  <c r="Q63" i="186"/>
  <c r="S62" i="186"/>
  <c r="Q62" i="186"/>
  <c r="S61" i="186"/>
  <c r="Q61" i="186"/>
  <c r="S60" i="186"/>
  <c r="Q60" i="186"/>
  <c r="S59" i="186"/>
  <c r="Q59" i="186"/>
  <c r="S58" i="186"/>
  <c r="Q58" i="186"/>
  <c r="S57" i="186"/>
  <c r="Q57" i="186"/>
  <c r="S56" i="186"/>
  <c r="Q56" i="186"/>
  <c r="S55" i="186"/>
  <c r="Q55" i="186"/>
  <c r="S54" i="186"/>
  <c r="Q54" i="186"/>
  <c r="S53" i="186"/>
  <c r="Q53" i="186"/>
  <c r="S52" i="186"/>
  <c r="Q52" i="186"/>
  <c r="S51" i="186"/>
  <c r="Q51" i="186"/>
  <c r="S50" i="186"/>
  <c r="Q50" i="186"/>
  <c r="S49" i="186"/>
  <c r="Q49" i="186"/>
  <c r="S48" i="186"/>
  <c r="Q48" i="186"/>
  <c r="S47" i="186"/>
  <c r="Q47" i="186"/>
  <c r="S46" i="186"/>
  <c r="Q46" i="186"/>
  <c r="Q45" i="186"/>
  <c r="E44" i="186"/>
  <c r="E43" i="186"/>
  <c r="E42" i="186"/>
  <c r="E41" i="186"/>
  <c r="E40" i="186"/>
  <c r="E39" i="186"/>
  <c r="E38" i="186"/>
  <c r="E37" i="186"/>
  <c r="E36" i="186"/>
  <c r="E35" i="186"/>
  <c r="E34" i="186"/>
  <c r="E33" i="186"/>
  <c r="E32" i="186"/>
  <c r="E31" i="186"/>
  <c r="E30" i="186"/>
  <c r="J8" i="186"/>
  <c r="H8" i="186"/>
  <c r="F8" i="186"/>
  <c r="J7" i="186"/>
  <c r="H7" i="186"/>
  <c r="F7" i="186"/>
  <c r="J6" i="186"/>
  <c r="H6" i="186"/>
  <c r="F6" i="186"/>
  <c r="J5" i="186"/>
  <c r="H5" i="186"/>
  <c r="F5" i="186"/>
  <c r="J4" i="186"/>
  <c r="H4" i="186"/>
  <c r="F4" i="186"/>
  <c r="J3" i="186"/>
  <c r="R7" i="186" s="1"/>
  <c r="H3" i="186"/>
  <c r="F3" i="186"/>
  <c r="AC32" i="206" l="1"/>
  <c r="AR19" i="218"/>
  <c r="AU19" i="218" s="1"/>
  <c r="AR17" i="262"/>
  <c r="K14" i="197"/>
  <c r="K34" i="197" s="1"/>
  <c r="K21" i="197"/>
  <c r="K41" i="197" s="1"/>
  <c r="AC17" i="198"/>
  <c r="AR32" i="198"/>
  <c r="AU32" i="198" s="1"/>
  <c r="K25" i="201"/>
  <c r="C41" i="201"/>
  <c r="I41" i="201" s="1"/>
  <c r="AO19" i="202"/>
  <c r="AG51" i="214"/>
  <c r="AC27" i="218"/>
  <c r="I23" i="249"/>
  <c r="K29" i="249"/>
  <c r="AG29" i="250"/>
  <c r="AQ40" i="252"/>
  <c r="AI32" i="252" s="1"/>
  <c r="C39" i="193"/>
  <c r="I39" i="193" s="1"/>
  <c r="AO22" i="202"/>
  <c r="AO14" i="206"/>
  <c r="C35" i="209"/>
  <c r="I35" i="209" s="1"/>
  <c r="K20" i="213"/>
  <c r="K40" i="213" s="1"/>
  <c r="K18" i="229"/>
  <c r="K38" i="229" s="1"/>
  <c r="C31" i="229"/>
  <c r="I31" i="229" s="1"/>
  <c r="K23" i="249"/>
  <c r="K43" i="249" s="1"/>
  <c r="AO17" i="194"/>
  <c r="I29" i="197"/>
  <c r="AC24" i="198"/>
  <c r="AR27" i="202"/>
  <c r="AO22" i="206"/>
  <c r="C32" i="217"/>
  <c r="I32" i="217" s="1"/>
  <c r="H203" i="225"/>
  <c r="AO20" i="226"/>
  <c r="AG27" i="230"/>
  <c r="C33" i="245"/>
  <c r="I33" i="245" s="1"/>
  <c r="I10" i="193"/>
  <c r="AO19" i="194"/>
  <c r="K21" i="201"/>
  <c r="AC30" i="230"/>
  <c r="B80" i="230"/>
  <c r="I15" i="237"/>
  <c r="K12" i="253"/>
  <c r="K32" i="253" s="1"/>
  <c r="AO24" i="198"/>
  <c r="AC24" i="206"/>
  <c r="I10" i="237"/>
  <c r="H217" i="201"/>
  <c r="K28" i="217"/>
  <c r="C41" i="217"/>
  <c r="I41" i="217" s="1"/>
  <c r="AC19" i="218"/>
  <c r="AC20" i="222"/>
  <c r="AO16" i="230"/>
  <c r="AR26" i="238"/>
  <c r="AR20" i="250"/>
  <c r="AV20" i="250" s="1"/>
  <c r="I20" i="209"/>
  <c r="K23" i="213"/>
  <c r="K43" i="213" s="1"/>
  <c r="AO30" i="214"/>
  <c r="K24" i="221"/>
  <c r="K44" i="221" s="1"/>
  <c r="C36" i="221"/>
  <c r="I36" i="221" s="1"/>
  <c r="AG29" i="226"/>
  <c r="AJ65" i="238"/>
  <c r="I21" i="253"/>
  <c r="AG28" i="254"/>
  <c r="AC22" i="230"/>
  <c r="I29" i="241"/>
  <c r="K19" i="245"/>
  <c r="K39" i="245" s="1"/>
  <c r="I15" i="253"/>
  <c r="AO28" i="190"/>
  <c r="I25" i="193"/>
  <c r="AR16" i="202"/>
  <c r="AT16" i="202" s="1"/>
  <c r="I10" i="217"/>
  <c r="I28" i="217"/>
  <c r="C33" i="217"/>
  <c r="I33" i="217" s="1"/>
  <c r="H238" i="217"/>
  <c r="AP46" i="218"/>
  <c r="N2" i="221"/>
  <c r="K15" i="221"/>
  <c r="K35" i="221" s="1"/>
  <c r="AO16" i="222"/>
  <c r="I22" i="225"/>
  <c r="I21" i="229"/>
  <c r="AR24" i="230"/>
  <c r="AV24" i="230" s="1"/>
  <c r="K23" i="237"/>
  <c r="I16" i="241"/>
  <c r="AO16" i="246"/>
  <c r="N2" i="249"/>
  <c r="K15" i="249"/>
  <c r="C43" i="249"/>
  <c r="I43" i="249" s="1"/>
  <c r="AR17" i="250"/>
  <c r="G53" i="250"/>
  <c r="K29" i="253"/>
  <c r="AR26" i="258"/>
  <c r="I11" i="189"/>
  <c r="B82" i="210"/>
  <c r="AR16" i="214"/>
  <c r="AO14" i="238"/>
  <c r="AC14" i="242"/>
  <c r="K23" i="253"/>
  <c r="K43" i="253" s="1"/>
  <c r="K15" i="257"/>
  <c r="H170" i="221"/>
  <c r="H164" i="237"/>
  <c r="I27" i="245"/>
  <c r="I11" i="197"/>
  <c r="K22" i="197"/>
  <c r="K42" i="197" s="1"/>
  <c r="AO17" i="198"/>
  <c r="AR24" i="202"/>
  <c r="AJ41" i="190"/>
  <c r="B41" i="190" s="1"/>
  <c r="C44" i="193"/>
  <c r="I44" i="193" s="1"/>
  <c r="I19" i="209"/>
  <c r="K12" i="217"/>
  <c r="C31" i="217"/>
  <c r="I31" i="217" s="1"/>
  <c r="I18" i="221"/>
  <c r="K23" i="221"/>
  <c r="K43" i="221" s="1"/>
  <c r="K27" i="221"/>
  <c r="AR21" i="222"/>
  <c r="AU21" i="222" s="1"/>
  <c r="M93" i="222"/>
  <c r="K14" i="225"/>
  <c r="K34" i="225" s="1"/>
  <c r="I13" i="229"/>
  <c r="AO32" i="230"/>
  <c r="I20" i="233"/>
  <c r="AO26" i="242"/>
  <c r="I23" i="245"/>
  <c r="I18" i="249"/>
  <c r="AO29" i="250"/>
  <c r="B92" i="250"/>
  <c r="I13" i="253"/>
  <c r="I17" i="257"/>
  <c r="AO32" i="198"/>
  <c r="H232" i="205"/>
  <c r="AR15" i="210"/>
  <c r="C144" i="210"/>
  <c r="AO29" i="214"/>
  <c r="M93" i="214"/>
  <c r="K18" i="221"/>
  <c r="K38" i="221" s="1"/>
  <c r="AR4" i="222"/>
  <c r="AC26" i="222"/>
  <c r="K23" i="245"/>
  <c r="K43" i="245" s="1"/>
  <c r="AG24" i="250"/>
  <c r="I21" i="213"/>
  <c r="I25" i="209"/>
  <c r="K21" i="213"/>
  <c r="AO16" i="214"/>
  <c r="AR30" i="214"/>
  <c r="AV30" i="214" s="1"/>
  <c r="G57" i="214"/>
  <c r="I16" i="221"/>
  <c r="AG31" i="222"/>
  <c r="K13" i="233"/>
  <c r="K33" i="233" s="1"/>
  <c r="K14" i="237"/>
  <c r="W15" i="251"/>
  <c r="AG31" i="262"/>
  <c r="I19" i="189"/>
  <c r="AC25" i="190"/>
  <c r="AR59" i="190"/>
  <c r="AT59" i="190" s="1"/>
  <c r="AC28" i="202"/>
  <c r="K28" i="189"/>
  <c r="C36" i="189"/>
  <c r="I36" i="189" s="1"/>
  <c r="C123" i="190"/>
  <c r="AO28" i="202"/>
  <c r="I12" i="217"/>
  <c r="AO27" i="218"/>
  <c r="AG54" i="218"/>
  <c r="AJ65" i="218"/>
  <c r="B65" i="218" s="1"/>
  <c r="AC15" i="219"/>
  <c r="K16" i="221"/>
  <c r="K36" i="221" s="1"/>
  <c r="C37" i="221"/>
  <c r="I37" i="221" s="1"/>
  <c r="AR20" i="222"/>
  <c r="AU20" i="222" s="1"/>
  <c r="C116" i="222"/>
  <c r="K22" i="225"/>
  <c r="K42" i="225" s="1"/>
  <c r="C30" i="229"/>
  <c r="I30" i="229" s="1"/>
  <c r="AC14" i="230"/>
  <c r="AJ42" i="230"/>
  <c r="AS63" i="230"/>
  <c r="I26" i="233"/>
  <c r="AC21" i="234"/>
  <c r="N2" i="237"/>
  <c r="K19" i="237"/>
  <c r="K39" i="237" s="1"/>
  <c r="AC30" i="238"/>
  <c r="I20" i="245"/>
  <c r="AC14" i="250"/>
  <c r="I23" i="253"/>
  <c r="I29" i="253"/>
  <c r="AR24" i="254"/>
  <c r="AS24" i="254" s="1"/>
  <c r="AQ75" i="194"/>
  <c r="N2" i="189"/>
  <c r="I24" i="193"/>
  <c r="I29" i="193"/>
  <c r="C37" i="193"/>
  <c r="I37" i="193" s="1"/>
  <c r="C43" i="193"/>
  <c r="I43" i="193" s="1"/>
  <c r="H189" i="193"/>
  <c r="H231" i="193"/>
  <c r="AR57" i="214"/>
  <c r="AC31" i="222"/>
  <c r="AC14" i="226"/>
  <c r="AC24" i="226"/>
  <c r="AO14" i="230"/>
  <c r="AC24" i="230"/>
  <c r="AG24" i="230"/>
  <c r="AG29" i="230"/>
  <c r="AG32" i="230"/>
  <c r="AC66" i="262"/>
  <c r="K24" i="193"/>
  <c r="K44" i="193" s="1"/>
  <c r="AC15" i="194"/>
  <c r="C32" i="197"/>
  <c r="I32" i="197" s="1"/>
  <c r="I13" i="213"/>
  <c r="I29" i="213"/>
  <c r="C44" i="221"/>
  <c r="I44" i="221" s="1"/>
  <c r="AC15" i="222"/>
  <c r="AO31" i="222"/>
  <c r="AR26" i="226"/>
  <c r="AC32" i="234"/>
  <c r="C43" i="201"/>
  <c r="I43" i="201" s="1"/>
  <c r="AC52" i="206"/>
  <c r="M177" i="209"/>
  <c r="K13" i="213"/>
  <c r="K33" i="213" s="1"/>
  <c r="K29" i="213"/>
  <c r="AC18" i="218"/>
  <c r="C144" i="218"/>
  <c r="AO15" i="222"/>
  <c r="AC23" i="222"/>
  <c r="AC12" i="227"/>
  <c r="K21" i="229"/>
  <c r="K41" i="229" s="1"/>
  <c r="AO32" i="234"/>
  <c r="AG28" i="234"/>
  <c r="C43" i="237"/>
  <c r="I43" i="237" s="1"/>
  <c r="H232" i="237"/>
  <c r="AC20" i="238"/>
  <c r="BA44" i="238"/>
  <c r="C42" i="241"/>
  <c r="I42" i="241" s="1"/>
  <c r="AC17" i="242"/>
  <c r="K27" i="245"/>
  <c r="AC16" i="246"/>
  <c r="I14" i="249"/>
  <c r="AT75" i="250"/>
  <c r="I17" i="201"/>
  <c r="AP75" i="206"/>
  <c r="AR31" i="210"/>
  <c r="AV31" i="210" s="1"/>
  <c r="AO23" i="222"/>
  <c r="AO20" i="238"/>
  <c r="I13" i="193"/>
  <c r="BC63" i="198"/>
  <c r="K17" i="201"/>
  <c r="AP75" i="210"/>
  <c r="K20" i="217"/>
  <c r="I24" i="221"/>
  <c r="K13" i="229"/>
  <c r="K33" i="229" s="1"/>
  <c r="I18" i="229"/>
  <c r="C39" i="229"/>
  <c r="I39" i="229" s="1"/>
  <c r="AS75" i="234"/>
  <c r="I23" i="237"/>
  <c r="AR20" i="238"/>
  <c r="I22" i="241"/>
  <c r="C43" i="241"/>
  <c r="I43" i="241" s="1"/>
  <c r="AO19" i="242"/>
  <c r="I19" i="245"/>
  <c r="M211" i="245"/>
  <c r="C123" i="246"/>
  <c r="AR17" i="254"/>
  <c r="AS17" i="254" s="1"/>
  <c r="AO15" i="210"/>
  <c r="AO31" i="210"/>
  <c r="C116" i="210"/>
  <c r="AQ24" i="216"/>
  <c r="O24" i="216" s="1"/>
  <c r="D10" i="253"/>
  <c r="C41" i="189"/>
  <c r="I41" i="189" s="1"/>
  <c r="AO17" i="190"/>
  <c r="G64" i="190"/>
  <c r="H164" i="193"/>
  <c r="C32" i="205"/>
  <c r="I32" i="205" s="1"/>
  <c r="AC29" i="214"/>
  <c r="AJ41" i="214"/>
  <c r="I128" i="217"/>
  <c r="AO18" i="218"/>
  <c r="AP75" i="218"/>
  <c r="AC16" i="222"/>
  <c r="AR20" i="226"/>
  <c r="G13" i="230"/>
  <c r="C103" i="230" s="1"/>
  <c r="AR16" i="230"/>
  <c r="AT16" i="230" s="1"/>
  <c r="BC65" i="230"/>
  <c r="BC42" i="238"/>
  <c r="AJ60" i="242"/>
  <c r="B60" i="242" s="1"/>
  <c r="I13" i="257"/>
  <c r="M189" i="257"/>
  <c r="AC14" i="258"/>
  <c r="I22" i="201"/>
  <c r="C34" i="201"/>
  <c r="I34" i="201" s="1"/>
  <c r="AC17" i="202"/>
  <c r="K16" i="205"/>
  <c r="K36" i="205" s="1"/>
  <c r="I28" i="205"/>
  <c r="AC14" i="206"/>
  <c r="AO31" i="206"/>
  <c r="AC13" i="207"/>
  <c r="AC23" i="210"/>
  <c r="AR18" i="218"/>
  <c r="AU18" i="218" s="1"/>
  <c r="AC28" i="218"/>
  <c r="AG24" i="218"/>
  <c r="AO22" i="222"/>
  <c r="AG66" i="234"/>
  <c r="I24" i="237"/>
  <c r="C36" i="237"/>
  <c r="I36" i="237" s="1"/>
  <c r="I12" i="241"/>
  <c r="K25" i="257"/>
  <c r="AO14" i="258"/>
  <c r="G54" i="258"/>
  <c r="W16" i="263"/>
  <c r="AG25" i="262"/>
  <c r="AG28" i="262"/>
  <c r="AG64" i="190"/>
  <c r="I15" i="193"/>
  <c r="K22" i="201"/>
  <c r="AO17" i="202"/>
  <c r="G53" i="202"/>
  <c r="G60" i="202"/>
  <c r="AC63" i="202"/>
  <c r="K28" i="205"/>
  <c r="I15" i="209"/>
  <c r="AO23" i="210"/>
  <c r="AC19" i="211"/>
  <c r="K12" i="213"/>
  <c r="C32" i="213"/>
  <c r="I32" i="213" s="1"/>
  <c r="AC17" i="214"/>
  <c r="AG24" i="214"/>
  <c r="AG29" i="214"/>
  <c r="AG32" i="214"/>
  <c r="AO29" i="218"/>
  <c r="AG31" i="218"/>
  <c r="AO13" i="222"/>
  <c r="AR16" i="222"/>
  <c r="AV16" i="222" s="1"/>
  <c r="AC28" i="222"/>
  <c r="AC12" i="223"/>
  <c r="AQ24" i="224"/>
  <c r="O24" i="224" s="1"/>
  <c r="AC65" i="226"/>
  <c r="AG63" i="230"/>
  <c r="B83" i="230"/>
  <c r="AO20" i="234"/>
  <c r="K24" i="237"/>
  <c r="K44" i="237" s="1"/>
  <c r="AO28" i="238"/>
  <c r="K12" i="241"/>
  <c r="K32" i="241" s="1"/>
  <c r="I24" i="241"/>
  <c r="AC19" i="242"/>
  <c r="AC24" i="250"/>
  <c r="AC32" i="250"/>
  <c r="M162" i="257"/>
  <c r="AR14" i="258"/>
  <c r="AS14" i="258" s="1"/>
  <c r="AR28" i="258"/>
  <c r="AV28" i="258" s="1"/>
  <c r="AC12" i="259"/>
  <c r="AC18" i="262"/>
  <c r="C41" i="205"/>
  <c r="I41" i="205" s="1"/>
  <c r="AO24" i="206"/>
  <c r="AO32" i="206"/>
  <c r="AC66" i="206"/>
  <c r="C40" i="213"/>
  <c r="I40" i="213" s="1"/>
  <c r="I16" i="237"/>
  <c r="C37" i="237"/>
  <c r="I37" i="237" s="1"/>
  <c r="G13" i="242"/>
  <c r="C103" i="242" s="1"/>
  <c r="D10" i="245"/>
  <c r="AO22" i="246"/>
  <c r="AO18" i="262"/>
  <c r="K16" i="193"/>
  <c r="K36" i="193" s="1"/>
  <c r="AR20" i="198"/>
  <c r="AQ24" i="200"/>
  <c r="O24" i="200" s="1"/>
  <c r="I14" i="201"/>
  <c r="C42" i="201"/>
  <c r="I42" i="201" s="1"/>
  <c r="AC29" i="202"/>
  <c r="I13" i="205"/>
  <c r="I29" i="205"/>
  <c r="N2" i="209"/>
  <c r="K27" i="209"/>
  <c r="AO26" i="210"/>
  <c r="AQ24" i="212"/>
  <c r="O24" i="212" s="1"/>
  <c r="I28" i="213"/>
  <c r="AR17" i="214"/>
  <c r="AT17" i="214" s="1"/>
  <c r="AC14" i="218"/>
  <c r="I11" i="221"/>
  <c r="AO14" i="222"/>
  <c r="I23" i="225"/>
  <c r="AQ46" i="226"/>
  <c r="AG65" i="226"/>
  <c r="AG30" i="230"/>
  <c r="AQ24" i="232"/>
  <c r="O24" i="232" s="1"/>
  <c r="M178" i="233"/>
  <c r="K16" i="237"/>
  <c r="K36" i="237" s="1"/>
  <c r="C33" i="237"/>
  <c r="I33" i="237" s="1"/>
  <c r="AC15" i="238"/>
  <c r="G66" i="238"/>
  <c r="AQ66" i="238" s="1"/>
  <c r="K20" i="241"/>
  <c r="K40" i="241" s="1"/>
  <c r="G56" i="242"/>
  <c r="AQ56" i="242" s="1"/>
  <c r="I127" i="245"/>
  <c r="AC26" i="246"/>
  <c r="G66" i="246"/>
  <c r="AQ66" i="246" s="1"/>
  <c r="I22" i="249"/>
  <c r="C34" i="249"/>
  <c r="I34" i="249" s="1"/>
  <c r="AO24" i="250"/>
  <c r="C151" i="250"/>
  <c r="W19" i="251"/>
  <c r="AO29" i="254"/>
  <c r="K21" i="257"/>
  <c r="AR16" i="258"/>
  <c r="AV16" i="258" s="1"/>
  <c r="AO32" i="258"/>
  <c r="AR4" i="262"/>
  <c r="AR18" i="262"/>
  <c r="AS18" i="262" s="1"/>
  <c r="C102" i="262"/>
  <c r="AG32" i="262"/>
  <c r="AR27" i="190"/>
  <c r="AS27" i="190" s="1"/>
  <c r="I21" i="193"/>
  <c r="AR18" i="198"/>
  <c r="AV18" i="198" s="1"/>
  <c r="AO24" i="194"/>
  <c r="K14" i="201"/>
  <c r="AO29" i="202"/>
  <c r="AQ24" i="204"/>
  <c r="O24" i="204" s="1"/>
  <c r="K13" i="205"/>
  <c r="K33" i="205" s="1"/>
  <c r="K29" i="205"/>
  <c r="AO17" i="206"/>
  <c r="AO27" i="206"/>
  <c r="AQ45" i="210"/>
  <c r="M183" i="213"/>
  <c r="AC19" i="214"/>
  <c r="AC62" i="218"/>
  <c r="K11" i="221"/>
  <c r="K31" i="221" s="1"/>
  <c r="I19" i="221"/>
  <c r="C31" i="221"/>
  <c r="I31" i="221" s="1"/>
  <c r="AC25" i="222"/>
  <c r="I15" i="225"/>
  <c r="K23" i="225"/>
  <c r="K43" i="225" s="1"/>
  <c r="C35" i="225"/>
  <c r="I35" i="225" s="1"/>
  <c r="C42" i="225"/>
  <c r="I42" i="225" s="1"/>
  <c r="AC26" i="226"/>
  <c r="C151" i="226"/>
  <c r="C38" i="229"/>
  <c r="I38" i="229" s="1"/>
  <c r="AO30" i="230"/>
  <c r="AU42" i="230"/>
  <c r="C123" i="230"/>
  <c r="AG54" i="234"/>
  <c r="AT70" i="234"/>
  <c r="AT71" i="234" s="1"/>
  <c r="AT72" i="234" s="1"/>
  <c r="C44" i="237"/>
  <c r="I44" i="237" s="1"/>
  <c r="C33" i="241"/>
  <c r="I33" i="241" s="1"/>
  <c r="AC24" i="242"/>
  <c r="AO32" i="242"/>
  <c r="I15" i="245"/>
  <c r="AR26" i="246"/>
  <c r="AU26" i="246" s="1"/>
  <c r="AJ63" i="246"/>
  <c r="B83" i="246"/>
  <c r="K22" i="249"/>
  <c r="K42" i="249" s="1"/>
  <c r="H211" i="249"/>
  <c r="AC17" i="250"/>
  <c r="AC26" i="250"/>
  <c r="AR4" i="250"/>
  <c r="K15" i="253"/>
  <c r="K35" i="253" s="1"/>
  <c r="K21" i="253"/>
  <c r="K41" i="253" s="1"/>
  <c r="AC22" i="258"/>
  <c r="AC13" i="262"/>
  <c r="AC21" i="262"/>
  <c r="AJ43" i="262"/>
  <c r="AG29" i="262"/>
  <c r="W15" i="187"/>
  <c r="C35" i="201"/>
  <c r="I35" i="201" s="1"/>
  <c r="AR17" i="202"/>
  <c r="AS17" i="202" s="1"/>
  <c r="AQ24" i="188"/>
  <c r="O24" i="188" s="1"/>
  <c r="C33" i="189"/>
  <c r="I33" i="189" s="1"/>
  <c r="I28" i="189"/>
  <c r="C34" i="189"/>
  <c r="I34" i="189" s="1"/>
  <c r="C40" i="189"/>
  <c r="I40" i="189" s="1"/>
  <c r="C151" i="190"/>
  <c r="K17" i="193"/>
  <c r="K37" i="193" s="1"/>
  <c r="C36" i="193"/>
  <c r="I36" i="193" s="1"/>
  <c r="AO26" i="194"/>
  <c r="AQ24" i="196"/>
  <c r="O24" i="196" s="1"/>
  <c r="K19" i="197"/>
  <c r="K39" i="197" s="1"/>
  <c r="I25" i="201"/>
  <c r="AR27" i="206"/>
  <c r="AS27" i="206" s="1"/>
  <c r="AJ41" i="206"/>
  <c r="B41" i="206" s="1"/>
  <c r="AR28" i="210"/>
  <c r="AT28" i="210" s="1"/>
  <c r="I20" i="213"/>
  <c r="AO17" i="218"/>
  <c r="AV62" i="218"/>
  <c r="AQ24" i="220"/>
  <c r="O24" i="220" s="1"/>
  <c r="K19" i="221"/>
  <c r="K39" i="221" s="1"/>
  <c r="I27" i="221"/>
  <c r="AR25" i="222"/>
  <c r="AV25" i="222" s="1"/>
  <c r="K15" i="225"/>
  <c r="K35" i="225" s="1"/>
  <c r="AC59" i="226"/>
  <c r="C109" i="226"/>
  <c r="I11" i="229"/>
  <c r="AJ65" i="230"/>
  <c r="K27" i="237"/>
  <c r="AC51" i="238"/>
  <c r="AO24" i="242"/>
  <c r="AR32" i="242"/>
  <c r="K15" i="245"/>
  <c r="K35" i="245" s="1"/>
  <c r="AR66" i="246"/>
  <c r="AJ93" i="246"/>
  <c r="B93" i="246" s="1"/>
  <c r="AQ24" i="248"/>
  <c r="O24" i="248" s="1"/>
  <c r="C35" i="249"/>
  <c r="I35" i="249" s="1"/>
  <c r="C42" i="249"/>
  <c r="I42" i="249" s="1"/>
  <c r="AO17" i="250"/>
  <c r="AR26" i="250"/>
  <c r="I12" i="253"/>
  <c r="C41" i="253"/>
  <c r="I41" i="253" s="1"/>
  <c r="K29" i="257"/>
  <c r="AS44" i="198"/>
  <c r="AP44" i="218"/>
  <c r="AR44" i="246"/>
  <c r="AD71" i="262"/>
  <c r="AC44" i="198"/>
  <c r="AC43" i="198"/>
  <c r="AG45" i="222"/>
  <c r="AJ45" i="222" s="1"/>
  <c r="B45" i="222" s="1"/>
  <c r="AS43" i="198"/>
  <c r="AT70" i="218"/>
  <c r="AT71" i="218" s="1"/>
  <c r="AT72" i="218" s="1"/>
  <c r="AQ44" i="238"/>
  <c r="AT70" i="258"/>
  <c r="AT71" i="258" s="1"/>
  <c r="AT72" i="258" s="1"/>
  <c r="AC44" i="222"/>
  <c r="AG44" i="222"/>
  <c r="AJ44" i="222" s="1"/>
  <c r="B44" i="222" s="1"/>
  <c r="C137" i="238"/>
  <c r="AO18" i="238"/>
  <c r="AC18" i="238"/>
  <c r="E329" i="63"/>
  <c r="I17" i="249"/>
  <c r="E337" i="63"/>
  <c r="I25" i="249"/>
  <c r="E342" i="63"/>
  <c r="C30" i="253"/>
  <c r="I30" i="253" s="1"/>
  <c r="I10" i="253"/>
  <c r="AR13" i="254"/>
  <c r="C102" i="254"/>
  <c r="AO21" i="254"/>
  <c r="AR21" i="254"/>
  <c r="I11" i="186"/>
  <c r="I126" i="189"/>
  <c r="L126" i="189"/>
  <c r="BA65" i="190"/>
  <c r="M168" i="193"/>
  <c r="BA65" i="194"/>
  <c r="AC13" i="198"/>
  <c r="AC21" i="198"/>
  <c r="AC27" i="198"/>
  <c r="AG25" i="198"/>
  <c r="I13" i="201"/>
  <c r="M171" i="201"/>
  <c r="AO25" i="202"/>
  <c r="AC32" i="202"/>
  <c r="C137" i="202"/>
  <c r="AR18" i="202"/>
  <c r="AC18" i="202"/>
  <c r="D22" i="205"/>
  <c r="D42" i="205" s="1"/>
  <c r="AQ34" i="204"/>
  <c r="AI26" i="204" s="1"/>
  <c r="I10" i="209"/>
  <c r="G55" i="214"/>
  <c r="AQ55" i="214" s="1"/>
  <c r="AC55" i="214"/>
  <c r="AC13" i="219"/>
  <c r="W13" i="219"/>
  <c r="AR22" i="222"/>
  <c r="E202" i="63"/>
  <c r="I10" i="225"/>
  <c r="E210" i="63"/>
  <c r="K18" i="225"/>
  <c r="K38" i="225" s="1"/>
  <c r="C39" i="225"/>
  <c r="I39" i="225" s="1"/>
  <c r="I18" i="225"/>
  <c r="E218" i="63"/>
  <c r="K26" i="225"/>
  <c r="H196" i="229"/>
  <c r="M196" i="229"/>
  <c r="AR61" i="230"/>
  <c r="AV61" i="230" s="1"/>
  <c r="AG61" i="230"/>
  <c r="AC61" i="230"/>
  <c r="AR28" i="238"/>
  <c r="AG28" i="238"/>
  <c r="E297" i="63"/>
  <c r="K25" i="241"/>
  <c r="I25" i="241"/>
  <c r="AC28" i="242"/>
  <c r="AO28" i="242"/>
  <c r="AG31" i="242"/>
  <c r="AC65" i="254"/>
  <c r="AR65" i="254"/>
  <c r="AV65" i="254" s="1"/>
  <c r="E305" i="63"/>
  <c r="K13" i="245"/>
  <c r="K33" i="245" s="1"/>
  <c r="I13" i="245"/>
  <c r="E313" i="63"/>
  <c r="K21" i="245"/>
  <c r="K41" i="245" s="1"/>
  <c r="I21" i="245"/>
  <c r="E321" i="63"/>
  <c r="K29" i="245"/>
  <c r="I29" i="245"/>
  <c r="AO14" i="246"/>
  <c r="AC14" i="246"/>
  <c r="C109" i="246"/>
  <c r="AR24" i="246"/>
  <c r="AO24" i="246"/>
  <c r="AC24" i="246"/>
  <c r="AR32" i="246"/>
  <c r="AO32" i="246"/>
  <c r="AC32" i="246"/>
  <c r="C31" i="253"/>
  <c r="I31" i="253" s="1"/>
  <c r="AT42" i="258"/>
  <c r="AS42" i="258"/>
  <c r="AV42" i="258"/>
  <c r="E62" i="63"/>
  <c r="C31" i="197"/>
  <c r="I31" i="197" s="1"/>
  <c r="C30" i="197"/>
  <c r="I30" i="197" s="1"/>
  <c r="E78" i="63"/>
  <c r="I26" i="197"/>
  <c r="AR28" i="206"/>
  <c r="AO28" i="206"/>
  <c r="E125" i="63"/>
  <c r="K13" i="209"/>
  <c r="E133" i="63"/>
  <c r="I21" i="209"/>
  <c r="AR14" i="210"/>
  <c r="AO14" i="210"/>
  <c r="C109" i="210"/>
  <c r="AR22" i="210"/>
  <c r="AV22" i="210" s="1"/>
  <c r="AO22" i="210"/>
  <c r="AO32" i="210"/>
  <c r="AR32" i="210"/>
  <c r="C37" i="189"/>
  <c r="I37" i="189" s="1"/>
  <c r="AO13" i="198"/>
  <c r="AO21" i="198"/>
  <c r="E72" i="63"/>
  <c r="C40" i="197"/>
  <c r="I40" i="197" s="1"/>
  <c r="AO32" i="202"/>
  <c r="C123" i="226"/>
  <c r="AO16" i="226"/>
  <c r="AR18" i="238"/>
  <c r="AV18" i="238" s="1"/>
  <c r="B81" i="238"/>
  <c r="AP75" i="238"/>
  <c r="AC13" i="242"/>
  <c r="C102" i="242"/>
  <c r="AC5" i="187"/>
  <c r="E11" i="63"/>
  <c r="O175" i="189"/>
  <c r="AC31" i="190"/>
  <c r="K25" i="193"/>
  <c r="BA44" i="194"/>
  <c r="K26" i="197"/>
  <c r="AR13" i="198"/>
  <c r="AS13" i="198" s="1"/>
  <c r="W17" i="199"/>
  <c r="E65" i="63"/>
  <c r="I13" i="197"/>
  <c r="AO14" i="198"/>
  <c r="AR14" i="198"/>
  <c r="AV14" i="198" s="1"/>
  <c r="AR22" i="198"/>
  <c r="AT22" i="198" s="1"/>
  <c r="AO22" i="198"/>
  <c r="AC61" i="202"/>
  <c r="AP45" i="206"/>
  <c r="AG51" i="210"/>
  <c r="AG63" i="210"/>
  <c r="G63" i="210"/>
  <c r="AP63" i="210" s="1"/>
  <c r="AO18" i="214"/>
  <c r="AR18" i="214"/>
  <c r="AR28" i="214"/>
  <c r="AC28" i="214"/>
  <c r="AJ41" i="222"/>
  <c r="B41" i="222" s="1"/>
  <c r="AC12" i="243"/>
  <c r="W12" i="243"/>
  <c r="AG25" i="242"/>
  <c r="E306" i="63"/>
  <c r="I14" i="245"/>
  <c r="K14" i="245"/>
  <c r="K34" i="245" s="1"/>
  <c r="C35" i="245"/>
  <c r="I35" i="245" s="1"/>
  <c r="C34" i="245"/>
  <c r="I34" i="245" s="1"/>
  <c r="E314" i="63"/>
  <c r="C43" i="245"/>
  <c r="I43" i="245" s="1"/>
  <c r="K22" i="245"/>
  <c r="K42" i="245" s="1"/>
  <c r="I22" i="245"/>
  <c r="C42" i="245"/>
  <c r="I42" i="245" s="1"/>
  <c r="AR17" i="246"/>
  <c r="AV17" i="246" s="1"/>
  <c r="AC17" i="246"/>
  <c r="C130" i="246"/>
  <c r="AO17" i="246"/>
  <c r="AG24" i="246"/>
  <c r="AR29" i="246"/>
  <c r="AC29" i="246"/>
  <c r="AG32" i="246"/>
  <c r="AG65" i="250"/>
  <c r="AC65" i="250"/>
  <c r="G62" i="254"/>
  <c r="AP62" i="254" s="1"/>
  <c r="AR62" i="254"/>
  <c r="AV62" i="254" s="1"/>
  <c r="K13" i="201"/>
  <c r="I17" i="205"/>
  <c r="AC19" i="222"/>
  <c r="E247" i="63"/>
  <c r="K15" i="233"/>
  <c r="K35" i="233" s="1"/>
  <c r="E255" i="63"/>
  <c r="K23" i="233"/>
  <c r="K43" i="233" s="1"/>
  <c r="C151" i="234"/>
  <c r="AC20" i="234"/>
  <c r="E290" i="63"/>
  <c r="C38" i="241"/>
  <c r="I38" i="241" s="1"/>
  <c r="E3" i="63"/>
  <c r="C38" i="189"/>
  <c r="I38" i="189" s="1"/>
  <c r="H168" i="189"/>
  <c r="H176" i="189"/>
  <c r="AR15" i="190"/>
  <c r="AC32" i="190"/>
  <c r="AR56" i="190"/>
  <c r="AU56" i="190" s="1"/>
  <c r="AC64" i="190"/>
  <c r="I17" i="193"/>
  <c r="M182" i="193"/>
  <c r="AC19" i="194"/>
  <c r="C33" i="197"/>
  <c r="I33" i="197" s="1"/>
  <c r="G66" i="198"/>
  <c r="AQ66" i="198" s="1"/>
  <c r="C123" i="198"/>
  <c r="AC10" i="199"/>
  <c r="W10" i="199"/>
  <c r="AC22" i="202"/>
  <c r="AR62" i="202"/>
  <c r="AT62" i="202" s="1"/>
  <c r="AG62" i="202"/>
  <c r="BA65" i="202"/>
  <c r="BC65" i="202"/>
  <c r="E142" i="63"/>
  <c r="C31" i="213"/>
  <c r="I31" i="213" s="1"/>
  <c r="E150" i="63"/>
  <c r="C39" i="213"/>
  <c r="I39" i="213" s="1"/>
  <c r="C38" i="213"/>
  <c r="I38" i="213" s="1"/>
  <c r="AR13" i="214"/>
  <c r="AO13" i="214"/>
  <c r="C102" i="214"/>
  <c r="AC13" i="214"/>
  <c r="AC21" i="214"/>
  <c r="AO21" i="214"/>
  <c r="AO25" i="214"/>
  <c r="AR25" i="214"/>
  <c r="AU25" i="214" s="1"/>
  <c r="AG25" i="214"/>
  <c r="M163" i="217"/>
  <c r="H163" i="217"/>
  <c r="E167" i="63"/>
  <c r="K15" i="217"/>
  <c r="E175" i="63"/>
  <c r="K23" i="217"/>
  <c r="AR46" i="230"/>
  <c r="AC46" i="230"/>
  <c r="AC22" i="246"/>
  <c r="AC18" i="247"/>
  <c r="W18" i="247"/>
  <c r="AC46" i="250"/>
  <c r="AG46" i="250"/>
  <c r="AJ46" i="250" s="1"/>
  <c r="B46" i="250" s="1"/>
  <c r="I13" i="209"/>
  <c r="I29" i="209"/>
  <c r="AR27" i="222"/>
  <c r="AC27" i="222"/>
  <c r="AG66" i="242"/>
  <c r="AC66" i="242"/>
  <c r="I18" i="253"/>
  <c r="E366" i="63"/>
  <c r="K14" i="257"/>
  <c r="I14" i="257"/>
  <c r="C35" i="257"/>
  <c r="I35" i="257" s="1"/>
  <c r="E374" i="63"/>
  <c r="C43" i="257"/>
  <c r="I43" i="257" s="1"/>
  <c r="C42" i="257"/>
  <c r="I42" i="257" s="1"/>
  <c r="K22" i="257"/>
  <c r="K42" i="257" s="1"/>
  <c r="AO17" i="258"/>
  <c r="AR17" i="258"/>
  <c r="C40" i="193"/>
  <c r="I40" i="193" s="1"/>
  <c r="H156" i="193"/>
  <c r="AR20" i="194"/>
  <c r="AV20" i="194" s="1"/>
  <c r="AG53" i="194"/>
  <c r="B92" i="198"/>
  <c r="C30" i="201"/>
  <c r="I30" i="201" s="1"/>
  <c r="M177" i="201"/>
  <c r="I137" i="205"/>
  <c r="R133" i="205" s="1"/>
  <c r="W127" i="205" s="1"/>
  <c r="W128" i="205" s="1"/>
  <c r="W129" i="205" s="1"/>
  <c r="E115" i="63"/>
  <c r="I23" i="205"/>
  <c r="BA65" i="218"/>
  <c r="BC65" i="218"/>
  <c r="E185" i="63"/>
  <c r="K13" i="221"/>
  <c r="E193" i="63"/>
  <c r="K21" i="221"/>
  <c r="K41" i="221" s="1"/>
  <c r="I21" i="221"/>
  <c r="E201" i="63"/>
  <c r="I29" i="221"/>
  <c r="AR24" i="222"/>
  <c r="AO24" i="222"/>
  <c r="AC24" i="222"/>
  <c r="AR32" i="222"/>
  <c r="AV32" i="222" s="1"/>
  <c r="AO32" i="222"/>
  <c r="AC32" i="222"/>
  <c r="M247" i="229"/>
  <c r="H247" i="229"/>
  <c r="E228" i="63"/>
  <c r="I16" i="229"/>
  <c r="C37" i="229"/>
  <c r="I37" i="229" s="1"/>
  <c r="K16" i="229"/>
  <c r="K36" i="229" s="1"/>
  <c r="C36" i="229"/>
  <c r="I36" i="229" s="1"/>
  <c r="E236" i="63"/>
  <c r="K24" i="229"/>
  <c r="K44" i="229" s="1"/>
  <c r="I24" i="229"/>
  <c r="C116" i="230"/>
  <c r="AR15" i="230"/>
  <c r="AU15" i="230" s="1"/>
  <c r="I15" i="233"/>
  <c r="AO26" i="234"/>
  <c r="M155" i="249"/>
  <c r="H155" i="249"/>
  <c r="K18" i="253"/>
  <c r="K38" i="253" s="1"/>
  <c r="E70" i="63"/>
  <c r="I18" i="197"/>
  <c r="C39" i="197"/>
  <c r="I39" i="197" s="1"/>
  <c r="AV24" i="202"/>
  <c r="AU24" i="202"/>
  <c r="AR18" i="206"/>
  <c r="AT18" i="206" s="1"/>
  <c r="C137" i="206"/>
  <c r="I23" i="193"/>
  <c r="AO27" i="194"/>
  <c r="AC27" i="194"/>
  <c r="K18" i="197"/>
  <c r="K38" i="197" s="1"/>
  <c r="E101" i="63"/>
  <c r="I29" i="201"/>
  <c r="AC14" i="210"/>
  <c r="B81" i="222"/>
  <c r="AP75" i="222"/>
  <c r="AC23" i="190"/>
  <c r="AQ44" i="190"/>
  <c r="BA43" i="194"/>
  <c r="BC43" i="194"/>
  <c r="AC25" i="198"/>
  <c r="AG43" i="198"/>
  <c r="M93" i="198"/>
  <c r="E77" i="63"/>
  <c r="K25" i="197"/>
  <c r="I21" i="201"/>
  <c r="AC24" i="202"/>
  <c r="AV66" i="202"/>
  <c r="AG24" i="202"/>
  <c r="AG29" i="202"/>
  <c r="AG32" i="202"/>
  <c r="AR65" i="210"/>
  <c r="AS65" i="210" s="1"/>
  <c r="AC65" i="210"/>
  <c r="C32" i="209"/>
  <c r="I32" i="209" s="1"/>
  <c r="K12" i="209"/>
  <c r="K32" i="209" s="1"/>
  <c r="AO19" i="210"/>
  <c r="AC19" i="210"/>
  <c r="AO27" i="210"/>
  <c r="AC27" i="210"/>
  <c r="AJ93" i="214"/>
  <c r="B93" i="214" s="1"/>
  <c r="AJ41" i="218"/>
  <c r="B41" i="218" s="1"/>
  <c r="AC57" i="222"/>
  <c r="AR57" i="222"/>
  <c r="AR26" i="234"/>
  <c r="AV26" i="234" s="1"/>
  <c r="G58" i="242"/>
  <c r="AG58" i="242"/>
  <c r="AC58" i="242"/>
  <c r="C116" i="250"/>
  <c r="AR15" i="250"/>
  <c r="AS15" i="250" s="1"/>
  <c r="AR23" i="250"/>
  <c r="AO23" i="250"/>
  <c r="AR31" i="250"/>
  <c r="AT31" i="250" s="1"/>
  <c r="AO31" i="250"/>
  <c r="AC31" i="250"/>
  <c r="E357" i="63"/>
  <c r="K25" i="253"/>
  <c r="I25" i="253"/>
  <c r="AC28" i="254"/>
  <c r="AR28" i="254"/>
  <c r="AT28" i="254" s="1"/>
  <c r="AG31" i="254"/>
  <c r="H147" i="257"/>
  <c r="M147" i="257"/>
  <c r="AG27" i="210"/>
  <c r="AG24" i="222"/>
  <c r="C137" i="230"/>
  <c r="AC18" i="230"/>
  <c r="AR28" i="230"/>
  <c r="AS28" i="230" s="1"/>
  <c r="AC28" i="230"/>
  <c r="AG23" i="234"/>
  <c r="AR28" i="234"/>
  <c r="AV28" i="234" s="1"/>
  <c r="AO28" i="234"/>
  <c r="AJ66" i="238"/>
  <c r="C123" i="238"/>
  <c r="AO16" i="238"/>
  <c r="AG28" i="250"/>
  <c r="AG31" i="250"/>
  <c r="AG25" i="254"/>
  <c r="E375" i="63"/>
  <c r="K23" i="257"/>
  <c r="C151" i="258"/>
  <c r="AO20" i="258"/>
  <c r="BC66" i="262"/>
  <c r="BA66" i="262"/>
  <c r="AG30" i="202"/>
  <c r="AR18" i="210"/>
  <c r="G60" i="210"/>
  <c r="AQ60" i="210" s="1"/>
  <c r="AG29" i="210"/>
  <c r="N2" i="213"/>
  <c r="I19" i="213"/>
  <c r="I27" i="213"/>
  <c r="G50" i="214"/>
  <c r="AQ50" i="214" s="1"/>
  <c r="AO28" i="218"/>
  <c r="AG28" i="218"/>
  <c r="I128" i="229"/>
  <c r="G58" i="230"/>
  <c r="AQ58" i="230" s="1"/>
  <c r="E238" i="63"/>
  <c r="I26" i="229"/>
  <c r="I127" i="233"/>
  <c r="E242" i="63"/>
  <c r="C31" i="233"/>
  <c r="I31" i="233" s="1"/>
  <c r="E250" i="63"/>
  <c r="C38" i="233"/>
  <c r="I38" i="233" s="1"/>
  <c r="AR30" i="238"/>
  <c r="AV30" i="238" s="1"/>
  <c r="W13" i="239"/>
  <c r="AG30" i="238"/>
  <c r="BA44" i="242"/>
  <c r="E300" i="63"/>
  <c r="K28" i="241"/>
  <c r="AG30" i="242"/>
  <c r="I137" i="245"/>
  <c r="R133" i="245" s="1"/>
  <c r="W127" i="245" s="1"/>
  <c r="W128" i="245" s="1"/>
  <c r="W129" i="245" s="1"/>
  <c r="AG26" i="246"/>
  <c r="AG29" i="246"/>
  <c r="W5" i="251"/>
  <c r="AC5" i="251"/>
  <c r="M168" i="257"/>
  <c r="AR31" i="258"/>
  <c r="AS31" i="258" s="1"/>
  <c r="AO31" i="258"/>
  <c r="AV25" i="262"/>
  <c r="AS25" i="262"/>
  <c r="I128" i="205"/>
  <c r="AP46" i="210"/>
  <c r="K19" i="213"/>
  <c r="K39" i="213" s="1"/>
  <c r="K27" i="213"/>
  <c r="AR4" i="214"/>
  <c r="AG45" i="218"/>
  <c r="AJ45" i="218" s="1"/>
  <c r="B45" i="218" s="1"/>
  <c r="G56" i="218"/>
  <c r="AC66" i="218"/>
  <c r="AC16" i="219"/>
  <c r="M245" i="225"/>
  <c r="AR17" i="226"/>
  <c r="AO17" i="226"/>
  <c r="AR18" i="230"/>
  <c r="AG58" i="230"/>
  <c r="E231" i="63"/>
  <c r="I19" i="229"/>
  <c r="AR13" i="234"/>
  <c r="AC25" i="234"/>
  <c r="AS66" i="234"/>
  <c r="AV66" i="234"/>
  <c r="AP45" i="238"/>
  <c r="E285" i="63"/>
  <c r="I13" i="241"/>
  <c r="AG28" i="246"/>
  <c r="AP44" i="250"/>
  <c r="AG59" i="254"/>
  <c r="W5" i="255"/>
  <c r="AR14" i="254"/>
  <c r="AC14" i="254"/>
  <c r="AR20" i="258"/>
  <c r="AG26" i="198"/>
  <c r="AG32" i="206"/>
  <c r="I22" i="209"/>
  <c r="AG31" i="210"/>
  <c r="I11" i="213"/>
  <c r="I17" i="217"/>
  <c r="I25" i="217"/>
  <c r="BA45" i="218"/>
  <c r="AC56" i="218"/>
  <c r="AR61" i="218"/>
  <c r="I17" i="229"/>
  <c r="I17" i="233"/>
  <c r="I25" i="233"/>
  <c r="C30" i="233"/>
  <c r="I30" i="233" s="1"/>
  <c r="AO18" i="234"/>
  <c r="AO25" i="234"/>
  <c r="G66" i="234"/>
  <c r="AP66" i="234" s="1"/>
  <c r="AR16" i="238"/>
  <c r="I127" i="241"/>
  <c r="H219" i="245"/>
  <c r="AC20" i="246"/>
  <c r="AR61" i="246"/>
  <c r="AU61" i="246" s="1"/>
  <c r="C151" i="246"/>
  <c r="AC12" i="247"/>
  <c r="W12" i="247"/>
  <c r="H183" i="249"/>
  <c r="AO16" i="250"/>
  <c r="AR63" i="250"/>
  <c r="AU63" i="250" s="1"/>
  <c r="AC63" i="250"/>
  <c r="H150" i="253"/>
  <c r="AJ41" i="254"/>
  <c r="BC44" i="254"/>
  <c r="I23" i="257"/>
  <c r="I11" i="261"/>
  <c r="I19" i="261"/>
  <c r="I27" i="261"/>
  <c r="K11" i="213"/>
  <c r="C123" i="214"/>
  <c r="K17" i="217"/>
  <c r="K25" i="217"/>
  <c r="AR66" i="218"/>
  <c r="AS66" i="218" s="1"/>
  <c r="W17" i="219"/>
  <c r="AG62" i="226"/>
  <c r="AV60" i="230"/>
  <c r="AS60" i="230"/>
  <c r="AC9" i="231"/>
  <c r="E241" i="63"/>
  <c r="K29" i="229"/>
  <c r="AV14" i="230"/>
  <c r="AS14" i="230"/>
  <c r="K17" i="233"/>
  <c r="K37" i="233" s="1"/>
  <c r="K25" i="233"/>
  <c r="AR18" i="234"/>
  <c r="AU18" i="234" s="1"/>
  <c r="AC66" i="234"/>
  <c r="AC15" i="242"/>
  <c r="AO20" i="246"/>
  <c r="AG46" i="246"/>
  <c r="AJ46" i="246" s="1"/>
  <c r="AR46" i="246"/>
  <c r="H204" i="253"/>
  <c r="AC46" i="258"/>
  <c r="K11" i="261"/>
  <c r="K19" i="261"/>
  <c r="K39" i="261" s="1"/>
  <c r="K27" i="261"/>
  <c r="AD71" i="206"/>
  <c r="AO28" i="210"/>
  <c r="G54" i="218"/>
  <c r="K25" i="229"/>
  <c r="I27" i="237"/>
  <c r="AR66" i="238"/>
  <c r="AC66" i="238"/>
  <c r="M234" i="249"/>
  <c r="I15" i="257"/>
  <c r="AS46" i="258"/>
  <c r="AG30" i="262"/>
  <c r="AP45" i="262"/>
  <c r="AC32" i="262"/>
  <c r="AG60" i="262"/>
  <c r="AJ60" i="262" s="1"/>
  <c r="I127" i="261"/>
  <c r="AC27" i="262"/>
  <c r="AO14" i="262"/>
  <c r="AC20" i="262"/>
  <c r="AO25" i="262"/>
  <c r="AO32" i="262"/>
  <c r="AR56" i="262"/>
  <c r="AS56" i="262" s="1"/>
  <c r="AG26" i="262"/>
  <c r="AD71" i="250"/>
  <c r="AR14" i="262"/>
  <c r="AV14" i="262" s="1"/>
  <c r="AO20" i="262"/>
  <c r="AC17" i="262"/>
  <c r="AR20" i="262"/>
  <c r="AV20" i="262" s="1"/>
  <c r="H192" i="213"/>
  <c r="M192" i="213"/>
  <c r="AU23" i="214"/>
  <c r="AV23" i="214"/>
  <c r="H161" i="186"/>
  <c r="M161" i="186"/>
  <c r="AU18" i="206"/>
  <c r="AS18" i="206"/>
  <c r="AV18" i="206"/>
  <c r="H217" i="186"/>
  <c r="M217" i="186"/>
  <c r="H227" i="205"/>
  <c r="M227" i="205"/>
  <c r="H225" i="197"/>
  <c r="M225" i="197"/>
  <c r="H240" i="186"/>
  <c r="M240" i="186"/>
  <c r="AS28" i="190"/>
  <c r="AV28" i="190"/>
  <c r="H197" i="205"/>
  <c r="M197" i="205"/>
  <c r="AJ41" i="198"/>
  <c r="AG26" i="202"/>
  <c r="AR17" i="206"/>
  <c r="W18" i="207"/>
  <c r="AG24" i="206"/>
  <c r="AG29" i="206"/>
  <c r="M163" i="213"/>
  <c r="AQ46" i="214"/>
  <c r="W16" i="215"/>
  <c r="I22" i="189"/>
  <c r="I26" i="189"/>
  <c r="H162" i="189"/>
  <c r="H232" i="189"/>
  <c r="AO13" i="190"/>
  <c r="AR18" i="190"/>
  <c r="AS18" i="190" s="1"/>
  <c r="AR25" i="190"/>
  <c r="AS25" i="190" s="1"/>
  <c r="AG62" i="190"/>
  <c r="AC9" i="191"/>
  <c r="AG27" i="190"/>
  <c r="AG30" i="190"/>
  <c r="K12" i="193"/>
  <c r="K32" i="193" s="1"/>
  <c r="I20" i="193"/>
  <c r="C32" i="193"/>
  <c r="I32" i="193" s="1"/>
  <c r="C41" i="193"/>
  <c r="I41" i="193" s="1"/>
  <c r="H150" i="193"/>
  <c r="AO13" i="194"/>
  <c r="AC20" i="194"/>
  <c r="AR27" i="194"/>
  <c r="C123" i="194"/>
  <c r="C144" i="194"/>
  <c r="AG24" i="194"/>
  <c r="AG32" i="194"/>
  <c r="AU18" i="198"/>
  <c r="AG28" i="198"/>
  <c r="AR26" i="202"/>
  <c r="I14" i="205"/>
  <c r="AC29" i="206"/>
  <c r="AR65" i="206"/>
  <c r="AV65" i="206" s="1"/>
  <c r="I23" i="209"/>
  <c r="AU26" i="210"/>
  <c r="AV41" i="210"/>
  <c r="AG44" i="210"/>
  <c r="AJ44" i="210" s="1"/>
  <c r="B44" i="210" s="1"/>
  <c r="AG46" i="210"/>
  <c r="AJ46" i="210" s="1"/>
  <c r="B46" i="210" s="1"/>
  <c r="AR52" i="210"/>
  <c r="C130" i="210"/>
  <c r="C33" i="213"/>
  <c r="I33" i="213" s="1"/>
  <c r="AC15" i="214"/>
  <c r="AC23" i="214"/>
  <c r="AV25" i="214"/>
  <c r="AC31" i="214"/>
  <c r="AU42" i="214"/>
  <c r="AQ44" i="214"/>
  <c r="I127" i="217"/>
  <c r="AQ43" i="222"/>
  <c r="AP43" i="222"/>
  <c r="AT31" i="254"/>
  <c r="AU31" i="254"/>
  <c r="I18" i="189"/>
  <c r="K26" i="189"/>
  <c r="AR13" i="190"/>
  <c r="AS13" i="190" s="1"/>
  <c r="AC21" i="190"/>
  <c r="AS75" i="190"/>
  <c r="C137" i="190"/>
  <c r="K20" i="193"/>
  <c r="K40" i="193" s="1"/>
  <c r="I28" i="193"/>
  <c r="AR13" i="194"/>
  <c r="AG52" i="198"/>
  <c r="G63" i="198"/>
  <c r="I12" i="201"/>
  <c r="I15" i="201"/>
  <c r="C44" i="201"/>
  <c r="I44" i="201" s="1"/>
  <c r="H248" i="201"/>
  <c r="AC20" i="202"/>
  <c r="AO27" i="202"/>
  <c r="AC53" i="202"/>
  <c r="AJ60" i="202"/>
  <c r="B60" i="202" s="1"/>
  <c r="AC62" i="202"/>
  <c r="AS75" i="202"/>
  <c r="AG28" i="202"/>
  <c r="N2" i="205"/>
  <c r="K14" i="205"/>
  <c r="K34" i="205" s="1"/>
  <c r="K17" i="205"/>
  <c r="K37" i="205" s="1"/>
  <c r="I25" i="205"/>
  <c r="C34" i="205"/>
  <c r="I34" i="205" s="1"/>
  <c r="C43" i="205"/>
  <c r="I43" i="205" s="1"/>
  <c r="H234" i="205"/>
  <c r="AC20" i="206"/>
  <c r="AO29" i="206"/>
  <c r="AU32" i="206"/>
  <c r="AG23" i="206"/>
  <c r="AG31" i="206"/>
  <c r="K23" i="209"/>
  <c r="K43" i="209" s="1"/>
  <c r="I27" i="209"/>
  <c r="C43" i="209"/>
  <c r="I43" i="209" s="1"/>
  <c r="AO29" i="210"/>
  <c r="AR44" i="210"/>
  <c r="AT44" i="210" s="1"/>
  <c r="G59" i="210"/>
  <c r="AQ59" i="210" s="1"/>
  <c r="G64" i="210"/>
  <c r="AQ64" i="210" s="1"/>
  <c r="AC66" i="210"/>
  <c r="AO15" i="214"/>
  <c r="AG23" i="214"/>
  <c r="AO31" i="214"/>
  <c r="AC20" i="218"/>
  <c r="AO20" i="218"/>
  <c r="C151" i="218"/>
  <c r="AO26" i="218"/>
  <c r="AR26" i="218"/>
  <c r="AV26" i="218" s="1"/>
  <c r="AC26" i="218"/>
  <c r="AC28" i="198"/>
  <c r="I128" i="186"/>
  <c r="I14" i="189"/>
  <c r="K18" i="189"/>
  <c r="K38" i="189" s="1"/>
  <c r="AO21" i="190"/>
  <c r="AT27" i="190"/>
  <c r="B92" i="190"/>
  <c r="W18" i="191"/>
  <c r="K28" i="193"/>
  <c r="C33" i="193"/>
  <c r="I33" i="193" s="1"/>
  <c r="C38" i="193"/>
  <c r="I38" i="193" s="1"/>
  <c r="AC30" i="194"/>
  <c r="AP43" i="194"/>
  <c r="AG62" i="194"/>
  <c r="AJ62" i="194" s="1"/>
  <c r="B62" i="194" s="1"/>
  <c r="I17" i="197"/>
  <c r="I27" i="197"/>
  <c r="AO28" i="198"/>
  <c r="AT32" i="198"/>
  <c r="AS41" i="198"/>
  <c r="K15" i="201"/>
  <c r="K35" i="201" s="1"/>
  <c r="AO20" i="202"/>
  <c r="I22" i="205"/>
  <c r="K25" i="205"/>
  <c r="AC18" i="206"/>
  <c r="AR26" i="206"/>
  <c r="AV26" i="206" s="1"/>
  <c r="AG45" i="206"/>
  <c r="AJ45" i="206" s="1"/>
  <c r="AC16" i="207"/>
  <c r="I17" i="209"/>
  <c r="AC17" i="210"/>
  <c r="AR29" i="210"/>
  <c r="AC59" i="210"/>
  <c r="AR15" i="214"/>
  <c r="AS15" i="214" s="1"/>
  <c r="AO23" i="214"/>
  <c r="AT70" i="214"/>
  <c r="AT71" i="214" s="1"/>
  <c r="AT72" i="214" s="1"/>
  <c r="AC12" i="187"/>
  <c r="I10" i="189"/>
  <c r="H156" i="189"/>
  <c r="H217" i="189"/>
  <c r="AR16" i="190"/>
  <c r="AC28" i="190"/>
  <c r="G56" i="190"/>
  <c r="AR65" i="190"/>
  <c r="AT65" i="190" s="1"/>
  <c r="AC17" i="194"/>
  <c r="AQ62" i="194"/>
  <c r="N2" i="197"/>
  <c r="K13" i="197"/>
  <c r="K33" i="197" s="1"/>
  <c r="K17" i="197"/>
  <c r="K37" i="197" s="1"/>
  <c r="K27" i="197"/>
  <c r="AC14" i="198"/>
  <c r="AC18" i="198"/>
  <c r="AV32" i="198"/>
  <c r="AT41" i="198"/>
  <c r="BC42" i="198"/>
  <c r="AU43" i="198"/>
  <c r="AG63" i="198"/>
  <c r="AJ63" i="198" s="1"/>
  <c r="B81" i="198"/>
  <c r="C137" i="198"/>
  <c r="K20" i="201"/>
  <c r="K40" i="201" s="1"/>
  <c r="I23" i="201"/>
  <c r="C32" i="201"/>
  <c r="I32" i="201" s="1"/>
  <c r="C36" i="201"/>
  <c r="I36" i="201" s="1"/>
  <c r="AR4" i="202"/>
  <c r="AR21" i="202"/>
  <c r="AU21" i="202" s="1"/>
  <c r="W10" i="203"/>
  <c r="I15" i="205"/>
  <c r="K22" i="205"/>
  <c r="K42" i="205" s="1"/>
  <c r="C35" i="205"/>
  <c r="I35" i="205" s="1"/>
  <c r="M149" i="205"/>
  <c r="AR16" i="206"/>
  <c r="AV16" i="206" s="1"/>
  <c r="AO18" i="206"/>
  <c r="AJ42" i="206"/>
  <c r="BA43" i="206"/>
  <c r="AG30" i="206"/>
  <c r="I11" i="209"/>
  <c r="I14" i="209"/>
  <c r="K17" i="209"/>
  <c r="C34" i="209"/>
  <c r="I34" i="209" s="1"/>
  <c r="AO17" i="210"/>
  <c r="AO30" i="210"/>
  <c r="AJ42" i="210"/>
  <c r="B42" i="210" s="1"/>
  <c r="BA43" i="210"/>
  <c r="AG59" i="210"/>
  <c r="AC62" i="210"/>
  <c r="AG64" i="210"/>
  <c r="BA66" i="210"/>
  <c r="W5" i="211"/>
  <c r="I15" i="213"/>
  <c r="M247" i="213"/>
  <c r="AO19" i="214"/>
  <c r="AP51" i="214"/>
  <c r="AE51" i="214" s="1"/>
  <c r="AC19" i="219"/>
  <c r="W19" i="219"/>
  <c r="AD70" i="222"/>
  <c r="AJ70" i="222"/>
  <c r="B70" i="222" s="1"/>
  <c r="AV24" i="262"/>
  <c r="AT24" i="262"/>
  <c r="I21" i="197"/>
  <c r="I25" i="197"/>
  <c r="AU41" i="198"/>
  <c r="AR63" i="198"/>
  <c r="AT63" i="198" s="1"/>
  <c r="AG32" i="198"/>
  <c r="I16" i="201"/>
  <c r="K23" i="201"/>
  <c r="K43" i="201" s="1"/>
  <c r="I28" i="201"/>
  <c r="AC13" i="202"/>
  <c r="AT24" i="202"/>
  <c r="AJ42" i="202"/>
  <c r="B42" i="202" s="1"/>
  <c r="AC50" i="202"/>
  <c r="AC17" i="203"/>
  <c r="K15" i="205"/>
  <c r="K35" i="205" s="1"/>
  <c r="I19" i="205"/>
  <c r="AC17" i="206"/>
  <c r="K11" i="209"/>
  <c r="K31" i="209" s="1"/>
  <c r="K14" i="209"/>
  <c r="K34" i="209" s="1"/>
  <c r="AR30" i="210"/>
  <c r="AV30" i="210" s="1"/>
  <c r="AG30" i="210"/>
  <c r="I12" i="213"/>
  <c r="K15" i="213"/>
  <c r="K35" i="213" s="1"/>
  <c r="I23" i="213"/>
  <c r="C41" i="213"/>
  <c r="I41" i="213" s="1"/>
  <c r="M169" i="213"/>
  <c r="M178" i="213"/>
  <c r="M205" i="213"/>
  <c r="AR43" i="214"/>
  <c r="AU43" i="214" s="1"/>
  <c r="AR51" i="214"/>
  <c r="AS51" i="214" s="1"/>
  <c r="AR51" i="218"/>
  <c r="AC51" i="218"/>
  <c r="I25" i="189"/>
  <c r="AC18" i="223"/>
  <c r="W18" i="223"/>
  <c r="H233" i="225"/>
  <c r="M233" i="225"/>
  <c r="AT66" i="238"/>
  <c r="AU66" i="238"/>
  <c r="AV14" i="242"/>
  <c r="AT14" i="242"/>
  <c r="AS14" i="242"/>
  <c r="AV22" i="242"/>
  <c r="AT22" i="242"/>
  <c r="AS22" i="242"/>
  <c r="AV24" i="242"/>
  <c r="AU24" i="242"/>
  <c r="AT24" i="242"/>
  <c r="AS24" i="242"/>
  <c r="AG28" i="190"/>
  <c r="K18" i="193"/>
  <c r="K38" i="193" s="1"/>
  <c r="C30" i="193"/>
  <c r="I30" i="193" s="1"/>
  <c r="AG25" i="194"/>
  <c r="I17" i="189"/>
  <c r="K25" i="189"/>
  <c r="C39" i="189"/>
  <c r="I39" i="189" s="1"/>
  <c r="AR4" i="190"/>
  <c r="AC18" i="190"/>
  <c r="AG25" i="190"/>
  <c r="C102" i="190"/>
  <c r="K26" i="193"/>
  <c r="AC63" i="194"/>
  <c r="AT14" i="198"/>
  <c r="AS18" i="198"/>
  <c r="AJ41" i="202"/>
  <c r="B41" i="202" s="1"/>
  <c r="C42" i="205"/>
  <c r="I42" i="205" s="1"/>
  <c r="K22" i="209"/>
  <c r="K42" i="209" s="1"/>
  <c r="AU21" i="214"/>
  <c r="AV27" i="226"/>
  <c r="AU27" i="226"/>
  <c r="AV17" i="242"/>
  <c r="AT17" i="242"/>
  <c r="C32" i="186"/>
  <c r="I32" i="186" s="1"/>
  <c r="AG29" i="2"/>
  <c r="AC30" i="2"/>
  <c r="K17" i="189"/>
  <c r="K37" i="189" s="1"/>
  <c r="C30" i="189"/>
  <c r="I30" i="189" s="1"/>
  <c r="AO29" i="190"/>
  <c r="AG53" i="190"/>
  <c r="I12" i="193"/>
  <c r="I16" i="193"/>
  <c r="AC13" i="194"/>
  <c r="AG46" i="194"/>
  <c r="AJ46" i="194" s="1"/>
  <c r="B46" i="194" s="1"/>
  <c r="AR63" i="194"/>
  <c r="AG27" i="194"/>
  <c r="AG30" i="194"/>
  <c r="K11" i="197"/>
  <c r="K31" i="197" s="1"/>
  <c r="K29" i="197"/>
  <c r="AT18" i="198"/>
  <c r="AJ42" i="198"/>
  <c r="AG57" i="198"/>
  <c r="C39" i="201"/>
  <c r="I39" i="201" s="1"/>
  <c r="AC15" i="202"/>
  <c r="AC19" i="202"/>
  <c r="AO23" i="202"/>
  <c r="AO26" i="202"/>
  <c r="AD71" i="202"/>
  <c r="AC15" i="203"/>
  <c r="BA42" i="206"/>
  <c r="AG46" i="206"/>
  <c r="AJ46" i="206" s="1"/>
  <c r="B46" i="206" s="1"/>
  <c r="AC56" i="206"/>
  <c r="K15" i="209"/>
  <c r="K35" i="209" s="1"/>
  <c r="K19" i="209"/>
  <c r="K39" i="209" s="1"/>
  <c r="C42" i="209"/>
  <c r="I42" i="209" s="1"/>
  <c r="AS26" i="210"/>
  <c r="AS41" i="210"/>
  <c r="BA42" i="210"/>
  <c r="AR63" i="210"/>
  <c r="K28" i="213"/>
  <c r="M191" i="213"/>
  <c r="M219" i="213"/>
  <c r="M227" i="213"/>
  <c r="AV21" i="214"/>
  <c r="AS42" i="214"/>
  <c r="AC53" i="214"/>
  <c r="AC19" i="215"/>
  <c r="AG31" i="214"/>
  <c r="I126" i="217"/>
  <c r="AR20" i="218"/>
  <c r="AS20" i="218" s="1"/>
  <c r="AV24" i="258"/>
  <c r="AS24" i="258"/>
  <c r="AG23" i="218"/>
  <c r="AG26" i="218"/>
  <c r="AG29" i="218"/>
  <c r="I128" i="221"/>
  <c r="H232" i="221"/>
  <c r="I19" i="225"/>
  <c r="AG54" i="226"/>
  <c r="AG26" i="230"/>
  <c r="K20" i="233"/>
  <c r="K40" i="233" s="1"/>
  <c r="C40" i="233"/>
  <c r="I40" i="233" s="1"/>
  <c r="M184" i="233"/>
  <c r="BA43" i="234"/>
  <c r="K20" i="237"/>
  <c r="K40" i="237" s="1"/>
  <c r="AV41" i="238"/>
  <c r="AT75" i="242"/>
  <c r="AQ75" i="246"/>
  <c r="AG31" i="246"/>
  <c r="AO21" i="250"/>
  <c r="AU50" i="250"/>
  <c r="G66" i="250"/>
  <c r="AP66" i="250" s="1"/>
  <c r="M246" i="253"/>
  <c r="AR15" i="254"/>
  <c r="AT65" i="254"/>
  <c r="I11" i="257"/>
  <c r="M204" i="257"/>
  <c r="AS16" i="258"/>
  <c r="AC50" i="258"/>
  <c r="AG56" i="258"/>
  <c r="AG30" i="258"/>
  <c r="AU21" i="262"/>
  <c r="AR58" i="262"/>
  <c r="AV58" i="262" s="1"/>
  <c r="AV18" i="218"/>
  <c r="AG58" i="218"/>
  <c r="G66" i="218"/>
  <c r="AQ66" i="218" s="1"/>
  <c r="AJ42" i="222"/>
  <c r="B42" i="222" s="1"/>
  <c r="G64" i="222"/>
  <c r="AQ64" i="222" s="1"/>
  <c r="K19" i="225"/>
  <c r="AJ41" i="226"/>
  <c r="G51" i="226"/>
  <c r="AQ51" i="226" s="1"/>
  <c r="AG27" i="226"/>
  <c r="AG30" i="226"/>
  <c r="I28" i="233"/>
  <c r="AC22" i="234"/>
  <c r="AJ66" i="234"/>
  <c r="B66" i="234" s="1"/>
  <c r="AC9" i="235"/>
  <c r="K13" i="237"/>
  <c r="K33" i="237" s="1"/>
  <c r="G55" i="238"/>
  <c r="AQ55" i="238" s="1"/>
  <c r="M177" i="241"/>
  <c r="AR19" i="242"/>
  <c r="AV19" i="242" s="1"/>
  <c r="AC27" i="242"/>
  <c r="AC55" i="242"/>
  <c r="C130" i="242"/>
  <c r="H155" i="245"/>
  <c r="M171" i="245"/>
  <c r="AT41" i="246"/>
  <c r="AC5" i="247"/>
  <c r="AC19" i="247"/>
  <c r="K11" i="249"/>
  <c r="H148" i="249"/>
  <c r="H232" i="249"/>
  <c r="AT16" i="250"/>
  <c r="AR21" i="250"/>
  <c r="AU21" i="250" s="1"/>
  <c r="G56" i="250"/>
  <c r="AP56" i="250" s="1"/>
  <c r="AE56" i="250" s="1"/>
  <c r="BA56" i="250" s="1"/>
  <c r="C109" i="250"/>
  <c r="AG30" i="250"/>
  <c r="AC23" i="254"/>
  <c r="AC46" i="254"/>
  <c r="AJ66" i="254"/>
  <c r="B66" i="254" s="1"/>
  <c r="AG23" i="254"/>
  <c r="K11" i="257"/>
  <c r="K31" i="257" s="1"/>
  <c r="H213" i="257"/>
  <c r="AC17" i="258"/>
  <c r="AC27" i="258"/>
  <c r="AS45" i="258"/>
  <c r="AR56" i="258"/>
  <c r="AC16" i="262"/>
  <c r="AG27" i="262"/>
  <c r="AG62" i="262"/>
  <c r="AJ62" i="262" s="1"/>
  <c r="B62" i="262" s="1"/>
  <c r="AG65" i="262"/>
  <c r="AJ65" i="262" s="1"/>
  <c r="B65" i="262" s="1"/>
  <c r="W18" i="263"/>
  <c r="AG23" i="222"/>
  <c r="N2" i="225"/>
  <c r="O19" i="225"/>
  <c r="J19" i="225" s="1"/>
  <c r="G211" i="63" s="1"/>
  <c r="I27" i="225"/>
  <c r="H147" i="225"/>
  <c r="AC27" i="226"/>
  <c r="AQ24" i="228"/>
  <c r="O24" i="228" s="1"/>
  <c r="AS32" i="230"/>
  <c r="I21" i="233"/>
  <c r="K28" i="233"/>
  <c r="C41" i="233"/>
  <c r="I41" i="233" s="1"/>
  <c r="M156" i="233"/>
  <c r="AO22" i="234"/>
  <c r="I21" i="237"/>
  <c r="I29" i="237"/>
  <c r="AC55" i="238"/>
  <c r="AG60" i="238"/>
  <c r="AJ60" i="238" s="1"/>
  <c r="B60" i="238" s="1"/>
  <c r="C109" i="238"/>
  <c r="AG27" i="242"/>
  <c r="AC46" i="242"/>
  <c r="AR55" i="242"/>
  <c r="AV41" i="246"/>
  <c r="K19" i="249"/>
  <c r="K39" i="249" s="1"/>
  <c r="AG66" i="250"/>
  <c r="AC18" i="254"/>
  <c r="AR23" i="254"/>
  <c r="AT23" i="254" s="1"/>
  <c r="AG46" i="254"/>
  <c r="AJ46" i="254" s="1"/>
  <c r="I27" i="257"/>
  <c r="AO16" i="262"/>
  <c r="AT18" i="262"/>
  <c r="AC24" i="262"/>
  <c r="AO27" i="262"/>
  <c r="AC30" i="262"/>
  <c r="AV62" i="262"/>
  <c r="AG62" i="218"/>
  <c r="BC64" i="218"/>
  <c r="AT20" i="222"/>
  <c r="K27" i="225"/>
  <c r="AO27" i="226"/>
  <c r="AC30" i="226"/>
  <c r="G52" i="226"/>
  <c r="AD71" i="226"/>
  <c r="C130" i="226"/>
  <c r="AO23" i="230"/>
  <c r="K21" i="233"/>
  <c r="K41" i="233" s="1"/>
  <c r="C32" i="233"/>
  <c r="I32" i="233" s="1"/>
  <c r="AD71" i="234"/>
  <c r="AG26" i="234"/>
  <c r="M168" i="237"/>
  <c r="H190" i="237"/>
  <c r="AG51" i="238"/>
  <c r="AR55" i="238"/>
  <c r="BA60" i="238"/>
  <c r="C130" i="238"/>
  <c r="K13" i="241"/>
  <c r="K33" i="241" s="1"/>
  <c r="I19" i="241"/>
  <c r="K22" i="241"/>
  <c r="K42" i="241" s="1"/>
  <c r="K29" i="241"/>
  <c r="C40" i="241"/>
  <c r="I40" i="241" s="1"/>
  <c r="H245" i="241"/>
  <c r="AO14" i="242"/>
  <c r="AO27" i="242"/>
  <c r="AC30" i="242"/>
  <c r="W19" i="243"/>
  <c r="AG24" i="242"/>
  <c r="AG32" i="242"/>
  <c r="N2" i="245"/>
  <c r="AT24" i="246"/>
  <c r="AO29" i="246"/>
  <c r="AG60" i="246"/>
  <c r="AJ60" i="246" s="1"/>
  <c r="AC17" i="247"/>
  <c r="AG25" i="246"/>
  <c r="AG30" i="246"/>
  <c r="K27" i="249"/>
  <c r="AO14" i="250"/>
  <c r="AC22" i="250"/>
  <c r="AO32" i="250"/>
  <c r="AR61" i="250"/>
  <c r="AJ65" i="250"/>
  <c r="AT66" i="250"/>
  <c r="C102" i="250"/>
  <c r="AO18" i="254"/>
  <c r="AC31" i="254"/>
  <c r="AC58" i="254"/>
  <c r="I12" i="257"/>
  <c r="K27" i="257"/>
  <c r="AT14" i="258"/>
  <c r="AC18" i="258"/>
  <c r="AC24" i="258"/>
  <c r="AC29" i="258"/>
  <c r="AJ42" i="258"/>
  <c r="AR16" i="262"/>
  <c r="AS16" i="262" s="1"/>
  <c r="AC19" i="262"/>
  <c r="AG24" i="262"/>
  <c r="AJ71" i="262"/>
  <c r="B71" i="262" s="1"/>
  <c r="AG57" i="222"/>
  <c r="AR64" i="222"/>
  <c r="B79" i="222"/>
  <c r="AC19" i="226"/>
  <c r="AO30" i="226"/>
  <c r="AT64" i="226"/>
  <c r="AP75" i="226"/>
  <c r="I127" i="229"/>
  <c r="R128" i="229" s="1"/>
  <c r="U127" i="229" s="1"/>
  <c r="U128" i="229" s="1"/>
  <c r="U129" i="229" s="1"/>
  <c r="AR23" i="230"/>
  <c r="AS23" i="230" s="1"/>
  <c r="I29" i="233"/>
  <c r="AO24" i="234"/>
  <c r="BA62" i="234"/>
  <c r="I126" i="237"/>
  <c r="M161" i="237"/>
  <c r="AC24" i="238"/>
  <c r="N2" i="241"/>
  <c r="K19" i="241"/>
  <c r="K39" i="241" s="1"/>
  <c r="AC22" i="242"/>
  <c r="AG26" i="242"/>
  <c r="H205" i="245"/>
  <c r="AC18" i="246"/>
  <c r="AV24" i="246"/>
  <c r="AQ43" i="246"/>
  <c r="AD70" i="246"/>
  <c r="I13" i="249"/>
  <c r="C38" i="249"/>
  <c r="I38" i="249" s="1"/>
  <c r="AO22" i="250"/>
  <c r="AC30" i="250"/>
  <c r="C38" i="253"/>
  <c r="I38" i="253" s="1"/>
  <c r="AR18" i="254"/>
  <c r="G65" i="254"/>
  <c r="AP65" i="254" s="1"/>
  <c r="AP75" i="254"/>
  <c r="AC13" i="255"/>
  <c r="AO18" i="258"/>
  <c r="AO24" i="258"/>
  <c r="AO29" i="258"/>
  <c r="AG26" i="258"/>
  <c r="AG29" i="258"/>
  <c r="AO19" i="262"/>
  <c r="AO24" i="262"/>
  <c r="AO30" i="262"/>
  <c r="AG27" i="218"/>
  <c r="AG30" i="218"/>
  <c r="AS16" i="222"/>
  <c r="AU31" i="222"/>
  <c r="AG30" i="222"/>
  <c r="I11" i="225"/>
  <c r="AO19" i="226"/>
  <c r="G53" i="226"/>
  <c r="AC62" i="226"/>
  <c r="G61" i="230"/>
  <c r="I12" i="233"/>
  <c r="K29" i="233"/>
  <c r="C33" i="233"/>
  <c r="I33" i="233" s="1"/>
  <c r="M234" i="233"/>
  <c r="AS20" i="234"/>
  <c r="AR24" i="234"/>
  <c r="AU24" i="234" s="1"/>
  <c r="C41" i="237"/>
  <c r="I41" i="237" s="1"/>
  <c r="AO24" i="238"/>
  <c r="K27" i="241"/>
  <c r="C41" i="241"/>
  <c r="I41" i="241" s="1"/>
  <c r="AO22" i="242"/>
  <c r="AR60" i="242"/>
  <c r="AV60" i="242" s="1"/>
  <c r="I11" i="245"/>
  <c r="AO18" i="246"/>
  <c r="AC30" i="246"/>
  <c r="K13" i="249"/>
  <c r="K33" i="249" s="1"/>
  <c r="I21" i="249"/>
  <c r="I17" i="253"/>
  <c r="AO31" i="254"/>
  <c r="C116" i="254"/>
  <c r="C34" i="257"/>
  <c r="I34" i="257" s="1"/>
  <c r="AC16" i="258"/>
  <c r="H246" i="261"/>
  <c r="AR19" i="262"/>
  <c r="AS75" i="262"/>
  <c r="AG56" i="218"/>
  <c r="AC18" i="219"/>
  <c r="K11" i="225"/>
  <c r="L126" i="225"/>
  <c r="M205" i="225"/>
  <c r="AC16" i="226"/>
  <c r="AR19" i="226"/>
  <c r="AG53" i="226"/>
  <c r="AG25" i="226"/>
  <c r="AG28" i="226"/>
  <c r="AC15" i="230"/>
  <c r="AR31" i="230"/>
  <c r="AU31" i="230" s="1"/>
  <c r="AV44" i="230"/>
  <c r="B79" i="230"/>
  <c r="K12" i="233"/>
  <c r="K32" i="233" s="1"/>
  <c r="AR14" i="234"/>
  <c r="AG25" i="234"/>
  <c r="AC14" i="238"/>
  <c r="G53" i="238"/>
  <c r="AQ53" i="238" s="1"/>
  <c r="I20" i="241"/>
  <c r="C32" i="241"/>
  <c r="I32" i="241" s="1"/>
  <c r="M225" i="241"/>
  <c r="AU18" i="242"/>
  <c r="BC60" i="242"/>
  <c r="AR66" i="242"/>
  <c r="AU66" i="242" s="1"/>
  <c r="W17" i="243"/>
  <c r="AG28" i="242"/>
  <c r="K11" i="245"/>
  <c r="K31" i="245" s="1"/>
  <c r="H199" i="245"/>
  <c r="M225" i="245"/>
  <c r="AO31" i="246"/>
  <c r="AC61" i="246"/>
  <c r="BC63" i="246"/>
  <c r="K21" i="249"/>
  <c r="K41" i="249" s="1"/>
  <c r="I29" i="249"/>
  <c r="H162" i="249"/>
  <c r="H190" i="249"/>
  <c r="AC16" i="250"/>
  <c r="AC23" i="250"/>
  <c r="AR46" i="250"/>
  <c r="AU46" i="250" s="1"/>
  <c r="G60" i="250"/>
  <c r="AR65" i="250"/>
  <c r="AG23" i="250"/>
  <c r="AG26" i="250"/>
  <c r="AQ37" i="252"/>
  <c r="AI29" i="252" s="1"/>
  <c r="K17" i="253"/>
  <c r="K37" i="253" s="1"/>
  <c r="C39" i="253"/>
  <c r="I39" i="253" s="1"/>
  <c r="AR59" i="254"/>
  <c r="AV59" i="254" s="1"/>
  <c r="AG65" i="254"/>
  <c r="AJ65" i="254" s="1"/>
  <c r="B65" i="254" s="1"/>
  <c r="W18" i="255"/>
  <c r="K13" i="257"/>
  <c r="K33" i="257" s="1"/>
  <c r="I21" i="257"/>
  <c r="I29" i="257"/>
  <c r="I127" i="257"/>
  <c r="AO16" i="258"/>
  <c r="AC30" i="258"/>
  <c r="AP75" i="258"/>
  <c r="AR4" i="258"/>
  <c r="AG23" i="258"/>
  <c r="AG28" i="258"/>
  <c r="AG31" i="258"/>
  <c r="AC14" i="262"/>
  <c r="AR57" i="262"/>
  <c r="AV57" i="262" s="1"/>
  <c r="AG66" i="262"/>
  <c r="AJ66" i="262" s="1"/>
  <c r="B66" i="262" s="1"/>
  <c r="AC9" i="263"/>
  <c r="BC64" i="210"/>
  <c r="BA64" i="210"/>
  <c r="AS17" i="222"/>
  <c r="AT17" i="222"/>
  <c r="M218" i="201"/>
  <c r="H218" i="201"/>
  <c r="H189" i="186"/>
  <c r="M189" i="186"/>
  <c r="AV16" i="194"/>
  <c r="AU16" i="194"/>
  <c r="AT16" i="194"/>
  <c r="AS16" i="194"/>
  <c r="AU30" i="194"/>
  <c r="AT30" i="194"/>
  <c r="AS30" i="194"/>
  <c r="AV30" i="194"/>
  <c r="M162" i="201"/>
  <c r="H162" i="201"/>
  <c r="AV20" i="202"/>
  <c r="AU20" i="202"/>
  <c r="AT20" i="202"/>
  <c r="AS20" i="202"/>
  <c r="AS30" i="190"/>
  <c r="AV30" i="190"/>
  <c r="M239" i="197"/>
  <c r="H239" i="197"/>
  <c r="AT23" i="202"/>
  <c r="AS23" i="202"/>
  <c r="H203" i="186"/>
  <c r="M203" i="186"/>
  <c r="M192" i="193"/>
  <c r="H192" i="193"/>
  <c r="AT14" i="194"/>
  <c r="AU14" i="194"/>
  <c r="AS14" i="194"/>
  <c r="AV14" i="194"/>
  <c r="M190" i="205"/>
  <c r="H190" i="205"/>
  <c r="H155" i="209"/>
  <c r="M155" i="209"/>
  <c r="H238" i="201"/>
  <c r="M238" i="201"/>
  <c r="H231" i="186"/>
  <c r="M231" i="186"/>
  <c r="H175" i="186"/>
  <c r="M175" i="186"/>
  <c r="M192" i="197"/>
  <c r="H192" i="197"/>
  <c r="M212" i="197"/>
  <c r="H212" i="197"/>
  <c r="M220" i="213"/>
  <c r="H220" i="213"/>
  <c r="AU30" i="202"/>
  <c r="AS30" i="202"/>
  <c r="AV30" i="202"/>
  <c r="AT30" i="202"/>
  <c r="AS25" i="210"/>
  <c r="AT25" i="210"/>
  <c r="AR53" i="198"/>
  <c r="AT53" i="198" s="1"/>
  <c r="AR66" i="198"/>
  <c r="K11" i="201"/>
  <c r="K31" i="201" s="1"/>
  <c r="I20" i="201"/>
  <c r="C33" i="201"/>
  <c r="I33" i="201" s="1"/>
  <c r="C40" i="201"/>
  <c r="I40" i="201" s="1"/>
  <c r="AO16" i="202"/>
  <c r="AC23" i="202"/>
  <c r="AG27" i="202"/>
  <c r="AQ44" i="202"/>
  <c r="AJ61" i="202"/>
  <c r="B61" i="202" s="1"/>
  <c r="AG80" i="203"/>
  <c r="AB64" i="203"/>
  <c r="X82" i="203" s="1"/>
  <c r="AG23" i="202"/>
  <c r="K12" i="205"/>
  <c r="K32" i="205" s="1"/>
  <c r="C40" i="205"/>
  <c r="I40" i="205" s="1"/>
  <c r="AO16" i="206"/>
  <c r="AG27" i="206"/>
  <c r="AG65" i="206"/>
  <c r="AJ65" i="206" s="1"/>
  <c r="B65" i="206" s="1"/>
  <c r="C123" i="206"/>
  <c r="AG28" i="206"/>
  <c r="AO21" i="210"/>
  <c r="AJ93" i="210"/>
  <c r="B93" i="210" s="1"/>
  <c r="K25" i="213"/>
  <c r="AV17" i="214"/>
  <c r="AU41" i="214"/>
  <c r="AJ51" i="214"/>
  <c r="B51" i="214" s="1"/>
  <c r="AA20" i="215"/>
  <c r="X79" i="215" s="1"/>
  <c r="AD75" i="214" s="1"/>
  <c r="I137" i="213"/>
  <c r="R133" i="213" s="1"/>
  <c r="W127" i="213" s="1"/>
  <c r="W128" i="213" s="1"/>
  <c r="W129" i="213" s="1"/>
  <c r="H178" i="217"/>
  <c r="H210" i="217"/>
  <c r="AC22" i="218"/>
  <c r="AT42" i="222"/>
  <c r="AV42" i="222"/>
  <c r="AU42" i="222"/>
  <c r="AC50" i="222"/>
  <c r="AG50" i="222"/>
  <c r="E189" i="63"/>
  <c r="K17" i="221"/>
  <c r="K37" i="221" s="1"/>
  <c r="E197" i="63"/>
  <c r="K25" i="221"/>
  <c r="AR18" i="222"/>
  <c r="AT18" i="222" s="1"/>
  <c r="C137" i="222"/>
  <c r="AC18" i="222"/>
  <c r="AO28" i="222"/>
  <c r="AG28" i="222"/>
  <c r="AU42" i="226"/>
  <c r="AV42" i="226"/>
  <c r="AS42" i="226"/>
  <c r="AQ45" i="226"/>
  <c r="AP45" i="226"/>
  <c r="E205" i="63"/>
  <c r="K13" i="225"/>
  <c r="K33" i="225" s="1"/>
  <c r="I13" i="225"/>
  <c r="E213" i="63"/>
  <c r="K21" i="225"/>
  <c r="K41" i="225" s="1"/>
  <c r="E221" i="63"/>
  <c r="K29" i="225"/>
  <c r="I29" i="225"/>
  <c r="AR22" i="226"/>
  <c r="AO22" i="226"/>
  <c r="AO24" i="226"/>
  <c r="AG24" i="226"/>
  <c r="AC32" i="226"/>
  <c r="AO32" i="226"/>
  <c r="AG32" i="226"/>
  <c r="BA41" i="234"/>
  <c r="BC41" i="234"/>
  <c r="M148" i="237"/>
  <c r="H148" i="237"/>
  <c r="H240" i="245"/>
  <c r="M240" i="245"/>
  <c r="AS13" i="246"/>
  <c r="AV13" i="246"/>
  <c r="AR43" i="246"/>
  <c r="AS43" i="246" s="1"/>
  <c r="AG43" i="246"/>
  <c r="AJ43" i="246" s="1"/>
  <c r="B43" i="246" s="1"/>
  <c r="C38" i="209"/>
  <c r="I38" i="209" s="1"/>
  <c r="AR21" i="210"/>
  <c r="AV21" i="210" s="1"/>
  <c r="BA45" i="210"/>
  <c r="AG23" i="210"/>
  <c r="H240" i="217"/>
  <c r="M240" i="217"/>
  <c r="AR22" i="218"/>
  <c r="AT22" i="218" s="1"/>
  <c r="AC46" i="218"/>
  <c r="AG46" i="218"/>
  <c r="AJ46" i="218" s="1"/>
  <c r="AR55" i="218"/>
  <c r="G55" i="218"/>
  <c r="AG55" i="218"/>
  <c r="AV24" i="222"/>
  <c r="AS24" i="222"/>
  <c r="AG51" i="222"/>
  <c r="AR51" i="222"/>
  <c r="AU51" i="222" s="1"/>
  <c r="H227" i="225"/>
  <c r="M227" i="225"/>
  <c r="AV24" i="226"/>
  <c r="AT24" i="226"/>
  <c r="AS24" i="226"/>
  <c r="AS17" i="226"/>
  <c r="AT17" i="226"/>
  <c r="H148" i="229"/>
  <c r="M148" i="229"/>
  <c r="E227" i="63"/>
  <c r="K15" i="229"/>
  <c r="K35" i="229" s="1"/>
  <c r="E235" i="63"/>
  <c r="K23" i="229"/>
  <c r="K43" i="229" s="1"/>
  <c r="I23" i="229"/>
  <c r="C151" i="230"/>
  <c r="AR20" i="230"/>
  <c r="AS20" i="230" s="1"/>
  <c r="AC20" i="230"/>
  <c r="AR26" i="230"/>
  <c r="AT26" i="230" s="1"/>
  <c r="AC26" i="230"/>
  <c r="H192" i="233"/>
  <c r="M192" i="233"/>
  <c r="E248" i="63"/>
  <c r="C36" i="233"/>
  <c r="I36" i="233" s="1"/>
  <c r="K16" i="233"/>
  <c r="K36" i="233" s="1"/>
  <c r="I16" i="233"/>
  <c r="E256" i="63"/>
  <c r="K24" i="233"/>
  <c r="K44" i="233" s="1"/>
  <c r="I24" i="233"/>
  <c r="C44" i="233"/>
  <c r="I44" i="233" s="1"/>
  <c r="C116" i="234"/>
  <c r="AO15" i="234"/>
  <c r="AC15" i="234"/>
  <c r="AR23" i="234"/>
  <c r="AC23" i="234"/>
  <c r="AO31" i="234"/>
  <c r="AG31" i="234"/>
  <c r="H231" i="237"/>
  <c r="M231" i="237"/>
  <c r="AV26" i="242"/>
  <c r="AU26" i="242"/>
  <c r="AT26" i="242"/>
  <c r="AS26" i="242"/>
  <c r="L126" i="245"/>
  <c r="I126" i="245"/>
  <c r="H156" i="245"/>
  <c r="M156" i="245"/>
  <c r="E324" i="63"/>
  <c r="C32" i="249"/>
  <c r="I32" i="249" s="1"/>
  <c r="K12" i="249"/>
  <c r="C33" i="249"/>
  <c r="I33" i="249" s="1"/>
  <c r="I12" i="249"/>
  <c r="E332" i="63"/>
  <c r="K20" i="249"/>
  <c r="K40" i="249" s="1"/>
  <c r="C41" i="249"/>
  <c r="I41" i="249" s="1"/>
  <c r="C40" i="249"/>
  <c r="I40" i="249" s="1"/>
  <c r="I20" i="249"/>
  <c r="E340" i="63"/>
  <c r="K28" i="249"/>
  <c r="I28" i="249"/>
  <c r="G49" i="250"/>
  <c r="D49" i="250"/>
  <c r="AO19" i="250"/>
  <c r="C144" i="250"/>
  <c r="AC19" i="250"/>
  <c r="AR19" i="250"/>
  <c r="AG27" i="250"/>
  <c r="AC27" i="250"/>
  <c r="AR27" i="250"/>
  <c r="AO27" i="250"/>
  <c r="H150" i="257"/>
  <c r="M150" i="257"/>
  <c r="H161" i="257"/>
  <c r="M161" i="257"/>
  <c r="AR61" i="258"/>
  <c r="AV61" i="258" s="1"/>
  <c r="AC61" i="258"/>
  <c r="G61" i="258"/>
  <c r="AQ61" i="258" s="1"/>
  <c r="K10" i="186"/>
  <c r="AS21" i="190"/>
  <c r="AU27" i="190"/>
  <c r="AG32" i="190"/>
  <c r="AG50" i="190"/>
  <c r="G58" i="190"/>
  <c r="AQ58" i="190" s="1"/>
  <c r="K13" i="193"/>
  <c r="K33" i="193" s="1"/>
  <c r="K21" i="193"/>
  <c r="K41" i="193" s="1"/>
  <c r="K29" i="193"/>
  <c r="AR24" i="194"/>
  <c r="AV24" i="194" s="1"/>
  <c r="AC32" i="194"/>
  <c r="AP45" i="194"/>
  <c r="G55" i="194"/>
  <c r="AP55" i="194" s="1"/>
  <c r="AE55" i="194" s="1"/>
  <c r="AJ55" i="194" s="1"/>
  <c r="B55" i="194" s="1"/>
  <c r="BC64" i="194"/>
  <c r="C109" i="194"/>
  <c r="M227" i="197"/>
  <c r="AT13" i="198"/>
  <c r="J28" i="186"/>
  <c r="G20" i="63" s="1"/>
  <c r="I27" i="186"/>
  <c r="K16" i="186"/>
  <c r="K36" i="186" s="1"/>
  <c r="I12" i="189"/>
  <c r="K19" i="189"/>
  <c r="K39" i="189" s="1"/>
  <c r="AU17" i="190"/>
  <c r="AT21" i="190"/>
  <c r="AT25" i="190"/>
  <c r="AV27" i="190"/>
  <c r="AR29" i="190"/>
  <c r="AV29" i="190" s="1"/>
  <c r="AO32" i="190"/>
  <c r="AQ45" i="190"/>
  <c r="AG58" i="190"/>
  <c r="AC63" i="190"/>
  <c r="W5" i="191"/>
  <c r="AG24" i="190"/>
  <c r="AG29" i="190"/>
  <c r="I11" i="193"/>
  <c r="I19" i="193"/>
  <c r="I27" i="193"/>
  <c r="AC16" i="194"/>
  <c r="AR17" i="194"/>
  <c r="AT17" i="194" s="1"/>
  <c r="AC22" i="194"/>
  <c r="AC55" i="194"/>
  <c r="BC60" i="194"/>
  <c r="C41" i="197"/>
  <c r="I41" i="197" s="1"/>
  <c r="AV13" i="198"/>
  <c r="AG27" i="198"/>
  <c r="G54" i="198"/>
  <c r="AQ54" i="198" s="1"/>
  <c r="AG58" i="198"/>
  <c r="BA61" i="198"/>
  <c r="AC65" i="198"/>
  <c r="W19" i="199"/>
  <c r="M157" i="201"/>
  <c r="AO15" i="202"/>
  <c r="BA43" i="202"/>
  <c r="G51" i="202"/>
  <c r="AQ51" i="202" s="1"/>
  <c r="K19" i="205"/>
  <c r="K39" i="205" s="1"/>
  <c r="M191" i="205"/>
  <c r="AS16" i="206"/>
  <c r="AC30" i="206"/>
  <c r="G53" i="206"/>
  <c r="AP53" i="206" s="1"/>
  <c r="AE53" i="206" s="1"/>
  <c r="BA53" i="206" s="1"/>
  <c r="AU65" i="206"/>
  <c r="AO30" i="194"/>
  <c r="AO32" i="194"/>
  <c r="BA41" i="194"/>
  <c r="AR55" i="194"/>
  <c r="AT55" i="194" s="1"/>
  <c r="I12" i="197"/>
  <c r="I28" i="197"/>
  <c r="AC19" i="198"/>
  <c r="AO27" i="198"/>
  <c r="AS29" i="198"/>
  <c r="AV43" i="198"/>
  <c r="AG54" i="198"/>
  <c r="AP58" i="198"/>
  <c r="AE58" i="198" s="1"/>
  <c r="BC58" i="198" s="1"/>
  <c r="AS63" i="198"/>
  <c r="C144" i="198"/>
  <c r="K12" i="201"/>
  <c r="K32" i="201" s="1"/>
  <c r="I27" i="201"/>
  <c r="C37" i="201"/>
  <c r="I37" i="201" s="1"/>
  <c r="AR15" i="202"/>
  <c r="AR19" i="202"/>
  <c r="AC30" i="202"/>
  <c r="AC51" i="202"/>
  <c r="AG53" i="202"/>
  <c r="AC66" i="202"/>
  <c r="C151" i="202"/>
  <c r="C33" i="205"/>
  <c r="I33" i="205" s="1"/>
  <c r="H164" i="205"/>
  <c r="AT16" i="206"/>
  <c r="AC19" i="206"/>
  <c r="AC26" i="206"/>
  <c r="AS42" i="206"/>
  <c r="G51" i="206"/>
  <c r="AQ51" i="206" s="1"/>
  <c r="AR53" i="206"/>
  <c r="AS53" i="206" s="1"/>
  <c r="G57" i="206"/>
  <c r="BC61" i="206"/>
  <c r="AJ66" i="206"/>
  <c r="I26" i="209"/>
  <c r="K29" i="209"/>
  <c r="I128" i="209"/>
  <c r="M239" i="209"/>
  <c r="AC24" i="210"/>
  <c r="AU44" i="210"/>
  <c r="AC56" i="210"/>
  <c r="AC64" i="210"/>
  <c r="AR75" i="210"/>
  <c r="AG25" i="210"/>
  <c r="AG28" i="210"/>
  <c r="M171" i="213"/>
  <c r="M190" i="213"/>
  <c r="O189" i="213" s="1"/>
  <c r="Q189" i="213" s="1"/>
  <c r="M213" i="213"/>
  <c r="AO28" i="214"/>
  <c r="AS30" i="214"/>
  <c r="AJ42" i="214"/>
  <c r="AC43" i="214"/>
  <c r="AG55" i="214"/>
  <c r="AG62" i="214"/>
  <c r="AJ62" i="214" s="1"/>
  <c r="B62" i="214" s="1"/>
  <c r="BA65" i="214"/>
  <c r="AC10" i="215"/>
  <c r="W17" i="215"/>
  <c r="AC17" i="215"/>
  <c r="M156" i="217"/>
  <c r="H156" i="217"/>
  <c r="M171" i="217"/>
  <c r="H171" i="217"/>
  <c r="H245" i="217"/>
  <c r="AO14" i="218"/>
  <c r="BA44" i="218"/>
  <c r="BA62" i="218"/>
  <c r="BC62" i="218"/>
  <c r="E166" i="63"/>
  <c r="C34" i="217"/>
  <c r="I34" i="217" s="1"/>
  <c r="E174" i="63"/>
  <c r="C43" i="217"/>
  <c r="I43" i="217" s="1"/>
  <c r="AG32" i="218"/>
  <c r="E184" i="63"/>
  <c r="C33" i="221"/>
  <c r="I33" i="221" s="1"/>
  <c r="C32" i="221"/>
  <c r="I32" i="221" s="1"/>
  <c r="K12" i="221"/>
  <c r="K32" i="221" s="1"/>
  <c r="I12" i="221"/>
  <c r="E192" i="63"/>
  <c r="K20" i="221"/>
  <c r="K40" i="221" s="1"/>
  <c r="I20" i="221"/>
  <c r="C41" i="221"/>
  <c r="I41" i="221" s="1"/>
  <c r="E200" i="63"/>
  <c r="K28" i="221"/>
  <c r="I28" i="221"/>
  <c r="AO19" i="222"/>
  <c r="AR19" i="222"/>
  <c r="AU19" i="222" s="1"/>
  <c r="I21" i="225"/>
  <c r="M220" i="225"/>
  <c r="H220" i="225"/>
  <c r="H239" i="225"/>
  <c r="M239" i="225"/>
  <c r="AC15" i="227"/>
  <c r="W15" i="227"/>
  <c r="E208" i="63"/>
  <c r="C37" i="225"/>
  <c r="I37" i="225" s="1"/>
  <c r="C36" i="225"/>
  <c r="I36" i="225" s="1"/>
  <c r="I16" i="225"/>
  <c r="E216" i="63"/>
  <c r="K24" i="225"/>
  <c r="C44" i="225"/>
  <c r="I44" i="225" s="1"/>
  <c r="I24" i="225"/>
  <c r="C116" i="226"/>
  <c r="AO15" i="226"/>
  <c r="AC15" i="226"/>
  <c r="AR23" i="226"/>
  <c r="AC23" i="226"/>
  <c r="AR31" i="226"/>
  <c r="AO31" i="226"/>
  <c r="H176" i="229"/>
  <c r="M176" i="229"/>
  <c r="H184" i="229"/>
  <c r="M184" i="229"/>
  <c r="AC31" i="234"/>
  <c r="E262" i="63"/>
  <c r="C31" i="237"/>
  <c r="I31" i="237" s="1"/>
  <c r="E270" i="63"/>
  <c r="C39" i="237"/>
  <c r="I39" i="237" s="1"/>
  <c r="K18" i="237"/>
  <c r="K38" i="237" s="1"/>
  <c r="I18" i="237"/>
  <c r="E278" i="63"/>
  <c r="I26" i="237"/>
  <c r="K26" i="237"/>
  <c r="AC13" i="238"/>
  <c r="AR13" i="238"/>
  <c r="AU13" i="238" s="1"/>
  <c r="C102" i="238"/>
  <c r="AR21" i="238"/>
  <c r="AV21" i="238" s="1"/>
  <c r="AC21" i="238"/>
  <c r="AO21" i="238"/>
  <c r="AC25" i="238"/>
  <c r="AR25" i="238"/>
  <c r="AO25" i="238"/>
  <c r="AJ93" i="238"/>
  <c r="B93" i="238" s="1"/>
  <c r="M93" i="238"/>
  <c r="B92" i="238"/>
  <c r="AS14" i="250"/>
  <c r="AU14" i="250"/>
  <c r="AT17" i="250"/>
  <c r="AV17" i="250"/>
  <c r="AU17" i="250"/>
  <c r="B82" i="254"/>
  <c r="AQ75" i="254"/>
  <c r="AU32" i="258"/>
  <c r="AT32" i="258"/>
  <c r="AS32" i="258"/>
  <c r="AV32" i="258"/>
  <c r="AC54" i="230"/>
  <c r="AG54" i="230"/>
  <c r="G54" i="230"/>
  <c r="AQ54" i="230" s="1"/>
  <c r="H154" i="233"/>
  <c r="M154" i="233"/>
  <c r="AG61" i="238"/>
  <c r="AJ61" i="238" s="1"/>
  <c r="B61" i="238" s="1"/>
  <c r="G61" i="238"/>
  <c r="AC43" i="258"/>
  <c r="AG43" i="258"/>
  <c r="AJ43" i="258" s="1"/>
  <c r="AG32" i="2"/>
  <c r="I26" i="186"/>
  <c r="W17" i="187"/>
  <c r="K14" i="186"/>
  <c r="K12" i="189"/>
  <c r="K32" i="189" s="1"/>
  <c r="I27" i="189"/>
  <c r="C31" i="189"/>
  <c r="I31" i="189" s="1"/>
  <c r="C35" i="189"/>
  <c r="I35" i="189" s="1"/>
  <c r="AU21" i="190"/>
  <c r="AV25" i="190"/>
  <c r="AC30" i="190"/>
  <c r="G51" i="190"/>
  <c r="AP51" i="190" s="1"/>
  <c r="AE51" i="190" s="1"/>
  <c r="AC55" i="190"/>
  <c r="AS58" i="190"/>
  <c r="AR61" i="190"/>
  <c r="AU61" i="190" s="1"/>
  <c r="AC65" i="190"/>
  <c r="M93" i="190"/>
  <c r="AG26" i="190"/>
  <c r="K11" i="193"/>
  <c r="K31" i="193" s="1"/>
  <c r="I14" i="193"/>
  <c r="K19" i="193"/>
  <c r="K39" i="193" s="1"/>
  <c r="I22" i="193"/>
  <c r="K27" i="193"/>
  <c r="C34" i="193"/>
  <c r="I34" i="193" s="1"/>
  <c r="H175" i="193"/>
  <c r="M238" i="193"/>
  <c r="AC14" i="194"/>
  <c r="AO16" i="194"/>
  <c r="AO22" i="194"/>
  <c r="C35" i="186"/>
  <c r="I35" i="186" s="1"/>
  <c r="I127" i="186"/>
  <c r="I19" i="186"/>
  <c r="E19" i="63"/>
  <c r="K13" i="186"/>
  <c r="K10" i="189"/>
  <c r="K30" i="189" s="1"/>
  <c r="I20" i="189"/>
  <c r="K27" i="189"/>
  <c r="C42" i="189"/>
  <c r="I42" i="189" s="1"/>
  <c r="H178" i="189"/>
  <c r="AC16" i="190"/>
  <c r="AC27" i="190"/>
  <c r="AO30" i="190"/>
  <c r="AG51" i="190"/>
  <c r="AV58" i="190"/>
  <c r="AQ75" i="190"/>
  <c r="K14" i="193"/>
  <c r="K22" i="193"/>
  <c r="K42" i="193" s="1"/>
  <c r="C31" i="193"/>
  <c r="I31" i="193" s="1"/>
  <c r="I127" i="193"/>
  <c r="H248" i="193"/>
  <c r="AO14" i="194"/>
  <c r="AC26" i="194"/>
  <c r="AR44" i="194"/>
  <c r="AT44" i="194" s="1"/>
  <c r="I137" i="193"/>
  <c r="L137" i="193" s="1"/>
  <c r="AG31" i="194"/>
  <c r="K12" i="197"/>
  <c r="K32" i="197" s="1"/>
  <c r="I19" i="197"/>
  <c r="K28" i="197"/>
  <c r="AU17" i="198"/>
  <c r="AO19" i="198"/>
  <c r="AO30" i="198"/>
  <c r="AR54" i="198"/>
  <c r="AV54" i="198" s="1"/>
  <c r="AV63" i="198"/>
  <c r="I24" i="201"/>
  <c r="K27" i="201"/>
  <c r="AJ44" i="202"/>
  <c r="B44" i="202" s="1"/>
  <c r="AU51" i="202"/>
  <c r="AG63" i="202"/>
  <c r="AJ63" i="202" s="1"/>
  <c r="B63" i="202" s="1"/>
  <c r="I20" i="205"/>
  <c r="AU16" i="206"/>
  <c r="AO30" i="206"/>
  <c r="AT42" i="206"/>
  <c r="AG51" i="206"/>
  <c r="K26" i="209"/>
  <c r="C39" i="209"/>
  <c r="I39" i="209" s="1"/>
  <c r="AR4" i="210"/>
  <c r="AC22" i="210"/>
  <c r="AR24" i="210"/>
  <c r="AS24" i="210" s="1"/>
  <c r="BA44" i="210"/>
  <c r="C102" i="210"/>
  <c r="AC10" i="211"/>
  <c r="AC17" i="211"/>
  <c r="I17" i="213"/>
  <c r="AC45" i="214"/>
  <c r="AP55" i="214"/>
  <c r="AE55" i="214" s="1"/>
  <c r="AJ63" i="214"/>
  <c r="B63" i="214" s="1"/>
  <c r="AI25" i="216"/>
  <c r="O33" i="216"/>
  <c r="M191" i="217"/>
  <c r="H191" i="217"/>
  <c r="H224" i="217"/>
  <c r="M224" i="217"/>
  <c r="AT19" i="218"/>
  <c r="AS19" i="218"/>
  <c r="AV19" i="218"/>
  <c r="AC49" i="218"/>
  <c r="AC53" i="218"/>
  <c r="G53" i="218"/>
  <c r="AR53" i="218"/>
  <c r="AV53" i="218" s="1"/>
  <c r="AU20" i="226"/>
  <c r="AV20" i="226"/>
  <c r="AS20" i="226"/>
  <c r="AR32" i="226"/>
  <c r="AV32" i="226" s="1"/>
  <c r="C37" i="233"/>
  <c r="I37" i="233" s="1"/>
  <c r="H240" i="233"/>
  <c r="M240" i="233"/>
  <c r="AV25" i="234"/>
  <c r="AU25" i="234"/>
  <c r="AS25" i="234"/>
  <c r="AR31" i="234"/>
  <c r="W16" i="235"/>
  <c r="AC16" i="235"/>
  <c r="E243" i="63"/>
  <c r="K11" i="233"/>
  <c r="K31" i="233" s="1"/>
  <c r="I11" i="233"/>
  <c r="E251" i="63"/>
  <c r="I19" i="233"/>
  <c r="E259" i="63"/>
  <c r="I27" i="233"/>
  <c r="K27" i="233"/>
  <c r="AO16" i="234"/>
  <c r="AC16" i="234"/>
  <c r="AR16" i="234"/>
  <c r="AT16" i="234" s="1"/>
  <c r="AO30" i="234"/>
  <c r="AG30" i="234"/>
  <c r="AR30" i="234"/>
  <c r="AS30" i="234" s="1"/>
  <c r="H163" i="241"/>
  <c r="M163" i="241"/>
  <c r="G64" i="242"/>
  <c r="AC64" i="242"/>
  <c r="AG64" i="242"/>
  <c r="AJ64" i="242" s="1"/>
  <c r="B64" i="242" s="1"/>
  <c r="H246" i="245"/>
  <c r="M246" i="245"/>
  <c r="AV22" i="250"/>
  <c r="AT22" i="250"/>
  <c r="AC44" i="250"/>
  <c r="AG44" i="250"/>
  <c r="AJ44" i="250" s="1"/>
  <c r="B44" i="250" s="1"/>
  <c r="AR44" i="250"/>
  <c r="AC18" i="214"/>
  <c r="C137" i="214"/>
  <c r="M232" i="217"/>
  <c r="H232" i="217"/>
  <c r="AG52" i="218"/>
  <c r="AR52" i="218"/>
  <c r="AV52" i="218" s="1"/>
  <c r="E165" i="63"/>
  <c r="I13" i="217"/>
  <c r="E173" i="63"/>
  <c r="I21" i="217"/>
  <c r="E181" i="63"/>
  <c r="K29" i="217"/>
  <c r="I29" i="217"/>
  <c r="AC24" i="218"/>
  <c r="AR24" i="218"/>
  <c r="AO24" i="218"/>
  <c r="AC32" i="218"/>
  <c r="AR32" i="218"/>
  <c r="AS32" i="218" s="1"/>
  <c r="M164" i="221"/>
  <c r="H164" i="221"/>
  <c r="H241" i="229"/>
  <c r="M241" i="229"/>
  <c r="I13" i="186"/>
  <c r="I137" i="186"/>
  <c r="R133" i="186" s="1"/>
  <c r="W127" i="186" s="1"/>
  <c r="W128" i="186" s="1"/>
  <c r="W129" i="186" s="1"/>
  <c r="E18" i="63"/>
  <c r="K20" i="189"/>
  <c r="K40" i="189" s="1"/>
  <c r="C32" i="189"/>
  <c r="I32" i="189" s="1"/>
  <c r="H218" i="189"/>
  <c r="AR51" i="190"/>
  <c r="AT51" i="190" s="1"/>
  <c r="AG65" i="190"/>
  <c r="AJ65" i="190" s="1"/>
  <c r="AG26" i="194"/>
  <c r="AC29" i="194"/>
  <c r="C151" i="194"/>
  <c r="AJ60" i="198"/>
  <c r="B60" i="198" s="1"/>
  <c r="N2" i="201"/>
  <c r="I19" i="201"/>
  <c r="K24" i="201"/>
  <c r="K44" i="201" s="1"/>
  <c r="AO30" i="202"/>
  <c r="AV51" i="202"/>
  <c r="C123" i="202"/>
  <c r="K20" i="205"/>
  <c r="K40" i="205" s="1"/>
  <c r="AS30" i="206"/>
  <c r="AR51" i="206"/>
  <c r="AT51" i="206" s="1"/>
  <c r="AC13" i="210"/>
  <c r="AC25" i="210"/>
  <c r="AJ64" i="210"/>
  <c r="B64" i="210" s="1"/>
  <c r="K17" i="213"/>
  <c r="K37" i="213" s="1"/>
  <c r="AT45" i="214"/>
  <c r="W18" i="215"/>
  <c r="AC18" i="215"/>
  <c r="K21" i="217"/>
  <c r="K41" i="217" s="1"/>
  <c r="AQ45" i="218"/>
  <c r="AP45" i="218"/>
  <c r="E186" i="63"/>
  <c r="C35" i="221"/>
  <c r="I35" i="221" s="1"/>
  <c r="I14" i="221"/>
  <c r="C34" i="221"/>
  <c r="I34" i="221" s="1"/>
  <c r="E194" i="63"/>
  <c r="C43" i="221"/>
  <c r="I43" i="221" s="1"/>
  <c r="C42" i="221"/>
  <c r="I42" i="221" s="1"/>
  <c r="I22" i="221"/>
  <c r="C130" i="222"/>
  <c r="AO17" i="222"/>
  <c r="AC17" i="222"/>
  <c r="AR29" i="222"/>
  <c r="AV29" i="222" s="1"/>
  <c r="AG29" i="222"/>
  <c r="AC29" i="222"/>
  <c r="H168" i="225"/>
  <c r="M168" i="225"/>
  <c r="H224" i="225"/>
  <c r="M224" i="225"/>
  <c r="AC5" i="227"/>
  <c r="W5" i="227"/>
  <c r="H246" i="229"/>
  <c r="M246" i="229"/>
  <c r="AS66" i="246"/>
  <c r="AT66" i="246"/>
  <c r="AV23" i="262"/>
  <c r="AS23" i="262"/>
  <c r="AU23" i="262"/>
  <c r="C35" i="193"/>
  <c r="I35" i="193" s="1"/>
  <c r="H217" i="193"/>
  <c r="AO29" i="194"/>
  <c r="K19" i="201"/>
  <c r="K39" i="201" s="1"/>
  <c r="K23" i="205"/>
  <c r="K43" i="205" s="1"/>
  <c r="I27" i="205"/>
  <c r="H162" i="205"/>
  <c r="H184" i="205"/>
  <c r="H231" i="205"/>
  <c r="AO20" i="206"/>
  <c r="AS26" i="206"/>
  <c r="AP46" i="206"/>
  <c r="AC62" i="206"/>
  <c r="AC65" i="206"/>
  <c r="BC66" i="206"/>
  <c r="AG26" i="206"/>
  <c r="K21" i="209"/>
  <c r="K41" i="209" s="1"/>
  <c r="AO13" i="210"/>
  <c r="AO25" i="210"/>
  <c r="AT31" i="210"/>
  <c r="AG58" i="210"/>
  <c r="AC63" i="210"/>
  <c r="B92" i="210"/>
  <c r="W18" i="211"/>
  <c r="M168" i="213"/>
  <c r="M198" i="213"/>
  <c r="M246" i="213"/>
  <c r="AS17" i="214"/>
  <c r="AS41" i="214"/>
  <c r="BA45" i="214"/>
  <c r="AR50" i="214"/>
  <c r="AU50" i="214" s="1"/>
  <c r="AR53" i="214"/>
  <c r="AU53" i="214" s="1"/>
  <c r="BC60" i="214"/>
  <c r="AR63" i="214"/>
  <c r="AU63" i="214" s="1"/>
  <c r="AC15" i="215"/>
  <c r="M168" i="217"/>
  <c r="H168" i="217"/>
  <c r="AO32" i="218"/>
  <c r="AD71" i="218"/>
  <c r="M178" i="221"/>
  <c r="H178" i="221"/>
  <c r="AC55" i="222"/>
  <c r="AC60" i="222"/>
  <c r="G60" i="222"/>
  <c r="AQ60" i="222" s="1"/>
  <c r="AJ64" i="222"/>
  <c r="B64" i="222" s="1"/>
  <c r="H189" i="225"/>
  <c r="M189" i="225"/>
  <c r="AR14" i="226"/>
  <c r="AS14" i="226" s="1"/>
  <c r="AP44" i="230"/>
  <c r="AQ44" i="230"/>
  <c r="E240" i="63"/>
  <c r="I28" i="229"/>
  <c r="AO19" i="230"/>
  <c r="C144" i="230"/>
  <c r="AC19" i="230"/>
  <c r="AR27" i="230"/>
  <c r="AV27" i="230" s="1"/>
  <c r="AO27" i="230"/>
  <c r="AC27" i="230"/>
  <c r="AG64" i="234"/>
  <c r="AJ64" i="234" s="1"/>
  <c r="B64" i="234" s="1"/>
  <c r="G64" i="234"/>
  <c r="AQ64" i="234" s="1"/>
  <c r="AS14" i="238"/>
  <c r="AV14" i="238"/>
  <c r="AU14" i="238"/>
  <c r="AT14" i="238"/>
  <c r="H191" i="245"/>
  <c r="M191" i="245"/>
  <c r="C37" i="186"/>
  <c r="I37" i="186" s="1"/>
  <c r="K14" i="189"/>
  <c r="K34" i="189" s="1"/>
  <c r="C43" i="189"/>
  <c r="I43" i="189" s="1"/>
  <c r="AC17" i="190"/>
  <c r="AT28" i="190"/>
  <c r="N2" i="193"/>
  <c r="K10" i="193"/>
  <c r="K30" i="193" s="1"/>
  <c r="K15" i="193"/>
  <c r="K35" i="193" s="1"/>
  <c r="I18" i="193"/>
  <c r="K23" i="193"/>
  <c r="K43" i="193" s="1"/>
  <c r="I26" i="193"/>
  <c r="C42" i="193"/>
  <c r="I42" i="193" s="1"/>
  <c r="I128" i="193"/>
  <c r="R128" i="193" s="1"/>
  <c r="U127" i="193" s="1"/>
  <c r="U128" i="193" s="1"/>
  <c r="U129" i="193" s="1"/>
  <c r="M154" i="193"/>
  <c r="AR4" i="194"/>
  <c r="AJ41" i="194"/>
  <c r="B41" i="194" s="1"/>
  <c r="AR46" i="194"/>
  <c r="AV46" i="194" s="1"/>
  <c r="AC62" i="194"/>
  <c r="B80" i="194"/>
  <c r="AC12" i="195"/>
  <c r="I20" i="197"/>
  <c r="M156" i="197"/>
  <c r="M182" i="197"/>
  <c r="AC16" i="198"/>
  <c r="AC53" i="198"/>
  <c r="BC60" i="198"/>
  <c r="I11" i="201"/>
  <c r="K16" i="201"/>
  <c r="K36" i="201" s="1"/>
  <c r="K28" i="201"/>
  <c r="M155" i="201"/>
  <c r="H190" i="201"/>
  <c r="BA41" i="202"/>
  <c r="AU62" i="202"/>
  <c r="BA66" i="202"/>
  <c r="W13" i="203"/>
  <c r="AC19" i="203"/>
  <c r="I12" i="205"/>
  <c r="K27" i="205"/>
  <c r="H156" i="205"/>
  <c r="AR20" i="206"/>
  <c r="AT20" i="206" s="1"/>
  <c r="G55" i="206"/>
  <c r="AQ55" i="206" s="1"/>
  <c r="AC60" i="206"/>
  <c r="AG62" i="206"/>
  <c r="AJ62" i="206" s="1"/>
  <c r="AC12" i="207"/>
  <c r="AG45" i="210"/>
  <c r="AJ45" i="210" s="1"/>
  <c r="B45" i="210" s="1"/>
  <c r="AC15" i="211"/>
  <c r="AG24" i="210"/>
  <c r="I25" i="213"/>
  <c r="AU17" i="214"/>
  <c r="AT41" i="214"/>
  <c r="B79" i="214"/>
  <c r="AI24" i="216"/>
  <c r="O26" i="217"/>
  <c r="J26" i="217" s="1"/>
  <c r="S26" i="217" s="1"/>
  <c r="H169" i="217"/>
  <c r="H185" i="217"/>
  <c r="H196" i="217"/>
  <c r="M196" i="217"/>
  <c r="AJ44" i="218"/>
  <c r="B44" i="218" s="1"/>
  <c r="AG63" i="218"/>
  <c r="AJ63" i="218" s="1"/>
  <c r="AC63" i="218"/>
  <c r="E170" i="63"/>
  <c r="C39" i="217"/>
  <c r="I39" i="217" s="1"/>
  <c r="E178" i="63"/>
  <c r="I26" i="217"/>
  <c r="BA66" i="222"/>
  <c r="BC66" i="222"/>
  <c r="AC13" i="227"/>
  <c r="W13" i="227"/>
  <c r="H210" i="229"/>
  <c r="M210" i="229"/>
  <c r="AV19" i="230"/>
  <c r="AS19" i="230"/>
  <c r="AO26" i="230"/>
  <c r="AP75" i="230"/>
  <c r="B81" i="230"/>
  <c r="AV22" i="230"/>
  <c r="AT22" i="230"/>
  <c r="AO23" i="234"/>
  <c r="AS32" i="238"/>
  <c r="AV32" i="238"/>
  <c r="B80" i="238"/>
  <c r="AS75" i="238"/>
  <c r="AG59" i="242"/>
  <c r="AR59" i="242"/>
  <c r="AT59" i="242" s="1"/>
  <c r="AC59" i="242"/>
  <c r="M183" i="245"/>
  <c r="H183" i="245"/>
  <c r="AS13" i="250"/>
  <c r="AV13" i="250"/>
  <c r="AG25" i="218"/>
  <c r="I127" i="221"/>
  <c r="R128" i="221" s="1"/>
  <c r="U127" i="221" s="1"/>
  <c r="U128" i="221" s="1"/>
  <c r="U129" i="221" s="1"/>
  <c r="AJ93" i="222"/>
  <c r="B93" i="222" s="1"/>
  <c r="O11" i="225"/>
  <c r="J11" i="225" s="1"/>
  <c r="G203" i="63" s="1"/>
  <c r="C38" i="225"/>
  <c r="I38" i="225" s="1"/>
  <c r="AS27" i="226"/>
  <c r="BC43" i="226"/>
  <c r="AC56" i="226"/>
  <c r="BC66" i="226"/>
  <c r="M162" i="229"/>
  <c r="M240" i="229"/>
  <c r="AO22" i="230"/>
  <c r="AO28" i="230"/>
  <c r="AC31" i="230"/>
  <c r="AJ61" i="230"/>
  <c r="B61" i="230" s="1"/>
  <c r="AT63" i="230"/>
  <c r="C109" i="230"/>
  <c r="W12" i="231"/>
  <c r="AG23" i="230"/>
  <c r="AG28" i="230"/>
  <c r="AG31" i="230"/>
  <c r="N2" i="233"/>
  <c r="M150" i="233"/>
  <c r="AC14" i="234"/>
  <c r="AT20" i="234"/>
  <c r="BA42" i="234"/>
  <c r="BC65" i="234"/>
  <c r="AG24" i="234"/>
  <c r="AG27" i="234"/>
  <c r="AG32" i="234"/>
  <c r="AQ46" i="238"/>
  <c r="BC65" i="238"/>
  <c r="BA65" i="238"/>
  <c r="AA20" i="239"/>
  <c r="X79" i="239" s="1"/>
  <c r="AO22" i="238"/>
  <c r="AC22" i="238"/>
  <c r="AG27" i="238"/>
  <c r="AO32" i="238"/>
  <c r="AC32" i="238"/>
  <c r="K18" i="241"/>
  <c r="K38" i="241" s="1"/>
  <c r="H157" i="241"/>
  <c r="M157" i="241"/>
  <c r="AO13" i="242"/>
  <c r="AS18" i="242"/>
  <c r="AC20" i="242"/>
  <c r="AC26" i="242"/>
  <c r="AP56" i="242"/>
  <c r="AE56" i="242" s="1"/>
  <c r="BA56" i="242" s="1"/>
  <c r="BC64" i="242"/>
  <c r="BA64" i="242"/>
  <c r="E288" i="63"/>
  <c r="C37" i="241"/>
  <c r="I37" i="241" s="1"/>
  <c r="E296" i="63"/>
  <c r="C44" i="241"/>
  <c r="I44" i="241" s="1"/>
  <c r="AC23" i="242"/>
  <c r="AR23" i="242"/>
  <c r="AO23" i="242"/>
  <c r="AG29" i="242"/>
  <c r="AR31" i="242"/>
  <c r="AU31" i="242" s="1"/>
  <c r="AC31" i="242"/>
  <c r="M220" i="245"/>
  <c r="AC31" i="246"/>
  <c r="G60" i="246"/>
  <c r="AQ60" i="246" s="1"/>
  <c r="M204" i="249"/>
  <c r="H204" i="249"/>
  <c r="AT21" i="250"/>
  <c r="AV21" i="250"/>
  <c r="AJ61" i="250"/>
  <c r="B61" i="250" s="1"/>
  <c r="AR50" i="254"/>
  <c r="AV50" i="254" s="1"/>
  <c r="AC50" i="254"/>
  <c r="E344" i="63"/>
  <c r="C32" i="253"/>
  <c r="I32" i="253" s="1"/>
  <c r="E352" i="63"/>
  <c r="I20" i="253"/>
  <c r="C40" i="253"/>
  <c r="I40" i="253" s="1"/>
  <c r="E360" i="63"/>
  <c r="K28" i="253"/>
  <c r="I28" i="253"/>
  <c r="C144" i="254"/>
  <c r="AC19" i="254"/>
  <c r="BC65" i="258"/>
  <c r="AC13" i="259"/>
  <c r="AG30" i="214"/>
  <c r="AR4" i="218"/>
  <c r="AT18" i="218"/>
  <c r="AT21" i="222"/>
  <c r="AV23" i="222"/>
  <c r="AS25" i="222"/>
  <c r="BC41" i="222"/>
  <c r="AR43" i="222"/>
  <c r="AU43" i="222" s="1"/>
  <c r="AD71" i="222"/>
  <c r="AP70" i="222" s="1"/>
  <c r="AP71" i="222" s="1"/>
  <c r="AP72" i="222" s="1"/>
  <c r="I26" i="225"/>
  <c r="AT27" i="226"/>
  <c r="AC17" i="227"/>
  <c r="I25" i="229"/>
  <c r="AC43" i="230"/>
  <c r="G50" i="230"/>
  <c r="AP50" i="230" s="1"/>
  <c r="AE50" i="230" s="1"/>
  <c r="BC50" i="230" s="1"/>
  <c r="AF109" i="230"/>
  <c r="I13" i="233"/>
  <c r="AO14" i="234"/>
  <c r="AU20" i="234"/>
  <c r="AC28" i="234"/>
  <c r="AG57" i="234"/>
  <c r="AC61" i="234"/>
  <c r="AC63" i="234"/>
  <c r="AJ71" i="234"/>
  <c r="B71" i="234" s="1"/>
  <c r="B81" i="234"/>
  <c r="AC18" i="235"/>
  <c r="K21" i="237"/>
  <c r="K41" i="237" s="1"/>
  <c r="H178" i="237"/>
  <c r="H217" i="237"/>
  <c r="AR22" i="238"/>
  <c r="AJ41" i="238"/>
  <c r="B41" i="238" s="1"/>
  <c r="AJ42" i="238"/>
  <c r="B42" i="238" s="1"/>
  <c r="BA43" i="238"/>
  <c r="AR45" i="238"/>
  <c r="AV45" i="238" s="1"/>
  <c r="AG45" i="238"/>
  <c r="AJ45" i="238" s="1"/>
  <c r="B45" i="238" s="1"/>
  <c r="E266" i="63"/>
  <c r="I14" i="237"/>
  <c r="C35" i="237"/>
  <c r="I35" i="237" s="1"/>
  <c r="E274" i="63"/>
  <c r="C42" i="237"/>
  <c r="I42" i="237" s="1"/>
  <c r="K22" i="237"/>
  <c r="K42" i="237" s="1"/>
  <c r="AO17" i="238"/>
  <c r="AC17" i="238"/>
  <c r="AR29" i="238"/>
  <c r="AV29" i="238" s="1"/>
  <c r="AO29" i="238"/>
  <c r="AC29" i="238"/>
  <c r="AG32" i="238"/>
  <c r="H149" i="241"/>
  <c r="M149" i="241"/>
  <c r="AR13" i="242"/>
  <c r="AT18" i="242"/>
  <c r="AO20" i="242"/>
  <c r="AU22" i="242"/>
  <c r="AT29" i="242"/>
  <c r="AS41" i="242"/>
  <c r="AC62" i="242"/>
  <c r="E289" i="63"/>
  <c r="K17" i="241"/>
  <c r="K37" i="241" s="1"/>
  <c r="I17" i="241"/>
  <c r="C137" i="242"/>
  <c r="AO18" i="242"/>
  <c r="AC18" i="242"/>
  <c r="AG23" i="242"/>
  <c r="C44" i="245"/>
  <c r="I44" i="245" s="1"/>
  <c r="H213" i="245"/>
  <c r="M213" i="245"/>
  <c r="M239" i="245"/>
  <c r="H239" i="245"/>
  <c r="AU14" i="246"/>
  <c r="AT14" i="246"/>
  <c r="AS14" i="246"/>
  <c r="AR63" i="246"/>
  <c r="AU63" i="246" s="1"/>
  <c r="G63" i="246"/>
  <c r="AQ63" i="246" s="1"/>
  <c r="B92" i="246"/>
  <c r="AS21" i="250"/>
  <c r="AP46" i="250"/>
  <c r="AR64" i="250"/>
  <c r="AG64" i="250"/>
  <c r="AJ64" i="250" s="1"/>
  <c r="B64" i="250" s="1"/>
  <c r="AJ93" i="250"/>
  <c r="B93" i="250" s="1"/>
  <c r="E328" i="63"/>
  <c r="K16" i="249"/>
  <c r="K36" i="249" s="1"/>
  <c r="C37" i="249"/>
  <c r="I37" i="249" s="1"/>
  <c r="I16" i="249"/>
  <c r="E336" i="63"/>
  <c r="K24" i="249"/>
  <c r="K44" i="249" s="1"/>
  <c r="I24" i="249"/>
  <c r="C44" i="249"/>
  <c r="I44" i="249" s="1"/>
  <c r="AO15" i="250"/>
  <c r="AC15" i="250"/>
  <c r="AV23" i="250"/>
  <c r="AT23" i="250"/>
  <c r="AU31" i="250"/>
  <c r="AV31" i="250"/>
  <c r="M176" i="253"/>
  <c r="AT24" i="254"/>
  <c r="AR45" i="254"/>
  <c r="AT45" i="254" s="1"/>
  <c r="AC45" i="254"/>
  <c r="BA45" i="254"/>
  <c r="AG50" i="254"/>
  <c r="AR56" i="254"/>
  <c r="AT56" i="254" s="1"/>
  <c r="AJ63" i="254"/>
  <c r="B63" i="254" s="1"/>
  <c r="AC17" i="255"/>
  <c r="H163" i="257"/>
  <c r="M163" i="257"/>
  <c r="G58" i="258"/>
  <c r="AP58" i="258" s="1"/>
  <c r="AE58" i="258" s="1"/>
  <c r="BC58" i="258" s="1"/>
  <c r="AR58" i="258"/>
  <c r="AG58" i="258"/>
  <c r="AC58" i="258"/>
  <c r="W12" i="239"/>
  <c r="AC12" i="239"/>
  <c r="E298" i="63"/>
  <c r="K26" i="241"/>
  <c r="I26" i="241"/>
  <c r="AR21" i="242"/>
  <c r="AO21" i="242"/>
  <c r="AV25" i="242"/>
  <c r="AT25" i="242"/>
  <c r="AS25" i="242"/>
  <c r="AC16" i="247"/>
  <c r="W16" i="247"/>
  <c r="E308" i="63"/>
  <c r="C36" i="245"/>
  <c r="I36" i="245" s="1"/>
  <c r="I16" i="245"/>
  <c r="AC15" i="246"/>
  <c r="C116" i="246"/>
  <c r="AO23" i="246"/>
  <c r="AC23" i="246"/>
  <c r="AV26" i="250"/>
  <c r="AT26" i="250"/>
  <c r="AC45" i="250"/>
  <c r="AR45" i="250"/>
  <c r="AT45" i="250" s="1"/>
  <c r="C137" i="250"/>
  <c r="AC18" i="250"/>
  <c r="AR18" i="250"/>
  <c r="AV18" i="250" s="1"/>
  <c r="AC28" i="250"/>
  <c r="AR28" i="250"/>
  <c r="AS28" i="250" s="1"/>
  <c r="AO28" i="250"/>
  <c r="BC60" i="254"/>
  <c r="BA60" i="254"/>
  <c r="AF109" i="254"/>
  <c r="E346" i="63"/>
  <c r="C34" i="253"/>
  <c r="I34" i="253" s="1"/>
  <c r="I14" i="253"/>
  <c r="C35" i="253"/>
  <c r="I35" i="253" s="1"/>
  <c r="E354" i="63"/>
  <c r="K22" i="253"/>
  <c r="K42" i="253" s="1"/>
  <c r="C42" i="253"/>
  <c r="I42" i="253" s="1"/>
  <c r="I22" i="253"/>
  <c r="H156" i="257"/>
  <c r="M156" i="257"/>
  <c r="AQ36" i="236"/>
  <c r="AI28" i="236" s="1"/>
  <c r="AU18" i="238"/>
  <c r="AC21" i="242"/>
  <c r="AT28" i="242"/>
  <c r="AV28" i="242"/>
  <c r="AC63" i="242"/>
  <c r="AR63" i="242"/>
  <c r="AU63" i="242" s="1"/>
  <c r="AT70" i="242"/>
  <c r="AT71" i="242" s="1"/>
  <c r="AT72" i="242" s="1"/>
  <c r="B80" i="242"/>
  <c r="AS75" i="242"/>
  <c r="E283" i="63"/>
  <c r="K11" i="241"/>
  <c r="K31" i="241" s="1"/>
  <c r="I11" i="241"/>
  <c r="C123" i="242"/>
  <c r="AR16" i="242"/>
  <c r="AS16" i="242" s="1"/>
  <c r="AO16" i="242"/>
  <c r="AV30" i="242"/>
  <c r="AU30" i="242"/>
  <c r="K16" i="245"/>
  <c r="K36" i="245" s="1"/>
  <c r="H162" i="245"/>
  <c r="M162" i="245"/>
  <c r="M189" i="245"/>
  <c r="M224" i="245"/>
  <c r="AR15" i="246"/>
  <c r="AV15" i="246" s="1"/>
  <c r="W9" i="247"/>
  <c r="E309" i="63"/>
  <c r="K17" i="245"/>
  <c r="K37" i="245" s="1"/>
  <c r="E317" i="63"/>
  <c r="I25" i="245"/>
  <c r="AG23" i="246"/>
  <c r="AC28" i="246"/>
  <c r="AR28" i="246"/>
  <c r="AV28" i="246" s="1"/>
  <c r="AO28" i="246"/>
  <c r="K17" i="249"/>
  <c r="K37" i="249" s="1"/>
  <c r="G59" i="250"/>
  <c r="AP59" i="250" s="1"/>
  <c r="AE59" i="250" s="1"/>
  <c r="E322" i="63"/>
  <c r="C30" i="249"/>
  <c r="I30" i="249" s="1"/>
  <c r="I10" i="249"/>
  <c r="E330" i="63"/>
  <c r="K18" i="249"/>
  <c r="K38" i="249" s="1"/>
  <c r="E338" i="63"/>
  <c r="K26" i="249"/>
  <c r="AO13" i="250"/>
  <c r="AC13" i="250"/>
  <c r="AR25" i="250"/>
  <c r="AS25" i="250" s="1"/>
  <c r="AO25" i="250"/>
  <c r="M178" i="253"/>
  <c r="H178" i="253"/>
  <c r="AR29" i="254"/>
  <c r="AT29" i="254" s="1"/>
  <c r="BA42" i="254"/>
  <c r="BC42" i="254"/>
  <c r="BA43" i="254"/>
  <c r="G64" i="258"/>
  <c r="AP64" i="258" s="1"/>
  <c r="AG64" i="258"/>
  <c r="AJ64" i="258" s="1"/>
  <c r="B64" i="258" s="1"/>
  <c r="AC64" i="258"/>
  <c r="E368" i="63"/>
  <c r="C36" i="257"/>
  <c r="I36" i="257" s="1"/>
  <c r="E376" i="63"/>
  <c r="I24" i="257"/>
  <c r="AO23" i="258"/>
  <c r="AR23" i="258"/>
  <c r="AS23" i="258" s="1"/>
  <c r="AJ42" i="218"/>
  <c r="B42" i="218" s="1"/>
  <c r="AR54" i="218"/>
  <c r="AT54" i="218" s="1"/>
  <c r="AJ62" i="218"/>
  <c r="AS20" i="222"/>
  <c r="AQ46" i="222"/>
  <c r="AJ62" i="222"/>
  <c r="B62" i="222" s="1"/>
  <c r="AC64" i="222"/>
  <c r="W17" i="223"/>
  <c r="C31" i="225"/>
  <c r="I31" i="225" s="1"/>
  <c r="M175" i="225"/>
  <c r="AR4" i="226"/>
  <c r="G59" i="226"/>
  <c r="AR65" i="226"/>
  <c r="B80" i="226"/>
  <c r="K17" i="229"/>
  <c r="K37" i="229" s="1"/>
  <c r="AO15" i="230"/>
  <c r="AV17" i="230"/>
  <c r="I137" i="229"/>
  <c r="R133" i="229" s="1"/>
  <c r="W127" i="229" s="1"/>
  <c r="W128" i="229" s="1"/>
  <c r="W129" i="229" s="1"/>
  <c r="AJ42" i="234"/>
  <c r="B42" i="234" s="1"/>
  <c r="AR43" i="234"/>
  <c r="AV43" i="234" s="1"/>
  <c r="I13" i="237"/>
  <c r="K29" i="237"/>
  <c r="AC16" i="238"/>
  <c r="AG24" i="238"/>
  <c r="AC5" i="239"/>
  <c r="W5" i="239"/>
  <c r="K16" i="241"/>
  <c r="K36" i="241" s="1"/>
  <c r="I27" i="241"/>
  <c r="C30" i="241"/>
  <c r="I30" i="241" s="1"/>
  <c r="C39" i="241"/>
  <c r="I39" i="241" s="1"/>
  <c r="AS17" i="242"/>
  <c r="AC25" i="242"/>
  <c r="AS28" i="242"/>
  <c r="AO30" i="242"/>
  <c r="B81" i="242"/>
  <c r="G57" i="246"/>
  <c r="AQ57" i="246" s="1"/>
  <c r="AR57" i="246"/>
  <c r="AC57" i="246"/>
  <c r="AT70" i="246"/>
  <c r="AT71" i="246" s="1"/>
  <c r="AT72" i="246" s="1"/>
  <c r="C137" i="246"/>
  <c r="AC13" i="247"/>
  <c r="W13" i="247"/>
  <c r="E302" i="63"/>
  <c r="C31" i="245"/>
  <c r="I31" i="245" s="1"/>
  <c r="I10" i="245"/>
  <c r="E310" i="63"/>
  <c r="C38" i="245"/>
  <c r="I38" i="245" s="1"/>
  <c r="K18" i="245"/>
  <c r="K38" i="245" s="1"/>
  <c r="C39" i="245"/>
  <c r="I39" i="245" s="1"/>
  <c r="I18" i="245"/>
  <c r="E318" i="63"/>
  <c r="K26" i="245"/>
  <c r="I26" i="245"/>
  <c r="C102" i="246"/>
  <c r="AO13" i="246"/>
  <c r="AC13" i="246"/>
  <c r="AR21" i="246"/>
  <c r="AO21" i="246"/>
  <c r="AC21" i="246"/>
  <c r="AC25" i="246"/>
  <c r="AR25" i="246"/>
  <c r="AO25" i="246"/>
  <c r="AV24" i="250"/>
  <c r="AT24" i="250"/>
  <c r="AP43" i="250"/>
  <c r="AG45" i="250"/>
  <c r="AJ45" i="250" s="1"/>
  <c r="B45" i="250" s="1"/>
  <c r="AR59" i="250"/>
  <c r="AS59" i="250" s="1"/>
  <c r="G65" i="250"/>
  <c r="AP65" i="250" s="1"/>
  <c r="W17" i="251"/>
  <c r="AG25" i="250"/>
  <c r="K14" i="253"/>
  <c r="K34" i="253" s="1"/>
  <c r="C43" i="253"/>
  <c r="I43" i="253" s="1"/>
  <c r="I127" i="253"/>
  <c r="AC21" i="254"/>
  <c r="AR27" i="254"/>
  <c r="AT27" i="254" s="1"/>
  <c r="AJ42" i="254"/>
  <c r="B42" i="254" s="1"/>
  <c r="AR52" i="254"/>
  <c r="BA60" i="258"/>
  <c r="BC60" i="258"/>
  <c r="AC5" i="215"/>
  <c r="AD70" i="218"/>
  <c r="AP70" i="218" s="1"/>
  <c r="AP71" i="218" s="1"/>
  <c r="AP72" i="218" s="1"/>
  <c r="AV20" i="222"/>
  <c r="AV31" i="222"/>
  <c r="AG43" i="222"/>
  <c r="AJ43" i="222" s="1"/>
  <c r="B43" i="222" s="1"/>
  <c r="AG59" i="226"/>
  <c r="AG64" i="226"/>
  <c r="AJ64" i="226" s="1"/>
  <c r="B64" i="226" s="1"/>
  <c r="AG26" i="226"/>
  <c r="AO18" i="230"/>
  <c r="BC42" i="230"/>
  <c r="AJ66" i="230"/>
  <c r="B66" i="230" s="1"/>
  <c r="M234" i="237"/>
  <c r="H234" i="237"/>
  <c r="AV16" i="238"/>
  <c r="AS16" i="238"/>
  <c r="BA41" i="238"/>
  <c r="E263" i="63"/>
  <c r="K11" i="237"/>
  <c r="K31" i="237" s="1"/>
  <c r="I11" i="237"/>
  <c r="AG25" i="238"/>
  <c r="C31" i="241"/>
  <c r="I31" i="241" s="1"/>
  <c r="AR4" i="242"/>
  <c r="AU17" i="242"/>
  <c r="AO25" i="242"/>
  <c r="BA61" i="242"/>
  <c r="BC61" i="242"/>
  <c r="AD70" i="242"/>
  <c r="I24" i="245"/>
  <c r="C37" i="245"/>
  <c r="I37" i="245" s="1"/>
  <c r="H148" i="245"/>
  <c r="M148" i="245"/>
  <c r="AC52" i="246"/>
  <c r="AG52" i="246"/>
  <c r="G52" i="246"/>
  <c r="AC64" i="246"/>
  <c r="G64" i="246"/>
  <c r="AQ64" i="246" s="1"/>
  <c r="E304" i="63"/>
  <c r="I12" i="245"/>
  <c r="C32" i="245"/>
  <c r="I32" i="245" s="1"/>
  <c r="E312" i="63"/>
  <c r="C40" i="245"/>
  <c r="I40" i="245" s="1"/>
  <c r="K20" i="245"/>
  <c r="K40" i="245" s="1"/>
  <c r="E320" i="63"/>
  <c r="K28" i="245"/>
  <c r="C144" i="246"/>
  <c r="AR19" i="246"/>
  <c r="AO19" i="246"/>
  <c r="AR27" i="246"/>
  <c r="AO27" i="246"/>
  <c r="AG27" i="246"/>
  <c r="K25" i="249"/>
  <c r="H239" i="249"/>
  <c r="AP60" i="250"/>
  <c r="AQ60" i="250"/>
  <c r="AQ75" i="250"/>
  <c r="B82" i="250"/>
  <c r="E358" i="63"/>
  <c r="I26" i="253"/>
  <c r="AO13" i="254"/>
  <c r="AC13" i="254"/>
  <c r="AC25" i="254"/>
  <c r="AR25" i="254"/>
  <c r="AV25" i="254" s="1"/>
  <c r="AO25" i="254"/>
  <c r="B92" i="254"/>
  <c r="AJ93" i="254"/>
  <c r="B93" i="254" s="1"/>
  <c r="H240" i="257"/>
  <c r="M240" i="257"/>
  <c r="AG25" i="258"/>
  <c r="H198" i="261"/>
  <c r="M198" i="261"/>
  <c r="M176" i="237"/>
  <c r="H176" i="237"/>
  <c r="E264" i="63"/>
  <c r="C32" i="237"/>
  <c r="I32" i="237" s="1"/>
  <c r="E272" i="63"/>
  <c r="I20" i="237"/>
  <c r="E280" i="63"/>
  <c r="K28" i="237"/>
  <c r="AR19" i="238"/>
  <c r="AS19" i="238" s="1"/>
  <c r="AO19" i="238"/>
  <c r="AC19" i="238"/>
  <c r="AO27" i="238"/>
  <c r="AC27" i="238"/>
  <c r="I10" i="241"/>
  <c r="I18" i="241"/>
  <c r="AU25" i="242"/>
  <c r="AV27" i="242"/>
  <c r="AU27" i="242"/>
  <c r="AT27" i="242"/>
  <c r="E287" i="63"/>
  <c r="I15" i="241"/>
  <c r="E295" i="63"/>
  <c r="K23" i="241"/>
  <c r="K43" i="241" s="1"/>
  <c r="I23" i="241"/>
  <c r="K24" i="245"/>
  <c r="K44" i="245" s="1"/>
  <c r="H226" i="245"/>
  <c r="M226" i="245"/>
  <c r="AR23" i="246"/>
  <c r="AR52" i="250"/>
  <c r="AU52" i="250" s="1"/>
  <c r="G52" i="250"/>
  <c r="AP52" i="250" s="1"/>
  <c r="AE52" i="250" s="1"/>
  <c r="BA52" i="250" s="1"/>
  <c r="AV65" i="250"/>
  <c r="AU65" i="250"/>
  <c r="AG55" i="254"/>
  <c r="AR55" i="254"/>
  <c r="AV55" i="254" s="1"/>
  <c r="AC55" i="254"/>
  <c r="G55" i="254"/>
  <c r="E343" i="63"/>
  <c r="K11" i="253"/>
  <c r="K31" i="253" s="1"/>
  <c r="I11" i="253"/>
  <c r="E351" i="63"/>
  <c r="K19" i="253"/>
  <c r="K39" i="253" s="1"/>
  <c r="E359" i="63"/>
  <c r="K27" i="253"/>
  <c r="AR16" i="254"/>
  <c r="C123" i="254"/>
  <c r="AO16" i="254"/>
  <c r="AC16" i="254"/>
  <c r="AC30" i="254"/>
  <c r="AR30" i="254"/>
  <c r="AT30" i="254" s="1"/>
  <c r="H178" i="257"/>
  <c r="M178" i="257"/>
  <c r="AV20" i="258"/>
  <c r="AT20" i="258"/>
  <c r="AR53" i="258"/>
  <c r="AU53" i="258" s="1"/>
  <c r="AC53" i="258"/>
  <c r="E364" i="63"/>
  <c r="C32" i="257"/>
  <c r="I32" i="257" s="1"/>
  <c r="K12" i="257"/>
  <c r="K32" i="257" s="1"/>
  <c r="E372" i="63"/>
  <c r="C40" i="257"/>
  <c r="I40" i="257" s="1"/>
  <c r="I20" i="257"/>
  <c r="C41" i="257"/>
  <c r="I41" i="257" s="1"/>
  <c r="E380" i="63"/>
  <c r="K28" i="257"/>
  <c r="I28" i="257"/>
  <c r="C144" i="258"/>
  <c r="AO19" i="258"/>
  <c r="AC19" i="258"/>
  <c r="AG27" i="258"/>
  <c r="AR27" i="258"/>
  <c r="AT27" i="258" s="1"/>
  <c r="I127" i="237"/>
  <c r="H175" i="241"/>
  <c r="AR4" i="246"/>
  <c r="AJ44" i="246"/>
  <c r="H176" i="249"/>
  <c r="H218" i="249"/>
  <c r="AV16" i="250"/>
  <c r="AQ31" i="252"/>
  <c r="O31" i="252" s="1"/>
  <c r="K13" i="253"/>
  <c r="K33" i="253" s="1"/>
  <c r="H226" i="253"/>
  <c r="AR4" i="254"/>
  <c r="AV31" i="254"/>
  <c r="AR60" i="254"/>
  <c r="AV60" i="254" s="1"/>
  <c r="AC62" i="254"/>
  <c r="AC64" i="254"/>
  <c r="AG24" i="254"/>
  <c r="AG29" i="254"/>
  <c r="AG32" i="254"/>
  <c r="H212" i="257"/>
  <c r="AT24" i="258"/>
  <c r="BA45" i="258"/>
  <c r="AG54" i="258"/>
  <c r="C130" i="258"/>
  <c r="AB64" i="259"/>
  <c r="X82" i="259" s="1"/>
  <c r="X85" i="259" s="1"/>
  <c r="AD85" i="258" s="1"/>
  <c r="AG85" i="258" s="1"/>
  <c r="AJ85" i="258" s="1"/>
  <c r="B85" i="258" s="1"/>
  <c r="I128" i="261"/>
  <c r="R128" i="261" s="1"/>
  <c r="U127" i="261" s="1"/>
  <c r="U128" i="261" s="1"/>
  <c r="U129" i="261" s="1"/>
  <c r="AV21" i="262"/>
  <c r="AO31" i="262"/>
  <c r="AR45" i="262"/>
  <c r="AS45" i="262" s="1"/>
  <c r="G53" i="262"/>
  <c r="AP53" i="262" s="1"/>
  <c r="AE53" i="262" s="1"/>
  <c r="BC53" i="262" s="1"/>
  <c r="W13" i="263"/>
  <c r="AR4" i="238"/>
  <c r="AG26" i="238"/>
  <c r="AG29" i="238"/>
  <c r="I128" i="241"/>
  <c r="R128" i="241" s="1"/>
  <c r="U127" i="241" s="1"/>
  <c r="U128" i="241" s="1"/>
  <c r="U129" i="241" s="1"/>
  <c r="G60" i="242"/>
  <c r="AQ60" i="242" s="1"/>
  <c r="AO30" i="246"/>
  <c r="AO30" i="250"/>
  <c r="AO32" i="254"/>
  <c r="AV41" i="254"/>
  <c r="AG44" i="254"/>
  <c r="AJ44" i="254" s="1"/>
  <c r="B44" i="254" s="1"/>
  <c r="G51" i="254"/>
  <c r="AP51" i="254" s="1"/>
  <c r="AE51" i="254" s="1"/>
  <c r="BC51" i="254" s="1"/>
  <c r="AG62" i="254"/>
  <c r="AJ62" i="254" s="1"/>
  <c r="I19" i="257"/>
  <c r="AC28" i="258"/>
  <c r="AO30" i="258"/>
  <c r="AR31" i="262"/>
  <c r="AT31" i="262" s="1"/>
  <c r="AJ41" i="262"/>
  <c r="B41" i="262" s="1"/>
  <c r="AC53" i="262"/>
  <c r="G57" i="262"/>
  <c r="AC63" i="262"/>
  <c r="BA65" i="262"/>
  <c r="AC60" i="242"/>
  <c r="BA63" i="242"/>
  <c r="AU41" i="246"/>
  <c r="AU42" i="246"/>
  <c r="AC44" i="246"/>
  <c r="AC46" i="246"/>
  <c r="I11" i="249"/>
  <c r="I19" i="249"/>
  <c r="I27" i="249"/>
  <c r="AR53" i="250"/>
  <c r="AV53" i="250" s="1"/>
  <c r="BA62" i="250"/>
  <c r="M148" i="253"/>
  <c r="AC59" i="254"/>
  <c r="AQ62" i="254"/>
  <c r="AR66" i="254"/>
  <c r="C109" i="254"/>
  <c r="W9" i="255"/>
  <c r="N2" i="257"/>
  <c r="K19" i="257"/>
  <c r="K39" i="257" s="1"/>
  <c r="I22" i="257"/>
  <c r="I25" i="257"/>
  <c r="M219" i="257"/>
  <c r="AU14" i="258"/>
  <c r="AU41" i="258"/>
  <c r="AU42" i="258"/>
  <c r="AG52" i="258"/>
  <c r="AG24" i="258"/>
  <c r="AG32" i="258"/>
  <c r="AC15" i="262"/>
  <c r="AC23" i="262"/>
  <c r="AT25" i="262"/>
  <c r="AG44" i="262"/>
  <c r="AJ44" i="262" s="1"/>
  <c r="AG53" i="262"/>
  <c r="AC57" i="262"/>
  <c r="AC60" i="262"/>
  <c r="G62" i="262"/>
  <c r="AQ62" i="262" s="1"/>
  <c r="AG63" i="262"/>
  <c r="AJ63" i="262" s="1"/>
  <c r="B63" i="262" s="1"/>
  <c r="AT70" i="262"/>
  <c r="AT71" i="262" s="1"/>
  <c r="AT72" i="262" s="1"/>
  <c r="AO15" i="262"/>
  <c r="AG23" i="262"/>
  <c r="AR44" i="262"/>
  <c r="BC42" i="258"/>
  <c r="AR15" i="262"/>
  <c r="AO23" i="262"/>
  <c r="M224" i="261"/>
  <c r="AS21" i="262"/>
  <c r="BC41" i="262"/>
  <c r="AU57" i="262"/>
  <c r="AR60" i="262"/>
  <c r="AU62" i="262"/>
  <c r="AJ42" i="246"/>
  <c r="B42" i="246" s="1"/>
  <c r="I127" i="249"/>
  <c r="AT70" i="250"/>
  <c r="AT71" i="250" s="1"/>
  <c r="AT72" i="250" s="1"/>
  <c r="N2" i="253"/>
  <c r="AJ60" i="254"/>
  <c r="B60" i="254" s="1"/>
  <c r="AG27" i="254"/>
  <c r="AG30" i="254"/>
  <c r="K17" i="257"/>
  <c r="K37" i="257" s="1"/>
  <c r="I128" i="257"/>
  <c r="AR18" i="258"/>
  <c r="AS18" i="258" s="1"/>
  <c r="AC45" i="258"/>
  <c r="AG65" i="258"/>
  <c r="AJ65" i="258" s="1"/>
  <c r="B65" i="258" s="1"/>
  <c r="AC16" i="259"/>
  <c r="AG80" i="259"/>
  <c r="AC5" i="263"/>
  <c r="M232" i="186"/>
  <c r="H232" i="186"/>
  <c r="H248" i="186"/>
  <c r="M248" i="186"/>
  <c r="M176" i="186"/>
  <c r="H176" i="186"/>
  <c r="M154" i="186"/>
  <c r="H154" i="186"/>
  <c r="M210" i="186"/>
  <c r="H210" i="186"/>
  <c r="M211" i="189"/>
  <c r="H211" i="189"/>
  <c r="M226" i="193"/>
  <c r="H226" i="193"/>
  <c r="M182" i="186"/>
  <c r="H182" i="186"/>
  <c r="M162" i="186"/>
  <c r="H162" i="186"/>
  <c r="M218" i="186"/>
  <c r="H218" i="186"/>
  <c r="H147" i="186"/>
  <c r="M147" i="186"/>
  <c r="M196" i="186"/>
  <c r="H196" i="186"/>
  <c r="AT22" i="190"/>
  <c r="AV22" i="190"/>
  <c r="AS22" i="190"/>
  <c r="AU22" i="190"/>
  <c r="AT24" i="190"/>
  <c r="AS24" i="190"/>
  <c r="AV24" i="190"/>
  <c r="AU24" i="190"/>
  <c r="M148" i="186"/>
  <c r="H148" i="186"/>
  <c r="M204" i="186"/>
  <c r="H204" i="186"/>
  <c r="H245" i="186"/>
  <c r="M245" i="186"/>
  <c r="AT26" i="190"/>
  <c r="AV26" i="190"/>
  <c r="AS26" i="190"/>
  <c r="AU26" i="190"/>
  <c r="M190" i="186"/>
  <c r="H190" i="186"/>
  <c r="AT23" i="190"/>
  <c r="AV23" i="190"/>
  <c r="AS23" i="190"/>
  <c r="AU23" i="190"/>
  <c r="AV31" i="190"/>
  <c r="AT31" i="190"/>
  <c r="AS31" i="190"/>
  <c r="M220" i="193"/>
  <c r="H220" i="193"/>
  <c r="AV20" i="190"/>
  <c r="AT20" i="190"/>
  <c r="AU20" i="190"/>
  <c r="AS20" i="190"/>
  <c r="H168" i="186"/>
  <c r="M168" i="186"/>
  <c r="M224" i="186"/>
  <c r="H224" i="186"/>
  <c r="AU18" i="194"/>
  <c r="AS18" i="194"/>
  <c r="M248" i="197"/>
  <c r="O245" i="197" s="1"/>
  <c r="H248" i="197"/>
  <c r="M184" i="193"/>
  <c r="H184" i="193"/>
  <c r="H170" i="186"/>
  <c r="H184" i="186"/>
  <c r="H212" i="186"/>
  <c r="M150" i="186"/>
  <c r="M164" i="186"/>
  <c r="M178" i="186"/>
  <c r="M192" i="186"/>
  <c r="M206" i="186"/>
  <c r="M220" i="186"/>
  <c r="M234" i="186"/>
  <c r="M246" i="186"/>
  <c r="AG30" i="2"/>
  <c r="AC31" i="2"/>
  <c r="I28" i="186"/>
  <c r="I20" i="186"/>
  <c r="I12" i="186"/>
  <c r="E20" i="63"/>
  <c r="E12" i="63"/>
  <c r="E4" i="63"/>
  <c r="K23" i="186"/>
  <c r="K43" i="186" s="1"/>
  <c r="K15" i="186"/>
  <c r="K35" i="186" s="1"/>
  <c r="H164" i="189"/>
  <c r="H170" i="189"/>
  <c r="H196" i="189"/>
  <c r="H246" i="189"/>
  <c r="AU25" i="190"/>
  <c r="AU28" i="190"/>
  <c r="G50" i="190"/>
  <c r="AQ50" i="190" s="1"/>
  <c r="AR53" i="190"/>
  <c r="AV53" i="190" s="1"/>
  <c r="G55" i="190"/>
  <c r="AQ55" i="190" s="1"/>
  <c r="AS59" i="190"/>
  <c r="AD71" i="190"/>
  <c r="W13" i="191"/>
  <c r="W16" i="191"/>
  <c r="H170" i="193"/>
  <c r="H198" i="193"/>
  <c r="M206" i="193"/>
  <c r="H206" i="193"/>
  <c r="AR65" i="194"/>
  <c r="AV65" i="194" s="1"/>
  <c r="AG65" i="194"/>
  <c r="AJ65" i="194" s="1"/>
  <c r="B65" i="194" s="1"/>
  <c r="G65" i="194"/>
  <c r="E67" i="63"/>
  <c r="K15" i="197"/>
  <c r="K35" i="197" s="1"/>
  <c r="I15" i="197"/>
  <c r="E75" i="63"/>
  <c r="K23" i="197"/>
  <c r="K43" i="197" s="1"/>
  <c r="I23" i="197"/>
  <c r="I137" i="197"/>
  <c r="R133" i="197" s="1"/>
  <c r="W127" i="197" s="1"/>
  <c r="W128" i="197" s="1"/>
  <c r="W129" i="197" s="1"/>
  <c r="C151" i="198"/>
  <c r="AC20" i="198"/>
  <c r="AR26" i="198"/>
  <c r="AT26" i="198" s="1"/>
  <c r="AO26" i="198"/>
  <c r="AG29" i="198"/>
  <c r="H220" i="201"/>
  <c r="M220" i="201"/>
  <c r="W5" i="203"/>
  <c r="AC5" i="203"/>
  <c r="H240" i="197"/>
  <c r="M240" i="197"/>
  <c r="AG62" i="198"/>
  <c r="AJ62" i="198" s="1"/>
  <c r="AC62" i="198"/>
  <c r="G62" i="198"/>
  <c r="AD78" i="198"/>
  <c r="AS70" i="198" s="1"/>
  <c r="AS71" i="198" s="1"/>
  <c r="AS72" i="198" s="1"/>
  <c r="AC12" i="199"/>
  <c r="W12" i="199"/>
  <c r="E68" i="63"/>
  <c r="C36" i="197"/>
  <c r="I36" i="197" s="1"/>
  <c r="K16" i="197"/>
  <c r="K36" i="197" s="1"/>
  <c r="I16" i="197"/>
  <c r="C37" i="197"/>
  <c r="I37" i="197" s="1"/>
  <c r="E76" i="63"/>
  <c r="K24" i="197"/>
  <c r="K44" i="197" s="1"/>
  <c r="I24" i="197"/>
  <c r="AC15" i="198"/>
  <c r="C116" i="198"/>
  <c r="AR23" i="198"/>
  <c r="AO23" i="198"/>
  <c r="AG23" i="198"/>
  <c r="AC23" i="198"/>
  <c r="AG31" i="198"/>
  <c r="AC31" i="198"/>
  <c r="H178" i="201"/>
  <c r="M178" i="201"/>
  <c r="AR57" i="202"/>
  <c r="AV57" i="202" s="1"/>
  <c r="AG57" i="202"/>
  <c r="AC57" i="202"/>
  <c r="I15" i="189"/>
  <c r="I23" i="189"/>
  <c r="M224" i="189"/>
  <c r="M231" i="189"/>
  <c r="O231" i="189" s="1"/>
  <c r="M238" i="189"/>
  <c r="AC14" i="190"/>
  <c r="AC24" i="190"/>
  <c r="AC26" i="190"/>
  <c r="AG44" i="190"/>
  <c r="AJ44" i="190" s="1"/>
  <c r="B44" i="190" s="1"/>
  <c r="AS50" i="190"/>
  <c r="G52" i="190"/>
  <c r="AP52" i="190" s="1"/>
  <c r="AE52" i="190" s="1"/>
  <c r="AG55" i="190"/>
  <c r="G57" i="190"/>
  <c r="AP57" i="190" s="1"/>
  <c r="AE57" i="190" s="1"/>
  <c r="AJ63" i="190"/>
  <c r="B63" i="190" s="1"/>
  <c r="G66" i="190"/>
  <c r="AQ66" i="190" s="1"/>
  <c r="AG51" i="194"/>
  <c r="AR51" i="194"/>
  <c r="AS51" i="194" s="1"/>
  <c r="AC51" i="194"/>
  <c r="H226" i="197"/>
  <c r="M226" i="197"/>
  <c r="O224" i="197" s="1"/>
  <c r="M241" i="197"/>
  <c r="H241" i="197"/>
  <c r="AS75" i="198"/>
  <c r="H224" i="201"/>
  <c r="M224" i="201"/>
  <c r="M240" i="201"/>
  <c r="G57" i="202"/>
  <c r="K22" i="186"/>
  <c r="M156" i="186"/>
  <c r="M198" i="186"/>
  <c r="M226" i="186"/>
  <c r="I18" i="186"/>
  <c r="E10" i="63"/>
  <c r="K21" i="186"/>
  <c r="I25" i="186"/>
  <c r="I17" i="186"/>
  <c r="W19" i="187"/>
  <c r="E17" i="63"/>
  <c r="E9" i="63"/>
  <c r="F21" i="63"/>
  <c r="K15" i="189"/>
  <c r="K35" i="189" s="1"/>
  <c r="K23" i="189"/>
  <c r="K43" i="189" s="1"/>
  <c r="H175" i="189"/>
  <c r="H212" i="189"/>
  <c r="AO14" i="190"/>
  <c r="AT18" i="190"/>
  <c r="AC22" i="190"/>
  <c r="AG23" i="190"/>
  <c r="AG31" i="190"/>
  <c r="AS41" i="190"/>
  <c r="AV50" i="190"/>
  <c r="AG52" i="190"/>
  <c r="G54" i="190"/>
  <c r="AP54" i="190" s="1"/>
  <c r="AE54" i="190" s="1"/>
  <c r="AG57" i="190"/>
  <c r="AJ62" i="190"/>
  <c r="M178" i="193"/>
  <c r="H178" i="193"/>
  <c r="M210" i="193"/>
  <c r="M240" i="193"/>
  <c r="H240" i="193"/>
  <c r="AT20" i="194"/>
  <c r="AQ46" i="194"/>
  <c r="AP46" i="194"/>
  <c r="G51" i="194"/>
  <c r="AG59" i="194"/>
  <c r="AR59" i="194"/>
  <c r="AV59" i="194" s="1"/>
  <c r="AC59" i="194"/>
  <c r="AF109" i="194"/>
  <c r="H190" i="197"/>
  <c r="M190" i="197"/>
  <c r="M219" i="197"/>
  <c r="H219" i="197"/>
  <c r="AR62" i="198"/>
  <c r="AT65" i="198"/>
  <c r="AV65" i="198"/>
  <c r="H210" i="201"/>
  <c r="M210" i="201"/>
  <c r="AQ46" i="202"/>
  <c r="AP46" i="202"/>
  <c r="AJ71" i="194"/>
  <c r="B71" i="194" s="1"/>
  <c r="AD71" i="194"/>
  <c r="J29" i="186"/>
  <c r="G21" i="63" s="1"/>
  <c r="C39" i="186"/>
  <c r="I39" i="186" s="1"/>
  <c r="I24" i="186"/>
  <c r="I16" i="186"/>
  <c r="AA20" i="187"/>
  <c r="X79" i="187" s="1"/>
  <c r="W10" i="187"/>
  <c r="E16" i="63"/>
  <c r="F20" i="63"/>
  <c r="I13" i="189"/>
  <c r="I21" i="189"/>
  <c r="I29" i="189"/>
  <c r="H190" i="189"/>
  <c r="H226" i="189"/>
  <c r="AR14" i="190"/>
  <c r="AV14" i="190" s="1"/>
  <c r="AU18" i="190"/>
  <c r="AO22" i="190"/>
  <c r="AO23" i="190"/>
  <c r="AO24" i="190"/>
  <c r="AO26" i="190"/>
  <c r="AO31" i="190"/>
  <c r="AR44" i="190"/>
  <c r="AR52" i="190"/>
  <c r="AU52" i="190" s="1"/>
  <c r="AG54" i="190"/>
  <c r="AR57" i="190"/>
  <c r="AV57" i="190" s="1"/>
  <c r="G59" i="190"/>
  <c r="AP59" i="190" s="1"/>
  <c r="AE59" i="190" s="1"/>
  <c r="BA59" i="190" s="1"/>
  <c r="G61" i="190"/>
  <c r="AQ61" i="190" s="1"/>
  <c r="BA62" i="190"/>
  <c r="AR63" i="190"/>
  <c r="AT63" i="190" s="1"/>
  <c r="BA64" i="190"/>
  <c r="AS65" i="190"/>
  <c r="AG66" i="190"/>
  <c r="AJ66" i="190" s="1"/>
  <c r="B66" i="190" s="1"/>
  <c r="AV21" i="194"/>
  <c r="AT21" i="194"/>
  <c r="G59" i="194"/>
  <c r="BC62" i="194"/>
  <c r="BA62" i="194"/>
  <c r="AV42" i="198"/>
  <c r="AU42" i="198"/>
  <c r="AT42" i="198"/>
  <c r="AS42" i="198"/>
  <c r="AF109" i="198"/>
  <c r="AT16" i="198"/>
  <c r="AS16" i="198"/>
  <c r="AC61" i="194"/>
  <c r="AR61" i="194"/>
  <c r="AG61" i="194"/>
  <c r="G61" i="194"/>
  <c r="AG31" i="2"/>
  <c r="I23" i="186"/>
  <c r="I15" i="186"/>
  <c r="D18" i="186"/>
  <c r="AC13" i="187"/>
  <c r="AC20" i="187" s="1"/>
  <c r="AB64" i="187"/>
  <c r="X82" i="187" s="1"/>
  <c r="K13" i="189"/>
  <c r="K33" i="189" s="1"/>
  <c r="I16" i="189"/>
  <c r="K21" i="189"/>
  <c r="K41" i="189" s="1"/>
  <c r="I24" i="189"/>
  <c r="K29" i="189"/>
  <c r="C44" i="189"/>
  <c r="I44" i="189" s="1"/>
  <c r="H163" i="189"/>
  <c r="H220" i="189"/>
  <c r="AC15" i="190"/>
  <c r="AC20" i="190"/>
  <c r="BC44" i="190"/>
  <c r="AS54" i="190"/>
  <c r="AC59" i="190"/>
  <c r="BC63" i="190"/>
  <c r="AU65" i="190"/>
  <c r="BA66" i="190"/>
  <c r="AD70" i="190"/>
  <c r="AT70" i="190"/>
  <c r="AT71" i="190" s="1"/>
  <c r="AT72" i="190" s="1"/>
  <c r="C116" i="190"/>
  <c r="M203" i="193"/>
  <c r="H203" i="193"/>
  <c r="M234" i="193"/>
  <c r="H234" i="193"/>
  <c r="AR15" i="194"/>
  <c r="AT15" i="194" s="1"/>
  <c r="AO15" i="194"/>
  <c r="AC31" i="194"/>
  <c r="AO31" i="194"/>
  <c r="C44" i="197"/>
  <c r="I44" i="197" s="1"/>
  <c r="M162" i="197"/>
  <c r="M170" i="197"/>
  <c r="H170" i="197"/>
  <c r="M184" i="197"/>
  <c r="AO15" i="198"/>
  <c r="AD70" i="198"/>
  <c r="H164" i="201"/>
  <c r="M164" i="201"/>
  <c r="AR54" i="202"/>
  <c r="AU54" i="202" s="1"/>
  <c r="AG54" i="202"/>
  <c r="AC54" i="202"/>
  <c r="K29" i="186"/>
  <c r="AO29" i="2"/>
  <c r="I10" i="186"/>
  <c r="I22" i="186"/>
  <c r="I14" i="186"/>
  <c r="D19" i="186"/>
  <c r="E14" i="63"/>
  <c r="K16" i="189"/>
  <c r="K36" i="189" s="1"/>
  <c r="K24" i="189"/>
  <c r="K44" i="189" s="1"/>
  <c r="H169" i="189"/>
  <c r="M182" i="189"/>
  <c r="H234" i="189"/>
  <c r="AS17" i="190"/>
  <c r="AO20" i="190"/>
  <c r="G53" i="190"/>
  <c r="AV54" i="190"/>
  <c r="AG56" i="190"/>
  <c r="AG61" i="190"/>
  <c r="G63" i="190"/>
  <c r="AV65" i="190"/>
  <c r="M161" i="193"/>
  <c r="H161" i="193"/>
  <c r="M212" i="193"/>
  <c r="H212" i="193"/>
  <c r="M245" i="193"/>
  <c r="H245" i="193"/>
  <c r="AU41" i="194"/>
  <c r="AV41" i="194"/>
  <c r="BA66" i="194"/>
  <c r="BC66" i="194"/>
  <c r="AJ70" i="194"/>
  <c r="B70" i="194" s="1"/>
  <c r="AD70" i="194"/>
  <c r="AO18" i="194"/>
  <c r="AC18" i="194"/>
  <c r="C137" i="194"/>
  <c r="AR28" i="194"/>
  <c r="AO28" i="194"/>
  <c r="AG28" i="194"/>
  <c r="AC28" i="194"/>
  <c r="H163" i="197"/>
  <c r="M163" i="197"/>
  <c r="M178" i="197"/>
  <c r="H178" i="197"/>
  <c r="AR15" i="198"/>
  <c r="AS15" i="198" s="1"/>
  <c r="AO31" i="198"/>
  <c r="G64" i="198"/>
  <c r="AP64" i="198" s="1"/>
  <c r="AR64" i="198"/>
  <c r="AG64" i="198"/>
  <c r="AJ64" i="198" s="1"/>
  <c r="B64" i="198" s="1"/>
  <c r="AC64" i="198"/>
  <c r="H176" i="201"/>
  <c r="M176" i="201"/>
  <c r="AQ54" i="202"/>
  <c r="AP54" i="202"/>
  <c r="AE54" i="202" s="1"/>
  <c r="BC54" i="202" s="1"/>
  <c r="O14" i="205"/>
  <c r="J14" i="205" s="1"/>
  <c r="G106" i="63" s="1"/>
  <c r="F106" i="63"/>
  <c r="D34" i="205"/>
  <c r="O161" i="189"/>
  <c r="H224" i="193"/>
  <c r="M224" i="193"/>
  <c r="AS17" i="194"/>
  <c r="AC32" i="2"/>
  <c r="I29" i="186"/>
  <c r="I21" i="186"/>
  <c r="AG80" i="187"/>
  <c r="K24" i="186"/>
  <c r="I126" i="193"/>
  <c r="M147" i="193"/>
  <c r="H147" i="193"/>
  <c r="AS41" i="194"/>
  <c r="I126" i="197"/>
  <c r="AR31" i="198"/>
  <c r="AS31" i="198" s="1"/>
  <c r="AQ43" i="198"/>
  <c r="AP43" i="198"/>
  <c r="AV44" i="198"/>
  <c r="AU44" i="198"/>
  <c r="AC50" i="198"/>
  <c r="AR50" i="198"/>
  <c r="AS50" i="198" s="1"/>
  <c r="AG50" i="198"/>
  <c r="AU65" i="198"/>
  <c r="AC15" i="199"/>
  <c r="W15" i="199"/>
  <c r="AQ25" i="204"/>
  <c r="O25" i="204" s="1"/>
  <c r="M148" i="205"/>
  <c r="H148" i="205"/>
  <c r="H155" i="205"/>
  <c r="M155" i="205"/>
  <c r="H192" i="205"/>
  <c r="M198" i="205"/>
  <c r="H198" i="205"/>
  <c r="AR4" i="206"/>
  <c r="E108" i="63"/>
  <c r="C37" i="205"/>
  <c r="I37" i="205" s="1"/>
  <c r="I16" i="205"/>
  <c r="E116" i="63"/>
  <c r="C44" i="205"/>
  <c r="I44" i="205" s="1"/>
  <c r="I24" i="205"/>
  <c r="C116" i="206"/>
  <c r="AR15" i="206"/>
  <c r="AC15" i="206"/>
  <c r="AO23" i="206"/>
  <c r="AR23" i="206"/>
  <c r="AS23" i="206" s="1"/>
  <c r="AS31" i="206"/>
  <c r="AV31" i="206"/>
  <c r="AU31" i="206"/>
  <c r="AT31" i="206"/>
  <c r="H204" i="213"/>
  <c r="M204" i="213"/>
  <c r="AU29" i="214"/>
  <c r="AV29" i="214"/>
  <c r="AS29" i="214"/>
  <c r="AT29" i="214"/>
  <c r="G61" i="214"/>
  <c r="AG61" i="214"/>
  <c r="AJ61" i="214" s="1"/>
  <c r="B61" i="214" s="1"/>
  <c r="AC61" i="214"/>
  <c r="AT70" i="194"/>
  <c r="AT71" i="194" s="1"/>
  <c r="AT72" i="194" s="1"/>
  <c r="AG80" i="195"/>
  <c r="H176" i="197"/>
  <c r="H246" i="197"/>
  <c r="AC30" i="198"/>
  <c r="BA45" i="198"/>
  <c r="C31" i="201"/>
  <c r="I31" i="201" s="1"/>
  <c r="AO13" i="202"/>
  <c r="AC25" i="202"/>
  <c r="AR45" i="202"/>
  <c r="AG45" i="202"/>
  <c r="AJ45" i="202" s="1"/>
  <c r="B45" i="202" s="1"/>
  <c r="BA45" i="202"/>
  <c r="M93" i="202"/>
  <c r="W16" i="203"/>
  <c r="AC16" i="203"/>
  <c r="AC31" i="202"/>
  <c r="AR31" i="202"/>
  <c r="AU31" i="202" s="1"/>
  <c r="H199" i="205"/>
  <c r="M199" i="205"/>
  <c r="D49" i="206"/>
  <c r="AC49" i="206" s="1"/>
  <c r="G49" i="206"/>
  <c r="W9" i="207"/>
  <c r="AC9" i="207"/>
  <c r="AC19" i="207"/>
  <c r="W19" i="207"/>
  <c r="H196" i="213"/>
  <c r="M196" i="213"/>
  <c r="H189" i="197"/>
  <c r="H224" i="197"/>
  <c r="AS14" i="198"/>
  <c r="AG30" i="198"/>
  <c r="AJ43" i="198"/>
  <c r="B43" i="198" s="1"/>
  <c r="G65" i="198"/>
  <c r="AQ65" i="198" s="1"/>
  <c r="AA20" i="199"/>
  <c r="X79" i="199" s="1"/>
  <c r="I129" i="197" s="1"/>
  <c r="H129" i="197" s="1"/>
  <c r="L129" i="197" s="1"/>
  <c r="AR13" i="202"/>
  <c r="AG25" i="202"/>
  <c r="AT32" i="202"/>
  <c r="AS32" i="202"/>
  <c r="AV32" i="202"/>
  <c r="AV41" i="202"/>
  <c r="AU41" i="202"/>
  <c r="D49" i="202"/>
  <c r="G49" i="202"/>
  <c r="Z49" i="202" s="1"/>
  <c r="Z50" i="202" s="1"/>
  <c r="Z51" i="202" s="1"/>
  <c r="Z52" i="202" s="1"/>
  <c r="Z53" i="202" s="1"/>
  <c r="Z54" i="202" s="1"/>
  <c r="Z55" i="202" s="1"/>
  <c r="Z56" i="202" s="1"/>
  <c r="Z57" i="202" s="1"/>
  <c r="Z58" i="202" s="1"/>
  <c r="Z59" i="202" s="1"/>
  <c r="Z60" i="202" s="1"/>
  <c r="Z61" i="202" s="1"/>
  <c r="Z62" i="202" s="1"/>
  <c r="Z63" i="202" s="1"/>
  <c r="Z64" i="202" s="1"/>
  <c r="Z65" i="202" s="1"/>
  <c r="Z66" i="202" s="1"/>
  <c r="AC58" i="202"/>
  <c r="AR58" i="202"/>
  <c r="AG58" i="202"/>
  <c r="AJ93" i="202"/>
  <c r="B93" i="202" s="1"/>
  <c r="AV28" i="202"/>
  <c r="AS28" i="202"/>
  <c r="AU28" i="202"/>
  <c r="AG31" i="202"/>
  <c r="M176" i="205"/>
  <c r="H176" i="205"/>
  <c r="H183" i="205"/>
  <c r="M183" i="205"/>
  <c r="H245" i="205"/>
  <c r="BA60" i="206"/>
  <c r="BC60" i="206"/>
  <c r="E102" i="63"/>
  <c r="C31" i="205"/>
  <c r="I31" i="205" s="1"/>
  <c r="I10" i="205"/>
  <c r="E110" i="63"/>
  <c r="C38" i="205"/>
  <c r="I38" i="205" s="1"/>
  <c r="K18" i="205"/>
  <c r="K38" i="205" s="1"/>
  <c r="I18" i="205"/>
  <c r="E118" i="63"/>
  <c r="K26" i="205"/>
  <c r="I26" i="205"/>
  <c r="C102" i="206"/>
  <c r="AR13" i="206"/>
  <c r="AC13" i="206"/>
  <c r="AR21" i="206"/>
  <c r="AU21" i="206" s="1"/>
  <c r="AC21" i="206"/>
  <c r="AC25" i="206"/>
  <c r="AR25" i="206"/>
  <c r="AV25" i="206" s="1"/>
  <c r="AO25" i="206"/>
  <c r="AG25" i="206"/>
  <c r="AJ93" i="206"/>
  <c r="B93" i="206" s="1"/>
  <c r="M93" i="206"/>
  <c r="B92" i="206"/>
  <c r="H199" i="209"/>
  <c r="M199" i="209"/>
  <c r="AR61" i="214"/>
  <c r="AJ66" i="194"/>
  <c r="AR56" i="202"/>
  <c r="AG56" i="202"/>
  <c r="M150" i="205"/>
  <c r="H150" i="205"/>
  <c r="M211" i="205"/>
  <c r="H211" i="205"/>
  <c r="AC61" i="206"/>
  <c r="G61" i="206"/>
  <c r="AQ61" i="206" s="1"/>
  <c r="AG61" i="206"/>
  <c r="AJ61" i="206" s="1"/>
  <c r="AJ78" i="206"/>
  <c r="B78" i="206" s="1"/>
  <c r="AS70" i="206"/>
  <c r="AS71" i="206" s="1"/>
  <c r="AS72" i="206" s="1"/>
  <c r="H191" i="209"/>
  <c r="M191" i="209"/>
  <c r="M245" i="209"/>
  <c r="H245" i="209"/>
  <c r="G49" i="210"/>
  <c r="D49" i="210"/>
  <c r="AR49" i="210" s="1"/>
  <c r="C151" i="214"/>
  <c r="AR20" i="214"/>
  <c r="AO20" i="214"/>
  <c r="AC20" i="214"/>
  <c r="AO26" i="214"/>
  <c r="AC26" i="214"/>
  <c r="AR26" i="214"/>
  <c r="AG26" i="214"/>
  <c r="AB64" i="195"/>
  <c r="X82" i="195" s="1"/>
  <c r="X85" i="195" s="1"/>
  <c r="AD85" i="194" s="1"/>
  <c r="M164" i="197"/>
  <c r="AU14" i="198"/>
  <c r="AO16" i="198"/>
  <c r="AU63" i="198"/>
  <c r="AC66" i="198"/>
  <c r="I10" i="201"/>
  <c r="I18" i="201"/>
  <c r="I26" i="201"/>
  <c r="I127" i="201"/>
  <c r="R128" i="201" s="1"/>
  <c r="U127" i="201" s="1"/>
  <c r="U128" i="201" s="1"/>
  <c r="U129" i="201" s="1"/>
  <c r="M196" i="201"/>
  <c r="M204" i="201"/>
  <c r="AS42" i="202"/>
  <c r="AQ45" i="202"/>
  <c r="BC50" i="202"/>
  <c r="BA50" i="202"/>
  <c r="AC52" i="202"/>
  <c r="AR52" i="202"/>
  <c r="G56" i="202"/>
  <c r="AC60" i="202"/>
  <c r="AR60" i="202"/>
  <c r="H163" i="205"/>
  <c r="M163" i="205"/>
  <c r="M169" i="205"/>
  <c r="M177" i="205"/>
  <c r="M204" i="205"/>
  <c r="H204" i="205"/>
  <c r="AP44" i="206"/>
  <c r="AQ44" i="206"/>
  <c r="AC17" i="207"/>
  <c r="W17" i="207"/>
  <c r="M232" i="213"/>
  <c r="H232" i="213"/>
  <c r="E148" i="63"/>
  <c r="C36" i="213"/>
  <c r="I36" i="213" s="1"/>
  <c r="K16" i="213"/>
  <c r="K36" i="213" s="1"/>
  <c r="I16" i="213"/>
  <c r="C37" i="213"/>
  <c r="I37" i="213" s="1"/>
  <c r="E156" i="63"/>
  <c r="C44" i="213"/>
  <c r="I44" i="213" s="1"/>
  <c r="K24" i="213"/>
  <c r="K44" i="213" s="1"/>
  <c r="I24" i="213"/>
  <c r="AV60" i="218"/>
  <c r="AU60" i="218"/>
  <c r="AT60" i="218"/>
  <c r="AS60" i="218"/>
  <c r="M196" i="193"/>
  <c r="AG64" i="194"/>
  <c r="AG44" i="198"/>
  <c r="AJ44" i="198" s="1"/>
  <c r="AC45" i="198"/>
  <c r="AC46" i="198"/>
  <c r="AG65" i="198"/>
  <c r="AJ65" i="198" s="1"/>
  <c r="AT70" i="198"/>
  <c r="AT71" i="198" s="1"/>
  <c r="AT72" i="198" s="1"/>
  <c r="AU75" i="198"/>
  <c r="K18" i="201"/>
  <c r="K38" i="201" s="1"/>
  <c r="K26" i="201"/>
  <c r="C38" i="201"/>
  <c r="I38" i="201" s="1"/>
  <c r="AC21" i="202"/>
  <c r="AV27" i="202"/>
  <c r="AS27" i="202"/>
  <c r="AP52" i="202"/>
  <c r="AE52" i="202" s="1"/>
  <c r="BA52" i="202" s="1"/>
  <c r="AQ52" i="202"/>
  <c r="AC56" i="202"/>
  <c r="AP60" i="202"/>
  <c r="AQ60" i="202"/>
  <c r="AD70" i="202"/>
  <c r="AJ70" i="202"/>
  <c r="B70" i="202" s="1"/>
  <c r="B81" i="202"/>
  <c r="AP75" i="202"/>
  <c r="H157" i="205"/>
  <c r="M157" i="205"/>
  <c r="M170" i="205"/>
  <c r="H170" i="205"/>
  <c r="M178" i="205"/>
  <c r="H178" i="205"/>
  <c r="H205" i="205"/>
  <c r="M205" i="205"/>
  <c r="AV22" i="206"/>
  <c r="AS22" i="206"/>
  <c r="W9" i="215"/>
  <c r="AC9" i="215"/>
  <c r="AJ42" i="194"/>
  <c r="B42" i="194" s="1"/>
  <c r="AG44" i="194"/>
  <c r="AJ44" i="194" s="1"/>
  <c r="B44" i="194" s="1"/>
  <c r="G63" i="194"/>
  <c r="AT64" i="194"/>
  <c r="AG29" i="194"/>
  <c r="I128" i="197"/>
  <c r="AS32" i="198"/>
  <c r="AG45" i="198"/>
  <c r="AJ45" i="198" s="1"/>
  <c r="B45" i="198" s="1"/>
  <c r="AG46" i="198"/>
  <c r="AJ46" i="198" s="1"/>
  <c r="B46" i="198" s="1"/>
  <c r="AB64" i="199"/>
  <c r="X82" i="199" s="1"/>
  <c r="X85" i="199" s="1"/>
  <c r="AD85" i="198" s="1"/>
  <c r="M182" i="201"/>
  <c r="AS24" i="202"/>
  <c r="AT27" i="202"/>
  <c r="AT29" i="202"/>
  <c r="AV29" i="202"/>
  <c r="AR46" i="202"/>
  <c r="AT46" i="202" s="1"/>
  <c r="AG46" i="202"/>
  <c r="AJ46" i="202" s="1"/>
  <c r="B46" i="202" s="1"/>
  <c r="AC46" i="202"/>
  <c r="AG50" i="202"/>
  <c r="AJ50" i="202" s="1"/>
  <c r="B50" i="202" s="1"/>
  <c r="AG52" i="202"/>
  <c r="W18" i="203"/>
  <c r="AC18" i="203"/>
  <c r="M206" i="205"/>
  <c r="H206" i="205"/>
  <c r="AG43" i="206"/>
  <c r="AJ43" i="206" s="1"/>
  <c r="B43" i="206" s="1"/>
  <c r="AC43" i="206"/>
  <c r="AR43" i="206"/>
  <c r="AR59" i="206"/>
  <c r="AS59" i="206" s="1"/>
  <c r="AG59" i="206"/>
  <c r="G59" i="206"/>
  <c r="AQ59" i="206" s="1"/>
  <c r="BC64" i="206"/>
  <c r="BA64" i="206"/>
  <c r="AC12" i="211"/>
  <c r="E128" i="63"/>
  <c r="I16" i="209"/>
  <c r="C37" i="209"/>
  <c r="I37" i="209" s="1"/>
  <c r="C36" i="209"/>
  <c r="I36" i="209" s="1"/>
  <c r="K16" i="209"/>
  <c r="K36" i="209" s="1"/>
  <c r="E136" i="63"/>
  <c r="K24" i="209"/>
  <c r="K44" i="209" s="1"/>
  <c r="C44" i="209"/>
  <c r="I44" i="209" s="1"/>
  <c r="M171" i="205"/>
  <c r="BC41" i="206"/>
  <c r="BA41" i="206"/>
  <c r="AC59" i="206"/>
  <c r="F130" i="63"/>
  <c r="O18" i="209"/>
  <c r="J18" i="209" s="1"/>
  <c r="AQ43" i="210"/>
  <c r="AP43" i="210"/>
  <c r="W13" i="215"/>
  <c r="AC13" i="215"/>
  <c r="W9" i="203"/>
  <c r="I127" i="205"/>
  <c r="R128" i="205" s="1"/>
  <c r="U127" i="205" s="1"/>
  <c r="U128" i="205" s="1"/>
  <c r="U129" i="205" s="1"/>
  <c r="M210" i="205"/>
  <c r="AT26" i="206"/>
  <c r="AV32" i="206"/>
  <c r="BA44" i="206"/>
  <c r="AG53" i="206"/>
  <c r="AR55" i="206"/>
  <c r="AR57" i="206"/>
  <c r="AT57" i="206" s="1"/>
  <c r="AQ75" i="206"/>
  <c r="AA20" i="207"/>
  <c r="X79" i="207" s="1"/>
  <c r="AS17" i="210"/>
  <c r="AT17" i="210"/>
  <c r="AR16" i="210"/>
  <c r="AC16" i="210"/>
  <c r="H224" i="213"/>
  <c r="M224" i="213"/>
  <c r="BC64" i="214"/>
  <c r="BA64" i="214"/>
  <c r="AD78" i="214"/>
  <c r="AS70" i="214" s="1"/>
  <c r="AS71" i="214" s="1"/>
  <c r="AS72" i="214" s="1"/>
  <c r="M246" i="217"/>
  <c r="H246" i="217"/>
  <c r="AS16" i="218"/>
  <c r="AV16" i="218"/>
  <c r="AU16" i="218"/>
  <c r="AT16" i="218"/>
  <c r="M150" i="221"/>
  <c r="H150" i="221"/>
  <c r="H191" i="221"/>
  <c r="M191" i="221"/>
  <c r="G61" i="202"/>
  <c r="G62" i="202"/>
  <c r="AQ62" i="202" s="1"/>
  <c r="G63" i="202"/>
  <c r="AQ63" i="202" s="1"/>
  <c r="AU26" i="206"/>
  <c r="AJ60" i="206"/>
  <c r="B60" i="206" s="1"/>
  <c r="AT75" i="206"/>
  <c r="K38" i="209"/>
  <c r="AU30" i="210"/>
  <c r="AS30" i="210"/>
  <c r="AU63" i="210"/>
  <c r="AS63" i="210"/>
  <c r="E124" i="63"/>
  <c r="C33" i="209"/>
  <c r="I33" i="209" s="1"/>
  <c r="I12" i="209"/>
  <c r="E132" i="63"/>
  <c r="K20" i="209"/>
  <c r="K40" i="209" s="1"/>
  <c r="E140" i="63"/>
  <c r="K28" i="209"/>
  <c r="H156" i="213"/>
  <c r="M156" i="213"/>
  <c r="H170" i="213"/>
  <c r="M170" i="213"/>
  <c r="H225" i="213"/>
  <c r="M225" i="213"/>
  <c r="AR46" i="214"/>
  <c r="AC46" i="214"/>
  <c r="E146" i="63"/>
  <c r="I14" i="213"/>
  <c r="E154" i="63"/>
  <c r="I22" i="213"/>
  <c r="C43" i="213"/>
  <c r="I43" i="213" s="1"/>
  <c r="C109" i="214"/>
  <c r="AR14" i="214"/>
  <c r="AO14" i="214"/>
  <c r="AO22" i="214"/>
  <c r="AR22" i="214"/>
  <c r="AO24" i="214"/>
  <c r="AC24" i="214"/>
  <c r="AR24" i="214"/>
  <c r="AO32" i="214"/>
  <c r="AC32" i="214"/>
  <c r="H218" i="217"/>
  <c r="M218" i="217"/>
  <c r="BA43" i="218"/>
  <c r="BC43" i="218"/>
  <c r="H183" i="221"/>
  <c r="M183" i="221"/>
  <c r="H217" i="221"/>
  <c r="M217" i="221"/>
  <c r="AG66" i="202"/>
  <c r="AJ66" i="202" s="1"/>
  <c r="B66" i="202" s="1"/>
  <c r="L137" i="205"/>
  <c r="M185" i="205"/>
  <c r="AR63" i="206"/>
  <c r="AU63" i="206" s="1"/>
  <c r="AT70" i="206"/>
  <c r="AT71" i="206" s="1"/>
  <c r="AT72" i="206" s="1"/>
  <c r="W10" i="207"/>
  <c r="M157" i="209"/>
  <c r="H171" i="209"/>
  <c r="M171" i="209"/>
  <c r="H197" i="209"/>
  <c r="M197" i="209"/>
  <c r="M219" i="209"/>
  <c r="AU13" i="210"/>
  <c r="AS13" i="210"/>
  <c r="AO16" i="210"/>
  <c r="AV26" i="210"/>
  <c r="AU28" i="210"/>
  <c r="AT30" i="210"/>
  <c r="AG52" i="210"/>
  <c r="G52" i="210"/>
  <c r="AV63" i="210"/>
  <c r="AV65" i="210"/>
  <c r="AU65" i="210"/>
  <c r="AT65" i="210"/>
  <c r="B80" i="210"/>
  <c r="AS75" i="210"/>
  <c r="H149" i="213"/>
  <c r="M149" i="213"/>
  <c r="H157" i="213"/>
  <c r="M157" i="213"/>
  <c r="M164" i="213"/>
  <c r="M210" i="213"/>
  <c r="H226" i="213"/>
  <c r="AC14" i="214"/>
  <c r="AC22" i="214"/>
  <c r="AS28" i="214"/>
  <c r="AV28" i="214"/>
  <c r="BA44" i="214"/>
  <c r="H150" i="217"/>
  <c r="M150" i="217"/>
  <c r="M162" i="221"/>
  <c r="H162" i="221"/>
  <c r="M176" i="221"/>
  <c r="H176" i="221"/>
  <c r="M184" i="221"/>
  <c r="H184" i="221"/>
  <c r="M155" i="221"/>
  <c r="H155" i="221"/>
  <c r="H185" i="221"/>
  <c r="M185" i="221"/>
  <c r="H227" i="209"/>
  <c r="M227" i="209"/>
  <c r="BA41" i="210"/>
  <c r="AQ44" i="210"/>
  <c r="AP44" i="210"/>
  <c r="AG62" i="210"/>
  <c r="AJ62" i="210" s="1"/>
  <c r="AC9" i="211"/>
  <c r="W9" i="211"/>
  <c r="C151" i="210"/>
  <c r="AO20" i="210"/>
  <c r="K14" i="213"/>
  <c r="K34" i="213" s="1"/>
  <c r="C34" i="213"/>
  <c r="I34" i="213" s="1"/>
  <c r="C42" i="213"/>
  <c r="I42" i="213" s="1"/>
  <c r="H212" i="213"/>
  <c r="M212" i="213"/>
  <c r="AS57" i="214"/>
  <c r="AT57" i="214"/>
  <c r="AV57" i="214"/>
  <c r="M161" i="217"/>
  <c r="H161" i="217"/>
  <c r="G50" i="218"/>
  <c r="AR50" i="218"/>
  <c r="AV50" i="218" s="1"/>
  <c r="AG50" i="218"/>
  <c r="AC50" i="218"/>
  <c r="AJ66" i="218"/>
  <c r="H203" i="221"/>
  <c r="M203" i="221"/>
  <c r="H219" i="221"/>
  <c r="M219" i="221"/>
  <c r="M155" i="217"/>
  <c r="H155" i="217"/>
  <c r="M213" i="217"/>
  <c r="H213" i="217"/>
  <c r="E168" i="63"/>
  <c r="C37" i="217"/>
  <c r="I37" i="217" s="1"/>
  <c r="K16" i="217"/>
  <c r="C36" i="217"/>
  <c r="I36" i="217" s="1"/>
  <c r="I16" i="217"/>
  <c r="E176" i="63"/>
  <c r="K24" i="217"/>
  <c r="I24" i="217"/>
  <c r="C116" i="218"/>
  <c r="AR15" i="218"/>
  <c r="AT15" i="218" s="1"/>
  <c r="AO15" i="218"/>
  <c r="AC15" i="218"/>
  <c r="AO23" i="218"/>
  <c r="AC23" i="218"/>
  <c r="AR23" i="218"/>
  <c r="AO31" i="218"/>
  <c r="AC31" i="218"/>
  <c r="AR31" i="218"/>
  <c r="H147" i="221"/>
  <c r="M147" i="221"/>
  <c r="H204" i="221"/>
  <c r="M204" i="221"/>
  <c r="H220" i="221"/>
  <c r="M220" i="221"/>
  <c r="BA42" i="202"/>
  <c r="AR61" i="202"/>
  <c r="AU61" i="202" s="1"/>
  <c r="AV62" i="202"/>
  <c r="AT70" i="202"/>
  <c r="AT71" i="202" s="1"/>
  <c r="AT72" i="202" s="1"/>
  <c r="AC55" i="206"/>
  <c r="AG57" i="206"/>
  <c r="AR62" i="206"/>
  <c r="AC5" i="207"/>
  <c r="AG80" i="207"/>
  <c r="K11" i="205"/>
  <c r="K31" i="205" s="1"/>
  <c r="E103" i="63"/>
  <c r="I28" i="209"/>
  <c r="AR20" i="210"/>
  <c r="AU20" i="210" s="1"/>
  <c r="AC26" i="210"/>
  <c r="AU31" i="210"/>
  <c r="AS31" i="210"/>
  <c r="AJ41" i="210"/>
  <c r="B41" i="210" s="1"/>
  <c r="AC50" i="210"/>
  <c r="AG50" i="210"/>
  <c r="AG26" i="210"/>
  <c r="C35" i="213"/>
  <c r="I35" i="213" s="1"/>
  <c r="H176" i="213"/>
  <c r="M176" i="213"/>
  <c r="H234" i="213"/>
  <c r="M234" i="213"/>
  <c r="H248" i="213"/>
  <c r="M248" i="213"/>
  <c r="G59" i="214"/>
  <c r="AR59" i="214"/>
  <c r="AS59" i="214" s="1"/>
  <c r="AG59" i="214"/>
  <c r="BA63" i="214"/>
  <c r="W5" i="219"/>
  <c r="AC5" i="219"/>
  <c r="AC20" i="219" s="1"/>
  <c r="H148" i="221"/>
  <c r="M148" i="221"/>
  <c r="M157" i="221"/>
  <c r="H157" i="221"/>
  <c r="M212" i="221"/>
  <c r="H212" i="221"/>
  <c r="H231" i="221"/>
  <c r="M231" i="221"/>
  <c r="BC61" i="202"/>
  <c r="BA62" i="202"/>
  <c r="G66" i="202"/>
  <c r="O22" i="205"/>
  <c r="J22" i="205" s="1"/>
  <c r="G114" i="63" s="1"/>
  <c r="F114" i="63"/>
  <c r="AC15" i="207"/>
  <c r="W15" i="207"/>
  <c r="D10" i="209"/>
  <c r="AQ24" i="208"/>
  <c r="O24" i="208" s="1"/>
  <c r="C40" i="209"/>
  <c r="I40" i="209" s="1"/>
  <c r="AR51" i="210"/>
  <c r="AV51" i="210" s="1"/>
  <c r="G51" i="210"/>
  <c r="AQ51" i="210" s="1"/>
  <c r="AR55" i="210"/>
  <c r="AV55" i="210" s="1"/>
  <c r="AG55" i="210"/>
  <c r="G55" i="210"/>
  <c r="AQ55" i="210" s="1"/>
  <c r="AG66" i="210"/>
  <c r="AJ66" i="210" s="1"/>
  <c r="B66" i="210" s="1"/>
  <c r="G66" i="210"/>
  <c r="E122" i="63"/>
  <c r="C30" i="209"/>
  <c r="I30" i="209" s="1"/>
  <c r="E130" i="63"/>
  <c r="I18" i="209"/>
  <c r="H148" i="213"/>
  <c r="H154" i="213"/>
  <c r="M154" i="213"/>
  <c r="H185" i="213"/>
  <c r="M185" i="213"/>
  <c r="AR32" i="214"/>
  <c r="AV32" i="214" s="1"/>
  <c r="AV13" i="218"/>
  <c r="AU13" i="218"/>
  <c r="AT13" i="218"/>
  <c r="AT21" i="218"/>
  <c r="AV21" i="218"/>
  <c r="AU21" i="218"/>
  <c r="M149" i="221"/>
  <c r="H149" i="221"/>
  <c r="M190" i="221"/>
  <c r="H190" i="221"/>
  <c r="M246" i="221"/>
  <c r="H246" i="221"/>
  <c r="AS57" i="222"/>
  <c r="AV57" i="222"/>
  <c r="AR61" i="222"/>
  <c r="G61" i="222"/>
  <c r="BA62" i="222"/>
  <c r="BC62" i="222"/>
  <c r="AV18" i="226"/>
  <c r="AU18" i="226"/>
  <c r="AT18" i="226"/>
  <c r="AS18" i="226"/>
  <c r="AC57" i="226"/>
  <c r="AG57" i="226"/>
  <c r="G57" i="226"/>
  <c r="AQ57" i="226" s="1"/>
  <c r="E204" i="63"/>
  <c r="C33" i="225"/>
  <c r="I33" i="225" s="1"/>
  <c r="C32" i="225"/>
  <c r="I32" i="225" s="1"/>
  <c r="K12" i="225"/>
  <c r="K32" i="225" s="1"/>
  <c r="I12" i="225"/>
  <c r="E212" i="63"/>
  <c r="C41" i="225"/>
  <c r="I41" i="225" s="1"/>
  <c r="C40" i="225"/>
  <c r="I40" i="225" s="1"/>
  <c r="K20" i="225"/>
  <c r="K40" i="225" s="1"/>
  <c r="I20" i="225"/>
  <c r="E220" i="63"/>
  <c r="K28" i="225"/>
  <c r="I28" i="225"/>
  <c r="H239" i="229"/>
  <c r="M239" i="229"/>
  <c r="M248" i="229"/>
  <c r="H248" i="229"/>
  <c r="M210" i="233"/>
  <c r="H210" i="233"/>
  <c r="BA63" i="234"/>
  <c r="BC63" i="234"/>
  <c r="E246" i="63"/>
  <c r="C34" i="233"/>
  <c r="I34" i="233" s="1"/>
  <c r="K14" i="233"/>
  <c r="K34" i="233" s="1"/>
  <c r="I14" i="233"/>
  <c r="C35" i="233"/>
  <c r="I35" i="233" s="1"/>
  <c r="E254" i="63"/>
  <c r="C42" i="233"/>
  <c r="I42" i="233" s="1"/>
  <c r="K22" i="233"/>
  <c r="K42" i="233" s="1"/>
  <c r="I22" i="233"/>
  <c r="C43" i="233"/>
  <c r="I43" i="233" s="1"/>
  <c r="AR17" i="234"/>
  <c r="AU17" i="234" s="1"/>
  <c r="AO17" i="234"/>
  <c r="AC17" i="234"/>
  <c r="AC29" i="234"/>
  <c r="AO29" i="234"/>
  <c r="AG29" i="234"/>
  <c r="AR29" i="234"/>
  <c r="AT29" i="234" s="1"/>
  <c r="AR60" i="210"/>
  <c r="AS23" i="214"/>
  <c r="AS25" i="214"/>
  <c r="AV42" i="214"/>
  <c r="AC52" i="214"/>
  <c r="AG54" i="214"/>
  <c r="G62" i="214"/>
  <c r="W12" i="215"/>
  <c r="AC13" i="218"/>
  <c r="AC25" i="218"/>
  <c r="AS26" i="218"/>
  <c r="AS27" i="218"/>
  <c r="AS30" i="218"/>
  <c r="AS52" i="218"/>
  <c r="G57" i="218"/>
  <c r="AQ57" i="218" s="1"/>
  <c r="AT66" i="218"/>
  <c r="C102" i="218"/>
  <c r="W9" i="219"/>
  <c r="M156" i="221"/>
  <c r="M161" i="221"/>
  <c r="M175" i="221"/>
  <c r="M218" i="221"/>
  <c r="M226" i="221"/>
  <c r="H248" i="221"/>
  <c r="AT16" i="222"/>
  <c r="AU17" i="222"/>
  <c r="AS41" i="222"/>
  <c r="G53" i="222"/>
  <c r="AQ53" i="222" s="1"/>
  <c r="AT57" i="222"/>
  <c r="M241" i="225"/>
  <c r="H241" i="225"/>
  <c r="AP44" i="226"/>
  <c r="AQ44" i="226"/>
  <c r="D49" i="226"/>
  <c r="AR49" i="226" s="1"/>
  <c r="AV49" i="226" s="1"/>
  <c r="G49" i="226"/>
  <c r="AQ49" i="226" s="1"/>
  <c r="BC63" i="226"/>
  <c r="BA63" i="226"/>
  <c r="B82" i="226"/>
  <c r="AQ75" i="226"/>
  <c r="I137" i="225"/>
  <c r="R133" i="225" s="1"/>
  <c r="W127" i="225" s="1"/>
  <c r="W128" i="225" s="1"/>
  <c r="W129" i="225" s="1"/>
  <c r="M197" i="229"/>
  <c r="H197" i="229"/>
  <c r="H205" i="229"/>
  <c r="M205" i="229"/>
  <c r="H232" i="229"/>
  <c r="M232" i="229"/>
  <c r="AR4" i="230"/>
  <c r="M190" i="241"/>
  <c r="H190" i="241"/>
  <c r="H199" i="241"/>
  <c r="M199" i="241"/>
  <c r="W13" i="211"/>
  <c r="W16" i="211"/>
  <c r="C30" i="213"/>
  <c r="I30" i="213" s="1"/>
  <c r="M197" i="213"/>
  <c r="M239" i="213"/>
  <c r="AS21" i="214"/>
  <c r="AT23" i="214"/>
  <c r="AT25" i="214"/>
  <c r="BC42" i="214"/>
  <c r="AQ45" i="214"/>
  <c r="AR54" i="214"/>
  <c r="AU54" i="214" s="1"/>
  <c r="AC56" i="214"/>
  <c r="AG58" i="214"/>
  <c r="AC60" i="214"/>
  <c r="AB64" i="215"/>
  <c r="X82" i="215" s="1"/>
  <c r="X85" i="215" s="1"/>
  <c r="AD85" i="214" s="1"/>
  <c r="AV70" i="214" s="1"/>
  <c r="AV71" i="214" s="1"/>
  <c r="AV72" i="214" s="1"/>
  <c r="AG28" i="214"/>
  <c r="K11" i="217"/>
  <c r="I14" i="217"/>
  <c r="K19" i="217"/>
  <c r="K39" i="217" s="1"/>
  <c r="I22" i="217"/>
  <c r="AO13" i="218"/>
  <c r="AT26" i="218"/>
  <c r="AU27" i="218"/>
  <c r="AR29" i="218"/>
  <c r="AV29" i="218" s="1"/>
  <c r="AT30" i="218"/>
  <c r="BA41" i="218"/>
  <c r="BA42" i="218"/>
  <c r="AU51" i="218"/>
  <c r="AT52" i="218"/>
  <c r="AC57" i="218"/>
  <c r="G60" i="218"/>
  <c r="AU66" i="218"/>
  <c r="AU16" i="222"/>
  <c r="AV17" i="222"/>
  <c r="AV41" i="222"/>
  <c r="AR44" i="222"/>
  <c r="AU44" i="222" s="1"/>
  <c r="G51" i="222"/>
  <c r="AP51" i="222" s="1"/>
  <c r="AE51" i="222" s="1"/>
  <c r="AG53" i="222"/>
  <c r="AU57" i="222"/>
  <c r="AC61" i="222"/>
  <c r="BC63" i="222"/>
  <c r="H206" i="225"/>
  <c r="AU59" i="226"/>
  <c r="AV59" i="226"/>
  <c r="AT59" i="226"/>
  <c r="AS59" i="226"/>
  <c r="H213" i="229"/>
  <c r="M213" i="229"/>
  <c r="AV18" i="230"/>
  <c r="AU18" i="230"/>
  <c r="AT18" i="230"/>
  <c r="AS18" i="230"/>
  <c r="AP56" i="230"/>
  <c r="AE56" i="230" s="1"/>
  <c r="AQ56" i="230"/>
  <c r="AR64" i="230"/>
  <c r="AG64" i="230"/>
  <c r="AJ64" i="230" s="1"/>
  <c r="AC64" i="230"/>
  <c r="G64" i="230"/>
  <c r="W15" i="231"/>
  <c r="AC15" i="231"/>
  <c r="L126" i="233"/>
  <c r="I126" i="233"/>
  <c r="H182" i="233"/>
  <c r="M182" i="233"/>
  <c r="M224" i="233"/>
  <c r="H224" i="233"/>
  <c r="AG54" i="210"/>
  <c r="G56" i="210"/>
  <c r="AQ56" i="210" s="1"/>
  <c r="G65" i="210"/>
  <c r="AQ65" i="210" s="1"/>
  <c r="AD71" i="210"/>
  <c r="AT70" i="210"/>
  <c r="AT71" i="210" s="1"/>
  <c r="AT72" i="210" s="1"/>
  <c r="AA20" i="211"/>
  <c r="X79" i="211" s="1"/>
  <c r="AD75" i="210" s="1"/>
  <c r="AC51" i="214"/>
  <c r="G53" i="214"/>
  <c r="AP53" i="214" s="1"/>
  <c r="AE53" i="214" s="1"/>
  <c r="AJ53" i="214" s="1"/>
  <c r="AR58" i="214"/>
  <c r="AC62" i="214"/>
  <c r="BC66" i="214"/>
  <c r="AQ38" i="216"/>
  <c r="AI30" i="216" s="1"/>
  <c r="K14" i="217"/>
  <c r="K34" i="217" s="1"/>
  <c r="K22" i="217"/>
  <c r="K42" i="217" s="1"/>
  <c r="I27" i="217"/>
  <c r="C30" i="217"/>
  <c r="I30" i="217" s="1"/>
  <c r="AC17" i="218"/>
  <c r="AC21" i="218"/>
  <c r="AO25" i="218"/>
  <c r="AU26" i="218"/>
  <c r="AU30" i="218"/>
  <c r="G49" i="218"/>
  <c r="AU52" i="218"/>
  <c r="AG57" i="218"/>
  <c r="AC60" i="218"/>
  <c r="G62" i="218"/>
  <c r="AQ62" i="218" s="1"/>
  <c r="G63" i="218"/>
  <c r="AV66" i="218"/>
  <c r="AJ70" i="218"/>
  <c r="B70" i="218" s="1"/>
  <c r="B92" i="218"/>
  <c r="W12" i="219"/>
  <c r="O33" i="220"/>
  <c r="M189" i="221"/>
  <c r="H192" i="221"/>
  <c r="H198" i="221"/>
  <c r="H206" i="221"/>
  <c r="M211" i="221"/>
  <c r="M238" i="221"/>
  <c r="AV21" i="222"/>
  <c r="AS23" i="222"/>
  <c r="AS31" i="222"/>
  <c r="AS42" i="222"/>
  <c r="BA43" i="222"/>
  <c r="BA44" i="222"/>
  <c r="AC51" i="222"/>
  <c r="AR53" i="222"/>
  <c r="AT53" i="222" s="1"/>
  <c r="AQ55" i="222"/>
  <c r="AG61" i="222"/>
  <c r="AJ61" i="222" s="1"/>
  <c r="H154" i="225"/>
  <c r="M154" i="225"/>
  <c r="H185" i="225"/>
  <c r="AV51" i="226"/>
  <c r="AU51" i="226"/>
  <c r="AT51" i="226"/>
  <c r="AP62" i="226"/>
  <c r="AQ62" i="226"/>
  <c r="H149" i="229"/>
  <c r="M149" i="229"/>
  <c r="H156" i="229"/>
  <c r="M156" i="229"/>
  <c r="H183" i="229"/>
  <c r="M183" i="229"/>
  <c r="H191" i="229"/>
  <c r="M191" i="229"/>
  <c r="H233" i="229"/>
  <c r="M233" i="229"/>
  <c r="BC62" i="230"/>
  <c r="BA62" i="230"/>
  <c r="M150" i="241"/>
  <c r="H150" i="241"/>
  <c r="K27" i="217"/>
  <c r="AO21" i="218"/>
  <c r="M93" i="218"/>
  <c r="AT23" i="222"/>
  <c r="H163" i="225"/>
  <c r="M163" i="225"/>
  <c r="M178" i="225"/>
  <c r="H178" i="225"/>
  <c r="H225" i="225"/>
  <c r="M225" i="225"/>
  <c r="AI25" i="228"/>
  <c r="O33" i="228"/>
  <c r="H163" i="229"/>
  <c r="M163" i="229"/>
  <c r="H170" i="229"/>
  <c r="M170" i="229"/>
  <c r="H199" i="229"/>
  <c r="M199" i="229"/>
  <c r="H234" i="229"/>
  <c r="M234" i="229"/>
  <c r="C102" i="230"/>
  <c r="AR13" i="230"/>
  <c r="AU13" i="230" s="1"/>
  <c r="AO13" i="230"/>
  <c r="AC13" i="230"/>
  <c r="AC21" i="230"/>
  <c r="AR21" i="230"/>
  <c r="AU21" i="230" s="1"/>
  <c r="AG25" i="230"/>
  <c r="AC25" i="230"/>
  <c r="AR25" i="230"/>
  <c r="AU25" i="230" s="1"/>
  <c r="M93" i="230"/>
  <c r="AJ93" i="230"/>
  <c r="B93" i="230" s="1"/>
  <c r="H168" i="233"/>
  <c r="AR46" i="234"/>
  <c r="AG46" i="234"/>
  <c r="AJ46" i="234" s="1"/>
  <c r="B46" i="234" s="1"/>
  <c r="AC46" i="234"/>
  <c r="AC10" i="239"/>
  <c r="W10" i="239"/>
  <c r="AR56" i="210"/>
  <c r="AV56" i="210" s="1"/>
  <c r="AJ60" i="210"/>
  <c r="B60" i="210" s="1"/>
  <c r="AQ63" i="210"/>
  <c r="C38" i="217"/>
  <c r="I38" i="217" s="1"/>
  <c r="AC16" i="218"/>
  <c r="AR17" i="218"/>
  <c r="AS18" i="218"/>
  <c r="AC30" i="218"/>
  <c r="G51" i="218"/>
  <c r="AQ51" i="218" s="1"/>
  <c r="G52" i="218"/>
  <c r="AP52" i="218" s="1"/>
  <c r="AE52" i="218" s="1"/>
  <c r="AC58" i="218"/>
  <c r="AG60" i="218"/>
  <c r="AJ60" i="218" s="1"/>
  <c r="B60" i="218" s="1"/>
  <c r="G61" i="218"/>
  <c r="C123" i="218"/>
  <c r="W10" i="219"/>
  <c r="BA65" i="222"/>
  <c r="BC65" i="222"/>
  <c r="AC10" i="223"/>
  <c r="W10" i="223"/>
  <c r="H210" i="225"/>
  <c r="M210" i="225"/>
  <c r="H219" i="225"/>
  <c r="M219" i="225"/>
  <c r="AR55" i="226"/>
  <c r="AT55" i="226" s="1"/>
  <c r="AG55" i="226"/>
  <c r="AC55" i="226"/>
  <c r="G55" i="226"/>
  <c r="AQ55" i="226" s="1"/>
  <c r="AG23" i="226"/>
  <c r="AT28" i="226"/>
  <c r="AV28" i="226"/>
  <c r="AS28" i="226"/>
  <c r="AG31" i="226"/>
  <c r="H157" i="229"/>
  <c r="M157" i="229"/>
  <c r="H177" i="229"/>
  <c r="M177" i="229"/>
  <c r="AS43" i="230"/>
  <c r="AU43" i="230"/>
  <c r="E239" i="63"/>
  <c r="I27" i="229"/>
  <c r="AT13" i="234"/>
  <c r="AV13" i="234"/>
  <c r="AU13" i="234"/>
  <c r="AS13" i="234"/>
  <c r="H234" i="221"/>
  <c r="M239" i="221"/>
  <c r="AR62" i="222"/>
  <c r="AC62" i="222"/>
  <c r="AG63" i="222"/>
  <c r="AJ63" i="222" s="1"/>
  <c r="B63" i="222" s="1"/>
  <c r="AC63" i="222"/>
  <c r="G63" i="222"/>
  <c r="AP63" i="222" s="1"/>
  <c r="M211" i="225"/>
  <c r="H211" i="225"/>
  <c r="H247" i="225"/>
  <c r="M247" i="225"/>
  <c r="AU29" i="226"/>
  <c r="AV29" i="226"/>
  <c r="AT29" i="226"/>
  <c r="AS29" i="226"/>
  <c r="AU13" i="226"/>
  <c r="AV13" i="226"/>
  <c r="AT13" i="226"/>
  <c r="AS13" i="226"/>
  <c r="AR21" i="226"/>
  <c r="AU21" i="226" s="1"/>
  <c r="AO21" i="226"/>
  <c r="AC25" i="226"/>
  <c r="AR25" i="226"/>
  <c r="AV25" i="226" s="1"/>
  <c r="AO25" i="226"/>
  <c r="G25" i="230"/>
  <c r="AQ25" i="230" s="1"/>
  <c r="AQ34" i="228"/>
  <c r="AI26" i="228" s="1"/>
  <c r="D22" i="229"/>
  <c r="H171" i="229"/>
  <c r="M171" i="229"/>
  <c r="BC63" i="230"/>
  <c r="BA63" i="230"/>
  <c r="E224" i="63"/>
  <c r="C33" i="229"/>
  <c r="I33" i="229" s="1"/>
  <c r="C32" i="229"/>
  <c r="I32" i="229" s="1"/>
  <c r="K12" i="229"/>
  <c r="K32" i="229" s="1"/>
  <c r="E232" i="63"/>
  <c r="C41" i="229"/>
  <c r="I41" i="229" s="1"/>
  <c r="C40" i="229"/>
  <c r="I40" i="229" s="1"/>
  <c r="K20" i="229"/>
  <c r="K40" i="229" s="1"/>
  <c r="H196" i="233"/>
  <c r="M196" i="233"/>
  <c r="H238" i="233"/>
  <c r="M238" i="233"/>
  <c r="H245" i="237"/>
  <c r="M245" i="237"/>
  <c r="AR46" i="238"/>
  <c r="AV46" i="238" s="1"/>
  <c r="AG46" i="238"/>
  <c r="AJ46" i="238" s="1"/>
  <c r="B46" i="238" s="1"/>
  <c r="I127" i="209"/>
  <c r="AC60" i="210"/>
  <c r="AG80" i="211"/>
  <c r="AB64" i="211"/>
  <c r="X82" i="211" s="1"/>
  <c r="X85" i="211" s="1"/>
  <c r="AD85" i="210" s="1"/>
  <c r="I10" i="213"/>
  <c r="I18" i="213"/>
  <c r="I26" i="213"/>
  <c r="AG50" i="214"/>
  <c r="AR55" i="214"/>
  <c r="BC62" i="214"/>
  <c r="K18" i="217"/>
  <c r="K38" i="217" s="1"/>
  <c r="K26" i="217"/>
  <c r="AG51" i="218"/>
  <c r="AC61" i="218"/>
  <c r="AU62" i="218"/>
  <c r="AR75" i="218"/>
  <c r="AG80" i="219"/>
  <c r="AB64" i="219"/>
  <c r="X82" i="219" s="1"/>
  <c r="X85" i="219" s="1"/>
  <c r="AD85" i="218" s="1"/>
  <c r="BC42" i="222"/>
  <c r="AQ45" i="222"/>
  <c r="AG55" i="222"/>
  <c r="AJ55" i="222" s="1"/>
  <c r="AR55" i="222"/>
  <c r="AU55" i="222" s="1"/>
  <c r="BA60" i="222"/>
  <c r="BC60" i="222"/>
  <c r="G62" i="222"/>
  <c r="BC64" i="222"/>
  <c r="BA64" i="222"/>
  <c r="H157" i="225"/>
  <c r="M157" i="225"/>
  <c r="M198" i="225"/>
  <c r="H198" i="225"/>
  <c r="AJ62" i="226"/>
  <c r="B62" i="226" s="1"/>
  <c r="H185" i="229"/>
  <c r="M185" i="229"/>
  <c r="M211" i="229"/>
  <c r="H211" i="229"/>
  <c r="AO25" i="230"/>
  <c r="I137" i="221"/>
  <c r="R133" i="221" s="1"/>
  <c r="W127" i="221" s="1"/>
  <c r="W128" i="221" s="1"/>
  <c r="W129" i="221" s="1"/>
  <c r="D39" i="225"/>
  <c r="AC13" i="226"/>
  <c r="AT19" i="226"/>
  <c r="AO28" i="226"/>
  <c r="AC43" i="226"/>
  <c r="AC51" i="226"/>
  <c r="AC52" i="226"/>
  <c r="C102" i="226"/>
  <c r="AT14" i="230"/>
  <c r="AT19" i="230"/>
  <c r="AU22" i="230"/>
  <c r="BA44" i="230"/>
  <c r="AT60" i="230"/>
  <c r="AJ63" i="230"/>
  <c r="B63" i="230" s="1"/>
  <c r="AV21" i="234"/>
  <c r="AU21" i="234"/>
  <c r="AT21" i="234"/>
  <c r="AS32" i="234"/>
  <c r="AV32" i="234"/>
  <c r="AU32" i="234"/>
  <c r="AT32" i="234"/>
  <c r="AQ46" i="234"/>
  <c r="AP46" i="234"/>
  <c r="AT70" i="238"/>
  <c r="AT71" i="238" s="1"/>
  <c r="AT72" i="238" s="1"/>
  <c r="AF109" i="238"/>
  <c r="H168" i="241"/>
  <c r="M168" i="241"/>
  <c r="H191" i="241"/>
  <c r="M191" i="241"/>
  <c r="H211" i="241"/>
  <c r="M211" i="241"/>
  <c r="M168" i="245"/>
  <c r="H168" i="245"/>
  <c r="M206" i="245"/>
  <c r="H206" i="245"/>
  <c r="AG26" i="222"/>
  <c r="D31" i="225"/>
  <c r="H176" i="225"/>
  <c r="AO13" i="226"/>
  <c r="AU19" i="226"/>
  <c r="AG51" i="226"/>
  <c r="AR53" i="226"/>
  <c r="AT53" i="226" s="1"/>
  <c r="AU19" i="230"/>
  <c r="AU60" i="230"/>
  <c r="AD70" i="230"/>
  <c r="AS21" i="234"/>
  <c r="AS53" i="234"/>
  <c r="AU53" i="234"/>
  <c r="AT53" i="234"/>
  <c r="AV53" i="234"/>
  <c r="H154" i="241"/>
  <c r="M154" i="241"/>
  <c r="H169" i="241"/>
  <c r="M169" i="241"/>
  <c r="M183" i="241"/>
  <c r="M219" i="241"/>
  <c r="H227" i="241"/>
  <c r="M227" i="241"/>
  <c r="AC13" i="223"/>
  <c r="AQ25" i="224"/>
  <c r="O25" i="224" s="1"/>
  <c r="AG43" i="226"/>
  <c r="AJ43" i="226" s="1"/>
  <c r="B43" i="226" s="1"/>
  <c r="AR52" i="226"/>
  <c r="AS52" i="226" s="1"/>
  <c r="AD78" i="226"/>
  <c r="AS70" i="226" s="1"/>
  <c r="AS71" i="226" s="1"/>
  <c r="AS72" i="226" s="1"/>
  <c r="AC10" i="227"/>
  <c r="G14" i="226"/>
  <c r="M155" i="229"/>
  <c r="M169" i="229"/>
  <c r="AS24" i="230"/>
  <c r="AT32" i="230"/>
  <c r="AT41" i="230"/>
  <c r="G53" i="230"/>
  <c r="AQ53" i="230" s="1"/>
  <c r="G57" i="230"/>
  <c r="AQ57" i="230" s="1"/>
  <c r="G60" i="230"/>
  <c r="AT57" i="234"/>
  <c r="AS57" i="234"/>
  <c r="AV57" i="234"/>
  <c r="AU57" i="234"/>
  <c r="M198" i="237"/>
  <c r="H198" i="237"/>
  <c r="M240" i="237"/>
  <c r="H240" i="237"/>
  <c r="AC44" i="238"/>
  <c r="AG44" i="238"/>
  <c r="AJ44" i="238" s="1"/>
  <c r="B44" i="238" s="1"/>
  <c r="BC61" i="238"/>
  <c r="BA61" i="238"/>
  <c r="I137" i="237"/>
  <c r="R133" i="237" s="1"/>
  <c r="W127" i="237" s="1"/>
  <c r="W128" i="237" s="1"/>
  <c r="W129" i="237" s="1"/>
  <c r="H155" i="241"/>
  <c r="M155" i="241"/>
  <c r="H238" i="241"/>
  <c r="M238" i="241"/>
  <c r="H247" i="241"/>
  <c r="M247" i="241"/>
  <c r="AV43" i="242"/>
  <c r="AS43" i="242"/>
  <c r="AT43" i="242"/>
  <c r="G54" i="242"/>
  <c r="AP54" i="242" s="1"/>
  <c r="AE54" i="242" s="1"/>
  <c r="AR54" i="242"/>
  <c r="AG54" i="242"/>
  <c r="AC54" i="242"/>
  <c r="H178" i="245"/>
  <c r="M178" i="245"/>
  <c r="AB64" i="223"/>
  <c r="X82" i="223" s="1"/>
  <c r="X85" i="223" s="1"/>
  <c r="AD85" i="222" s="1"/>
  <c r="H199" i="225"/>
  <c r="BA41" i="226"/>
  <c r="AC58" i="226"/>
  <c r="AR62" i="226"/>
  <c r="AS62" i="226" s="1"/>
  <c r="AA20" i="227"/>
  <c r="X79" i="227" s="1"/>
  <c r="I129" i="225" s="1"/>
  <c r="H129" i="225" s="1"/>
  <c r="L129" i="225" s="1"/>
  <c r="AT24" i="230"/>
  <c r="AV32" i="230"/>
  <c r="AU41" i="230"/>
  <c r="AS42" i="230"/>
  <c r="AC44" i="230"/>
  <c r="AC45" i="230"/>
  <c r="AG50" i="230"/>
  <c r="AC53" i="230"/>
  <c r="AR54" i="230"/>
  <c r="AV54" i="230" s="1"/>
  <c r="AC57" i="230"/>
  <c r="AR58" i="230"/>
  <c r="AV58" i="230" s="1"/>
  <c r="AC60" i="230"/>
  <c r="BA60" i="230"/>
  <c r="AU63" i="230"/>
  <c r="G65" i="230"/>
  <c r="AP65" i="230" s="1"/>
  <c r="AC19" i="231"/>
  <c r="H206" i="233"/>
  <c r="M206" i="233"/>
  <c r="BA45" i="234"/>
  <c r="AG45" i="234"/>
  <c r="AJ45" i="234" s="1"/>
  <c r="B45" i="234" s="1"/>
  <c r="AJ61" i="234"/>
  <c r="B61" i="234" s="1"/>
  <c r="M175" i="237"/>
  <c r="H175" i="237"/>
  <c r="H210" i="237"/>
  <c r="M210" i="237"/>
  <c r="AC59" i="238"/>
  <c r="AR59" i="238"/>
  <c r="AG59" i="238"/>
  <c r="G59" i="238"/>
  <c r="AP59" i="238" s="1"/>
  <c r="AE59" i="238" s="1"/>
  <c r="BC59" i="238" s="1"/>
  <c r="H185" i="241"/>
  <c r="M185" i="241"/>
  <c r="H196" i="241"/>
  <c r="M196" i="241"/>
  <c r="H213" i="241"/>
  <c r="M213" i="241"/>
  <c r="M231" i="241"/>
  <c r="H231" i="241"/>
  <c r="H239" i="241"/>
  <c r="M239" i="241"/>
  <c r="S18" i="245"/>
  <c r="G310" i="63"/>
  <c r="H184" i="225"/>
  <c r="H248" i="225"/>
  <c r="AT42" i="226"/>
  <c r="BA44" i="226"/>
  <c r="G64" i="226"/>
  <c r="M150" i="229"/>
  <c r="M164" i="229"/>
  <c r="M178" i="229"/>
  <c r="M203" i="229"/>
  <c r="AT15" i="230"/>
  <c r="AU24" i="230"/>
  <c r="AT42" i="230"/>
  <c r="AG43" i="230"/>
  <c r="AJ43" i="230" s="1"/>
  <c r="AT45" i="230"/>
  <c r="AR53" i="230"/>
  <c r="AR57" i="230"/>
  <c r="G63" i="230"/>
  <c r="AG80" i="231"/>
  <c r="AB64" i="231"/>
  <c r="X82" i="231" s="1"/>
  <c r="X85" i="231" s="1"/>
  <c r="AD85" i="230" s="1"/>
  <c r="AP45" i="234"/>
  <c r="AQ45" i="234"/>
  <c r="AJ70" i="234"/>
  <c r="B70" i="234" s="1"/>
  <c r="AD70" i="234"/>
  <c r="AQ62" i="238"/>
  <c r="AP62" i="238"/>
  <c r="AC15" i="239"/>
  <c r="W15" i="239"/>
  <c r="H171" i="241"/>
  <c r="M171" i="241"/>
  <c r="H205" i="241"/>
  <c r="M205" i="241"/>
  <c r="M232" i="241"/>
  <c r="H232" i="241"/>
  <c r="H231" i="245"/>
  <c r="M231" i="245"/>
  <c r="AC18" i="226"/>
  <c r="AB64" i="227"/>
  <c r="X82" i="227" s="1"/>
  <c r="X85" i="227" s="1"/>
  <c r="AD85" i="226" s="1"/>
  <c r="AV15" i="230"/>
  <c r="AP43" i="230"/>
  <c r="AV45" i="230"/>
  <c r="AR50" i="230"/>
  <c r="AT50" i="230" s="1"/>
  <c r="AG60" i="230"/>
  <c r="AJ60" i="230" s="1"/>
  <c r="B60" i="230" s="1"/>
  <c r="BC61" i="230"/>
  <c r="AR65" i="230"/>
  <c r="AQ75" i="230"/>
  <c r="D49" i="234"/>
  <c r="AG49" i="234" s="1"/>
  <c r="G49" i="234"/>
  <c r="Z49" i="234" s="1"/>
  <c r="Z50" i="234" s="1"/>
  <c r="Z51" i="234" s="1"/>
  <c r="Z52" i="234" s="1"/>
  <c r="Z53" i="234" s="1"/>
  <c r="Z54" i="234" s="1"/>
  <c r="Z55" i="234" s="1"/>
  <c r="Z56" i="234" s="1"/>
  <c r="Z57" i="234" s="1"/>
  <c r="Z58" i="234" s="1"/>
  <c r="Z59" i="234" s="1"/>
  <c r="Z60" i="234" s="1"/>
  <c r="Z61" i="234" s="1"/>
  <c r="Z62" i="234" s="1"/>
  <c r="Z63" i="234" s="1"/>
  <c r="Z64" i="234" s="1"/>
  <c r="Z65" i="234" s="1"/>
  <c r="Z66" i="234" s="1"/>
  <c r="AR19" i="234"/>
  <c r="C144" i="234"/>
  <c r="AO19" i="234"/>
  <c r="AC19" i="234"/>
  <c r="AO27" i="234"/>
  <c r="AC27" i="234"/>
  <c r="AR27" i="234"/>
  <c r="AT27" i="234" s="1"/>
  <c r="AQ24" i="236"/>
  <c r="O24" i="236" s="1"/>
  <c r="AU17" i="238"/>
  <c r="AV17" i="238"/>
  <c r="AT17" i="238"/>
  <c r="AS17" i="238"/>
  <c r="AI25" i="240"/>
  <c r="O33" i="240"/>
  <c r="M206" i="241"/>
  <c r="H206" i="241"/>
  <c r="H241" i="241"/>
  <c r="M241" i="241"/>
  <c r="AG32" i="222"/>
  <c r="L19" i="225"/>
  <c r="AS44" i="230"/>
  <c r="BA45" i="230"/>
  <c r="AJ62" i="230"/>
  <c r="B62" i="230" s="1"/>
  <c r="AC63" i="230"/>
  <c r="AC17" i="231"/>
  <c r="AU15" i="234"/>
  <c r="AT15" i="234"/>
  <c r="AS15" i="234"/>
  <c r="AV15" i="234"/>
  <c r="AV18" i="234"/>
  <c r="H147" i="237"/>
  <c r="M147" i="237"/>
  <c r="H203" i="237"/>
  <c r="M203" i="237"/>
  <c r="AU15" i="238"/>
  <c r="AT15" i="238"/>
  <c r="AS15" i="238"/>
  <c r="AV15" i="238"/>
  <c r="G63" i="238"/>
  <c r="AP63" i="238" s="1"/>
  <c r="AR63" i="238"/>
  <c r="AV63" i="238" s="1"/>
  <c r="AG63" i="238"/>
  <c r="AJ63" i="238" s="1"/>
  <c r="B63" i="238" s="1"/>
  <c r="E269" i="63"/>
  <c r="K17" i="237"/>
  <c r="K37" i="237" s="1"/>
  <c r="I17" i="237"/>
  <c r="E277" i="63"/>
  <c r="K25" i="237"/>
  <c r="I25" i="237"/>
  <c r="AO15" i="238"/>
  <c r="C116" i="238"/>
  <c r="AC23" i="238"/>
  <c r="AO23" i="238"/>
  <c r="AG23" i="238"/>
  <c r="AR31" i="238"/>
  <c r="AO31" i="238"/>
  <c r="AG31" i="238"/>
  <c r="M164" i="241"/>
  <c r="O161" i="241" s="1"/>
  <c r="H164" i="241"/>
  <c r="M198" i="241"/>
  <c r="H198" i="241"/>
  <c r="BC66" i="242"/>
  <c r="BA66" i="242"/>
  <c r="M154" i="245"/>
  <c r="H154" i="245"/>
  <c r="M184" i="245"/>
  <c r="H184" i="245"/>
  <c r="M212" i="233"/>
  <c r="M220" i="233"/>
  <c r="AV41" i="234"/>
  <c r="AP44" i="234"/>
  <c r="G53" i="234"/>
  <c r="G57" i="234"/>
  <c r="AR61" i="234"/>
  <c r="AU65" i="234"/>
  <c r="AT66" i="234"/>
  <c r="AB64" i="235"/>
  <c r="X82" i="235" s="1"/>
  <c r="X85" i="235" s="1"/>
  <c r="AD85" i="234" s="1"/>
  <c r="O15" i="237"/>
  <c r="J15" i="237" s="1"/>
  <c r="F267" i="63"/>
  <c r="M238" i="237"/>
  <c r="AS30" i="238"/>
  <c r="AS42" i="238"/>
  <c r="G57" i="238"/>
  <c r="AQ57" i="238" s="1"/>
  <c r="AC60" i="238"/>
  <c r="AG62" i="238"/>
  <c r="AJ62" i="238" s="1"/>
  <c r="AD71" i="238"/>
  <c r="AQ24" i="240"/>
  <c r="O24" i="240" s="1"/>
  <c r="AQ27" i="240"/>
  <c r="O27" i="240" s="1"/>
  <c r="M197" i="241"/>
  <c r="M233" i="241"/>
  <c r="AJ42" i="242"/>
  <c r="B42" i="242" s="1"/>
  <c r="AJ66" i="242"/>
  <c r="B66" i="242" s="1"/>
  <c r="D38" i="245"/>
  <c r="F310" i="63"/>
  <c r="H238" i="245"/>
  <c r="M238" i="245"/>
  <c r="AG43" i="234"/>
  <c r="AJ43" i="234" s="1"/>
  <c r="B43" i="234" s="1"/>
  <c r="AC53" i="234"/>
  <c r="AC57" i="234"/>
  <c r="G61" i="234"/>
  <c r="G63" i="234"/>
  <c r="AU66" i="234"/>
  <c r="M189" i="237"/>
  <c r="AS18" i="238"/>
  <c r="AT30" i="238"/>
  <c r="G51" i="238"/>
  <c r="AQ51" i="238" s="1"/>
  <c r="W17" i="239"/>
  <c r="O29" i="241"/>
  <c r="J29" i="241" s="1"/>
  <c r="L29" i="241" s="1"/>
  <c r="F301" i="63"/>
  <c r="AQ16" i="242"/>
  <c r="AV29" i="242"/>
  <c r="AP43" i="242"/>
  <c r="M197" i="245"/>
  <c r="H204" i="245"/>
  <c r="M204" i="245"/>
  <c r="BA65" i="246"/>
  <c r="BC65" i="246"/>
  <c r="AB64" i="239"/>
  <c r="X82" i="239" s="1"/>
  <c r="X85" i="239" s="1"/>
  <c r="AD85" i="238" s="1"/>
  <c r="AV42" i="242"/>
  <c r="AT42" i="242"/>
  <c r="BA62" i="242"/>
  <c r="BC62" i="242"/>
  <c r="AI25" i="244"/>
  <c r="O33" i="244"/>
  <c r="AR60" i="238"/>
  <c r="AT60" i="238" s="1"/>
  <c r="AS66" i="238"/>
  <c r="AQ13" i="242"/>
  <c r="AS20" i="242"/>
  <c r="AG44" i="242"/>
  <c r="AJ44" i="242" s="1"/>
  <c r="B44" i="242" s="1"/>
  <c r="AC44" i="242"/>
  <c r="AD71" i="242"/>
  <c r="AJ71" i="242"/>
  <c r="B71" i="242" s="1"/>
  <c r="BA43" i="246"/>
  <c r="BC43" i="246"/>
  <c r="AG63" i="234"/>
  <c r="AJ63" i="234" s="1"/>
  <c r="B63" i="234" s="1"/>
  <c r="I128" i="237"/>
  <c r="AT16" i="238"/>
  <c r="O18" i="241"/>
  <c r="J18" i="241" s="1"/>
  <c r="S18" i="241" s="1"/>
  <c r="F290" i="63"/>
  <c r="H156" i="241"/>
  <c r="H176" i="241"/>
  <c r="AO15" i="242"/>
  <c r="AT20" i="242"/>
  <c r="AT41" i="242"/>
  <c r="AU42" i="242"/>
  <c r="M149" i="245"/>
  <c r="H233" i="245"/>
  <c r="M233" i="245"/>
  <c r="AV18" i="246"/>
  <c r="AT18" i="246"/>
  <c r="AU18" i="246"/>
  <c r="AU22" i="246"/>
  <c r="AT22" i="246"/>
  <c r="AV22" i="246"/>
  <c r="AV29" i="246"/>
  <c r="AT29" i="246"/>
  <c r="BA63" i="250"/>
  <c r="BC63" i="250"/>
  <c r="AC65" i="234"/>
  <c r="AF109" i="234"/>
  <c r="W12" i="235"/>
  <c r="O24" i="237"/>
  <c r="J24" i="237" s="1"/>
  <c r="Q24" i="237" s="1"/>
  <c r="F276" i="63"/>
  <c r="H212" i="237"/>
  <c r="AU16" i="238"/>
  <c r="AU32" i="238"/>
  <c r="AR43" i="238"/>
  <c r="AS43" i="238" s="1"/>
  <c r="BA66" i="238"/>
  <c r="AS70" i="238"/>
  <c r="AS71" i="238" s="1"/>
  <c r="AS72" i="238" s="1"/>
  <c r="AR15" i="242"/>
  <c r="AU15" i="242" s="1"/>
  <c r="AU20" i="242"/>
  <c r="AG43" i="242"/>
  <c r="AJ43" i="242" s="1"/>
  <c r="B43" i="242" s="1"/>
  <c r="AC43" i="242"/>
  <c r="AG65" i="242"/>
  <c r="AJ65" i="242" s="1"/>
  <c r="B65" i="242" s="1"/>
  <c r="G65" i="242"/>
  <c r="AP65" i="242" s="1"/>
  <c r="AR65" i="242"/>
  <c r="AS65" i="242" s="1"/>
  <c r="AC65" i="242"/>
  <c r="H150" i="245"/>
  <c r="M150" i="245"/>
  <c r="M234" i="245"/>
  <c r="H234" i="245"/>
  <c r="AT25" i="234"/>
  <c r="BA60" i="234"/>
  <c r="H170" i="237"/>
  <c r="H206" i="237"/>
  <c r="H218" i="237"/>
  <c r="AR44" i="242"/>
  <c r="H164" i="245"/>
  <c r="M164" i="245"/>
  <c r="M182" i="245"/>
  <c r="H182" i="245"/>
  <c r="H196" i="245"/>
  <c r="M196" i="245"/>
  <c r="AC56" i="246"/>
  <c r="G56" i="246"/>
  <c r="AQ56" i="246" s="1"/>
  <c r="AR56" i="246"/>
  <c r="AG56" i="246"/>
  <c r="BA62" i="246"/>
  <c r="BC62" i="246"/>
  <c r="AR62" i="242"/>
  <c r="AT62" i="242" s="1"/>
  <c r="AG80" i="243"/>
  <c r="M247" i="245"/>
  <c r="AU13" i="246"/>
  <c r="AV14" i="246"/>
  <c r="AS31" i="246"/>
  <c r="AJ41" i="246"/>
  <c r="BC41" i="246"/>
  <c r="AT42" i="246"/>
  <c r="AC53" i="246"/>
  <c r="AR60" i="246"/>
  <c r="AS61" i="246"/>
  <c r="AU66" i="246"/>
  <c r="AU15" i="250"/>
  <c r="AT41" i="250"/>
  <c r="BC43" i="250"/>
  <c r="AC57" i="250"/>
  <c r="G62" i="250"/>
  <c r="AG62" i="250"/>
  <c r="AJ62" i="250" s="1"/>
  <c r="M232" i="253"/>
  <c r="H232" i="253"/>
  <c r="AV15" i="254"/>
  <c r="AU15" i="254"/>
  <c r="AT15" i="254"/>
  <c r="AS15" i="254"/>
  <c r="AR54" i="254"/>
  <c r="AV54" i="254" s="1"/>
  <c r="AG54" i="254"/>
  <c r="AC54" i="254"/>
  <c r="G54" i="254"/>
  <c r="AQ54" i="254" s="1"/>
  <c r="AT70" i="254"/>
  <c r="AT71" i="254" s="1"/>
  <c r="AT72" i="254" s="1"/>
  <c r="AS14" i="254"/>
  <c r="AV14" i="254"/>
  <c r="AU14" i="254"/>
  <c r="AT14" i="254"/>
  <c r="AT22" i="254"/>
  <c r="AS22" i="254"/>
  <c r="H224" i="257"/>
  <c r="BC66" i="258"/>
  <c r="BA66" i="258"/>
  <c r="W5" i="243"/>
  <c r="D30" i="245"/>
  <c r="F302" i="63"/>
  <c r="M161" i="245"/>
  <c r="M169" i="245"/>
  <c r="AV31" i="246"/>
  <c r="AR53" i="246"/>
  <c r="AT53" i="246" s="1"/>
  <c r="AV61" i="246"/>
  <c r="AV66" i="246"/>
  <c r="H246" i="249"/>
  <c r="AT14" i="250"/>
  <c r="AS22" i="250"/>
  <c r="AS23" i="250"/>
  <c r="AS24" i="250"/>
  <c r="AS26" i="250"/>
  <c r="AS27" i="250"/>
  <c r="AU41" i="250"/>
  <c r="AT42" i="250"/>
  <c r="BA45" i="250"/>
  <c r="G50" i="250"/>
  <c r="AQ50" i="250" s="1"/>
  <c r="G51" i="250"/>
  <c r="AC52" i="250"/>
  <c r="AS53" i="250"/>
  <c r="AR56" i="250"/>
  <c r="AS56" i="250" s="1"/>
  <c r="AC56" i="250"/>
  <c r="AR57" i="250"/>
  <c r="AU57" i="250" s="1"/>
  <c r="AV63" i="250"/>
  <c r="AQ44" i="254"/>
  <c r="AP44" i="254"/>
  <c r="H149" i="257"/>
  <c r="M149" i="257"/>
  <c r="H232" i="257"/>
  <c r="M232" i="257"/>
  <c r="AV26" i="258"/>
  <c r="AT26" i="258"/>
  <c r="AS26" i="258"/>
  <c r="M218" i="261"/>
  <c r="H218" i="261"/>
  <c r="M226" i="261"/>
  <c r="H226" i="261"/>
  <c r="AF109" i="242"/>
  <c r="AA20" i="243"/>
  <c r="X79" i="243" s="1"/>
  <c r="AD75" i="242" s="1"/>
  <c r="AU70" i="242" s="1"/>
  <c r="AU71" i="242" s="1"/>
  <c r="AU72" i="242" s="1"/>
  <c r="K21" i="241"/>
  <c r="K41" i="241" s="1"/>
  <c r="E293" i="63"/>
  <c r="M245" i="245"/>
  <c r="AS20" i="246"/>
  <c r="AS26" i="246"/>
  <c r="AV42" i="246"/>
  <c r="AJ62" i="246"/>
  <c r="B62" i="246" s="1"/>
  <c r="AV41" i="250"/>
  <c r="BA44" i="250"/>
  <c r="AC50" i="250"/>
  <c r="AC51" i="250"/>
  <c r="AU59" i="250"/>
  <c r="BC60" i="250"/>
  <c r="AJ70" i="250"/>
  <c r="B70" i="250" s="1"/>
  <c r="AD70" i="250"/>
  <c r="D12" i="253"/>
  <c r="D32" i="253" s="1"/>
  <c r="H175" i="253"/>
  <c r="M175" i="253"/>
  <c r="M217" i="253"/>
  <c r="H217" i="253"/>
  <c r="AS75" i="254"/>
  <c r="B80" i="254"/>
  <c r="C151" i="254"/>
  <c r="AR20" i="254"/>
  <c r="AU20" i="254" s="1"/>
  <c r="AO20" i="254"/>
  <c r="AC20" i="254"/>
  <c r="AC26" i="254"/>
  <c r="AR26" i="254"/>
  <c r="AO26" i="254"/>
  <c r="H169" i="257"/>
  <c r="M169" i="257"/>
  <c r="AQ62" i="258"/>
  <c r="AP62" i="258"/>
  <c r="M192" i="261"/>
  <c r="H192" i="261"/>
  <c r="AR58" i="242"/>
  <c r="G62" i="242"/>
  <c r="G63" i="242"/>
  <c r="AP63" i="242" s="1"/>
  <c r="AJ70" i="242"/>
  <c r="B70" i="242" s="1"/>
  <c r="C34" i="241"/>
  <c r="I34" i="241" s="1"/>
  <c r="E286" i="63"/>
  <c r="AQ24" i="244"/>
  <c r="O24" i="244" s="1"/>
  <c r="H177" i="245"/>
  <c r="AT20" i="246"/>
  <c r="AT26" i="246"/>
  <c r="AR52" i="246"/>
  <c r="G62" i="246"/>
  <c r="AQ62" i="246" s="1"/>
  <c r="AG64" i="246"/>
  <c r="AJ64" i="246" s="1"/>
  <c r="B64" i="246" s="1"/>
  <c r="AD71" i="246"/>
  <c r="AP70" i="246" s="1"/>
  <c r="AP71" i="246" s="1"/>
  <c r="AP72" i="246" s="1"/>
  <c r="H169" i="249"/>
  <c r="H197" i="249"/>
  <c r="H225" i="249"/>
  <c r="AV14" i="250"/>
  <c r="AS20" i="250"/>
  <c r="AU22" i="250"/>
  <c r="AU23" i="250"/>
  <c r="AU24" i="250"/>
  <c r="AU25" i="250"/>
  <c r="AU26" i="250"/>
  <c r="AU27" i="250"/>
  <c r="AG50" i="250"/>
  <c r="AG51" i="250"/>
  <c r="AR55" i="250"/>
  <c r="AS55" i="250" s="1"/>
  <c r="AC55" i="250"/>
  <c r="AC61" i="250"/>
  <c r="G61" i="250"/>
  <c r="AP61" i="250" s="1"/>
  <c r="AP59" i="254"/>
  <c r="AE59" i="254" s="1"/>
  <c r="AQ59" i="254"/>
  <c r="E348" i="63"/>
  <c r="C36" i="253"/>
  <c r="I36" i="253" s="1"/>
  <c r="K16" i="253"/>
  <c r="K36" i="253" s="1"/>
  <c r="I16" i="253"/>
  <c r="C37" i="253"/>
  <c r="I37" i="253" s="1"/>
  <c r="E356" i="63"/>
  <c r="C44" i="253"/>
  <c r="I44" i="253" s="1"/>
  <c r="K24" i="253"/>
  <c r="K44" i="253" s="1"/>
  <c r="I24" i="253"/>
  <c r="I137" i="253"/>
  <c r="H196" i="257"/>
  <c r="M196" i="257"/>
  <c r="H217" i="257"/>
  <c r="M217" i="257"/>
  <c r="AT15" i="258"/>
  <c r="AS15" i="258"/>
  <c r="AV15" i="258"/>
  <c r="M170" i="261"/>
  <c r="H170" i="261"/>
  <c r="M220" i="261"/>
  <c r="H220" i="261"/>
  <c r="G66" i="242"/>
  <c r="AQ66" i="242" s="1"/>
  <c r="W13" i="243"/>
  <c r="AB64" i="243"/>
  <c r="X82" i="243" s="1"/>
  <c r="O10" i="245"/>
  <c r="J10" i="245" s="1"/>
  <c r="G302" i="63" s="1"/>
  <c r="AV20" i="246"/>
  <c r="AV26" i="246"/>
  <c r="AC63" i="246"/>
  <c r="AR64" i="246"/>
  <c r="AG66" i="246"/>
  <c r="AJ66" i="246" s="1"/>
  <c r="B66" i="246" s="1"/>
  <c r="H149" i="249"/>
  <c r="H156" i="249"/>
  <c r="H163" i="249"/>
  <c r="H177" i="249"/>
  <c r="H184" i="249"/>
  <c r="H191" i="249"/>
  <c r="H205" i="249"/>
  <c r="H212" i="249"/>
  <c r="H219" i="249"/>
  <c r="M247" i="249"/>
  <c r="AS16" i="250"/>
  <c r="AT20" i="250"/>
  <c r="AS50" i="250"/>
  <c r="G55" i="250"/>
  <c r="AR60" i="250"/>
  <c r="AS60" i="250" s="1"/>
  <c r="AC60" i="250"/>
  <c r="AG63" i="250"/>
  <c r="AJ63" i="250" s="1"/>
  <c r="B63" i="250" s="1"/>
  <c r="G63" i="250"/>
  <c r="AQ63" i="250" s="1"/>
  <c r="AT65" i="250"/>
  <c r="AS65" i="250"/>
  <c r="AT55" i="254"/>
  <c r="AD78" i="254"/>
  <c r="AS70" i="254" s="1"/>
  <c r="AS71" i="254" s="1"/>
  <c r="AS72" i="254" s="1"/>
  <c r="AP50" i="258"/>
  <c r="AE50" i="258" s="1"/>
  <c r="AQ50" i="258"/>
  <c r="B83" i="258"/>
  <c r="AR75" i="258"/>
  <c r="AC43" i="246"/>
  <c r="AC62" i="246"/>
  <c r="AB64" i="247"/>
  <c r="X82" i="247" s="1"/>
  <c r="X85" i="247" s="1"/>
  <c r="AD85" i="246" s="1"/>
  <c r="AU20" i="250"/>
  <c r="AT50" i="250"/>
  <c r="AG26" i="254"/>
  <c r="AQ46" i="254"/>
  <c r="AP46" i="254"/>
  <c r="H245" i="257"/>
  <c r="M245" i="257"/>
  <c r="AR57" i="258"/>
  <c r="AU57" i="258" s="1"/>
  <c r="AG57" i="258"/>
  <c r="AC57" i="258"/>
  <c r="BC63" i="258"/>
  <c r="BA63" i="258"/>
  <c r="E362" i="63"/>
  <c r="C30" i="257"/>
  <c r="I30" i="257" s="1"/>
  <c r="I10" i="257"/>
  <c r="C31" i="257"/>
  <c r="I31" i="257" s="1"/>
  <c r="E370" i="63"/>
  <c r="C38" i="257"/>
  <c r="I38" i="257" s="1"/>
  <c r="K18" i="257"/>
  <c r="K38" i="257" s="1"/>
  <c r="I18" i="257"/>
  <c r="E378" i="63"/>
  <c r="K26" i="257"/>
  <c r="I26" i="257"/>
  <c r="AR13" i="258"/>
  <c r="AT13" i="258" s="1"/>
  <c r="AO13" i="258"/>
  <c r="AR21" i="258"/>
  <c r="AU21" i="258" s="1"/>
  <c r="AO21" i="258"/>
  <c r="AC21" i="258"/>
  <c r="AC25" i="258"/>
  <c r="AR25" i="258"/>
  <c r="AU25" i="258" s="1"/>
  <c r="AO25" i="258"/>
  <c r="AJ93" i="258"/>
  <c r="B93" i="258" s="1"/>
  <c r="M93" i="258"/>
  <c r="B92" i="258"/>
  <c r="W10" i="255"/>
  <c r="AC10" i="255"/>
  <c r="L126" i="257"/>
  <c r="I126" i="257"/>
  <c r="AV22" i="258"/>
  <c r="AT22" i="258"/>
  <c r="AS22" i="258"/>
  <c r="M164" i="261"/>
  <c r="H164" i="261"/>
  <c r="AF109" i="246"/>
  <c r="L126" i="249"/>
  <c r="M164" i="249"/>
  <c r="M192" i="249"/>
  <c r="M220" i="249"/>
  <c r="M248" i="249"/>
  <c r="AP45" i="250"/>
  <c r="AG53" i="250"/>
  <c r="G57" i="250"/>
  <c r="AP57" i="250" s="1"/>
  <c r="AE57" i="250" s="1"/>
  <c r="AJ57" i="250" s="1"/>
  <c r="AC59" i="250"/>
  <c r="AJ60" i="250"/>
  <c r="B60" i="250" s="1"/>
  <c r="AQ45" i="254"/>
  <c r="AP45" i="254"/>
  <c r="H154" i="257"/>
  <c r="M154" i="257"/>
  <c r="M239" i="257"/>
  <c r="H239" i="257"/>
  <c r="BC64" i="258"/>
  <c r="BA64" i="258"/>
  <c r="AJ70" i="258"/>
  <c r="B70" i="258" s="1"/>
  <c r="AD70" i="258"/>
  <c r="C102" i="258"/>
  <c r="M176" i="261"/>
  <c r="H176" i="261"/>
  <c r="AT20" i="262"/>
  <c r="AC50" i="262"/>
  <c r="AR50" i="262"/>
  <c r="AU50" i="262" s="1"/>
  <c r="AQ63" i="262"/>
  <c r="AP63" i="262"/>
  <c r="O18" i="253"/>
  <c r="J18" i="253" s="1"/>
  <c r="G350" i="63" s="1"/>
  <c r="F350" i="63"/>
  <c r="H161" i="253"/>
  <c r="H212" i="253"/>
  <c r="H218" i="253"/>
  <c r="AO14" i="254"/>
  <c r="AR32" i="254"/>
  <c r="AG51" i="254"/>
  <c r="BA66" i="254"/>
  <c r="AB64" i="255"/>
  <c r="X82" i="255" s="1"/>
  <c r="X85" i="255" s="1"/>
  <c r="AD85" i="254" s="1"/>
  <c r="AV70" i="254" s="1"/>
  <c r="AV71" i="254" s="1"/>
  <c r="AV72" i="254" s="1"/>
  <c r="H227" i="257"/>
  <c r="AV41" i="258"/>
  <c r="AR43" i="258"/>
  <c r="AG44" i="258"/>
  <c r="AJ44" i="258" s="1"/>
  <c r="AG50" i="258"/>
  <c r="AR54" i="258"/>
  <c r="AV54" i="258" s="1"/>
  <c r="AC62" i="258"/>
  <c r="AU20" i="262"/>
  <c r="AR54" i="262"/>
  <c r="G54" i="262"/>
  <c r="AQ54" i="262" s="1"/>
  <c r="AJ66" i="250"/>
  <c r="B66" i="250" s="1"/>
  <c r="O28" i="253"/>
  <c r="J28" i="253" s="1"/>
  <c r="G360" i="63" s="1"/>
  <c r="F360" i="63"/>
  <c r="AR51" i="254"/>
  <c r="AU51" i="254" s="1"/>
  <c r="AV14" i="258"/>
  <c r="AS19" i="258"/>
  <c r="AP44" i="258"/>
  <c r="AG61" i="258"/>
  <c r="AJ61" i="258" s="1"/>
  <c r="B61" i="258" s="1"/>
  <c r="AG62" i="258"/>
  <c r="AJ62" i="258" s="1"/>
  <c r="B79" i="258"/>
  <c r="C116" i="258"/>
  <c r="H148" i="261"/>
  <c r="M248" i="261"/>
  <c r="AS27" i="262"/>
  <c r="AS29" i="262"/>
  <c r="AU29" i="262"/>
  <c r="AV29" i="262"/>
  <c r="AR52" i="262"/>
  <c r="AG52" i="262"/>
  <c r="G52" i="262"/>
  <c r="AP52" i="262" s="1"/>
  <c r="AE52" i="262" s="1"/>
  <c r="AP60" i="262"/>
  <c r="AQ60" i="262"/>
  <c r="O10" i="253"/>
  <c r="J10" i="253" s="1"/>
  <c r="F342" i="63"/>
  <c r="H184" i="253"/>
  <c r="H190" i="253"/>
  <c r="H234" i="253"/>
  <c r="AC22" i="254"/>
  <c r="AS28" i="254"/>
  <c r="AS31" i="254"/>
  <c r="C37" i="257"/>
  <c r="I37" i="257" s="1"/>
  <c r="M197" i="257"/>
  <c r="M203" i="257"/>
  <c r="M218" i="257"/>
  <c r="AC15" i="258"/>
  <c r="AT19" i="258"/>
  <c r="AC23" i="258"/>
  <c r="AJ41" i="258"/>
  <c r="B41" i="258" s="1"/>
  <c r="AR50" i="258"/>
  <c r="AV50" i="258" s="1"/>
  <c r="AS26" i="262"/>
  <c r="AT27" i="262"/>
  <c r="AT29" i="262"/>
  <c r="AQ44" i="262"/>
  <c r="AP44" i="262"/>
  <c r="AC52" i="262"/>
  <c r="O20" i="253"/>
  <c r="J20" i="253" s="1"/>
  <c r="Q20" i="253" s="1"/>
  <c r="F352" i="63"/>
  <c r="H206" i="253"/>
  <c r="AO22" i="254"/>
  <c r="AC24" i="254"/>
  <c r="AQ43" i="254"/>
  <c r="M171" i="257"/>
  <c r="M185" i="257"/>
  <c r="M192" i="257"/>
  <c r="M241" i="257"/>
  <c r="M247" i="257"/>
  <c r="AO15" i="258"/>
  <c r="AC20" i="258"/>
  <c r="AC31" i="258"/>
  <c r="AP61" i="258"/>
  <c r="H162" i="261"/>
  <c r="H190" i="261"/>
  <c r="AT26" i="262"/>
  <c r="AU27" i="262"/>
  <c r="BA65" i="250"/>
  <c r="BC66" i="250"/>
  <c r="H156" i="253"/>
  <c r="H162" i="253"/>
  <c r="BA41" i="254"/>
  <c r="C44" i="257"/>
  <c r="I44" i="257" s="1"/>
  <c r="H199" i="257"/>
  <c r="H225" i="257"/>
  <c r="AR62" i="258"/>
  <c r="I137" i="257"/>
  <c r="AS24" i="262"/>
  <c r="AU26" i="262"/>
  <c r="W10" i="251"/>
  <c r="AC13" i="251"/>
  <c r="AG80" i="251"/>
  <c r="AB64" i="251"/>
  <c r="X82" i="251" s="1"/>
  <c r="X85" i="251" s="1"/>
  <c r="AD85" i="250" s="1"/>
  <c r="I126" i="261"/>
  <c r="AQ53" i="262"/>
  <c r="I128" i="253"/>
  <c r="H189" i="253"/>
  <c r="M203" i="253"/>
  <c r="AU18" i="254"/>
  <c r="AG58" i="254"/>
  <c r="AT59" i="254"/>
  <c r="AT62" i="254"/>
  <c r="W16" i="255"/>
  <c r="K16" i="257"/>
  <c r="K36" i="257" s="1"/>
  <c r="K24" i="257"/>
  <c r="K44" i="257" s="1"/>
  <c r="M205" i="257"/>
  <c r="M211" i="257"/>
  <c r="AS20" i="258"/>
  <c r="AS27" i="258"/>
  <c r="AT41" i="258"/>
  <c r="AC44" i="258"/>
  <c r="AG45" i="258"/>
  <c r="AJ45" i="258" s="1"/>
  <c r="B45" i="258" s="1"/>
  <c r="AG46" i="258"/>
  <c r="AJ46" i="258" s="1"/>
  <c r="B46" i="258" s="1"/>
  <c r="AR52" i="258"/>
  <c r="AS52" i="258" s="1"/>
  <c r="AV56" i="258"/>
  <c r="W17" i="259"/>
  <c r="M168" i="261"/>
  <c r="M196" i="261"/>
  <c r="AS20" i="262"/>
  <c r="AT23" i="262"/>
  <c r="AU24" i="262"/>
  <c r="AV41" i="262"/>
  <c r="G51" i="262"/>
  <c r="AT56" i="262"/>
  <c r="AG59" i="262"/>
  <c r="AC61" i="262"/>
  <c r="AR63" i="262"/>
  <c r="BC43" i="262"/>
  <c r="AP46" i="262"/>
  <c r="G56" i="262"/>
  <c r="AU56" i="262"/>
  <c r="AS57" i="262"/>
  <c r="G65" i="262"/>
  <c r="AC56" i="262"/>
  <c r="AV56" i="262"/>
  <c r="AT57" i="262"/>
  <c r="AC62" i="262"/>
  <c r="G66" i="262"/>
  <c r="AP66" i="262" s="1"/>
  <c r="AP75" i="262"/>
  <c r="AR61" i="262"/>
  <c r="AV61" i="262" s="1"/>
  <c r="BA60" i="262"/>
  <c r="AS62" i="262"/>
  <c r="G61" i="262"/>
  <c r="BA62" i="262"/>
  <c r="BA64" i="262"/>
  <c r="AD70" i="262"/>
  <c r="AP70" i="262" s="1"/>
  <c r="AP71" i="262" s="1"/>
  <c r="AP72" i="262" s="1"/>
  <c r="AF109" i="262"/>
  <c r="S28" i="253"/>
  <c r="H168" i="253"/>
  <c r="M168" i="253"/>
  <c r="M183" i="253"/>
  <c r="H183" i="253"/>
  <c r="M241" i="253"/>
  <c r="H241" i="253"/>
  <c r="H147" i="253"/>
  <c r="M147" i="253"/>
  <c r="M154" i="253"/>
  <c r="H154" i="253"/>
  <c r="H169" i="253"/>
  <c r="M169" i="253"/>
  <c r="H199" i="253"/>
  <c r="M199" i="253"/>
  <c r="H205" i="253"/>
  <c r="M205" i="253"/>
  <c r="M219" i="253"/>
  <c r="H219" i="253"/>
  <c r="H227" i="253"/>
  <c r="M227" i="253"/>
  <c r="M155" i="253"/>
  <c r="H155" i="253"/>
  <c r="H171" i="253"/>
  <c r="M171" i="253"/>
  <c r="H177" i="253"/>
  <c r="M177" i="253"/>
  <c r="M191" i="253"/>
  <c r="H191" i="253"/>
  <c r="M224" i="253"/>
  <c r="H224" i="253"/>
  <c r="H149" i="253"/>
  <c r="M149" i="253"/>
  <c r="M163" i="253"/>
  <c r="H163" i="253"/>
  <c r="H210" i="253"/>
  <c r="M210" i="253"/>
  <c r="H225" i="253"/>
  <c r="M225" i="253"/>
  <c r="M196" i="253"/>
  <c r="H196" i="253"/>
  <c r="H211" i="253"/>
  <c r="M211" i="253"/>
  <c r="M239" i="253"/>
  <c r="H239" i="253"/>
  <c r="K30" i="253"/>
  <c r="R139" i="253"/>
  <c r="H182" i="253"/>
  <c r="M182" i="253"/>
  <c r="H197" i="253"/>
  <c r="M197" i="253"/>
  <c r="H247" i="253"/>
  <c r="M247" i="253"/>
  <c r="O245" i="253" s="1"/>
  <c r="D21" i="253"/>
  <c r="F353" i="63" s="1"/>
  <c r="G24" i="254"/>
  <c r="D15" i="253"/>
  <c r="F347" i="63" s="1"/>
  <c r="G18" i="254"/>
  <c r="D38" i="253"/>
  <c r="B46" i="254"/>
  <c r="AJ70" i="254"/>
  <c r="AD70" i="254"/>
  <c r="B79" i="254"/>
  <c r="AT75" i="254"/>
  <c r="B84" i="254"/>
  <c r="L18" i="253"/>
  <c r="H231" i="253"/>
  <c r="AT13" i="254"/>
  <c r="AS13" i="254"/>
  <c r="AU17" i="254"/>
  <c r="AV19" i="254"/>
  <c r="AU19" i="254"/>
  <c r="AV21" i="254"/>
  <c r="AU21" i="254"/>
  <c r="AS23" i="254"/>
  <c r="Z49" i="254"/>
  <c r="Z50" i="254" s="1"/>
  <c r="Z51" i="254" s="1"/>
  <c r="Z52" i="254" s="1"/>
  <c r="Z53" i="254" s="1"/>
  <c r="Z54" i="254" s="1"/>
  <c r="Z55" i="254" s="1"/>
  <c r="Z56" i="254" s="1"/>
  <c r="Z57" i="254" s="1"/>
  <c r="Z58" i="254" s="1"/>
  <c r="Z59" i="254" s="1"/>
  <c r="Z60" i="254" s="1"/>
  <c r="Z61" i="254" s="1"/>
  <c r="Z62" i="254" s="1"/>
  <c r="Z63" i="254" s="1"/>
  <c r="Z64" i="254" s="1"/>
  <c r="Z65" i="254" s="1"/>
  <c r="Z66" i="254" s="1"/>
  <c r="AQ49" i="254"/>
  <c r="BC61" i="254"/>
  <c r="BA61" i="254"/>
  <c r="AQ65" i="254"/>
  <c r="G23" i="254"/>
  <c r="D29" i="253"/>
  <c r="G32" i="254"/>
  <c r="M164" i="253"/>
  <c r="M192" i="253"/>
  <c r="M220" i="253"/>
  <c r="M238" i="253"/>
  <c r="G26" i="254"/>
  <c r="D23" i="253"/>
  <c r="F355" i="63" s="1"/>
  <c r="AQ33" i="252"/>
  <c r="B41" i="254"/>
  <c r="C155" i="254"/>
  <c r="J151" i="254"/>
  <c r="AQ35" i="252"/>
  <c r="AI27" i="252" s="1"/>
  <c r="D40" i="253"/>
  <c r="I126" i="253"/>
  <c r="H157" i="253"/>
  <c r="H185" i="253"/>
  <c r="H213" i="253"/>
  <c r="AU13" i="254"/>
  <c r="AV17" i="254"/>
  <c r="AS19" i="254"/>
  <c r="AS21" i="254"/>
  <c r="AG43" i="254"/>
  <c r="AJ43" i="254" s="1"/>
  <c r="AC43" i="254"/>
  <c r="AR43" i="254"/>
  <c r="D49" i="254"/>
  <c r="AU58" i="254"/>
  <c r="AT58" i="254"/>
  <c r="B86" i="254"/>
  <c r="AU75" i="254"/>
  <c r="G21" i="254"/>
  <c r="G31" i="254"/>
  <c r="G29" i="254"/>
  <c r="D26" i="253"/>
  <c r="D30" i="253"/>
  <c r="M233" i="253"/>
  <c r="M240" i="253"/>
  <c r="AS46" i="262"/>
  <c r="AV46" i="262"/>
  <c r="AU46" i="262"/>
  <c r="AT46" i="262"/>
  <c r="AQ24" i="252"/>
  <c r="O24" i="252" s="1"/>
  <c r="D22" i="253"/>
  <c r="F354" i="63" s="1"/>
  <c r="G25" i="254"/>
  <c r="G17" i="254"/>
  <c r="D14" i="253"/>
  <c r="F346" i="63" s="1"/>
  <c r="AQ32" i="252"/>
  <c r="H170" i="253"/>
  <c r="H198" i="253"/>
  <c r="H248" i="253"/>
  <c r="AV13" i="254"/>
  <c r="AT19" i="254"/>
  <c r="AP20" i="254"/>
  <c r="AT21" i="254"/>
  <c r="AV24" i="254"/>
  <c r="AU24" i="254"/>
  <c r="AC27" i="254"/>
  <c r="AC53" i="254"/>
  <c r="AR53" i="254"/>
  <c r="G53" i="254"/>
  <c r="B87" i="254"/>
  <c r="AV23" i="254"/>
  <c r="AU23" i="254"/>
  <c r="B72" i="254"/>
  <c r="D11" i="257"/>
  <c r="F363" i="63" s="1"/>
  <c r="G14" i="258"/>
  <c r="AQ25" i="256"/>
  <c r="O25" i="256" s="1"/>
  <c r="D11" i="253"/>
  <c r="F343" i="63" s="1"/>
  <c r="G14" i="254"/>
  <c r="AQ29" i="252"/>
  <c r="O29" i="252" s="1"/>
  <c r="D27" i="253"/>
  <c r="G30" i="254"/>
  <c r="D19" i="253"/>
  <c r="F351" i="63" s="1"/>
  <c r="G22" i="254"/>
  <c r="H245" i="253"/>
  <c r="AQ20" i="254"/>
  <c r="AP49" i="254"/>
  <c r="AE49" i="254" s="1"/>
  <c r="AJ59" i="254"/>
  <c r="BC62" i="254"/>
  <c r="BA62" i="254"/>
  <c r="BC63" i="254"/>
  <c r="BA63" i="254"/>
  <c r="B88" i="254"/>
  <c r="D17" i="253"/>
  <c r="F349" i="63" s="1"/>
  <c r="D27" i="257"/>
  <c r="G30" i="258"/>
  <c r="AQ39" i="256"/>
  <c r="AI31" i="256" s="1"/>
  <c r="G16" i="254"/>
  <c r="D13" i="253"/>
  <c r="F345" i="63" s="1"/>
  <c r="AT17" i="254"/>
  <c r="W19" i="255"/>
  <c r="AC19" i="255"/>
  <c r="G13" i="254"/>
  <c r="AQ26" i="252"/>
  <c r="O26" i="252" s="1"/>
  <c r="D24" i="253"/>
  <c r="F356" i="63" s="1"/>
  <c r="G27" i="254"/>
  <c r="D16" i="253"/>
  <c r="F348" i="63" s="1"/>
  <c r="G19" i="254"/>
  <c r="AQ38" i="252"/>
  <c r="AI30" i="252" s="1"/>
  <c r="AS18" i="254"/>
  <c r="AV20" i="254"/>
  <c r="AV22" i="254"/>
  <c r="AU22" i="254"/>
  <c r="AT46" i="254"/>
  <c r="AS46" i="254"/>
  <c r="AV46" i="254"/>
  <c r="AC57" i="254"/>
  <c r="AR57" i="254"/>
  <c r="G57" i="254"/>
  <c r="D25" i="253"/>
  <c r="AO17" i="254"/>
  <c r="C130" i="254"/>
  <c r="M177" i="257"/>
  <c r="H177" i="257"/>
  <c r="AQ28" i="254"/>
  <c r="W28" i="254" s="1"/>
  <c r="AG57" i="254"/>
  <c r="AS58" i="254"/>
  <c r="AS27" i="254"/>
  <c r="AV28" i="254"/>
  <c r="AU28" i="254"/>
  <c r="AV42" i="254"/>
  <c r="AU42" i="254"/>
  <c r="AT42" i="254"/>
  <c r="AS42" i="254"/>
  <c r="B45" i="254"/>
  <c r="AV64" i="254"/>
  <c r="AU64" i="254"/>
  <c r="AT64" i="254"/>
  <c r="G15" i="254"/>
  <c r="AG61" i="254"/>
  <c r="AJ61" i="254" s="1"/>
  <c r="G24" i="258"/>
  <c r="D21" i="257"/>
  <c r="F373" i="63" s="1"/>
  <c r="AQ33" i="256"/>
  <c r="H198" i="257"/>
  <c r="M198" i="257"/>
  <c r="AP54" i="258"/>
  <c r="AE54" i="258" s="1"/>
  <c r="AQ54" i="258"/>
  <c r="G52" i="254"/>
  <c r="G56" i="254"/>
  <c r="AS59" i="254"/>
  <c r="G60" i="254"/>
  <c r="AS62" i="254"/>
  <c r="G63" i="254"/>
  <c r="AG64" i="254"/>
  <c r="AJ64" i="254" s="1"/>
  <c r="AS65" i="254"/>
  <c r="G66" i="254"/>
  <c r="AD71" i="254"/>
  <c r="AR75" i="254"/>
  <c r="G21" i="258"/>
  <c r="D18" i="257"/>
  <c r="F370" i="63" s="1"/>
  <c r="H157" i="257"/>
  <c r="M157" i="257"/>
  <c r="H233" i="257"/>
  <c r="M233" i="257"/>
  <c r="M246" i="257"/>
  <c r="H246" i="257"/>
  <c r="B43" i="258"/>
  <c r="BC44" i="258"/>
  <c r="BA44" i="258"/>
  <c r="G15" i="258"/>
  <c r="D12" i="257"/>
  <c r="F364" i="63" s="1"/>
  <c r="AQ26" i="256"/>
  <c r="O26" i="256" s="1"/>
  <c r="D28" i="257"/>
  <c r="G31" i="258"/>
  <c r="AQ40" i="256"/>
  <c r="AI32" i="256" s="1"/>
  <c r="H148" i="257"/>
  <c r="M148" i="257"/>
  <c r="M234" i="257"/>
  <c r="H234" i="257"/>
  <c r="B87" i="258"/>
  <c r="AU75" i="258"/>
  <c r="AC52" i="254"/>
  <c r="AC56" i="254"/>
  <c r="AU59" i="254"/>
  <c r="AC60" i="254"/>
  <c r="G61" i="254"/>
  <c r="AU62" i="254"/>
  <c r="AR63" i="254"/>
  <c r="BA64" i="254"/>
  <c r="AU65" i="254"/>
  <c r="AC66" i="254"/>
  <c r="AC12" i="255"/>
  <c r="W12" i="255"/>
  <c r="AG80" i="255"/>
  <c r="D19" i="257"/>
  <c r="F371" i="63" s="1"/>
  <c r="G22" i="258"/>
  <c r="M175" i="257"/>
  <c r="H175" i="257"/>
  <c r="AS41" i="254"/>
  <c r="AR44" i="254"/>
  <c r="AC63" i="254"/>
  <c r="G64" i="254"/>
  <c r="D26" i="257"/>
  <c r="G29" i="258"/>
  <c r="AQ38" i="256"/>
  <c r="AI30" i="256" s="1"/>
  <c r="G32" i="258"/>
  <c r="D29" i="257"/>
  <c r="AQ41" i="256"/>
  <c r="AI33" i="256" s="1"/>
  <c r="H248" i="257"/>
  <c r="M248" i="257"/>
  <c r="AT41" i="254"/>
  <c r="G50" i="254"/>
  <c r="G58" i="254"/>
  <c r="AR61" i="254"/>
  <c r="BA65" i="254"/>
  <c r="AA20" i="255"/>
  <c r="X79" i="255" s="1"/>
  <c r="AC15" i="255"/>
  <c r="G13" i="258"/>
  <c r="D10" i="257"/>
  <c r="F362" i="63" s="1"/>
  <c r="AQ24" i="256"/>
  <c r="O24" i="256" s="1"/>
  <c r="G16" i="258"/>
  <c r="D13" i="257"/>
  <c r="F365" i="63" s="1"/>
  <c r="AQ27" i="256"/>
  <c r="O27" i="256" s="1"/>
  <c r="K41" i="257"/>
  <c r="H155" i="257"/>
  <c r="M155" i="257"/>
  <c r="H183" i="257"/>
  <c r="M183" i="257"/>
  <c r="M220" i="257"/>
  <c r="H220" i="257"/>
  <c r="H231" i="257"/>
  <c r="M231" i="257"/>
  <c r="AT63" i="258"/>
  <c r="AV63" i="258"/>
  <c r="AU63" i="258"/>
  <c r="AS63" i="258"/>
  <c r="AV64" i="258"/>
  <c r="AU64" i="258"/>
  <c r="AT64" i="258"/>
  <c r="AS64" i="258"/>
  <c r="G23" i="258"/>
  <c r="D20" i="257"/>
  <c r="F372" i="63" s="1"/>
  <c r="AQ32" i="256"/>
  <c r="M170" i="257"/>
  <c r="H170" i="257"/>
  <c r="M184" i="257"/>
  <c r="H184" i="257"/>
  <c r="M191" i="257"/>
  <c r="H191" i="257"/>
  <c r="D24" i="257"/>
  <c r="F376" i="63" s="1"/>
  <c r="G27" i="258"/>
  <c r="D16" i="257"/>
  <c r="F368" i="63" s="1"/>
  <c r="G19" i="258"/>
  <c r="K35" i="257"/>
  <c r="K43" i="257"/>
  <c r="K34" i="257"/>
  <c r="H190" i="257"/>
  <c r="M190" i="257"/>
  <c r="G26" i="258"/>
  <c r="D23" i="257"/>
  <c r="F375" i="63" s="1"/>
  <c r="D15" i="257"/>
  <c r="F367" i="63" s="1"/>
  <c r="G18" i="258"/>
  <c r="R131" i="257"/>
  <c r="M210" i="257"/>
  <c r="H226" i="257"/>
  <c r="M226" i="257"/>
  <c r="O224" i="257" s="1"/>
  <c r="AT17" i="258"/>
  <c r="AS17" i="258"/>
  <c r="AV17" i="258"/>
  <c r="AU17" i="258"/>
  <c r="B42" i="258"/>
  <c r="G28" i="258"/>
  <c r="D25" i="257"/>
  <c r="G20" i="258"/>
  <c r="D17" i="257"/>
  <c r="F369" i="63" s="1"/>
  <c r="AQ35" i="256"/>
  <c r="AI27" i="256" s="1"/>
  <c r="H164" i="257"/>
  <c r="M164" i="257"/>
  <c r="H238" i="257"/>
  <c r="M238" i="257"/>
  <c r="G25" i="258"/>
  <c r="D22" i="257"/>
  <c r="F374" i="63" s="1"/>
  <c r="G17" i="258"/>
  <c r="D14" i="257"/>
  <c r="F366" i="63" s="1"/>
  <c r="M182" i="257"/>
  <c r="H182" i="257"/>
  <c r="AG59" i="258"/>
  <c r="AC59" i="258"/>
  <c r="AR59" i="258"/>
  <c r="G59" i="258"/>
  <c r="AU16" i="258"/>
  <c r="AT16" i="258"/>
  <c r="BC41" i="258"/>
  <c r="BA41" i="258"/>
  <c r="G49" i="258"/>
  <c r="D49" i="258"/>
  <c r="AV53" i="258"/>
  <c r="O33" i="260"/>
  <c r="AI25" i="260"/>
  <c r="AV31" i="258"/>
  <c r="AU31" i="258"/>
  <c r="AT31" i="258"/>
  <c r="B62" i="258"/>
  <c r="AV44" i="258"/>
  <c r="AU44" i="258"/>
  <c r="AT44" i="258"/>
  <c r="AQ64" i="258"/>
  <c r="M175" i="261"/>
  <c r="H175" i="261"/>
  <c r="AV45" i="258"/>
  <c r="AU45" i="258"/>
  <c r="AV46" i="258"/>
  <c r="AU46" i="258"/>
  <c r="AG51" i="258"/>
  <c r="AC51" i="258"/>
  <c r="AR51" i="258"/>
  <c r="G51" i="258"/>
  <c r="AG63" i="258"/>
  <c r="AJ63" i="258" s="1"/>
  <c r="AC63" i="258"/>
  <c r="B72" i="258"/>
  <c r="AF109" i="258"/>
  <c r="AV30" i="258"/>
  <c r="AU30" i="258"/>
  <c r="AT30" i="258"/>
  <c r="AS30" i="258"/>
  <c r="BC43" i="258"/>
  <c r="BA43" i="258"/>
  <c r="AQ45" i="258"/>
  <c r="AP45" i="258"/>
  <c r="AQ46" i="258"/>
  <c r="AP46" i="258"/>
  <c r="AG55" i="258"/>
  <c r="AC55" i="258"/>
  <c r="AR55" i="258"/>
  <c r="G55" i="258"/>
  <c r="G63" i="258"/>
  <c r="AR66" i="258"/>
  <c r="G66" i="258"/>
  <c r="AG66" i="258"/>
  <c r="AJ66" i="258" s="1"/>
  <c r="B84" i="258"/>
  <c r="AC15" i="259"/>
  <c r="W15" i="259"/>
  <c r="K37" i="261"/>
  <c r="B45" i="262"/>
  <c r="AS29" i="258"/>
  <c r="AR60" i="258"/>
  <c r="AG60" i="258"/>
  <c r="AJ60" i="258" s="1"/>
  <c r="AC66" i="258"/>
  <c r="AC9" i="259"/>
  <c r="W9" i="259"/>
  <c r="D24" i="261"/>
  <c r="F396" i="63" s="1"/>
  <c r="G27" i="262"/>
  <c r="AQ36" i="260"/>
  <c r="AI28" i="260" s="1"/>
  <c r="K35" i="261"/>
  <c r="AS28" i="258"/>
  <c r="AT29" i="258"/>
  <c r="AP43" i="258"/>
  <c r="G52" i="258"/>
  <c r="G56" i="258"/>
  <c r="G60" i="258"/>
  <c r="G21" i="262"/>
  <c r="D18" i="261"/>
  <c r="F390" i="63" s="1"/>
  <c r="AT28" i="258"/>
  <c r="AU29" i="258"/>
  <c r="AR65" i="258"/>
  <c r="B82" i="258"/>
  <c r="AQ75" i="258"/>
  <c r="AC19" i="259"/>
  <c r="W19" i="259"/>
  <c r="G18" i="262"/>
  <c r="D15" i="261"/>
  <c r="F387" i="63" s="1"/>
  <c r="AQ29" i="260"/>
  <c r="O29" i="260" s="1"/>
  <c r="AU19" i="258"/>
  <c r="AU20" i="258"/>
  <c r="AU22" i="258"/>
  <c r="AU24" i="258"/>
  <c r="AU26" i="258"/>
  <c r="AU28" i="258"/>
  <c r="G53" i="258"/>
  <c r="AS56" i="258"/>
  <c r="G57" i="258"/>
  <c r="AC60" i="258"/>
  <c r="BC62" i="258"/>
  <c r="G65" i="258"/>
  <c r="AS75" i="258"/>
  <c r="B80" i="258"/>
  <c r="BC61" i="258"/>
  <c r="AA20" i="259"/>
  <c r="X79" i="259" s="1"/>
  <c r="H150" i="261"/>
  <c r="M150" i="261"/>
  <c r="M171" i="261"/>
  <c r="H171" i="261"/>
  <c r="H206" i="261"/>
  <c r="M206" i="261"/>
  <c r="M227" i="261"/>
  <c r="H227" i="261"/>
  <c r="B76" i="258"/>
  <c r="AC5" i="259"/>
  <c r="K32" i="261"/>
  <c r="M147" i="261"/>
  <c r="H147" i="261"/>
  <c r="H178" i="261"/>
  <c r="M178" i="261"/>
  <c r="M199" i="261"/>
  <c r="H199" i="261"/>
  <c r="D25" i="261"/>
  <c r="G28" i="262"/>
  <c r="AQ37" i="260"/>
  <c r="AI29" i="260" s="1"/>
  <c r="K34" i="261"/>
  <c r="M161" i="261"/>
  <c r="H161" i="261"/>
  <c r="M203" i="261"/>
  <c r="H203" i="261"/>
  <c r="H234" i="261"/>
  <c r="M234" i="261"/>
  <c r="AD78" i="258"/>
  <c r="AS70" i="258" s="1"/>
  <c r="AS71" i="258" s="1"/>
  <c r="AS72" i="258" s="1"/>
  <c r="G24" i="262"/>
  <c r="D21" i="261"/>
  <c r="F393" i="63" s="1"/>
  <c r="D16" i="261"/>
  <c r="F388" i="63" s="1"/>
  <c r="G19" i="262"/>
  <c r="AQ30" i="260"/>
  <c r="O30" i="260" s="1"/>
  <c r="M155" i="261"/>
  <c r="H155" i="261"/>
  <c r="M189" i="261"/>
  <c r="H189" i="261"/>
  <c r="H204" i="261"/>
  <c r="M231" i="261"/>
  <c r="H231" i="261"/>
  <c r="AD71" i="258"/>
  <c r="W10" i="259"/>
  <c r="W18" i="259"/>
  <c r="G26" i="262"/>
  <c r="D23" i="261"/>
  <c r="F395" i="63" s="1"/>
  <c r="G29" i="262"/>
  <c r="D26" i="261"/>
  <c r="K36" i="261"/>
  <c r="M183" i="261"/>
  <c r="H183" i="261"/>
  <c r="M217" i="261"/>
  <c r="H217" i="261"/>
  <c r="H232" i="261"/>
  <c r="G13" i="262"/>
  <c r="D10" i="261"/>
  <c r="F382" i="63" s="1"/>
  <c r="AQ24" i="260"/>
  <c r="O24" i="260" s="1"/>
  <c r="M211" i="261"/>
  <c r="H211" i="261"/>
  <c r="M245" i="261"/>
  <c r="H245" i="261"/>
  <c r="D17" i="261"/>
  <c r="F389" i="63" s="1"/>
  <c r="G20" i="262"/>
  <c r="AQ31" i="260"/>
  <c r="O31" i="260" s="1"/>
  <c r="K30" i="261"/>
  <c r="K38" i="261"/>
  <c r="K31" i="261"/>
  <c r="M239" i="261"/>
  <c r="H239" i="261"/>
  <c r="G16" i="262"/>
  <c r="D13" i="261"/>
  <c r="F385" i="63" s="1"/>
  <c r="G32" i="262"/>
  <c r="D29" i="261"/>
  <c r="K40" i="261"/>
  <c r="R139" i="261"/>
  <c r="H156" i="261"/>
  <c r="M163" i="261"/>
  <c r="H163" i="261"/>
  <c r="H184" i="261"/>
  <c r="M191" i="261"/>
  <c r="H191" i="261"/>
  <c r="H212" i="261"/>
  <c r="M219" i="261"/>
  <c r="H219" i="261"/>
  <c r="H240" i="261"/>
  <c r="M247" i="261"/>
  <c r="H247" i="261"/>
  <c r="K42" i="261"/>
  <c r="G23" i="262"/>
  <c r="D20" i="261"/>
  <c r="F392" i="63" s="1"/>
  <c r="G15" i="262"/>
  <c r="D12" i="261"/>
  <c r="F384" i="63" s="1"/>
  <c r="G31" i="262"/>
  <c r="D28" i="261"/>
  <c r="M154" i="261"/>
  <c r="M169" i="261"/>
  <c r="H169" i="261"/>
  <c r="M182" i="261"/>
  <c r="M197" i="261"/>
  <c r="H197" i="261"/>
  <c r="M210" i="261"/>
  <c r="M225" i="261"/>
  <c r="H225" i="261"/>
  <c r="M238" i="261"/>
  <c r="M149" i="261"/>
  <c r="H149" i="261"/>
  <c r="M177" i="261"/>
  <c r="H177" i="261"/>
  <c r="M205" i="261"/>
  <c r="H205" i="261"/>
  <c r="M233" i="261"/>
  <c r="H233" i="261"/>
  <c r="AS13" i="262"/>
  <c r="AV13" i="262"/>
  <c r="AQ49" i="262"/>
  <c r="AP49" i="262"/>
  <c r="AE49" i="262" s="1"/>
  <c r="Z49" i="262"/>
  <c r="Z50" i="262" s="1"/>
  <c r="Z51" i="262" s="1"/>
  <c r="Z52" i="262" s="1"/>
  <c r="Z53" i="262" s="1"/>
  <c r="Z54" i="262" s="1"/>
  <c r="Z55" i="262" s="1"/>
  <c r="Z56" i="262" s="1"/>
  <c r="Z57" i="262" s="1"/>
  <c r="Z58" i="262" s="1"/>
  <c r="Z59" i="262" s="1"/>
  <c r="Z60" i="262" s="1"/>
  <c r="Z61" i="262" s="1"/>
  <c r="Z62" i="262" s="1"/>
  <c r="Z63" i="262" s="1"/>
  <c r="Z64" i="262" s="1"/>
  <c r="Z65" i="262" s="1"/>
  <c r="Z66" i="262" s="1"/>
  <c r="D22" i="261"/>
  <c r="F394" i="63" s="1"/>
  <c r="G25" i="262"/>
  <c r="D14" i="261"/>
  <c r="F386" i="63" s="1"/>
  <c r="G17" i="262"/>
  <c r="AQ32" i="260"/>
  <c r="M157" i="261"/>
  <c r="H157" i="261"/>
  <c r="M185" i="261"/>
  <c r="H185" i="261"/>
  <c r="M213" i="261"/>
  <c r="H213" i="261"/>
  <c r="M241" i="261"/>
  <c r="H241" i="261"/>
  <c r="AT13" i="262"/>
  <c r="AT14" i="262"/>
  <c r="AU14" i="262"/>
  <c r="AS14" i="262"/>
  <c r="AV17" i="262"/>
  <c r="AU17" i="262"/>
  <c r="AT17" i="262"/>
  <c r="AS17" i="262"/>
  <c r="B60" i="262"/>
  <c r="D11" i="261"/>
  <c r="F383" i="63" s="1"/>
  <c r="G14" i="262"/>
  <c r="D27" i="261"/>
  <c r="G30" i="262"/>
  <c r="D19" i="261"/>
  <c r="F391" i="63" s="1"/>
  <c r="G22" i="262"/>
  <c r="AU13" i="262"/>
  <c r="B43" i="262"/>
  <c r="AR43" i="262"/>
  <c r="BA44" i="262"/>
  <c r="AJ61" i="262"/>
  <c r="AG64" i="262"/>
  <c r="AJ64" i="262" s="1"/>
  <c r="AC64" i="262"/>
  <c r="AC10" i="263"/>
  <c r="W10" i="263"/>
  <c r="AC43" i="262"/>
  <c r="AC46" i="262"/>
  <c r="AR55" i="262"/>
  <c r="AC55" i="262"/>
  <c r="G64" i="262"/>
  <c r="AU18" i="262"/>
  <c r="AS30" i="262"/>
  <c r="AS32" i="262"/>
  <c r="AV32" i="262"/>
  <c r="AS42" i="262"/>
  <c r="AG46" i="262"/>
  <c r="AJ46" i="262" s="1"/>
  <c r="G50" i="262"/>
  <c r="AV50" i="262"/>
  <c r="G55" i="262"/>
  <c r="AV18" i="262"/>
  <c r="AU30" i="262"/>
  <c r="AT32" i="262"/>
  <c r="AT42" i="262"/>
  <c r="AG55" i="262"/>
  <c r="AO28" i="262"/>
  <c r="AR28" i="262"/>
  <c r="AV30" i="262"/>
  <c r="AU32" i="262"/>
  <c r="AV42" i="262"/>
  <c r="AC45" i="262"/>
  <c r="BA45" i="262"/>
  <c r="AG50" i="262"/>
  <c r="AV53" i="262"/>
  <c r="AU53" i="262"/>
  <c r="AS53" i="262"/>
  <c r="AR64" i="262"/>
  <c r="AS41" i="262"/>
  <c r="AJ42" i="262"/>
  <c r="BA42" i="262"/>
  <c r="AP43" i="262"/>
  <c r="D49" i="262"/>
  <c r="AR51" i="262"/>
  <c r="AG51" i="262"/>
  <c r="AT53" i="262"/>
  <c r="G58" i="262"/>
  <c r="AR59" i="262"/>
  <c r="G59" i="262"/>
  <c r="BC61" i="262"/>
  <c r="AU41" i="262"/>
  <c r="AC58" i="262"/>
  <c r="B84" i="262"/>
  <c r="AO22" i="262"/>
  <c r="AR22" i="262"/>
  <c r="AC54" i="262"/>
  <c r="AT66" i="262"/>
  <c r="AS66" i="262"/>
  <c r="AU66" i="262"/>
  <c r="B79" i="262"/>
  <c r="AT75" i="262"/>
  <c r="AC19" i="263"/>
  <c r="W19" i="263"/>
  <c r="B72" i="262"/>
  <c r="B82" i="262"/>
  <c r="AQ75" i="262"/>
  <c r="AC17" i="263"/>
  <c r="W17" i="263"/>
  <c r="AG80" i="263"/>
  <c r="AB64" i="263"/>
  <c r="X82" i="263" s="1"/>
  <c r="X85" i="263" s="1"/>
  <c r="AD85" i="262" s="1"/>
  <c r="AV65" i="262"/>
  <c r="AT65" i="262"/>
  <c r="AS65" i="262"/>
  <c r="B70" i="262"/>
  <c r="AU75" i="262"/>
  <c r="W12" i="263"/>
  <c r="AC15" i="263"/>
  <c r="W15" i="263"/>
  <c r="BC63" i="262"/>
  <c r="AC65" i="262"/>
  <c r="AA20" i="263"/>
  <c r="X79" i="263" s="1"/>
  <c r="AD78" i="262"/>
  <c r="AS70" i="262" s="1"/>
  <c r="AS71" i="262" s="1"/>
  <c r="AS72" i="262" s="1"/>
  <c r="B83" i="262"/>
  <c r="I132" i="261"/>
  <c r="I137" i="261" s="1"/>
  <c r="R133" i="261" s="1"/>
  <c r="W127" i="261" s="1"/>
  <c r="W128" i="261" s="1"/>
  <c r="W129" i="261" s="1"/>
  <c r="O32" i="236"/>
  <c r="AI24" i="236"/>
  <c r="AG56" i="238"/>
  <c r="AC56" i="238"/>
  <c r="AR56" i="238"/>
  <c r="G56" i="238"/>
  <c r="D25" i="237"/>
  <c r="G28" i="238"/>
  <c r="G20" i="238"/>
  <c r="D17" i="237"/>
  <c r="F269" i="63" s="1"/>
  <c r="M169" i="237"/>
  <c r="H169" i="237"/>
  <c r="M196" i="237"/>
  <c r="M205" i="237"/>
  <c r="O203" i="237" s="1"/>
  <c r="H205" i="237"/>
  <c r="M227" i="237"/>
  <c r="H227" i="237"/>
  <c r="M248" i="237"/>
  <c r="H248" i="237"/>
  <c r="AV25" i="238"/>
  <c r="AU25" i="238"/>
  <c r="AT25" i="238"/>
  <c r="AS25" i="238"/>
  <c r="G25" i="238"/>
  <c r="D22" i="237"/>
  <c r="F274" i="63" s="1"/>
  <c r="G17" i="238"/>
  <c r="D14" i="237"/>
  <c r="F266" i="63" s="1"/>
  <c r="K34" i="237"/>
  <c r="K35" i="237"/>
  <c r="K43" i="237"/>
  <c r="M154" i="237"/>
  <c r="M163" i="237"/>
  <c r="O161" i="237" s="1"/>
  <c r="H163" i="237"/>
  <c r="M185" i="237"/>
  <c r="H185" i="237"/>
  <c r="M239" i="237"/>
  <c r="H239" i="237"/>
  <c r="AV20" i="238"/>
  <c r="AU20" i="238"/>
  <c r="AT20" i="238"/>
  <c r="AS20" i="238"/>
  <c r="D11" i="237"/>
  <c r="F263" i="63" s="1"/>
  <c r="G14" i="238"/>
  <c r="AQ29" i="236"/>
  <c r="O29" i="236" s="1"/>
  <c r="G30" i="238"/>
  <c r="D27" i="237"/>
  <c r="D19" i="237"/>
  <c r="F271" i="63" s="1"/>
  <c r="G22" i="238"/>
  <c r="AQ37" i="236"/>
  <c r="AI29" i="236" s="1"/>
  <c r="M197" i="237"/>
  <c r="H197" i="237"/>
  <c r="M224" i="237"/>
  <c r="M233" i="237"/>
  <c r="H233" i="237"/>
  <c r="AV27" i="238"/>
  <c r="AU27" i="238"/>
  <c r="AT27" i="238"/>
  <c r="AS27" i="238"/>
  <c r="BA62" i="238"/>
  <c r="AU64" i="238"/>
  <c r="AT64" i="238"/>
  <c r="AS64" i="238"/>
  <c r="G18" i="238"/>
  <c r="D12" i="237"/>
  <c r="F264" i="63" s="1"/>
  <c r="G15" i="238"/>
  <c r="AQ26" i="236"/>
  <c r="O26" i="236" s="1"/>
  <c r="D16" i="237"/>
  <c r="F268" i="63" s="1"/>
  <c r="G19" i="238"/>
  <c r="M155" i="237"/>
  <c r="H155" i="237"/>
  <c r="M182" i="237"/>
  <c r="M191" i="237"/>
  <c r="H191" i="237"/>
  <c r="M213" i="237"/>
  <c r="H213" i="237"/>
  <c r="AV24" i="238"/>
  <c r="AU24" i="238"/>
  <c r="AT24" i="238"/>
  <c r="AS24" i="238"/>
  <c r="G49" i="238"/>
  <c r="D49" i="238"/>
  <c r="BC64" i="238"/>
  <c r="BA64" i="238"/>
  <c r="D20" i="237"/>
  <c r="F272" i="63" s="1"/>
  <c r="G23" i="238"/>
  <c r="D28" i="237"/>
  <c r="G31" i="238"/>
  <c r="M157" i="237"/>
  <c r="H157" i="237"/>
  <c r="M211" i="237"/>
  <c r="H211" i="237"/>
  <c r="M247" i="237"/>
  <c r="H247" i="237"/>
  <c r="AV28" i="238"/>
  <c r="AU28" i="238"/>
  <c r="AT28" i="238"/>
  <c r="AS28" i="238"/>
  <c r="AG52" i="238"/>
  <c r="AC52" i="238"/>
  <c r="AR52" i="238"/>
  <c r="G52" i="238"/>
  <c r="G24" i="238"/>
  <c r="D21" i="237"/>
  <c r="F273" i="63" s="1"/>
  <c r="G16" i="238"/>
  <c r="D13" i="237"/>
  <c r="F265" i="63" s="1"/>
  <c r="AQ31" i="236"/>
  <c r="O31" i="236" s="1"/>
  <c r="G32" i="238"/>
  <c r="D29" i="237"/>
  <c r="D44" i="237"/>
  <c r="M149" i="237"/>
  <c r="H149" i="237"/>
  <c r="H156" i="237"/>
  <c r="M171" i="237"/>
  <c r="H171" i="237"/>
  <c r="H192" i="237"/>
  <c r="M225" i="237"/>
  <c r="H225" i="237"/>
  <c r="H246" i="237"/>
  <c r="BC63" i="238"/>
  <c r="BA63" i="238"/>
  <c r="AV64" i="238"/>
  <c r="B88" i="238"/>
  <c r="G13" i="238"/>
  <c r="D10" i="237"/>
  <c r="F262" i="63" s="1"/>
  <c r="AQ28" i="236"/>
  <c r="O28" i="236" s="1"/>
  <c r="G29" i="238"/>
  <c r="D26" i="237"/>
  <c r="G21" i="238"/>
  <c r="D18" i="237"/>
  <c r="F270" i="63" s="1"/>
  <c r="AQ40" i="236"/>
  <c r="AI32" i="236" s="1"/>
  <c r="D35" i="237"/>
  <c r="H150" i="237"/>
  <c r="M183" i="237"/>
  <c r="H183" i="237"/>
  <c r="H204" i="237"/>
  <c r="M219" i="237"/>
  <c r="O217" i="237" s="1"/>
  <c r="H219" i="237"/>
  <c r="H226" i="237"/>
  <c r="M241" i="237"/>
  <c r="H241" i="237"/>
  <c r="AV26" i="238"/>
  <c r="AU26" i="238"/>
  <c r="AT26" i="238"/>
  <c r="AS26" i="238"/>
  <c r="B65" i="238"/>
  <c r="B66" i="238"/>
  <c r="B78" i="238"/>
  <c r="M212" i="241"/>
  <c r="H212" i="241"/>
  <c r="G26" i="238"/>
  <c r="D23" i="237"/>
  <c r="F275" i="63" s="1"/>
  <c r="AQ33" i="236"/>
  <c r="H162" i="237"/>
  <c r="M177" i="237"/>
  <c r="H177" i="237"/>
  <c r="H184" i="237"/>
  <c r="M199" i="237"/>
  <c r="H199" i="237"/>
  <c r="H220" i="237"/>
  <c r="AV23" i="238"/>
  <c r="AU23" i="238"/>
  <c r="AT23" i="238"/>
  <c r="AS23" i="238"/>
  <c r="AS45" i="238"/>
  <c r="AQ50" i="238"/>
  <c r="AP50" i="238"/>
  <c r="AE50" i="238" s="1"/>
  <c r="AV51" i="238"/>
  <c r="AU51" i="238"/>
  <c r="AT51" i="238"/>
  <c r="AS51" i="238"/>
  <c r="AQ54" i="238"/>
  <c r="AP54" i="238"/>
  <c r="AE54" i="238" s="1"/>
  <c r="AV55" i="238"/>
  <c r="AU55" i="238"/>
  <c r="AQ58" i="238"/>
  <c r="AP58" i="238"/>
  <c r="AE58" i="238" s="1"/>
  <c r="G27" i="238"/>
  <c r="AD70" i="238"/>
  <c r="AJ70" i="238"/>
  <c r="AT32" i="238"/>
  <c r="AU41" i="238"/>
  <c r="AV42" i="238"/>
  <c r="AG43" i="238"/>
  <c r="AJ43" i="238" s="1"/>
  <c r="AC45" i="238"/>
  <c r="AC46" i="238"/>
  <c r="AR50" i="238"/>
  <c r="AR54" i="238"/>
  <c r="AP55" i="238"/>
  <c r="AE55" i="238" s="1"/>
  <c r="AJ55" i="238" s="1"/>
  <c r="AR58" i="238"/>
  <c r="AC62" i="238"/>
  <c r="AR62" i="238"/>
  <c r="Q18" i="241"/>
  <c r="M147" i="241"/>
  <c r="H147" i="241"/>
  <c r="M189" i="241"/>
  <c r="H189" i="241"/>
  <c r="M220" i="241"/>
  <c r="H220" i="241"/>
  <c r="M226" i="241"/>
  <c r="H226" i="241"/>
  <c r="AC50" i="238"/>
  <c r="AG53" i="238"/>
  <c r="AC54" i="238"/>
  <c r="AG57" i="238"/>
  <c r="AC58" i="238"/>
  <c r="AG64" i="238"/>
  <c r="AJ64" i="238" s="1"/>
  <c r="G64" i="238"/>
  <c r="D11" i="241"/>
  <c r="F283" i="63" s="1"/>
  <c r="G14" i="242"/>
  <c r="AQ25" i="240"/>
  <c r="O25" i="240" s="1"/>
  <c r="M178" i="241"/>
  <c r="O175" i="241" s="1"/>
  <c r="H178" i="241"/>
  <c r="H184" i="241"/>
  <c r="M203" i="241"/>
  <c r="H203" i="241"/>
  <c r="H218" i="241"/>
  <c r="M246" i="241"/>
  <c r="O245" i="241" s="1"/>
  <c r="H246" i="241"/>
  <c r="AT18" i="238"/>
  <c r="AU30" i="238"/>
  <c r="AP43" i="238"/>
  <c r="BA45" i="238"/>
  <c r="AG50" i="238"/>
  <c r="AG54" i="238"/>
  <c r="AG58" i="238"/>
  <c r="AR61" i="238"/>
  <c r="M148" i="241"/>
  <c r="H148" i="241"/>
  <c r="M170" i="241"/>
  <c r="H170" i="241"/>
  <c r="M204" i="241"/>
  <c r="H204" i="241"/>
  <c r="H224" i="241"/>
  <c r="M224" i="241"/>
  <c r="AP53" i="238"/>
  <c r="AE53" i="238" s="1"/>
  <c r="AC64" i="238"/>
  <c r="AV66" i="238"/>
  <c r="B73" i="238"/>
  <c r="AQ75" i="238"/>
  <c r="AC16" i="239"/>
  <c r="W16" i="239"/>
  <c r="AC19" i="239"/>
  <c r="W19" i="239"/>
  <c r="AQ36" i="240"/>
  <c r="AI28" i="240" s="1"/>
  <c r="D24" i="241"/>
  <c r="F296" i="63" s="1"/>
  <c r="G27" i="242"/>
  <c r="G20" i="242"/>
  <c r="D17" i="241"/>
  <c r="F289" i="63" s="1"/>
  <c r="AQ31" i="240"/>
  <c r="O31" i="240" s="1"/>
  <c r="H210" i="241"/>
  <c r="M210" i="241"/>
  <c r="AC65" i="238"/>
  <c r="AR65" i="238"/>
  <c r="AU75" i="238"/>
  <c r="L126" i="241"/>
  <c r="I126" i="241"/>
  <c r="M182" i="241"/>
  <c r="AS41" i="238"/>
  <c r="AT42" i="238"/>
  <c r="AR44" i="238"/>
  <c r="AR53" i="238"/>
  <c r="AR57" i="238"/>
  <c r="G65" i="238"/>
  <c r="AR75" i="238"/>
  <c r="B83" i="238"/>
  <c r="D20" i="241"/>
  <c r="F292" i="63" s="1"/>
  <c r="G23" i="242"/>
  <c r="AQ32" i="240"/>
  <c r="AQ60" i="238"/>
  <c r="AP60" i="238"/>
  <c r="AC61" i="238"/>
  <c r="B71" i="238"/>
  <c r="D25" i="241"/>
  <c r="G28" i="242"/>
  <c r="H161" i="241"/>
  <c r="H192" i="241"/>
  <c r="M234" i="241"/>
  <c r="H234" i="241"/>
  <c r="AV32" i="242"/>
  <c r="AU32" i="242"/>
  <c r="AT32" i="242"/>
  <c r="AS32" i="242"/>
  <c r="AQ44" i="242"/>
  <c r="AP44" i="242"/>
  <c r="AV45" i="242"/>
  <c r="AU45" i="242"/>
  <c r="AT45" i="242"/>
  <c r="AS45" i="242"/>
  <c r="I129" i="241"/>
  <c r="H129" i="241" s="1"/>
  <c r="L129" i="241" s="1"/>
  <c r="AC63" i="238"/>
  <c r="B72" i="238"/>
  <c r="B79" i="238"/>
  <c r="AC18" i="239"/>
  <c r="W18" i="239"/>
  <c r="AG80" i="239"/>
  <c r="G30" i="242"/>
  <c r="D27" i="241"/>
  <c r="AQ39" i="240"/>
  <c r="AI31" i="240" s="1"/>
  <c r="AS46" i="242"/>
  <c r="AV46" i="242"/>
  <c r="AU46" i="242"/>
  <c r="AQ46" i="242"/>
  <c r="AP46" i="242"/>
  <c r="D28" i="241"/>
  <c r="G31" i="242"/>
  <c r="AQ40" i="240"/>
  <c r="AI32" i="240" s="1"/>
  <c r="H162" i="241"/>
  <c r="H217" i="241"/>
  <c r="H240" i="241"/>
  <c r="H248" i="241"/>
  <c r="AP66" i="238"/>
  <c r="AC9" i="239"/>
  <c r="W9" i="239"/>
  <c r="D12" i="241"/>
  <c r="F284" i="63" s="1"/>
  <c r="G15" i="242"/>
  <c r="D16" i="241"/>
  <c r="F288" i="63" s="1"/>
  <c r="G19" i="242"/>
  <c r="BA45" i="242"/>
  <c r="AG45" i="242"/>
  <c r="AJ45" i="242" s="1"/>
  <c r="AC45" i="242"/>
  <c r="D19" i="241"/>
  <c r="F291" i="63" s="1"/>
  <c r="G22" i="242"/>
  <c r="BC42" i="242"/>
  <c r="BA42" i="242"/>
  <c r="AU56" i="242"/>
  <c r="AT56" i="242"/>
  <c r="G32" i="242"/>
  <c r="AP49" i="242"/>
  <c r="AE49" i="242" s="1"/>
  <c r="AG52" i="242"/>
  <c r="AC52" i="242"/>
  <c r="AR52" i="242"/>
  <c r="AS56" i="242"/>
  <c r="AV59" i="242"/>
  <c r="AC10" i="243"/>
  <c r="W10" i="243"/>
  <c r="D10" i="241"/>
  <c r="F282" i="63" s="1"/>
  <c r="D21" i="241"/>
  <c r="F293" i="63" s="1"/>
  <c r="C127" i="242"/>
  <c r="J123" i="242"/>
  <c r="AU14" i="242"/>
  <c r="AU41" i="242"/>
  <c r="AU43" i="242"/>
  <c r="AG46" i="242"/>
  <c r="AJ46" i="242" s="1"/>
  <c r="D49" i="242"/>
  <c r="G50" i="242"/>
  <c r="AR50" i="242"/>
  <c r="G51" i="242"/>
  <c r="AR51" i="242"/>
  <c r="G52" i="242"/>
  <c r="AG55" i="242"/>
  <c r="AG56" i="242"/>
  <c r="AC56" i="242"/>
  <c r="AV56" i="242"/>
  <c r="AS59" i="242"/>
  <c r="AJ78" i="242"/>
  <c r="X85" i="243"/>
  <c r="AD85" i="242" s="1"/>
  <c r="I132" i="241"/>
  <c r="I137" i="241" s="1"/>
  <c r="R133" i="241" s="1"/>
  <c r="W127" i="241" s="1"/>
  <c r="W128" i="241" s="1"/>
  <c r="W129" i="241" s="1"/>
  <c r="C106" i="242"/>
  <c r="J102" i="242"/>
  <c r="G29" i="242"/>
  <c r="D26" i="241"/>
  <c r="I14" i="241"/>
  <c r="I21" i="241"/>
  <c r="AS30" i="242"/>
  <c r="AJ41" i="242"/>
  <c r="Z49" i="242"/>
  <c r="Z50" i="242" s="1"/>
  <c r="Z51" i="242" s="1"/>
  <c r="Z52" i="242" s="1"/>
  <c r="Z53" i="242" s="1"/>
  <c r="Z54" i="242" s="1"/>
  <c r="Z55" i="242" s="1"/>
  <c r="Z56" i="242" s="1"/>
  <c r="Z57" i="242" s="1"/>
  <c r="Z58" i="242" s="1"/>
  <c r="Z59" i="242" s="1"/>
  <c r="Z60" i="242" s="1"/>
  <c r="Z61" i="242" s="1"/>
  <c r="Z62" i="242" s="1"/>
  <c r="Z63" i="242" s="1"/>
  <c r="Z64" i="242" s="1"/>
  <c r="Z65" i="242" s="1"/>
  <c r="Z66" i="242" s="1"/>
  <c r="AP55" i="242"/>
  <c r="AE55" i="242" s="1"/>
  <c r="BC56" i="242"/>
  <c r="AU59" i="242"/>
  <c r="B76" i="242"/>
  <c r="AU75" i="242"/>
  <c r="B86" i="242"/>
  <c r="G24" i="242"/>
  <c r="D23" i="241"/>
  <c r="F295" i="63" s="1"/>
  <c r="G26" i="242"/>
  <c r="D15" i="241"/>
  <c r="F287" i="63" s="1"/>
  <c r="G18" i="242"/>
  <c r="AQ41" i="240"/>
  <c r="AI33" i="240" s="1"/>
  <c r="K14" i="241"/>
  <c r="D38" i="241"/>
  <c r="AP13" i="242"/>
  <c r="AS29" i="242"/>
  <c r="AT30" i="242"/>
  <c r="BA41" i="242"/>
  <c r="BA43" i="242"/>
  <c r="AC50" i="242"/>
  <c r="AC51" i="242"/>
  <c r="G59" i="242"/>
  <c r="AR61" i="242"/>
  <c r="G61" i="242"/>
  <c r="AG61" i="242"/>
  <c r="AJ61" i="242" s="1"/>
  <c r="AV55" i="242"/>
  <c r="AS55" i="242"/>
  <c r="AC57" i="242"/>
  <c r="AR57" i="242"/>
  <c r="G57" i="242"/>
  <c r="B73" i="242"/>
  <c r="AQ75" i="242"/>
  <c r="B83" i="242"/>
  <c r="AP45" i="242"/>
  <c r="AC53" i="242"/>
  <c r="AR53" i="242"/>
  <c r="AT55" i="242"/>
  <c r="AU60" i="242"/>
  <c r="AT60" i="242"/>
  <c r="AC61" i="242"/>
  <c r="B72" i="242"/>
  <c r="AR75" i="242"/>
  <c r="D13" i="241"/>
  <c r="F285" i="63" s="1"/>
  <c r="G21" i="242"/>
  <c r="AJ93" i="242"/>
  <c r="B93" i="242" s="1"/>
  <c r="B92" i="242"/>
  <c r="D12" i="245"/>
  <c r="F304" i="63" s="1"/>
  <c r="G15" i="246"/>
  <c r="AQ26" i="244"/>
  <c r="O26" i="244" s="1"/>
  <c r="G30" i="246"/>
  <c r="D27" i="245"/>
  <c r="AQ39" i="244"/>
  <c r="AI31" i="244" s="1"/>
  <c r="G25" i="242"/>
  <c r="D22" i="241"/>
  <c r="F294" i="63" s="1"/>
  <c r="G17" i="242"/>
  <c r="D14" i="241"/>
  <c r="F286" i="63" s="1"/>
  <c r="AP16" i="242"/>
  <c r="G53" i="242"/>
  <c r="AU55" i="242"/>
  <c r="AG57" i="242"/>
  <c r="AQ58" i="242"/>
  <c r="AP58" i="242"/>
  <c r="AE58" i="242" s="1"/>
  <c r="AS60" i="242"/>
  <c r="AG63" i="242"/>
  <c r="AJ63" i="242" s="1"/>
  <c r="AC9" i="243"/>
  <c r="W9" i="243"/>
  <c r="W15" i="243"/>
  <c r="G28" i="246"/>
  <c r="D25" i="245"/>
  <c r="AQ37" i="244"/>
  <c r="AI29" i="244" s="1"/>
  <c r="H147" i="245"/>
  <c r="M147" i="245"/>
  <c r="H192" i="245"/>
  <c r="M192" i="245"/>
  <c r="H232" i="245"/>
  <c r="M232" i="245"/>
  <c r="BA45" i="246"/>
  <c r="AG45" i="246"/>
  <c r="AJ45" i="246" s="1"/>
  <c r="AR45" i="246"/>
  <c r="AC45" i="246"/>
  <c r="AV58" i="246"/>
  <c r="AU58" i="246"/>
  <c r="AT58" i="246"/>
  <c r="AS58" i="246"/>
  <c r="H175" i="245"/>
  <c r="M175" i="245"/>
  <c r="H241" i="245"/>
  <c r="M241" i="245"/>
  <c r="O238" i="245" s="1"/>
  <c r="AJ62" i="242"/>
  <c r="AQ64" i="242"/>
  <c r="AP64" i="242"/>
  <c r="AR64" i="242"/>
  <c r="AC18" i="243"/>
  <c r="W18" i="243"/>
  <c r="D14" i="245"/>
  <c r="F306" i="63" s="1"/>
  <c r="AQ28" i="244"/>
  <c r="O28" i="244" s="1"/>
  <c r="G19" i="246"/>
  <c r="D16" i="245"/>
  <c r="F308" i="63" s="1"/>
  <c r="D28" i="245"/>
  <c r="G31" i="246"/>
  <c r="AQ40" i="244"/>
  <c r="AI32" i="244" s="1"/>
  <c r="G49" i="246"/>
  <c r="D49" i="246"/>
  <c r="D20" i="245"/>
  <c r="F312" i="63" s="1"/>
  <c r="G23" i="246"/>
  <c r="D22" i="245"/>
  <c r="F314" i="63" s="1"/>
  <c r="G25" i="246"/>
  <c r="BC65" i="242"/>
  <c r="AC16" i="243"/>
  <c r="W16" i="243"/>
  <c r="G27" i="246"/>
  <c r="D24" i="245"/>
  <c r="F316" i="63" s="1"/>
  <c r="AQ32" i="244"/>
  <c r="H170" i="245"/>
  <c r="M170" i="245"/>
  <c r="AV50" i="246"/>
  <c r="AU50" i="246"/>
  <c r="AT50" i="246"/>
  <c r="AS50" i="246"/>
  <c r="B84" i="246"/>
  <c r="G17" i="246"/>
  <c r="G20" i="246"/>
  <c r="D17" i="245"/>
  <c r="F309" i="63" s="1"/>
  <c r="AQ31" i="244"/>
  <c r="O31" i="244" s="1"/>
  <c r="G22" i="246"/>
  <c r="D19" i="245"/>
  <c r="F311" i="63" s="1"/>
  <c r="Q18" i="245"/>
  <c r="I128" i="245"/>
  <c r="R128" i="245" s="1"/>
  <c r="U127" i="245" s="1"/>
  <c r="U128" i="245" s="1"/>
  <c r="U129" i="245" s="1"/>
  <c r="M157" i="245"/>
  <c r="H210" i="245"/>
  <c r="M210" i="245"/>
  <c r="H217" i="245"/>
  <c r="M217" i="245"/>
  <c r="AQ53" i="246"/>
  <c r="AP53" i="246"/>
  <c r="AE53" i="246" s="1"/>
  <c r="G14" i="246"/>
  <c r="D11" i="245"/>
  <c r="F303" i="63" s="1"/>
  <c r="AQ25" i="244"/>
  <c r="O25" i="244" s="1"/>
  <c r="AU16" i="246"/>
  <c r="AT16" i="246"/>
  <c r="AV30" i="246"/>
  <c r="AU30" i="246"/>
  <c r="AT30" i="246"/>
  <c r="AS30" i="246"/>
  <c r="AS46" i="246"/>
  <c r="AV46" i="246"/>
  <c r="AU46" i="246"/>
  <c r="AV54" i="246"/>
  <c r="AU54" i="246"/>
  <c r="AT54" i="246"/>
  <c r="AS54" i="246"/>
  <c r="G16" i="250"/>
  <c r="D13" i="249"/>
  <c r="F325" i="63" s="1"/>
  <c r="AQ27" i="248"/>
  <c r="O27" i="248" s="1"/>
  <c r="D21" i="245"/>
  <c r="F313" i="63" s="1"/>
  <c r="G24" i="246"/>
  <c r="D13" i="245"/>
  <c r="F305" i="63" s="1"/>
  <c r="G16" i="246"/>
  <c r="D29" i="245"/>
  <c r="G32" i="246"/>
  <c r="M190" i="245"/>
  <c r="M212" i="245"/>
  <c r="M248" i="245"/>
  <c r="AS16" i="246"/>
  <c r="AQ44" i="246"/>
  <c r="AP44" i="246"/>
  <c r="AT46" i="246"/>
  <c r="AG51" i="246"/>
  <c r="AC51" i="246"/>
  <c r="AR51" i="246"/>
  <c r="G51" i="246"/>
  <c r="AQ61" i="246"/>
  <c r="AP61" i="246"/>
  <c r="BC64" i="246"/>
  <c r="BA64" i="246"/>
  <c r="G29" i="246"/>
  <c r="D26" i="245"/>
  <c r="H203" i="245"/>
  <c r="AV16" i="246"/>
  <c r="AG55" i="246"/>
  <c r="AC55" i="246"/>
  <c r="AR55" i="246"/>
  <c r="G55" i="246"/>
  <c r="BC60" i="246"/>
  <c r="BA60" i="246"/>
  <c r="BC61" i="246"/>
  <c r="BA61" i="246"/>
  <c r="AJ70" i="246"/>
  <c r="B86" i="246"/>
  <c r="AU75" i="246"/>
  <c r="W10" i="247"/>
  <c r="AC10" i="247"/>
  <c r="G13" i="246"/>
  <c r="D23" i="245"/>
  <c r="F315" i="63" s="1"/>
  <c r="G26" i="246"/>
  <c r="G18" i="246"/>
  <c r="D15" i="245"/>
  <c r="F307" i="63" s="1"/>
  <c r="H176" i="245"/>
  <c r="H198" i="245"/>
  <c r="H218" i="245"/>
  <c r="B41" i="246"/>
  <c r="BC44" i="246"/>
  <c r="BA44" i="246"/>
  <c r="AG59" i="246"/>
  <c r="AC59" i="246"/>
  <c r="AR59" i="246"/>
  <c r="G59" i="246"/>
  <c r="B72" i="246"/>
  <c r="AG80" i="247"/>
  <c r="H163" i="245"/>
  <c r="H185" i="245"/>
  <c r="H227" i="245"/>
  <c r="B44" i="246"/>
  <c r="G50" i="246"/>
  <c r="AG50" i="246"/>
  <c r="AC50" i="246"/>
  <c r="B60" i="246"/>
  <c r="B63" i="246"/>
  <c r="B80" i="246"/>
  <c r="AT17" i="246"/>
  <c r="AS17" i="246"/>
  <c r="AS32" i="246"/>
  <c r="AV32" i="246"/>
  <c r="AU32" i="246"/>
  <c r="BC42" i="246"/>
  <c r="BA42" i="246"/>
  <c r="AS44" i="246"/>
  <c r="AV44" i="246"/>
  <c r="AU44" i="246"/>
  <c r="B46" i="246"/>
  <c r="G54" i="246"/>
  <c r="AG54" i="246"/>
  <c r="AC54" i="246"/>
  <c r="AG65" i="246"/>
  <c r="AJ65" i="246" s="1"/>
  <c r="AC65" i="246"/>
  <c r="AR65" i="246"/>
  <c r="G65" i="246"/>
  <c r="G21" i="246"/>
  <c r="AT13" i="246"/>
  <c r="AU17" i="246"/>
  <c r="AT32" i="246"/>
  <c r="AT44" i="246"/>
  <c r="G58" i="246"/>
  <c r="AG58" i="246"/>
  <c r="AC58" i="246"/>
  <c r="AS75" i="246"/>
  <c r="AT31" i="246"/>
  <c r="AG53" i="246"/>
  <c r="AG57" i="246"/>
  <c r="AT61" i="246"/>
  <c r="BA66" i="246"/>
  <c r="AT75" i="246"/>
  <c r="B79" i="246"/>
  <c r="B81" i="246"/>
  <c r="AC15" i="247"/>
  <c r="G26" i="250"/>
  <c r="D23" i="249"/>
  <c r="F335" i="63" s="1"/>
  <c r="AQ35" i="248"/>
  <c r="AI27" i="248" s="1"/>
  <c r="M170" i="249"/>
  <c r="H170" i="249"/>
  <c r="AS18" i="246"/>
  <c r="AS29" i="246"/>
  <c r="AG61" i="246"/>
  <c r="AJ61" i="246" s="1"/>
  <c r="AR62" i="246"/>
  <c r="AP66" i="246"/>
  <c r="D11" i="249"/>
  <c r="F323" i="63" s="1"/>
  <c r="G14" i="250"/>
  <c r="D14" i="249"/>
  <c r="F326" i="63" s="1"/>
  <c r="G17" i="250"/>
  <c r="AQ28" i="248"/>
  <c r="O28" i="248" s="1"/>
  <c r="M198" i="249"/>
  <c r="H198" i="249"/>
  <c r="G24" i="250"/>
  <c r="D21" i="249"/>
  <c r="F333" i="63" s="1"/>
  <c r="AQ33" i="248"/>
  <c r="M226" i="249"/>
  <c r="H226" i="249"/>
  <c r="AU29" i="246"/>
  <c r="AP45" i="246"/>
  <c r="AP46" i="246"/>
  <c r="AP75" i="246"/>
  <c r="AD78" i="246"/>
  <c r="AS70" i="246" s="1"/>
  <c r="AS71" i="246" s="1"/>
  <c r="AS72" i="246" s="1"/>
  <c r="AI24" i="248"/>
  <c r="O32" i="248"/>
  <c r="AA20" i="247"/>
  <c r="X79" i="247" s="1"/>
  <c r="D22" i="249"/>
  <c r="F334" i="63" s="1"/>
  <c r="G25" i="250"/>
  <c r="AQ34" i="248"/>
  <c r="AI26" i="248" s="1"/>
  <c r="G18" i="250"/>
  <c r="D15" i="249"/>
  <c r="F327" i="63" s="1"/>
  <c r="G32" i="250"/>
  <c r="D29" i="249"/>
  <c r="AQ41" i="248"/>
  <c r="AI33" i="248" s="1"/>
  <c r="K30" i="249"/>
  <c r="D24" i="249"/>
  <c r="F336" i="63" s="1"/>
  <c r="G27" i="250"/>
  <c r="D16" i="249"/>
  <c r="F328" i="63" s="1"/>
  <c r="G19" i="250"/>
  <c r="K35" i="249"/>
  <c r="R131" i="249"/>
  <c r="M171" i="249"/>
  <c r="M199" i="249"/>
  <c r="M227" i="249"/>
  <c r="M240" i="249"/>
  <c r="H240" i="249"/>
  <c r="I128" i="249"/>
  <c r="M168" i="249"/>
  <c r="H168" i="249"/>
  <c r="M196" i="249"/>
  <c r="H196" i="249"/>
  <c r="M224" i="249"/>
  <c r="H224" i="249"/>
  <c r="G13" i="250"/>
  <c r="D10" i="249"/>
  <c r="F322" i="63" s="1"/>
  <c r="D26" i="249"/>
  <c r="G29" i="250"/>
  <c r="G21" i="250"/>
  <c r="D18" i="249"/>
  <c r="F330" i="63" s="1"/>
  <c r="M150" i="249"/>
  <c r="M178" i="249"/>
  <c r="M206" i="249"/>
  <c r="M241" i="249"/>
  <c r="K31" i="249"/>
  <c r="K32" i="249"/>
  <c r="M147" i="249"/>
  <c r="H147" i="249"/>
  <c r="M175" i="249"/>
  <c r="H175" i="249"/>
  <c r="M203" i="249"/>
  <c r="H203" i="249"/>
  <c r="M231" i="249"/>
  <c r="H231" i="249"/>
  <c r="G23" i="250"/>
  <c r="D20" i="249"/>
  <c r="F332" i="63" s="1"/>
  <c r="G15" i="250"/>
  <c r="D12" i="249"/>
  <c r="F324" i="63" s="1"/>
  <c r="G31" i="250"/>
  <c r="D28" i="249"/>
  <c r="M157" i="249"/>
  <c r="M185" i="249"/>
  <c r="M213" i="249"/>
  <c r="M238" i="249"/>
  <c r="H238" i="249"/>
  <c r="D25" i="249"/>
  <c r="G28" i="250"/>
  <c r="D17" i="249"/>
  <c r="F329" i="63" s="1"/>
  <c r="G20" i="250"/>
  <c r="M154" i="249"/>
  <c r="H154" i="249"/>
  <c r="M182" i="249"/>
  <c r="H182" i="249"/>
  <c r="M210" i="249"/>
  <c r="H210" i="249"/>
  <c r="M245" i="249"/>
  <c r="H245" i="249"/>
  <c r="D27" i="249"/>
  <c r="G30" i="250"/>
  <c r="D19" i="249"/>
  <c r="F331" i="63" s="1"/>
  <c r="G22" i="250"/>
  <c r="M161" i="249"/>
  <c r="H161" i="249"/>
  <c r="M189" i="249"/>
  <c r="H189" i="249"/>
  <c r="M217" i="249"/>
  <c r="H217" i="249"/>
  <c r="M233" i="249"/>
  <c r="H233" i="249"/>
  <c r="AT13" i="250"/>
  <c r="AU13" i="250"/>
  <c r="AV15" i="250"/>
  <c r="AT15" i="250"/>
  <c r="AS45" i="250"/>
  <c r="AT51" i="250"/>
  <c r="AV51" i="250"/>
  <c r="AS51" i="250"/>
  <c r="B73" i="250"/>
  <c r="AS17" i="250"/>
  <c r="AS30" i="250"/>
  <c r="AU45" i="250"/>
  <c r="AT46" i="250"/>
  <c r="AS46" i="250"/>
  <c r="AV46" i="250"/>
  <c r="AP49" i="250"/>
  <c r="AE49" i="250" s="1"/>
  <c r="AU51" i="250"/>
  <c r="AU30" i="250"/>
  <c r="BA42" i="250"/>
  <c r="B65" i="250"/>
  <c r="B76" i="250"/>
  <c r="AV29" i="250"/>
  <c r="AS29" i="250"/>
  <c r="AV30" i="250"/>
  <c r="AJ42" i="250"/>
  <c r="B62" i="250"/>
  <c r="AU75" i="250"/>
  <c r="B86" i="250"/>
  <c r="AT29" i="250"/>
  <c r="AS31" i="250"/>
  <c r="AG43" i="250"/>
  <c r="AJ43" i="250" s="1"/>
  <c r="AR43" i="250"/>
  <c r="AR54" i="250"/>
  <c r="AC54" i="250"/>
  <c r="G54" i="250"/>
  <c r="AG54" i="250"/>
  <c r="BC64" i="250"/>
  <c r="AP53" i="250"/>
  <c r="AE53" i="250" s="1"/>
  <c r="AQ53" i="250"/>
  <c r="AT32" i="250"/>
  <c r="AV32" i="250"/>
  <c r="AS32" i="250"/>
  <c r="AJ41" i="250"/>
  <c r="BC41" i="250"/>
  <c r="AV42" i="250"/>
  <c r="AS42" i="250"/>
  <c r="AS44" i="250"/>
  <c r="AS61" i="250"/>
  <c r="AV61" i="250"/>
  <c r="AU61" i="250"/>
  <c r="AT61" i="250"/>
  <c r="AG58" i="250"/>
  <c r="AC62" i="250"/>
  <c r="AS66" i="250"/>
  <c r="AA20" i="251"/>
  <c r="X79" i="251" s="1"/>
  <c r="AF109" i="250"/>
  <c r="AC66" i="250"/>
  <c r="AU66" i="250"/>
  <c r="B72" i="250"/>
  <c r="BC61" i="250"/>
  <c r="G64" i="250"/>
  <c r="AR75" i="250"/>
  <c r="B77" i="250"/>
  <c r="AS58" i="250"/>
  <c r="AC12" i="251"/>
  <c r="W12" i="251"/>
  <c r="G58" i="250"/>
  <c r="AT58" i="250"/>
  <c r="AR62" i="250"/>
  <c r="AS63" i="250"/>
  <c r="AC64" i="250"/>
  <c r="AC58" i="250"/>
  <c r="AU58" i="250"/>
  <c r="AT63" i="250"/>
  <c r="AJ78" i="250"/>
  <c r="B83" i="250"/>
  <c r="B88" i="250"/>
  <c r="B81" i="250"/>
  <c r="AC9" i="251"/>
  <c r="AC16" i="251"/>
  <c r="AC18" i="251"/>
  <c r="B80" i="250"/>
  <c r="I132" i="249"/>
  <c r="I137" i="249" s="1"/>
  <c r="M154" i="221"/>
  <c r="H154" i="221"/>
  <c r="M168" i="221"/>
  <c r="H168" i="221"/>
  <c r="M182" i="221"/>
  <c r="H182" i="221"/>
  <c r="R139" i="221"/>
  <c r="M196" i="221"/>
  <c r="H196" i="221"/>
  <c r="M210" i="221"/>
  <c r="H210" i="221"/>
  <c r="G17" i="222"/>
  <c r="D14" i="221"/>
  <c r="F186" i="63" s="1"/>
  <c r="D16" i="221"/>
  <c r="F188" i="63" s="1"/>
  <c r="G19" i="222"/>
  <c r="G32" i="222"/>
  <c r="D29" i="221"/>
  <c r="AQ41" i="220"/>
  <c r="AI33" i="220" s="1"/>
  <c r="L126" i="221"/>
  <c r="I126" i="221"/>
  <c r="M169" i="221"/>
  <c r="M171" i="221"/>
  <c r="M227" i="221"/>
  <c r="AU26" i="222"/>
  <c r="AT26" i="222"/>
  <c r="AV26" i="222"/>
  <c r="AP66" i="222"/>
  <c r="AQ66" i="222"/>
  <c r="B84" i="222"/>
  <c r="G25" i="222"/>
  <c r="D22" i="221"/>
  <c r="F194" i="63" s="1"/>
  <c r="G27" i="222"/>
  <c r="D24" i="221"/>
  <c r="F196" i="63" s="1"/>
  <c r="AQ36" i="220"/>
  <c r="AI28" i="220" s="1"/>
  <c r="K33" i="221"/>
  <c r="K42" i="221"/>
  <c r="H163" i="221"/>
  <c r="M205" i="221"/>
  <c r="M225" i="221"/>
  <c r="M240" i="221"/>
  <c r="H240" i="221"/>
  <c r="AU22" i="222"/>
  <c r="AV22" i="222"/>
  <c r="AT22" i="222"/>
  <c r="AS22" i="222"/>
  <c r="AS26" i="222"/>
  <c r="B55" i="222"/>
  <c r="D26" i="221"/>
  <c r="G29" i="222"/>
  <c r="G21" i="222"/>
  <c r="D18" i="221"/>
  <c r="F190" i="63" s="1"/>
  <c r="M213" i="221"/>
  <c r="H241" i="221"/>
  <c r="M241" i="221"/>
  <c r="AU75" i="222"/>
  <c r="B86" i="222"/>
  <c r="D20" i="221"/>
  <c r="F192" i="63" s="1"/>
  <c r="G23" i="222"/>
  <c r="AQ32" i="220"/>
  <c r="D12" i="221"/>
  <c r="F184" i="63" s="1"/>
  <c r="G15" i="222"/>
  <c r="D13" i="221"/>
  <c r="F185" i="63" s="1"/>
  <c r="G16" i="222"/>
  <c r="AQ28" i="220"/>
  <c r="O28" i="220" s="1"/>
  <c r="AU27" i="222"/>
  <c r="AT27" i="222"/>
  <c r="AV27" i="222"/>
  <c r="AQ52" i="222"/>
  <c r="AP52" i="222"/>
  <c r="AE52" i="222" s="1"/>
  <c r="BA61" i="222"/>
  <c r="BC61" i="222"/>
  <c r="G24" i="222"/>
  <c r="D21" i="221"/>
  <c r="F193" i="63" s="1"/>
  <c r="D15" i="221"/>
  <c r="F187" i="63" s="1"/>
  <c r="AQ29" i="220"/>
  <c r="O29" i="220" s="1"/>
  <c r="G18" i="222"/>
  <c r="AQ30" i="220"/>
  <c r="O30" i="220" s="1"/>
  <c r="D28" i="221"/>
  <c r="G31" i="222"/>
  <c r="M199" i="221"/>
  <c r="AS27" i="222"/>
  <c r="G13" i="222"/>
  <c r="D10" i="221"/>
  <c r="F182" i="63" s="1"/>
  <c r="G26" i="222"/>
  <c r="D23" i="221"/>
  <c r="F195" i="63" s="1"/>
  <c r="G20" i="222"/>
  <c r="D17" i="221"/>
  <c r="F189" i="63" s="1"/>
  <c r="AQ38" i="220"/>
  <c r="AI30" i="220" s="1"/>
  <c r="M177" i="221"/>
  <c r="M197" i="221"/>
  <c r="M233" i="221"/>
  <c r="O231" i="221" s="1"/>
  <c r="AF109" i="222"/>
  <c r="AC46" i="222"/>
  <c r="AG46" i="222"/>
  <c r="AJ46" i="222" s="1"/>
  <c r="AR46" i="222"/>
  <c r="D25" i="221"/>
  <c r="AQ37" i="220"/>
  <c r="AI29" i="220" s="1"/>
  <c r="G28" i="222"/>
  <c r="M224" i="221"/>
  <c r="H224" i="221"/>
  <c r="G49" i="222"/>
  <c r="D49" i="222"/>
  <c r="AU32" i="222"/>
  <c r="AG56" i="222"/>
  <c r="AR56" i="222"/>
  <c r="AC56" i="222"/>
  <c r="AP57" i="222"/>
  <c r="AE57" i="222" s="1"/>
  <c r="AQ57" i="222"/>
  <c r="AG59" i="222"/>
  <c r="G59" i="222"/>
  <c r="W16" i="223"/>
  <c r="AI25" i="224"/>
  <c r="O33" i="224"/>
  <c r="Q19" i="225"/>
  <c r="S19" i="225"/>
  <c r="M149" i="225"/>
  <c r="H149" i="225"/>
  <c r="M155" i="225"/>
  <c r="H155" i="225"/>
  <c r="M170" i="225"/>
  <c r="H170" i="225"/>
  <c r="M240" i="225"/>
  <c r="H240" i="225"/>
  <c r="M247" i="221"/>
  <c r="AS21" i="222"/>
  <c r="AU24" i="222"/>
  <c r="AT24" i="222"/>
  <c r="AU25" i="222"/>
  <c r="AT25" i="222"/>
  <c r="BA45" i="222"/>
  <c r="AG52" i="222"/>
  <c r="AC52" i="222"/>
  <c r="AR52" i="222"/>
  <c r="G56" i="222"/>
  <c r="G58" i="222"/>
  <c r="AC58" i="222"/>
  <c r="AR58" i="222"/>
  <c r="AC59" i="222"/>
  <c r="B73" i="222"/>
  <c r="D12" i="225"/>
  <c r="F204" i="63" s="1"/>
  <c r="G15" i="226"/>
  <c r="AQ26" i="224"/>
  <c r="O26" i="224" s="1"/>
  <c r="H183" i="225"/>
  <c r="M183" i="225"/>
  <c r="M192" i="225"/>
  <c r="H192" i="225"/>
  <c r="M231" i="225"/>
  <c r="O231" i="225" s="1"/>
  <c r="H231" i="225"/>
  <c r="M246" i="225"/>
  <c r="H246" i="225"/>
  <c r="M150" i="225"/>
  <c r="H150" i="225"/>
  <c r="M171" i="225"/>
  <c r="H171" i="225"/>
  <c r="M204" i="225"/>
  <c r="H204" i="225"/>
  <c r="M238" i="225"/>
  <c r="H238" i="225"/>
  <c r="AS21" i="226"/>
  <c r="B82" i="222"/>
  <c r="AQ75" i="222"/>
  <c r="AA20" i="223"/>
  <c r="X79" i="223" s="1"/>
  <c r="C109" i="222"/>
  <c r="AR14" i="222"/>
  <c r="K31" i="225"/>
  <c r="H217" i="225"/>
  <c r="M217" i="225"/>
  <c r="AT15" i="222"/>
  <c r="AS15" i="222"/>
  <c r="AU28" i="222"/>
  <c r="AT28" i="222"/>
  <c r="AQ51" i="222"/>
  <c r="AR59" i="222"/>
  <c r="AG80" i="223"/>
  <c r="AG25" i="222"/>
  <c r="D20" i="225"/>
  <c r="F212" i="63" s="1"/>
  <c r="G23" i="226"/>
  <c r="AQ32" i="224"/>
  <c r="G16" i="226"/>
  <c r="D13" i="225"/>
  <c r="F205" i="63" s="1"/>
  <c r="AQ27" i="224"/>
  <c r="O27" i="224" s="1"/>
  <c r="M196" i="225"/>
  <c r="H196" i="225"/>
  <c r="AU15" i="222"/>
  <c r="AS28" i="222"/>
  <c r="AR54" i="222"/>
  <c r="G54" i="222"/>
  <c r="AS75" i="222"/>
  <c r="W5" i="223"/>
  <c r="AC5" i="223"/>
  <c r="AC15" i="223"/>
  <c r="W15" i="223"/>
  <c r="M197" i="225"/>
  <c r="H197" i="225"/>
  <c r="D11" i="221"/>
  <c r="F183" i="63" s="1"/>
  <c r="G14" i="222"/>
  <c r="G30" i="222"/>
  <c r="D27" i="221"/>
  <c r="D19" i="221"/>
  <c r="F191" i="63" s="1"/>
  <c r="G22" i="222"/>
  <c r="H245" i="221"/>
  <c r="AV13" i="222"/>
  <c r="AU13" i="222"/>
  <c r="AS13" i="222"/>
  <c r="AV15" i="222"/>
  <c r="AV28" i="222"/>
  <c r="BA42" i="222"/>
  <c r="AR45" i="222"/>
  <c r="AR50" i="222"/>
  <c r="G50" i="222"/>
  <c r="AC54" i="222"/>
  <c r="AG60" i="222"/>
  <c r="AJ60" i="222" s="1"/>
  <c r="AR60" i="222"/>
  <c r="AT63" i="222"/>
  <c r="AU63" i="222"/>
  <c r="AS63" i="222"/>
  <c r="AG65" i="222"/>
  <c r="AJ65" i="222" s="1"/>
  <c r="AR65" i="222"/>
  <c r="G65" i="222"/>
  <c r="AO27" i="222"/>
  <c r="AG27" i="222"/>
  <c r="G17" i="226"/>
  <c r="D14" i="225"/>
  <c r="F206" i="63" s="1"/>
  <c r="AQ28" i="224"/>
  <c r="O28" i="224" s="1"/>
  <c r="M190" i="225"/>
  <c r="H190" i="225"/>
  <c r="AT32" i="222"/>
  <c r="AS32" i="222"/>
  <c r="AQ44" i="222"/>
  <c r="AP44" i="222"/>
  <c r="BC55" i="222"/>
  <c r="BA55" i="222"/>
  <c r="AP60" i="222"/>
  <c r="AG66" i="222"/>
  <c r="AJ66" i="222" s="1"/>
  <c r="AR66" i="222"/>
  <c r="AC66" i="222"/>
  <c r="AT70" i="222"/>
  <c r="AT71" i="222" s="1"/>
  <c r="AT72" i="222" s="1"/>
  <c r="AJ78" i="222"/>
  <c r="B87" i="222"/>
  <c r="AR30" i="222"/>
  <c r="AO30" i="222"/>
  <c r="D24" i="225"/>
  <c r="F216" i="63" s="1"/>
  <c r="G27" i="226"/>
  <c r="G20" i="226"/>
  <c r="D17" i="225"/>
  <c r="F209" i="63" s="1"/>
  <c r="G32" i="226"/>
  <c r="D29" i="225"/>
  <c r="AQ41" i="224"/>
  <c r="AI33" i="224" s="1"/>
  <c r="K44" i="225"/>
  <c r="K39" i="225"/>
  <c r="H182" i="225"/>
  <c r="M182" i="225"/>
  <c r="M212" i="225"/>
  <c r="H212" i="225"/>
  <c r="D16" i="225"/>
  <c r="F208" i="63" s="1"/>
  <c r="G19" i="226"/>
  <c r="M169" i="225"/>
  <c r="H169" i="225"/>
  <c r="M213" i="225"/>
  <c r="H213" i="225"/>
  <c r="H232" i="225"/>
  <c r="AU15" i="226"/>
  <c r="AS15" i="226"/>
  <c r="AT15" i="226"/>
  <c r="AT25" i="226"/>
  <c r="B41" i="226"/>
  <c r="AV30" i="226"/>
  <c r="AS30" i="226"/>
  <c r="AU30" i="226"/>
  <c r="AU45" i="226"/>
  <c r="AT45" i="226"/>
  <c r="AS45" i="226"/>
  <c r="AV45" i="226"/>
  <c r="AP64" i="222"/>
  <c r="D22" i="225"/>
  <c r="F214" i="63" s="1"/>
  <c r="G25" i="226"/>
  <c r="AQ34" i="224"/>
  <c r="AI26" i="224" s="1"/>
  <c r="AR75" i="222"/>
  <c r="W9" i="223"/>
  <c r="W19" i="223"/>
  <c r="D15" i="225"/>
  <c r="F207" i="63" s="1"/>
  <c r="G18" i="226"/>
  <c r="AQ29" i="224"/>
  <c r="O29" i="224" s="1"/>
  <c r="AQ30" i="224"/>
  <c r="O30" i="224" s="1"/>
  <c r="D28" i="225"/>
  <c r="G31" i="226"/>
  <c r="AQ40" i="224"/>
  <c r="AI32" i="224" s="1"/>
  <c r="M161" i="225"/>
  <c r="H161" i="225"/>
  <c r="M191" i="225"/>
  <c r="H191" i="225"/>
  <c r="AT41" i="222"/>
  <c r="G26" i="226"/>
  <c r="D23" i="225"/>
  <c r="F215" i="63" s="1"/>
  <c r="D25" i="225"/>
  <c r="G28" i="226"/>
  <c r="AQ37" i="224"/>
  <c r="AI29" i="224" s="1"/>
  <c r="I128" i="225"/>
  <c r="H156" i="225"/>
  <c r="H164" i="225"/>
  <c r="H234" i="225"/>
  <c r="AU14" i="226"/>
  <c r="AV43" i="226"/>
  <c r="AU43" i="226"/>
  <c r="AT43" i="226"/>
  <c r="AS43" i="226"/>
  <c r="G24" i="226"/>
  <c r="D21" i="225"/>
  <c r="F213" i="63" s="1"/>
  <c r="M148" i="225"/>
  <c r="H148" i="225"/>
  <c r="H162" i="225"/>
  <c r="H177" i="225"/>
  <c r="M218" i="225"/>
  <c r="H218" i="225"/>
  <c r="M226" i="225"/>
  <c r="H226" i="225"/>
  <c r="AV26" i="226"/>
  <c r="AU26" i="226"/>
  <c r="AT26" i="226"/>
  <c r="AS26" i="226"/>
  <c r="AU46" i="226"/>
  <c r="AT46" i="226"/>
  <c r="AS46" i="226"/>
  <c r="AV46" i="226"/>
  <c r="G30" i="226"/>
  <c r="D27" i="225"/>
  <c r="I127" i="225"/>
  <c r="AU24" i="226"/>
  <c r="BA42" i="226"/>
  <c r="AJ42" i="226"/>
  <c r="BC42" i="226"/>
  <c r="AU44" i="226"/>
  <c r="AT44" i="226"/>
  <c r="AS44" i="226"/>
  <c r="AG60" i="226"/>
  <c r="AJ60" i="226" s="1"/>
  <c r="AC60" i="226"/>
  <c r="G60" i="226"/>
  <c r="B71" i="226"/>
  <c r="B79" i="226"/>
  <c r="AT75" i="226"/>
  <c r="B86" i="226"/>
  <c r="AU75" i="226"/>
  <c r="AF109" i="226"/>
  <c r="AQ43" i="226"/>
  <c r="AP43" i="226"/>
  <c r="AV60" i="226"/>
  <c r="AU60" i="226"/>
  <c r="AT60" i="226"/>
  <c r="AS60" i="226"/>
  <c r="AG66" i="226"/>
  <c r="AJ66" i="226" s="1"/>
  <c r="AC66" i="226"/>
  <c r="G66" i="226"/>
  <c r="G22" i="226"/>
  <c r="G28" i="230"/>
  <c r="D25" i="229"/>
  <c r="AQ37" i="228"/>
  <c r="AI29" i="228" s="1"/>
  <c r="G13" i="226"/>
  <c r="D10" i="225"/>
  <c r="F202" i="63" s="1"/>
  <c r="G29" i="226"/>
  <c r="D26" i="225"/>
  <c r="G21" i="226"/>
  <c r="D18" i="225"/>
  <c r="F210" i="63" s="1"/>
  <c r="AU17" i="226"/>
  <c r="AT20" i="226"/>
  <c r="AU28" i="226"/>
  <c r="AV41" i="226"/>
  <c r="AU41" i="226"/>
  <c r="AT41" i="226"/>
  <c r="AG44" i="226"/>
  <c r="AJ44" i="226" s="1"/>
  <c r="AC44" i="226"/>
  <c r="AG50" i="226"/>
  <c r="AC50" i="226"/>
  <c r="AR50" i="226"/>
  <c r="G50" i="226"/>
  <c r="BC60" i="226"/>
  <c r="B72" i="226"/>
  <c r="AC19" i="227"/>
  <c r="W19" i="227"/>
  <c r="H238" i="229"/>
  <c r="M238" i="229"/>
  <c r="AV17" i="226"/>
  <c r="BA45" i="226"/>
  <c r="AG45" i="226"/>
  <c r="AJ45" i="226" s="1"/>
  <c r="AC45" i="226"/>
  <c r="BC65" i="226"/>
  <c r="BA65" i="226"/>
  <c r="AR66" i="226"/>
  <c r="AJ70" i="226"/>
  <c r="AD70" i="226"/>
  <c r="AC16" i="227"/>
  <c r="W16" i="227"/>
  <c r="AG46" i="226"/>
  <c r="AJ46" i="226" s="1"/>
  <c r="AC46" i="226"/>
  <c r="BC61" i="226"/>
  <c r="BA61" i="226"/>
  <c r="AG63" i="226"/>
  <c r="AJ63" i="226" s="1"/>
  <c r="AR63" i="226"/>
  <c r="G63" i="226"/>
  <c r="AR16" i="226"/>
  <c r="AR54" i="226"/>
  <c r="G54" i="226"/>
  <c r="AR58" i="226"/>
  <c r="G58" i="226"/>
  <c r="AU64" i="226"/>
  <c r="AJ65" i="226"/>
  <c r="AR75" i="226"/>
  <c r="B92" i="226"/>
  <c r="AJ93" i="226"/>
  <c r="B93" i="226" s="1"/>
  <c r="G31" i="230"/>
  <c r="D28" i="229"/>
  <c r="AQ40" i="228"/>
  <c r="AI32" i="228" s="1"/>
  <c r="H147" i="229"/>
  <c r="M147" i="229"/>
  <c r="H227" i="229"/>
  <c r="M227" i="229"/>
  <c r="BA41" i="230"/>
  <c r="AC61" i="226"/>
  <c r="AR61" i="226"/>
  <c r="AC64" i="226"/>
  <c r="AV64" i="226"/>
  <c r="AQ65" i="226"/>
  <c r="D12" i="229"/>
  <c r="F224" i="63" s="1"/>
  <c r="G15" i="230"/>
  <c r="G19" i="230"/>
  <c r="D16" i="229"/>
  <c r="F228" i="63" s="1"/>
  <c r="H161" i="229"/>
  <c r="M161" i="229"/>
  <c r="M192" i="229"/>
  <c r="H192" i="229"/>
  <c r="M206" i="229"/>
  <c r="H206" i="229"/>
  <c r="M217" i="229"/>
  <c r="H217" i="229"/>
  <c r="AS51" i="226"/>
  <c r="AR57" i="226"/>
  <c r="G61" i="226"/>
  <c r="BA64" i="226"/>
  <c r="AC9" i="227"/>
  <c r="W9" i="227"/>
  <c r="G22" i="230"/>
  <c r="D19" i="229"/>
  <c r="F231" i="63" s="1"/>
  <c r="H175" i="229"/>
  <c r="M175" i="229"/>
  <c r="H224" i="229"/>
  <c r="M224" i="229"/>
  <c r="M231" i="229"/>
  <c r="H231" i="229"/>
  <c r="BA56" i="230"/>
  <c r="BC56" i="230"/>
  <c r="AT70" i="226"/>
  <c r="AT71" i="226" s="1"/>
  <c r="AT72" i="226" s="1"/>
  <c r="B88" i="226"/>
  <c r="G23" i="230"/>
  <c r="D20" i="229"/>
  <c r="F232" i="63" s="1"/>
  <c r="AQ32" i="228"/>
  <c r="AQ30" i="228"/>
  <c r="O30" i="228" s="1"/>
  <c r="H189" i="229"/>
  <c r="M189" i="229"/>
  <c r="M198" i="229"/>
  <c r="O196" i="229" s="1"/>
  <c r="H198" i="229"/>
  <c r="M212" i="229"/>
  <c r="H212" i="229"/>
  <c r="AT59" i="230"/>
  <c r="AV59" i="230"/>
  <c r="AU59" i="230"/>
  <c r="AS59" i="230"/>
  <c r="AR56" i="226"/>
  <c r="B76" i="226"/>
  <c r="G27" i="230"/>
  <c r="D24" i="229"/>
  <c r="F236" i="63" s="1"/>
  <c r="AQ36" i="228"/>
  <c r="AI28" i="228" s="1"/>
  <c r="D17" i="229"/>
  <c r="F229" i="63" s="1"/>
  <c r="G20" i="230"/>
  <c r="AQ31" i="228"/>
  <c r="O31" i="228" s="1"/>
  <c r="M190" i="229"/>
  <c r="H190" i="229"/>
  <c r="M204" i="229"/>
  <c r="H204" i="229"/>
  <c r="H225" i="229"/>
  <c r="M225" i="229"/>
  <c r="G56" i="226"/>
  <c r="AG61" i="226"/>
  <c r="AJ61" i="226" s="1"/>
  <c r="BC62" i="226"/>
  <c r="BA62" i="226"/>
  <c r="AC18" i="227"/>
  <c r="W18" i="227"/>
  <c r="AQ26" i="228"/>
  <c r="O26" i="228" s="1"/>
  <c r="G30" i="230"/>
  <c r="D27" i="229"/>
  <c r="AQ39" i="228"/>
  <c r="AI31" i="228" s="1"/>
  <c r="AT20" i="230"/>
  <c r="AT31" i="230"/>
  <c r="AV31" i="230"/>
  <c r="AV50" i="230"/>
  <c r="W10" i="231"/>
  <c r="AC10" i="231"/>
  <c r="AG80" i="227"/>
  <c r="G14" i="230"/>
  <c r="D11" i="229"/>
  <c r="F223" i="63" s="1"/>
  <c r="AQ25" i="228"/>
  <c r="O25" i="228" s="1"/>
  <c r="H219" i="229"/>
  <c r="M219" i="229"/>
  <c r="AU46" i="230"/>
  <c r="AV46" i="230"/>
  <c r="AT46" i="230"/>
  <c r="AS46" i="230"/>
  <c r="G49" i="230"/>
  <c r="D49" i="230"/>
  <c r="AV51" i="230"/>
  <c r="AU51" i="230"/>
  <c r="AT51" i="230"/>
  <c r="AS51" i="230"/>
  <c r="D21" i="229"/>
  <c r="F233" i="63" s="1"/>
  <c r="G24" i="230"/>
  <c r="D13" i="229"/>
  <c r="F225" i="63" s="1"/>
  <c r="G16" i="230"/>
  <c r="D29" i="229"/>
  <c r="G32" i="230"/>
  <c r="H154" i="229"/>
  <c r="H168" i="229"/>
  <c r="H182" i="229"/>
  <c r="H245" i="229"/>
  <c r="AT13" i="230"/>
  <c r="AU14" i="230"/>
  <c r="AV28" i="230"/>
  <c r="AT28" i="230"/>
  <c r="AJ41" i="230"/>
  <c r="BA43" i="230"/>
  <c r="AQ46" i="230"/>
  <c r="AP46" i="230"/>
  <c r="AG56" i="230"/>
  <c r="AJ56" i="230" s="1"/>
  <c r="AC56" i="230"/>
  <c r="AR56" i="230"/>
  <c r="D16" i="233"/>
  <c r="F248" i="63" s="1"/>
  <c r="G19" i="234"/>
  <c r="AQ30" i="232"/>
  <c r="O30" i="232" s="1"/>
  <c r="J102" i="230"/>
  <c r="C106" i="230"/>
  <c r="D26" i="229"/>
  <c r="G29" i="230"/>
  <c r="G21" i="230"/>
  <c r="D18" i="229"/>
  <c r="F230" i="63" s="1"/>
  <c r="H218" i="229"/>
  <c r="H220" i="229"/>
  <c r="H226" i="229"/>
  <c r="AG55" i="230"/>
  <c r="G55" i="230"/>
  <c r="AA20" i="231"/>
  <c r="X79" i="231" s="1"/>
  <c r="D10" i="229"/>
  <c r="F222" i="63" s="1"/>
  <c r="G26" i="230"/>
  <c r="D23" i="229"/>
  <c r="F235" i="63" s="1"/>
  <c r="D15" i="229"/>
  <c r="F227" i="63" s="1"/>
  <c r="G18" i="230"/>
  <c r="AU28" i="230"/>
  <c r="AT44" i="230"/>
  <c r="AS45" i="230"/>
  <c r="AO29" i="230"/>
  <c r="AR29" i="230"/>
  <c r="AG51" i="230"/>
  <c r="G51" i="230"/>
  <c r="AC55" i="230"/>
  <c r="AG59" i="230"/>
  <c r="G59" i="230"/>
  <c r="I126" i="229"/>
  <c r="AP13" i="230"/>
  <c r="AS16" i="230"/>
  <c r="AT17" i="230"/>
  <c r="AV30" i="230"/>
  <c r="AS30" i="230"/>
  <c r="B42" i="230"/>
  <c r="BA50" i="230"/>
  <c r="AC52" i="230"/>
  <c r="AR52" i="230"/>
  <c r="G17" i="230"/>
  <c r="D14" i="229"/>
  <c r="F226" i="63" s="1"/>
  <c r="AQ13" i="230"/>
  <c r="AS15" i="230"/>
  <c r="AU16" i="230"/>
  <c r="AU17" i="230"/>
  <c r="AP25" i="230"/>
  <c r="AT30" i="230"/>
  <c r="AC51" i="230"/>
  <c r="G52" i="230"/>
  <c r="AR55" i="230"/>
  <c r="AC59" i="230"/>
  <c r="BA64" i="230"/>
  <c r="BC64" i="230"/>
  <c r="BC66" i="230"/>
  <c r="BA66" i="230"/>
  <c r="AT70" i="230"/>
  <c r="AT71" i="230" s="1"/>
  <c r="AT72" i="230" s="1"/>
  <c r="AC16" i="231"/>
  <c r="W16" i="231"/>
  <c r="AV16" i="230"/>
  <c r="AU30" i="230"/>
  <c r="AQ45" i="230"/>
  <c r="AP45" i="230"/>
  <c r="B65" i="230"/>
  <c r="AC13" i="231"/>
  <c r="W13" i="231"/>
  <c r="AV41" i="230"/>
  <c r="AV43" i="230"/>
  <c r="AG44" i="230"/>
  <c r="AJ44" i="230" s="1"/>
  <c r="AG45" i="230"/>
  <c r="AJ45" i="230" s="1"/>
  <c r="AG46" i="230"/>
  <c r="AJ46" i="230" s="1"/>
  <c r="AC65" i="230"/>
  <c r="AU75" i="230"/>
  <c r="G62" i="230"/>
  <c r="AR62" i="230"/>
  <c r="B76" i="230"/>
  <c r="AS61" i="230"/>
  <c r="B84" i="230"/>
  <c r="B86" i="230"/>
  <c r="B92" i="230"/>
  <c r="AC5" i="231"/>
  <c r="W5" i="231"/>
  <c r="G24" i="234"/>
  <c r="D21" i="233"/>
  <c r="F253" i="63" s="1"/>
  <c r="AQ33" i="232"/>
  <c r="D14" i="233"/>
  <c r="F246" i="63" s="1"/>
  <c r="G17" i="234"/>
  <c r="AQ28" i="232"/>
  <c r="O28" i="232" s="1"/>
  <c r="AT61" i="230"/>
  <c r="AJ78" i="230"/>
  <c r="AP58" i="230"/>
  <c r="AE58" i="230" s="1"/>
  <c r="AJ58" i="230" s="1"/>
  <c r="AU61" i="230"/>
  <c r="AC62" i="230"/>
  <c r="AC66" i="230"/>
  <c r="AR66" i="230"/>
  <c r="G21" i="234"/>
  <c r="D18" i="233"/>
  <c r="F250" i="63" s="1"/>
  <c r="G66" i="230"/>
  <c r="AD71" i="230"/>
  <c r="W18" i="231"/>
  <c r="H148" i="233"/>
  <c r="M148" i="233"/>
  <c r="H175" i="233"/>
  <c r="M175" i="233"/>
  <c r="M213" i="233"/>
  <c r="H213" i="233"/>
  <c r="I128" i="233"/>
  <c r="R128" i="233" s="1"/>
  <c r="U127" i="233" s="1"/>
  <c r="U128" i="233" s="1"/>
  <c r="U129" i="233" s="1"/>
  <c r="M163" i="233"/>
  <c r="H163" i="233"/>
  <c r="M248" i="233"/>
  <c r="D24" i="233"/>
  <c r="F256" i="63" s="1"/>
  <c r="G27" i="234"/>
  <c r="D26" i="233"/>
  <c r="G29" i="234"/>
  <c r="AI24" i="232"/>
  <c r="O32" i="232"/>
  <c r="H176" i="233"/>
  <c r="M176" i="233"/>
  <c r="H203" i="233"/>
  <c r="M203" i="233"/>
  <c r="M241" i="233"/>
  <c r="H241" i="233"/>
  <c r="G13" i="234"/>
  <c r="D10" i="233"/>
  <c r="F242" i="63" s="1"/>
  <c r="M164" i="233"/>
  <c r="M169" i="233"/>
  <c r="H169" i="233"/>
  <c r="M191" i="233"/>
  <c r="H191" i="233"/>
  <c r="D22" i="233"/>
  <c r="F254" i="63" s="1"/>
  <c r="G25" i="234"/>
  <c r="AQ34" i="232"/>
  <c r="AI26" i="232" s="1"/>
  <c r="M157" i="233"/>
  <c r="H157" i="233"/>
  <c r="H204" i="233"/>
  <c r="M204" i="233"/>
  <c r="H231" i="233"/>
  <c r="M231" i="233"/>
  <c r="G32" i="234"/>
  <c r="D29" i="233"/>
  <c r="AQ41" i="232"/>
  <c r="AI33" i="232" s="1"/>
  <c r="R131" i="233"/>
  <c r="M197" i="233"/>
  <c r="H197" i="233"/>
  <c r="M219" i="233"/>
  <c r="H219" i="233"/>
  <c r="AS14" i="234"/>
  <c r="AU14" i="234"/>
  <c r="AV14" i="234"/>
  <c r="AT14" i="234"/>
  <c r="G16" i="234"/>
  <c r="D13" i="233"/>
  <c r="F245" i="63" s="1"/>
  <c r="AQ27" i="232"/>
  <c r="O27" i="232" s="1"/>
  <c r="H147" i="233"/>
  <c r="M147" i="233"/>
  <c r="M185" i="233"/>
  <c r="H185" i="233"/>
  <c r="H232" i="233"/>
  <c r="M232" i="233"/>
  <c r="M225" i="233"/>
  <c r="H225" i="233"/>
  <c r="M247" i="233"/>
  <c r="H247" i="233"/>
  <c r="AV23" i="234"/>
  <c r="AU23" i="234"/>
  <c r="AT23" i="234"/>
  <c r="AS23" i="234"/>
  <c r="G26" i="234"/>
  <c r="D23" i="233"/>
  <c r="F255" i="63" s="1"/>
  <c r="G18" i="234"/>
  <c r="D15" i="233"/>
  <c r="F247" i="63" s="1"/>
  <c r="G23" i="234"/>
  <c r="D20" i="233"/>
  <c r="F252" i="63" s="1"/>
  <c r="G15" i="234"/>
  <c r="D12" i="233"/>
  <c r="F244" i="63" s="1"/>
  <c r="G31" i="234"/>
  <c r="D28" i="233"/>
  <c r="M149" i="233"/>
  <c r="H149" i="233"/>
  <c r="H161" i="233"/>
  <c r="M161" i="233"/>
  <c r="M170" i="233"/>
  <c r="M177" i="233"/>
  <c r="H177" i="233"/>
  <c r="H189" i="233"/>
  <c r="M189" i="233"/>
  <c r="M198" i="233"/>
  <c r="M205" i="233"/>
  <c r="H205" i="233"/>
  <c r="H217" i="233"/>
  <c r="M217" i="233"/>
  <c r="M226" i="233"/>
  <c r="M233" i="233"/>
  <c r="H233" i="233"/>
  <c r="H245" i="233"/>
  <c r="M245" i="233"/>
  <c r="D25" i="233"/>
  <c r="G28" i="234"/>
  <c r="D17" i="233"/>
  <c r="F249" i="63" s="1"/>
  <c r="G20" i="234"/>
  <c r="AQ35" i="232"/>
  <c r="AI27" i="232" s="1"/>
  <c r="M171" i="233"/>
  <c r="H171" i="233"/>
  <c r="M199" i="233"/>
  <c r="H199" i="233"/>
  <c r="M227" i="233"/>
  <c r="H227" i="233"/>
  <c r="AU16" i="234"/>
  <c r="M155" i="233"/>
  <c r="H155" i="233"/>
  <c r="M183" i="233"/>
  <c r="H183" i="233"/>
  <c r="M211" i="233"/>
  <c r="H211" i="233"/>
  <c r="M239" i="233"/>
  <c r="H239" i="233"/>
  <c r="D11" i="233"/>
  <c r="F243" i="63" s="1"/>
  <c r="G14" i="234"/>
  <c r="AQ29" i="232"/>
  <c r="O29" i="232" s="1"/>
  <c r="D27" i="233"/>
  <c r="G30" i="234"/>
  <c r="D19" i="233"/>
  <c r="F251" i="63" s="1"/>
  <c r="G22" i="234"/>
  <c r="AQ37" i="232"/>
  <c r="AI29" i="232" s="1"/>
  <c r="M162" i="233"/>
  <c r="M190" i="233"/>
  <c r="M218" i="233"/>
  <c r="M246" i="233"/>
  <c r="AT24" i="234"/>
  <c r="AU29" i="234"/>
  <c r="AR50" i="234"/>
  <c r="G50" i="234"/>
  <c r="AG51" i="234"/>
  <c r="AR51" i="234"/>
  <c r="G51" i="234"/>
  <c r="AR52" i="234"/>
  <c r="AG52" i="234"/>
  <c r="AC52" i="234"/>
  <c r="G52" i="234"/>
  <c r="BA61" i="234"/>
  <c r="BC61" i="234"/>
  <c r="AS26" i="234"/>
  <c r="AU42" i="234"/>
  <c r="AT42" i="234"/>
  <c r="AC50" i="234"/>
  <c r="AC51" i="234"/>
  <c r="AC58" i="234"/>
  <c r="AR58" i="234"/>
  <c r="G58" i="234"/>
  <c r="AR62" i="234"/>
  <c r="AG62" i="234"/>
  <c r="AJ62" i="234" s="1"/>
  <c r="AC62" i="234"/>
  <c r="G62" i="234"/>
  <c r="AP64" i="234"/>
  <c r="AT26" i="234"/>
  <c r="AC44" i="234"/>
  <c r="AR44" i="234"/>
  <c r="AS18" i="234"/>
  <c r="AS22" i="234"/>
  <c r="AU26" i="234"/>
  <c r="AS28" i="234"/>
  <c r="AV42" i="234"/>
  <c r="AV64" i="234"/>
  <c r="AT64" i="234"/>
  <c r="AU64" i="234"/>
  <c r="AS64" i="234"/>
  <c r="AT18" i="234"/>
  <c r="AT22" i="234"/>
  <c r="AT28" i="234"/>
  <c r="AT41" i="234"/>
  <c r="AS41" i="234"/>
  <c r="AQ43" i="234"/>
  <c r="BC44" i="234"/>
  <c r="AQ49" i="234"/>
  <c r="AR54" i="234"/>
  <c r="G54" i="234"/>
  <c r="AG55" i="234"/>
  <c r="AR55" i="234"/>
  <c r="G55" i="234"/>
  <c r="AR56" i="234"/>
  <c r="AG56" i="234"/>
  <c r="AC56" i="234"/>
  <c r="G56" i="234"/>
  <c r="AU22" i="234"/>
  <c r="AU28" i="234"/>
  <c r="AG44" i="234"/>
  <c r="AJ44" i="234" s="1"/>
  <c r="AR60" i="234"/>
  <c r="AG60" i="234"/>
  <c r="AJ60" i="234" s="1"/>
  <c r="AC60" i="234"/>
  <c r="G60" i="234"/>
  <c r="BC66" i="234"/>
  <c r="BA66" i="234"/>
  <c r="AG59" i="234"/>
  <c r="AC59" i="234"/>
  <c r="AR59" i="234"/>
  <c r="G59" i="234"/>
  <c r="AV65" i="234"/>
  <c r="B83" i="234"/>
  <c r="AR45" i="234"/>
  <c r="AS63" i="234"/>
  <c r="AG65" i="234"/>
  <c r="AJ65" i="234" s="1"/>
  <c r="B79" i="234"/>
  <c r="AU75" i="234"/>
  <c r="AG80" i="235"/>
  <c r="AT63" i="234"/>
  <c r="AC64" i="234"/>
  <c r="BA64" i="234"/>
  <c r="AT75" i="234"/>
  <c r="B82" i="234"/>
  <c r="AU63" i="234"/>
  <c r="AQ66" i="234"/>
  <c r="AA20" i="235"/>
  <c r="X79" i="235" s="1"/>
  <c r="AC20" i="235"/>
  <c r="AD78" i="234"/>
  <c r="AS70" i="234" s="1"/>
  <c r="AS71" i="234" s="1"/>
  <c r="AS72" i="234" s="1"/>
  <c r="I132" i="233"/>
  <c r="I137" i="233" s="1"/>
  <c r="R133" i="233" s="1"/>
  <c r="W127" i="233" s="1"/>
  <c r="W128" i="233" s="1"/>
  <c r="W129" i="233" s="1"/>
  <c r="G65" i="234"/>
  <c r="AS65" i="234"/>
  <c r="W10" i="235"/>
  <c r="W15" i="235"/>
  <c r="W17" i="235"/>
  <c r="W19" i="235"/>
  <c r="W5" i="235"/>
  <c r="W13" i="235"/>
  <c r="H219" i="205"/>
  <c r="M219" i="205"/>
  <c r="H241" i="205"/>
  <c r="M241" i="205"/>
  <c r="H203" i="205"/>
  <c r="M203" i="205"/>
  <c r="M220" i="205"/>
  <c r="H220" i="205"/>
  <c r="H189" i="205"/>
  <c r="M189" i="205"/>
  <c r="M212" i="205"/>
  <c r="H212" i="205"/>
  <c r="M175" i="205"/>
  <c r="H175" i="205"/>
  <c r="M213" i="205"/>
  <c r="H213" i="205"/>
  <c r="H224" i="205"/>
  <c r="M224" i="205"/>
  <c r="M161" i="205"/>
  <c r="H161" i="205"/>
  <c r="H238" i="205"/>
  <c r="M238" i="205"/>
  <c r="M147" i="205"/>
  <c r="H147" i="205"/>
  <c r="M226" i="205"/>
  <c r="H226" i="205"/>
  <c r="AD75" i="206"/>
  <c r="AU70" i="206" s="1"/>
  <c r="AU71" i="206" s="1"/>
  <c r="AU72" i="206" s="1"/>
  <c r="I129" i="205"/>
  <c r="H129" i="205" s="1"/>
  <c r="L129" i="205" s="1"/>
  <c r="O32" i="204"/>
  <c r="AI24" i="204"/>
  <c r="M225" i="205"/>
  <c r="H189" i="209"/>
  <c r="M189" i="209"/>
  <c r="L126" i="205"/>
  <c r="H246" i="205"/>
  <c r="AS19" i="206"/>
  <c r="AT24" i="206"/>
  <c r="AG44" i="206"/>
  <c r="AJ44" i="206" s="1"/>
  <c r="AC44" i="206"/>
  <c r="AR44" i="206"/>
  <c r="AC64" i="206"/>
  <c r="AR64" i="206"/>
  <c r="G64" i="206"/>
  <c r="AG64" i="206"/>
  <c r="AJ64" i="206" s="1"/>
  <c r="AJ70" i="206"/>
  <c r="AD70" i="206"/>
  <c r="AP70" i="206" s="1"/>
  <c r="AP71" i="206" s="1"/>
  <c r="AP72" i="206" s="1"/>
  <c r="H163" i="209"/>
  <c r="M163" i="209"/>
  <c r="M196" i="209"/>
  <c r="H196" i="209"/>
  <c r="D28" i="205"/>
  <c r="G31" i="206"/>
  <c r="AV27" i="206"/>
  <c r="AT27" i="206"/>
  <c r="AV63" i="206"/>
  <c r="D17" i="205"/>
  <c r="F109" i="63" s="1"/>
  <c r="G14" i="206"/>
  <c r="D11" i="205"/>
  <c r="F103" i="63" s="1"/>
  <c r="G30" i="206"/>
  <c r="D27" i="205"/>
  <c r="D19" i="205"/>
  <c r="F111" i="63" s="1"/>
  <c r="G22" i="206"/>
  <c r="AT19" i="206"/>
  <c r="AU24" i="206"/>
  <c r="AU27" i="206"/>
  <c r="AV28" i="206"/>
  <c r="AT28" i="206"/>
  <c r="AU29" i="206"/>
  <c r="AT29" i="206"/>
  <c r="B42" i="206"/>
  <c r="B87" i="206"/>
  <c r="H183" i="209"/>
  <c r="M183" i="209"/>
  <c r="H206" i="209"/>
  <c r="M206" i="209"/>
  <c r="AS15" i="210"/>
  <c r="AV15" i="210"/>
  <c r="AU15" i="210"/>
  <c r="AT15" i="210"/>
  <c r="BC62" i="206"/>
  <c r="BA62" i="206"/>
  <c r="G27" i="206"/>
  <c r="D24" i="205"/>
  <c r="F116" i="63" s="1"/>
  <c r="D16" i="205"/>
  <c r="F108" i="63" s="1"/>
  <c r="G19" i="206"/>
  <c r="O33" i="204"/>
  <c r="M233" i="205"/>
  <c r="O231" i="205" s="1"/>
  <c r="AU19" i="206"/>
  <c r="AT22" i="206"/>
  <c r="AS28" i="206"/>
  <c r="AS29" i="206"/>
  <c r="AQ43" i="206"/>
  <c r="AP43" i="206"/>
  <c r="B83" i="206"/>
  <c r="AR75" i="206"/>
  <c r="G25" i="206"/>
  <c r="K33" i="209"/>
  <c r="H226" i="209"/>
  <c r="M226" i="209"/>
  <c r="C152" i="206"/>
  <c r="AP20" i="206"/>
  <c r="M182" i="205"/>
  <c r="O182" i="205" s="1"/>
  <c r="M196" i="205"/>
  <c r="M217" i="205"/>
  <c r="G24" i="206"/>
  <c r="D21" i="205"/>
  <c r="F113" i="63" s="1"/>
  <c r="D13" i="205"/>
  <c r="F105" i="63" s="1"/>
  <c r="G16" i="206"/>
  <c r="AQ31" i="204"/>
  <c r="O31" i="204" s="1"/>
  <c r="G32" i="206"/>
  <c r="D29" i="205"/>
  <c r="H154" i="205"/>
  <c r="H168" i="205"/>
  <c r="H218" i="205"/>
  <c r="AU14" i="206"/>
  <c r="AT14" i="206"/>
  <c r="AS14" i="206"/>
  <c r="AU22" i="206"/>
  <c r="AU28" i="206"/>
  <c r="AV29" i="206"/>
  <c r="B61" i="206"/>
  <c r="C144" i="206"/>
  <c r="AO19" i="206"/>
  <c r="AV30" i="206"/>
  <c r="AU30" i="206"/>
  <c r="H247" i="209"/>
  <c r="M247" i="209"/>
  <c r="D20" i="205"/>
  <c r="F112" i="63" s="1"/>
  <c r="G23" i="206"/>
  <c r="K37" i="209"/>
  <c r="M238" i="209"/>
  <c r="H238" i="209"/>
  <c r="G13" i="206"/>
  <c r="D10" i="205"/>
  <c r="F102" i="63" s="1"/>
  <c r="AQ28" i="204"/>
  <c r="O28" i="204" s="1"/>
  <c r="G29" i="206"/>
  <c r="D26" i="205"/>
  <c r="G21" i="206"/>
  <c r="D18" i="205"/>
  <c r="F110" i="63" s="1"/>
  <c r="AQ40" i="204"/>
  <c r="AI32" i="204" s="1"/>
  <c r="I11" i="205"/>
  <c r="M239" i="205"/>
  <c r="M247" i="205"/>
  <c r="O245" i="205" s="1"/>
  <c r="AV14" i="206"/>
  <c r="AV41" i="206"/>
  <c r="AU41" i="206"/>
  <c r="AT41" i="206"/>
  <c r="AS41" i="206"/>
  <c r="AJ63" i="206"/>
  <c r="B66" i="206"/>
  <c r="B73" i="206"/>
  <c r="D15" i="209"/>
  <c r="F127" i="63" s="1"/>
  <c r="G18" i="210"/>
  <c r="AQ29" i="208"/>
  <c r="O29" i="208" s="1"/>
  <c r="M168" i="209"/>
  <c r="H168" i="209"/>
  <c r="M248" i="209"/>
  <c r="H248" i="209"/>
  <c r="D12" i="205"/>
  <c r="F104" i="63" s="1"/>
  <c r="G15" i="206"/>
  <c r="D25" i="205"/>
  <c r="G28" i="206"/>
  <c r="AS24" i="206"/>
  <c r="G26" i="206"/>
  <c r="D23" i="205"/>
  <c r="F115" i="63" s="1"/>
  <c r="G18" i="206"/>
  <c r="D15" i="205"/>
  <c r="F107" i="63" s="1"/>
  <c r="H240" i="205"/>
  <c r="H248" i="205"/>
  <c r="BA63" i="206"/>
  <c r="BC63" i="206"/>
  <c r="B71" i="206"/>
  <c r="AF109" i="206"/>
  <c r="G17" i="206"/>
  <c r="R139" i="209"/>
  <c r="H241" i="209"/>
  <c r="M241" i="209"/>
  <c r="B45" i="206"/>
  <c r="AQ62" i="206"/>
  <c r="AP62" i="206"/>
  <c r="D28" i="209"/>
  <c r="G31" i="210"/>
  <c r="AQ40" i="208"/>
  <c r="AI32" i="208" s="1"/>
  <c r="M224" i="209"/>
  <c r="H224" i="209"/>
  <c r="BA45" i="206"/>
  <c r="AG50" i="206"/>
  <c r="G52" i="206"/>
  <c r="AG54" i="206"/>
  <c r="G56" i="206"/>
  <c r="AG58" i="206"/>
  <c r="G60" i="206"/>
  <c r="AS62" i="206"/>
  <c r="G63" i="206"/>
  <c r="AS65" i="206"/>
  <c r="G66" i="206"/>
  <c r="B80" i="206"/>
  <c r="D12" i="209"/>
  <c r="F124" i="63" s="1"/>
  <c r="G15" i="210"/>
  <c r="AQ26" i="208"/>
  <c r="O26" i="208" s="1"/>
  <c r="H162" i="209"/>
  <c r="M162" i="209"/>
  <c r="M185" i="209"/>
  <c r="M205" i="209"/>
  <c r="H217" i="209"/>
  <c r="M217" i="209"/>
  <c r="M225" i="209"/>
  <c r="H234" i="209"/>
  <c r="M234" i="209"/>
  <c r="H246" i="209"/>
  <c r="AT18" i="210"/>
  <c r="AS18" i="210"/>
  <c r="AV18" i="210"/>
  <c r="AT19" i="210"/>
  <c r="AS19" i="210"/>
  <c r="AV19" i="210"/>
  <c r="AT32" i="210"/>
  <c r="AS32" i="210"/>
  <c r="AV32" i="210"/>
  <c r="AU32" i="210"/>
  <c r="AR52" i="206"/>
  <c r="AR56" i="206"/>
  <c r="AR60" i="206"/>
  <c r="AT62" i="206"/>
  <c r="AT65" i="206"/>
  <c r="AR66" i="206"/>
  <c r="AS75" i="206"/>
  <c r="AB64" i="207"/>
  <c r="X82" i="207" s="1"/>
  <c r="X85" i="207" s="1"/>
  <c r="D22" i="209"/>
  <c r="F134" i="63" s="1"/>
  <c r="G25" i="210"/>
  <c r="H148" i="209"/>
  <c r="M148" i="209"/>
  <c r="M154" i="209"/>
  <c r="H154" i="209"/>
  <c r="H203" i="209"/>
  <c r="M203" i="209"/>
  <c r="M211" i="209"/>
  <c r="H220" i="209"/>
  <c r="M220" i="209"/>
  <c r="M240" i="209"/>
  <c r="H240" i="209"/>
  <c r="AU18" i="210"/>
  <c r="AU19" i="210"/>
  <c r="AR45" i="206"/>
  <c r="AR46" i="206"/>
  <c r="AC63" i="206"/>
  <c r="AU75" i="206"/>
  <c r="D20" i="209"/>
  <c r="F132" i="63" s="1"/>
  <c r="G23" i="210"/>
  <c r="G16" i="210"/>
  <c r="D13" i="209"/>
  <c r="F125" i="63" s="1"/>
  <c r="AQ27" i="208"/>
  <c r="O27" i="208" s="1"/>
  <c r="AQ32" i="208"/>
  <c r="H175" i="209"/>
  <c r="M175" i="209"/>
  <c r="H192" i="209"/>
  <c r="M192" i="209"/>
  <c r="H212" i="209"/>
  <c r="M212" i="209"/>
  <c r="H232" i="209"/>
  <c r="M232" i="209"/>
  <c r="AT14" i="210"/>
  <c r="AV14" i="210"/>
  <c r="AU14" i="210"/>
  <c r="AS14" i="210"/>
  <c r="AV27" i="210"/>
  <c r="AU27" i="210"/>
  <c r="AT27" i="210"/>
  <c r="AS27" i="210"/>
  <c r="AS32" i="206"/>
  <c r="AU42" i="206"/>
  <c r="G50" i="206"/>
  <c r="G54" i="206"/>
  <c r="AS57" i="206"/>
  <c r="G58" i="206"/>
  <c r="AR61" i="206"/>
  <c r="BA65" i="206"/>
  <c r="D23" i="209"/>
  <c r="F135" i="63" s="1"/>
  <c r="G26" i="210"/>
  <c r="AQ35" i="208"/>
  <c r="AI27" i="208" s="1"/>
  <c r="G22" i="210"/>
  <c r="D19" i="209"/>
  <c r="F131" i="63" s="1"/>
  <c r="L126" i="209"/>
  <c r="I126" i="209"/>
  <c r="M149" i="209"/>
  <c r="H161" i="209"/>
  <c r="M161" i="209"/>
  <c r="M169" i="209"/>
  <c r="H178" i="209"/>
  <c r="M178" i="209"/>
  <c r="H198" i="209"/>
  <c r="M198" i="209"/>
  <c r="H218" i="209"/>
  <c r="M218" i="209"/>
  <c r="AV29" i="210"/>
  <c r="AU29" i="210"/>
  <c r="AT29" i="210"/>
  <c r="AS29" i="210"/>
  <c r="AR50" i="206"/>
  <c r="AT53" i="206"/>
  <c r="AR54" i="206"/>
  <c r="AR58" i="206"/>
  <c r="AP59" i="206"/>
  <c r="AE59" i="206" s="1"/>
  <c r="AP65" i="206"/>
  <c r="G14" i="210"/>
  <c r="D11" i="209"/>
  <c r="F123" i="63" s="1"/>
  <c r="G32" i="210"/>
  <c r="D29" i="209"/>
  <c r="H147" i="209"/>
  <c r="M147" i="209"/>
  <c r="H164" i="209"/>
  <c r="M164" i="209"/>
  <c r="H184" i="209"/>
  <c r="M184" i="209"/>
  <c r="H204" i="209"/>
  <c r="M204" i="209"/>
  <c r="M210" i="209"/>
  <c r="H210" i="209"/>
  <c r="AT23" i="210"/>
  <c r="AS23" i="210"/>
  <c r="AV23" i="210"/>
  <c r="G24" i="210"/>
  <c r="D21" i="209"/>
  <c r="F133" i="63" s="1"/>
  <c r="G17" i="210"/>
  <c r="D14" i="209"/>
  <c r="F126" i="63" s="1"/>
  <c r="AQ28" i="208"/>
  <c r="O28" i="208" s="1"/>
  <c r="G30" i="210"/>
  <c r="D27" i="209"/>
  <c r="AQ33" i="208"/>
  <c r="H150" i="209"/>
  <c r="M150" i="209"/>
  <c r="H170" i="209"/>
  <c r="M170" i="209"/>
  <c r="H190" i="209"/>
  <c r="M190" i="209"/>
  <c r="M213" i="209"/>
  <c r="M233" i="209"/>
  <c r="AT20" i="210"/>
  <c r="AU22" i="210"/>
  <c r="AT22" i="210"/>
  <c r="AS22" i="210"/>
  <c r="AU23" i="210"/>
  <c r="AG53" i="210"/>
  <c r="AC53" i="210"/>
  <c r="AR53" i="210"/>
  <c r="G53" i="210"/>
  <c r="H156" i="209"/>
  <c r="M156" i="209"/>
  <c r="H176" i="209"/>
  <c r="M176" i="209"/>
  <c r="M182" i="209"/>
  <c r="H182" i="209"/>
  <c r="H231" i="209"/>
  <c r="M231" i="209"/>
  <c r="AG49" i="210"/>
  <c r="AC49" i="210"/>
  <c r="BC62" i="210"/>
  <c r="BA62" i="210"/>
  <c r="AF109" i="210"/>
  <c r="G13" i="210"/>
  <c r="O32" i="212"/>
  <c r="AI24" i="212"/>
  <c r="D24" i="209"/>
  <c r="F136" i="63" s="1"/>
  <c r="G27" i="210"/>
  <c r="D16" i="209"/>
  <c r="F128" i="63" s="1"/>
  <c r="G19" i="210"/>
  <c r="AU17" i="210"/>
  <c r="AU25" i="210"/>
  <c r="AV28" i="210"/>
  <c r="AC61" i="210"/>
  <c r="AR61" i="210"/>
  <c r="G61" i="210"/>
  <c r="AG61" i="210"/>
  <c r="AJ61" i="210" s="1"/>
  <c r="BC65" i="210"/>
  <c r="BA65" i="210"/>
  <c r="AJ65" i="210"/>
  <c r="AJ78" i="210"/>
  <c r="B88" i="210"/>
  <c r="I129" i="209"/>
  <c r="H129" i="209" s="1"/>
  <c r="L129" i="209" s="1"/>
  <c r="G22" i="214"/>
  <c r="D19" i="213"/>
  <c r="F151" i="63" s="1"/>
  <c r="H184" i="213"/>
  <c r="M184" i="213"/>
  <c r="AV17" i="210"/>
  <c r="AV25" i="210"/>
  <c r="AV42" i="210"/>
  <c r="AU42" i="210"/>
  <c r="AT42" i="210"/>
  <c r="AS42" i="210"/>
  <c r="AU55" i="210"/>
  <c r="I132" i="209"/>
  <c r="I137" i="209" s="1"/>
  <c r="G21" i="210"/>
  <c r="G14" i="214"/>
  <c r="D11" i="213"/>
  <c r="F143" i="63" s="1"/>
  <c r="AQ25" i="212"/>
  <c r="O25" i="212" s="1"/>
  <c r="I127" i="213"/>
  <c r="AS18" i="214"/>
  <c r="AV18" i="214"/>
  <c r="AU18" i="214"/>
  <c r="AT18" i="214"/>
  <c r="D26" i="209"/>
  <c r="G29" i="210"/>
  <c r="AT13" i="210"/>
  <c r="AO18" i="210"/>
  <c r="AJ63" i="210"/>
  <c r="BA61" i="210"/>
  <c r="AS64" i="210"/>
  <c r="AU64" i="210"/>
  <c r="AT64" i="210"/>
  <c r="H238" i="213"/>
  <c r="M238" i="213"/>
  <c r="AG43" i="210"/>
  <c r="AJ43" i="210" s="1"/>
  <c r="AC43" i="210"/>
  <c r="AR43" i="210"/>
  <c r="AV59" i="210"/>
  <c r="AU59" i="210"/>
  <c r="AS59" i="210"/>
  <c r="AQ62" i="210"/>
  <c r="AP62" i="210"/>
  <c r="BC63" i="210"/>
  <c r="BA63" i="210"/>
  <c r="AV66" i="210"/>
  <c r="AU66" i="210"/>
  <c r="AT66" i="210"/>
  <c r="AS66" i="210"/>
  <c r="AJ70" i="210"/>
  <c r="AD70" i="210"/>
  <c r="B86" i="210"/>
  <c r="AU75" i="210"/>
  <c r="G30" i="214"/>
  <c r="D27" i="213"/>
  <c r="AQ39" i="212"/>
  <c r="AI31" i="212" s="1"/>
  <c r="G28" i="210"/>
  <c r="D25" i="209"/>
  <c r="G20" i="210"/>
  <c r="D17" i="209"/>
  <c r="F129" i="63" s="1"/>
  <c r="AS28" i="210"/>
  <c r="AV52" i="210"/>
  <c r="AU52" i="210"/>
  <c r="AT52" i="210"/>
  <c r="AS52" i="210"/>
  <c r="AG57" i="210"/>
  <c r="AC57" i="210"/>
  <c r="AR57" i="210"/>
  <c r="G57" i="210"/>
  <c r="AC18" i="210"/>
  <c r="AG32" i="210"/>
  <c r="AC32" i="210"/>
  <c r="K41" i="213"/>
  <c r="AV44" i="210"/>
  <c r="AP56" i="210"/>
  <c r="AE56" i="210" s="1"/>
  <c r="AJ56" i="210" s="1"/>
  <c r="AP60" i="210"/>
  <c r="BC60" i="210"/>
  <c r="AR62" i="210"/>
  <c r="D25" i="213"/>
  <c r="G28" i="214"/>
  <c r="G20" i="214"/>
  <c r="D17" i="213"/>
  <c r="F149" i="63" s="1"/>
  <c r="H155" i="213"/>
  <c r="M155" i="213"/>
  <c r="M203" i="213"/>
  <c r="H203" i="213"/>
  <c r="H206" i="213"/>
  <c r="M206" i="213"/>
  <c r="G25" i="214"/>
  <c r="D22" i="213"/>
  <c r="F154" i="63" s="1"/>
  <c r="D14" i="213"/>
  <c r="F146" i="63" s="1"/>
  <c r="G17" i="214"/>
  <c r="M175" i="213"/>
  <c r="H175" i="213"/>
  <c r="H218" i="213"/>
  <c r="M218" i="213"/>
  <c r="O217" i="213" s="1"/>
  <c r="AT75" i="210"/>
  <c r="D24" i="213"/>
  <c r="F156" i="63" s="1"/>
  <c r="G27" i="214"/>
  <c r="G19" i="214"/>
  <c r="D16" i="213"/>
  <c r="F148" i="63" s="1"/>
  <c r="K32" i="213"/>
  <c r="M147" i="213"/>
  <c r="H147" i="213"/>
  <c r="H150" i="213"/>
  <c r="M150" i="213"/>
  <c r="H217" i="213"/>
  <c r="AV13" i="214"/>
  <c r="AS13" i="214"/>
  <c r="AU13" i="214"/>
  <c r="AT13" i="214"/>
  <c r="AD71" i="214"/>
  <c r="AJ71" i="214"/>
  <c r="AR45" i="210"/>
  <c r="AR46" i="210"/>
  <c r="AP64" i="210"/>
  <c r="G24" i="214"/>
  <c r="D21" i="213"/>
  <c r="F153" i="63" s="1"/>
  <c r="G16" i="214"/>
  <c r="D13" i="213"/>
  <c r="F145" i="63" s="1"/>
  <c r="D29" i="213"/>
  <c r="G32" i="214"/>
  <c r="K31" i="213"/>
  <c r="H162" i="213"/>
  <c r="M162" i="213"/>
  <c r="H233" i="213"/>
  <c r="M233" i="213"/>
  <c r="AT41" i="210"/>
  <c r="AS44" i="210"/>
  <c r="G50" i="210"/>
  <c r="G54" i="210"/>
  <c r="G58" i="210"/>
  <c r="AT63" i="210"/>
  <c r="D10" i="213"/>
  <c r="F142" i="63" s="1"/>
  <c r="G13" i="214"/>
  <c r="AQ28" i="212"/>
  <c r="O28" i="212" s="1"/>
  <c r="G29" i="214"/>
  <c r="D26" i="213"/>
  <c r="G21" i="214"/>
  <c r="D18" i="213"/>
  <c r="F150" i="63" s="1"/>
  <c r="H182" i="213"/>
  <c r="M182" i="213"/>
  <c r="H199" i="213"/>
  <c r="M199" i="213"/>
  <c r="H211" i="213"/>
  <c r="M211" i="213"/>
  <c r="B41" i="214"/>
  <c r="AR50" i="210"/>
  <c r="AR54" i="210"/>
  <c r="AR58" i="210"/>
  <c r="AP59" i="210"/>
  <c r="AE59" i="210" s="1"/>
  <c r="AP65" i="210"/>
  <c r="D23" i="213"/>
  <c r="F155" i="63" s="1"/>
  <c r="G26" i="214"/>
  <c r="D15" i="213"/>
  <c r="F147" i="63" s="1"/>
  <c r="G18" i="214"/>
  <c r="AQ33" i="212"/>
  <c r="AQ41" i="212"/>
  <c r="AI33" i="212" s="1"/>
  <c r="I128" i="213"/>
  <c r="H161" i="213"/>
  <c r="M231" i="213"/>
  <c r="H231" i="213"/>
  <c r="AU16" i="214"/>
  <c r="AS16" i="214"/>
  <c r="AV16" i="214"/>
  <c r="AT16" i="214"/>
  <c r="D20" i="213"/>
  <c r="F152" i="63" s="1"/>
  <c r="G23" i="214"/>
  <c r="D12" i="213"/>
  <c r="F144" i="63" s="1"/>
  <c r="G15" i="214"/>
  <c r="D28" i="213"/>
  <c r="G31" i="214"/>
  <c r="AQ34" i="212"/>
  <c r="AI26" i="212" s="1"/>
  <c r="L126" i="213"/>
  <c r="I126" i="213"/>
  <c r="H177" i="213"/>
  <c r="M177" i="213"/>
  <c r="H240" i="213"/>
  <c r="M240" i="213"/>
  <c r="L137" i="213"/>
  <c r="BA51" i="214"/>
  <c r="BC51" i="214"/>
  <c r="AQ60" i="214"/>
  <c r="AP60" i="214"/>
  <c r="M189" i="217"/>
  <c r="H189" i="217"/>
  <c r="G64" i="214"/>
  <c r="AG64" i="214"/>
  <c r="AJ64" i="214" s="1"/>
  <c r="AC64" i="214"/>
  <c r="AR64" i="214"/>
  <c r="K30" i="217"/>
  <c r="M149" i="217"/>
  <c r="H149" i="217"/>
  <c r="M164" i="217"/>
  <c r="H164" i="217"/>
  <c r="BA43" i="214"/>
  <c r="D49" i="214"/>
  <c r="G49" i="214"/>
  <c r="AP57" i="214"/>
  <c r="AE57" i="214" s="1"/>
  <c r="AQ57" i="214"/>
  <c r="H189" i="213"/>
  <c r="H245" i="213"/>
  <c r="AV15" i="214"/>
  <c r="AT15" i="214"/>
  <c r="AC44" i="214"/>
  <c r="AR44" i="214"/>
  <c r="AG44" i="214"/>
  <c r="AJ44" i="214" s="1"/>
  <c r="AQ52" i="214"/>
  <c r="AP52" i="214"/>
  <c r="AE52" i="214" s="1"/>
  <c r="B82" i="214"/>
  <c r="AQ75" i="214"/>
  <c r="AT31" i="214"/>
  <c r="AU31" i="214"/>
  <c r="AQ43" i="214"/>
  <c r="AP43" i="214"/>
  <c r="AD70" i="214"/>
  <c r="AJ70" i="214"/>
  <c r="AG27" i="214"/>
  <c r="AC27" i="214"/>
  <c r="AR27" i="214"/>
  <c r="AO27" i="214"/>
  <c r="AU15" i="214"/>
  <c r="AS31" i="214"/>
  <c r="AC65" i="214"/>
  <c r="G65" i="214"/>
  <c r="AR65" i="214"/>
  <c r="AG65" i="214"/>
  <c r="AJ65" i="214" s="1"/>
  <c r="AT28" i="214"/>
  <c r="AU28" i="214"/>
  <c r="AV31" i="214"/>
  <c r="BA41" i="214"/>
  <c r="AQ56" i="214"/>
  <c r="AP56" i="214"/>
  <c r="AE56" i="214" s="1"/>
  <c r="AT43" i="214"/>
  <c r="AS43" i="214"/>
  <c r="AV43" i="214"/>
  <c r="AC59" i="214"/>
  <c r="AC63" i="214"/>
  <c r="G63" i="214"/>
  <c r="K32" i="217"/>
  <c r="K40" i="217"/>
  <c r="AV51" i="214"/>
  <c r="AT51" i="214"/>
  <c r="AV59" i="214"/>
  <c r="AG66" i="214"/>
  <c r="AJ66" i="214" s="1"/>
  <c r="AR66" i="214"/>
  <c r="G66" i="214"/>
  <c r="B74" i="214"/>
  <c r="M184" i="217"/>
  <c r="H184" i="217"/>
  <c r="B76" i="214"/>
  <c r="AU75" i="214"/>
  <c r="AF109" i="214"/>
  <c r="AR19" i="214"/>
  <c r="AT30" i="214"/>
  <c r="AJ43" i="214"/>
  <c r="AU51" i="214"/>
  <c r="AQ54" i="214"/>
  <c r="AP54" i="214"/>
  <c r="AE54" i="214" s="1"/>
  <c r="AU55" i="214"/>
  <c r="AQ58" i="214"/>
  <c r="AP58" i="214"/>
  <c r="AE58" i="214" s="1"/>
  <c r="BC61" i="214"/>
  <c r="AV62" i="214"/>
  <c r="AT62" i="214"/>
  <c r="AS62" i="214"/>
  <c r="B73" i="214"/>
  <c r="AR75" i="214"/>
  <c r="B87" i="214"/>
  <c r="K31" i="217"/>
  <c r="AU30" i="214"/>
  <c r="AS45" i="214"/>
  <c r="AU45" i="214"/>
  <c r="AS63" i="214"/>
  <c r="AV63" i="214"/>
  <c r="M239" i="217"/>
  <c r="H239" i="217"/>
  <c r="B42" i="214"/>
  <c r="AG52" i="214"/>
  <c r="AR52" i="214"/>
  <c r="AG56" i="214"/>
  <c r="AR56" i="214"/>
  <c r="AG60" i="214"/>
  <c r="AJ60" i="214" s="1"/>
  <c r="AR60" i="214"/>
  <c r="M219" i="217"/>
  <c r="H219" i="217"/>
  <c r="AG45" i="214"/>
  <c r="AJ45" i="214" s="1"/>
  <c r="AG46" i="214"/>
  <c r="AJ46" i="214" s="1"/>
  <c r="AC54" i="214"/>
  <c r="AU57" i="214"/>
  <c r="AC58" i="214"/>
  <c r="AP75" i="214"/>
  <c r="K35" i="217"/>
  <c r="K43" i="217"/>
  <c r="H170" i="217"/>
  <c r="M170" i="217"/>
  <c r="M183" i="217"/>
  <c r="H183" i="217"/>
  <c r="H203" i="217"/>
  <c r="M247" i="217"/>
  <c r="H247" i="217"/>
  <c r="K33" i="217"/>
  <c r="M233" i="217"/>
  <c r="H233" i="217"/>
  <c r="AS75" i="214"/>
  <c r="D11" i="217"/>
  <c r="F163" i="63" s="1"/>
  <c r="G14" i="218"/>
  <c r="AQ25" i="216"/>
  <c r="O25" i="216" s="1"/>
  <c r="D16" i="217"/>
  <c r="F168" i="63" s="1"/>
  <c r="G19" i="218"/>
  <c r="AQ30" i="216"/>
  <c r="O30" i="216" s="1"/>
  <c r="K36" i="217"/>
  <c r="K44" i="217"/>
  <c r="M227" i="217"/>
  <c r="H227" i="217"/>
  <c r="H147" i="217"/>
  <c r="M147" i="217"/>
  <c r="M197" i="217"/>
  <c r="H197" i="217"/>
  <c r="H234" i="217"/>
  <c r="M234" i="217"/>
  <c r="AP50" i="214"/>
  <c r="AE50" i="214" s="1"/>
  <c r="G15" i="218"/>
  <c r="D12" i="217"/>
  <c r="F164" i="63" s="1"/>
  <c r="H175" i="217"/>
  <c r="M175" i="217"/>
  <c r="M205" i="217"/>
  <c r="H205" i="217"/>
  <c r="AS24" i="218"/>
  <c r="AV24" i="218"/>
  <c r="AU24" i="218"/>
  <c r="AT24" i="218"/>
  <c r="AG80" i="215"/>
  <c r="D22" i="217"/>
  <c r="F174" i="63" s="1"/>
  <c r="G25" i="218"/>
  <c r="AQ34" i="216"/>
  <c r="AI26" i="216" s="1"/>
  <c r="K37" i="217"/>
  <c r="H192" i="217"/>
  <c r="M192" i="217"/>
  <c r="M206" i="217"/>
  <c r="H206" i="217"/>
  <c r="H212" i="217"/>
  <c r="M212" i="217"/>
  <c r="M241" i="217"/>
  <c r="H241" i="217"/>
  <c r="D24" i="217"/>
  <c r="F176" i="63" s="1"/>
  <c r="G27" i="218"/>
  <c r="G32" i="218"/>
  <c r="D29" i="217"/>
  <c r="AQ41" i="216"/>
  <c r="AI33" i="216" s="1"/>
  <c r="M211" i="217"/>
  <c r="H211" i="217"/>
  <c r="AV20" i="218"/>
  <c r="AU20" i="218"/>
  <c r="AT20" i="218"/>
  <c r="M176" i="217"/>
  <c r="H176" i="217"/>
  <c r="M198" i="217"/>
  <c r="H198" i="217"/>
  <c r="M225" i="217"/>
  <c r="H225" i="217"/>
  <c r="G16" i="218"/>
  <c r="D13" i="217"/>
  <c r="F165" i="63" s="1"/>
  <c r="G18" i="218"/>
  <c r="D15" i="217"/>
  <c r="F167" i="63" s="1"/>
  <c r="R128" i="217"/>
  <c r="U127" i="217" s="1"/>
  <c r="U128" i="217" s="1"/>
  <c r="U129" i="217" s="1"/>
  <c r="H154" i="217"/>
  <c r="H162" i="217"/>
  <c r="H177" i="217"/>
  <c r="M182" i="217"/>
  <c r="M190" i="217"/>
  <c r="H199" i="217"/>
  <c r="H204" i="217"/>
  <c r="M217" i="217"/>
  <c r="H226" i="217"/>
  <c r="G24" i="218"/>
  <c r="D21" i="217"/>
  <c r="F173" i="63" s="1"/>
  <c r="G26" i="218"/>
  <c r="D23" i="217"/>
  <c r="F175" i="63" s="1"/>
  <c r="G31" i="218"/>
  <c r="D28" i="217"/>
  <c r="AQ40" i="216"/>
  <c r="AI32" i="216" s="1"/>
  <c r="AQ35" i="216"/>
  <c r="AI27" i="216" s="1"/>
  <c r="M148" i="217"/>
  <c r="M220" i="217"/>
  <c r="H220" i="217"/>
  <c r="H248" i="217"/>
  <c r="AS13" i="218"/>
  <c r="D25" i="217"/>
  <c r="G28" i="218"/>
  <c r="D17" i="217"/>
  <c r="F169" i="63" s="1"/>
  <c r="G20" i="218"/>
  <c r="M157" i="217"/>
  <c r="H157" i="217"/>
  <c r="G23" i="218"/>
  <c r="D20" i="217"/>
  <c r="F172" i="63" s="1"/>
  <c r="D14" i="217"/>
  <c r="F166" i="63" s="1"/>
  <c r="G17" i="218"/>
  <c r="AQ28" i="216"/>
  <c r="O28" i="216" s="1"/>
  <c r="D27" i="217"/>
  <c r="G30" i="218"/>
  <c r="D19" i="217"/>
  <c r="F171" i="63" s="1"/>
  <c r="G22" i="218"/>
  <c r="H231" i="217"/>
  <c r="AG43" i="218"/>
  <c r="AJ43" i="218" s="1"/>
  <c r="AC43" i="218"/>
  <c r="AR43" i="218"/>
  <c r="BA61" i="218"/>
  <c r="BC61" i="218"/>
  <c r="B62" i="218"/>
  <c r="G13" i="218"/>
  <c r="D10" i="217"/>
  <c r="F162" i="63" s="1"/>
  <c r="G21" i="218"/>
  <c r="D18" i="217"/>
  <c r="F170" i="63" s="1"/>
  <c r="AQ55" i="218"/>
  <c r="AP55" i="218"/>
  <c r="AE55" i="218" s="1"/>
  <c r="AJ55" i="218" s="1"/>
  <c r="AR14" i="218"/>
  <c r="AS25" i="218"/>
  <c r="AS28" i="218"/>
  <c r="AV49" i="218"/>
  <c r="AT49" i="218"/>
  <c r="AS49" i="218"/>
  <c r="G29" i="218"/>
  <c r="AT25" i="218"/>
  <c r="AT28" i="218"/>
  <c r="AU41" i="218"/>
  <c r="AT41" i="218"/>
  <c r="AS41" i="218"/>
  <c r="AQ43" i="218"/>
  <c r="AP49" i="218"/>
  <c r="AE49" i="218" s="1"/>
  <c r="AQ58" i="218"/>
  <c r="AP58" i="218"/>
  <c r="AE58" i="218" s="1"/>
  <c r="B66" i="218"/>
  <c r="AU25" i="218"/>
  <c r="AU28" i="218"/>
  <c r="AV41" i="218"/>
  <c r="B46" i="218"/>
  <c r="AV56" i="218"/>
  <c r="AU56" i="218"/>
  <c r="AT56" i="218"/>
  <c r="AS56" i="218"/>
  <c r="AR59" i="218"/>
  <c r="AG59" i="218"/>
  <c r="AC59" i="218"/>
  <c r="AG49" i="218"/>
  <c r="G59" i="218"/>
  <c r="AU61" i="218"/>
  <c r="AS61" i="218"/>
  <c r="AV42" i="218"/>
  <c r="AU42" i="218"/>
  <c r="AT42" i="218"/>
  <c r="AP56" i="218"/>
  <c r="AE56" i="218" s="1"/>
  <c r="AQ56" i="218"/>
  <c r="AS57" i="218"/>
  <c r="AT61" i="218"/>
  <c r="B88" i="218"/>
  <c r="AT27" i="218"/>
  <c r="AS42" i="218"/>
  <c r="AC44" i="218"/>
  <c r="AR44" i="218"/>
  <c r="AT57" i="218"/>
  <c r="BC60" i="218"/>
  <c r="BA60" i="218"/>
  <c r="AJ61" i="218"/>
  <c r="AV61" i="218"/>
  <c r="AQ54" i="218"/>
  <c r="AP54" i="218"/>
  <c r="AE54" i="218" s="1"/>
  <c r="AU57" i="218"/>
  <c r="AV63" i="218"/>
  <c r="AU63" i="218"/>
  <c r="AT63" i="218"/>
  <c r="AS63" i="218"/>
  <c r="AF109" i="218"/>
  <c r="AR45" i="218"/>
  <c r="AR46" i="218"/>
  <c r="AR58" i="218"/>
  <c r="AG64" i="218"/>
  <c r="AJ64" i="218" s="1"/>
  <c r="BC66" i="218"/>
  <c r="BA66" i="218"/>
  <c r="AR65" i="218"/>
  <c r="G65" i="218"/>
  <c r="B82" i="218"/>
  <c r="AQ75" i="218"/>
  <c r="AU75" i="218"/>
  <c r="AS62" i="218"/>
  <c r="AC65" i="218"/>
  <c r="AA20" i="219"/>
  <c r="X79" i="219" s="1"/>
  <c r="BC63" i="218"/>
  <c r="I132" i="217"/>
  <c r="I137" i="217" s="1"/>
  <c r="R133" i="217" s="1"/>
  <c r="W127" i="217" s="1"/>
  <c r="W128" i="217" s="1"/>
  <c r="W129" i="217" s="1"/>
  <c r="AR64" i="218"/>
  <c r="G64" i="218"/>
  <c r="AP66" i="218"/>
  <c r="AD78" i="218"/>
  <c r="AS70" i="218" s="1"/>
  <c r="AS71" i="218" s="1"/>
  <c r="AS72" i="218" s="1"/>
  <c r="B80" i="218"/>
  <c r="AT75" i="218"/>
  <c r="M177" i="193"/>
  <c r="H177" i="193"/>
  <c r="M219" i="193"/>
  <c r="O217" i="193" s="1"/>
  <c r="H219" i="193"/>
  <c r="M149" i="193"/>
  <c r="H149" i="193"/>
  <c r="M191" i="193"/>
  <c r="O189" i="193" s="1"/>
  <c r="H191" i="193"/>
  <c r="M233" i="193"/>
  <c r="H233" i="193"/>
  <c r="M163" i="193"/>
  <c r="H163" i="193"/>
  <c r="M205" i="193"/>
  <c r="H205" i="193"/>
  <c r="BA61" i="194"/>
  <c r="BC61" i="194"/>
  <c r="AJ61" i="194"/>
  <c r="M247" i="193"/>
  <c r="H247" i="193"/>
  <c r="G49" i="194"/>
  <c r="D49" i="194"/>
  <c r="D21" i="193"/>
  <c r="F53" i="63" s="1"/>
  <c r="G24" i="194"/>
  <c r="D29" i="193"/>
  <c r="G32" i="194"/>
  <c r="AQ33" i="192"/>
  <c r="K34" i="193"/>
  <c r="M155" i="193"/>
  <c r="H155" i="193"/>
  <c r="M169" i="193"/>
  <c r="H169" i="193"/>
  <c r="M183" i="193"/>
  <c r="H183" i="193"/>
  <c r="M197" i="193"/>
  <c r="H197" i="193"/>
  <c r="M211" i="193"/>
  <c r="H211" i="193"/>
  <c r="M225" i="193"/>
  <c r="H225" i="193"/>
  <c r="M239" i="193"/>
  <c r="H239" i="193"/>
  <c r="AU25" i="194"/>
  <c r="AS25" i="194"/>
  <c r="BC42" i="194"/>
  <c r="AS52" i="194"/>
  <c r="AV52" i="194"/>
  <c r="AU52" i="194"/>
  <c r="AC60" i="194"/>
  <c r="BC63" i="194"/>
  <c r="AJ63" i="194"/>
  <c r="B86" i="194"/>
  <c r="AU75" i="194"/>
  <c r="D18" i="193"/>
  <c r="F50" i="63" s="1"/>
  <c r="AU22" i="194"/>
  <c r="AS22" i="194"/>
  <c r="D20" i="193"/>
  <c r="F52" i="63" s="1"/>
  <c r="G23" i="194"/>
  <c r="D12" i="193"/>
  <c r="F44" i="63" s="1"/>
  <c r="G15" i="194"/>
  <c r="D28" i="193"/>
  <c r="G31" i="194"/>
  <c r="R131" i="193"/>
  <c r="AT25" i="194"/>
  <c r="AR43" i="194"/>
  <c r="AG43" i="194"/>
  <c r="AJ43" i="194" s="1"/>
  <c r="BA45" i="194"/>
  <c r="AC45" i="194"/>
  <c r="AT53" i="194"/>
  <c r="AS53" i="194"/>
  <c r="AC56" i="194"/>
  <c r="G56" i="194"/>
  <c r="AG56" i="194"/>
  <c r="AC10" i="195"/>
  <c r="W10" i="195"/>
  <c r="AC23" i="194"/>
  <c r="AO23" i="194"/>
  <c r="H206" i="197"/>
  <c r="M206" i="197"/>
  <c r="AS13" i="194"/>
  <c r="AV13" i="194"/>
  <c r="AU13" i="194"/>
  <c r="AU19" i="194"/>
  <c r="AS19" i="194"/>
  <c r="AU26" i="194"/>
  <c r="AS26" i="194"/>
  <c r="AT32" i="194"/>
  <c r="AS32" i="194"/>
  <c r="AU53" i="194"/>
  <c r="BC55" i="194"/>
  <c r="BA55" i="194"/>
  <c r="G57" i="194"/>
  <c r="AC57" i="194"/>
  <c r="AG60" i="194"/>
  <c r="AJ60" i="194" s="1"/>
  <c r="AU63" i="194"/>
  <c r="AT63" i="194"/>
  <c r="AS63" i="194"/>
  <c r="AD78" i="194"/>
  <c r="AS70" i="194" s="1"/>
  <c r="AS71" i="194" s="1"/>
  <c r="AS72" i="194" s="1"/>
  <c r="B83" i="194"/>
  <c r="AR75" i="194"/>
  <c r="H149" i="197"/>
  <c r="M149" i="197"/>
  <c r="M175" i="197"/>
  <c r="O175" i="197" s="1"/>
  <c r="H175" i="197"/>
  <c r="AU23" i="194"/>
  <c r="AS23" i="194"/>
  <c r="D25" i="193"/>
  <c r="G28" i="194"/>
  <c r="AQ24" i="192"/>
  <c r="O24" i="192" s="1"/>
  <c r="G25" i="194"/>
  <c r="D22" i="193"/>
  <c r="F54" i="63" s="1"/>
  <c r="G17" i="194"/>
  <c r="D14" i="193"/>
  <c r="F46" i="63" s="1"/>
  <c r="AQ32" i="192"/>
  <c r="H148" i="193"/>
  <c r="H162" i="193"/>
  <c r="H176" i="193"/>
  <c r="H190" i="193"/>
  <c r="H204" i="193"/>
  <c r="H218" i="193"/>
  <c r="H232" i="193"/>
  <c r="H246" i="193"/>
  <c r="AT13" i="194"/>
  <c r="AT19" i="194"/>
  <c r="AQ21" i="194"/>
  <c r="W21" i="194" s="1"/>
  <c r="AG21" i="194" s="1"/>
  <c r="AG23" i="194"/>
  <c r="AT26" i="194"/>
  <c r="AU32" i="194"/>
  <c r="AC43" i="194"/>
  <c r="AP44" i="194"/>
  <c r="AG45" i="194"/>
  <c r="AJ45" i="194" s="1"/>
  <c r="AC52" i="194"/>
  <c r="G52" i="194"/>
  <c r="AG52" i="194"/>
  <c r="AV53" i="194"/>
  <c r="AG58" i="194"/>
  <c r="AR58" i="194"/>
  <c r="G58" i="194"/>
  <c r="AU59" i="194"/>
  <c r="AS59" i="194"/>
  <c r="AV63" i="194"/>
  <c r="B88" i="194"/>
  <c r="AC21" i="194"/>
  <c r="AO21" i="194"/>
  <c r="AC25" i="194"/>
  <c r="AO25" i="194"/>
  <c r="D22" i="197"/>
  <c r="F74" i="63" s="1"/>
  <c r="G25" i="198"/>
  <c r="AQ34" i="196"/>
  <c r="AI26" i="196" s="1"/>
  <c r="D23" i="193"/>
  <c r="F55" i="63" s="1"/>
  <c r="G26" i="194"/>
  <c r="D15" i="193"/>
  <c r="F47" i="63" s="1"/>
  <c r="G18" i="194"/>
  <c r="AQ41" i="192"/>
  <c r="AI33" i="192" s="1"/>
  <c r="G20" i="194"/>
  <c r="D17" i="193"/>
  <c r="F49" i="63" s="1"/>
  <c r="AQ35" i="192"/>
  <c r="AI27" i="192" s="1"/>
  <c r="D11" i="193"/>
  <c r="F43" i="63" s="1"/>
  <c r="G14" i="194"/>
  <c r="AQ29" i="192"/>
  <c r="O29" i="192" s="1"/>
  <c r="D27" i="193"/>
  <c r="G30" i="194"/>
  <c r="D19" i="193"/>
  <c r="F51" i="63" s="1"/>
  <c r="G22" i="194"/>
  <c r="AQ37" i="192"/>
  <c r="AI29" i="192" s="1"/>
  <c r="AV19" i="194"/>
  <c r="AU20" i="194"/>
  <c r="AS20" i="194"/>
  <c r="AU21" i="194"/>
  <c r="AS21" i="194"/>
  <c r="AV26" i="194"/>
  <c r="AU27" i="194"/>
  <c r="AS27" i="194"/>
  <c r="AV32" i="194"/>
  <c r="G53" i="194"/>
  <c r="AC53" i="194"/>
  <c r="AQ55" i="194"/>
  <c r="AG57" i="194"/>
  <c r="AC58" i="194"/>
  <c r="AT59" i="194"/>
  <c r="AS60" i="194"/>
  <c r="BA63" i="194"/>
  <c r="M211" i="197"/>
  <c r="H211" i="197"/>
  <c r="H217" i="197"/>
  <c r="M217" i="197"/>
  <c r="D13" i="193"/>
  <c r="F45" i="63" s="1"/>
  <c r="G16" i="194"/>
  <c r="G27" i="194"/>
  <c r="D24" i="193"/>
  <c r="F56" i="63" s="1"/>
  <c r="G19" i="194"/>
  <c r="D16" i="193"/>
  <c r="F48" i="63" s="1"/>
  <c r="M157" i="193"/>
  <c r="H157" i="193"/>
  <c r="M171" i="193"/>
  <c r="H171" i="193"/>
  <c r="M185" i="193"/>
  <c r="H185" i="193"/>
  <c r="M199" i="193"/>
  <c r="H199" i="193"/>
  <c r="M213" i="193"/>
  <c r="H213" i="193"/>
  <c r="M227" i="193"/>
  <c r="H227" i="193"/>
  <c r="M241" i="193"/>
  <c r="H241" i="193"/>
  <c r="AV29" i="194"/>
  <c r="AT29" i="194"/>
  <c r="AS42" i="194"/>
  <c r="AV42" i="194"/>
  <c r="AU42" i="194"/>
  <c r="AG54" i="194"/>
  <c r="AR54" i="194"/>
  <c r="G54" i="194"/>
  <c r="AU55" i="194"/>
  <c r="AS55" i="194"/>
  <c r="AS61" i="194"/>
  <c r="B73" i="194"/>
  <c r="B79" i="194"/>
  <c r="AT75" i="194"/>
  <c r="AA20" i="195"/>
  <c r="X79" i="195" s="1"/>
  <c r="H204" i="197"/>
  <c r="M204" i="197"/>
  <c r="AR56" i="194"/>
  <c r="AV60" i="194"/>
  <c r="AT60" i="194"/>
  <c r="B66" i="194"/>
  <c r="AI24" i="196"/>
  <c r="O32" i="196"/>
  <c r="H154" i="197"/>
  <c r="M154" i="197"/>
  <c r="M183" i="197"/>
  <c r="H183" i="197"/>
  <c r="G13" i="194"/>
  <c r="D10" i="193"/>
  <c r="F42" i="63" s="1"/>
  <c r="G29" i="194"/>
  <c r="D26" i="193"/>
  <c r="AQ40" i="192"/>
  <c r="AI32" i="192" s="1"/>
  <c r="AV18" i="194"/>
  <c r="AT18" i="194"/>
  <c r="AT22" i="194"/>
  <c r="AT23" i="194"/>
  <c r="AU29" i="194"/>
  <c r="BA42" i="194"/>
  <c r="AR45" i="194"/>
  <c r="AG50" i="194"/>
  <c r="AR50" i="194"/>
  <c r="G50" i="194"/>
  <c r="AV55" i="194"/>
  <c r="AR57" i="194"/>
  <c r="G60" i="194"/>
  <c r="AV61" i="194"/>
  <c r="AJ64" i="194"/>
  <c r="AR66" i="194"/>
  <c r="AC66" i="194"/>
  <c r="G66" i="194"/>
  <c r="AR31" i="194"/>
  <c r="AT41" i="194"/>
  <c r="AR62" i="194"/>
  <c r="AC64" i="194"/>
  <c r="AU64" i="194"/>
  <c r="B92" i="194"/>
  <c r="AC18" i="195"/>
  <c r="W18" i="195"/>
  <c r="D16" i="197"/>
  <c r="F68" i="63" s="1"/>
  <c r="G19" i="198"/>
  <c r="D28" i="197"/>
  <c r="G31" i="198"/>
  <c r="AQ40" i="196"/>
  <c r="AI32" i="196" s="1"/>
  <c r="M185" i="197"/>
  <c r="H185" i="197"/>
  <c r="M213" i="197"/>
  <c r="H213" i="197"/>
  <c r="H233" i="197"/>
  <c r="M233" i="197"/>
  <c r="O231" i="197" s="1"/>
  <c r="AV24" i="198"/>
  <c r="AU24" i="198"/>
  <c r="AT24" i="198"/>
  <c r="AS24" i="198"/>
  <c r="B42" i="198"/>
  <c r="B87" i="194"/>
  <c r="M93" i="194"/>
  <c r="G17" i="198"/>
  <c r="D14" i="197"/>
  <c r="F66" i="63" s="1"/>
  <c r="AQ28" i="196"/>
  <c r="O28" i="196" s="1"/>
  <c r="M155" i="197"/>
  <c r="M191" i="197"/>
  <c r="H191" i="197"/>
  <c r="H203" i="197"/>
  <c r="M203" i="197"/>
  <c r="M210" i="197"/>
  <c r="H210" i="197"/>
  <c r="AC15" i="195"/>
  <c r="W15" i="195"/>
  <c r="AC19" i="195"/>
  <c r="W19" i="195"/>
  <c r="D12" i="197"/>
  <c r="F64" i="63" s="1"/>
  <c r="G15" i="198"/>
  <c r="D24" i="197"/>
  <c r="F76" i="63" s="1"/>
  <c r="G27" i="198"/>
  <c r="AC16" i="195"/>
  <c r="W16" i="195"/>
  <c r="AQ26" i="196"/>
  <c r="O26" i="196" s="1"/>
  <c r="K30" i="197"/>
  <c r="H238" i="197"/>
  <c r="M238" i="197"/>
  <c r="W5" i="195"/>
  <c r="AC5" i="195"/>
  <c r="AC9" i="195"/>
  <c r="W9" i="195"/>
  <c r="D20" i="197"/>
  <c r="F72" i="63" s="1"/>
  <c r="G23" i="198"/>
  <c r="H168" i="197"/>
  <c r="M168" i="197"/>
  <c r="O168" i="197" s="1"/>
  <c r="H198" i="197"/>
  <c r="M198" i="197"/>
  <c r="O196" i="197" s="1"/>
  <c r="G64" i="194"/>
  <c r="AS64" i="194"/>
  <c r="B81" i="194"/>
  <c r="W13" i="195"/>
  <c r="AC13" i="195"/>
  <c r="AC17" i="195"/>
  <c r="W17" i="195"/>
  <c r="M147" i="197"/>
  <c r="H147" i="197"/>
  <c r="M157" i="197"/>
  <c r="AV20" i="198"/>
  <c r="AU20" i="198"/>
  <c r="AT20" i="198"/>
  <c r="AS20" i="198"/>
  <c r="B41" i="198"/>
  <c r="B71" i="198"/>
  <c r="G24" i="198"/>
  <c r="D21" i="197"/>
  <c r="F73" i="63" s="1"/>
  <c r="G16" i="198"/>
  <c r="D13" i="197"/>
  <c r="F65" i="63" s="1"/>
  <c r="G32" i="198"/>
  <c r="D29" i="197"/>
  <c r="H161" i="197"/>
  <c r="H245" i="197"/>
  <c r="AU13" i="198"/>
  <c r="AU16" i="198"/>
  <c r="AV17" i="198"/>
  <c r="AV45" i="198"/>
  <c r="AU45" i="198"/>
  <c r="AS45" i="198"/>
  <c r="AV46" i="198"/>
  <c r="AU46" i="198"/>
  <c r="AS46" i="198"/>
  <c r="B65" i="198"/>
  <c r="D10" i="197"/>
  <c r="F62" i="63" s="1"/>
  <c r="G13" i="198"/>
  <c r="D26" i="197"/>
  <c r="G29" i="198"/>
  <c r="D18" i="197"/>
  <c r="F70" i="63" s="1"/>
  <c r="G21" i="198"/>
  <c r="I127" i="197"/>
  <c r="R128" i="197" s="1"/>
  <c r="U127" i="197" s="1"/>
  <c r="U128" i="197" s="1"/>
  <c r="U129" i="197" s="1"/>
  <c r="H148" i="197"/>
  <c r="H150" i="197"/>
  <c r="H197" i="197"/>
  <c r="H199" i="197"/>
  <c r="H205" i="197"/>
  <c r="H232" i="197"/>
  <c r="H234" i="197"/>
  <c r="AV21" i="198"/>
  <c r="AU21" i="198"/>
  <c r="AV25" i="198"/>
  <c r="AU25" i="198"/>
  <c r="BA44" i="198"/>
  <c r="BC44" i="198"/>
  <c r="AQ56" i="198"/>
  <c r="AP56" i="198"/>
  <c r="AE56" i="198" s="1"/>
  <c r="D23" i="197"/>
  <c r="F75" i="63" s="1"/>
  <c r="G26" i="198"/>
  <c r="D15" i="197"/>
  <c r="F67" i="63" s="1"/>
  <c r="G18" i="198"/>
  <c r="AQ33" i="196"/>
  <c r="AQ41" i="196"/>
  <c r="AI33" i="196" s="1"/>
  <c r="H196" i="197"/>
  <c r="H231" i="197"/>
  <c r="AS21" i="198"/>
  <c r="AS25" i="198"/>
  <c r="AJ58" i="198"/>
  <c r="H169" i="197"/>
  <c r="H171" i="197"/>
  <c r="H177" i="197"/>
  <c r="H218" i="197"/>
  <c r="H220" i="197"/>
  <c r="H247" i="197"/>
  <c r="AV22" i="198"/>
  <c r="AU22" i="198"/>
  <c r="Z49" i="198"/>
  <c r="Z50" i="198" s="1"/>
  <c r="Z51" i="198" s="1"/>
  <c r="Z52" i="198" s="1"/>
  <c r="Z53" i="198" s="1"/>
  <c r="Z54" i="198" s="1"/>
  <c r="Z55" i="198" s="1"/>
  <c r="Z56" i="198" s="1"/>
  <c r="Z57" i="198" s="1"/>
  <c r="Z58" i="198" s="1"/>
  <c r="Z59" i="198" s="1"/>
  <c r="Z60" i="198" s="1"/>
  <c r="Z61" i="198" s="1"/>
  <c r="Z62" i="198" s="1"/>
  <c r="Z63" i="198" s="1"/>
  <c r="Z64" i="198" s="1"/>
  <c r="Z65" i="198" s="1"/>
  <c r="Z66" i="198" s="1"/>
  <c r="AQ49" i="198"/>
  <c r="AP49" i="198"/>
  <c r="AE49" i="198" s="1"/>
  <c r="AC51" i="198"/>
  <c r="AR51" i="198"/>
  <c r="G51" i="198"/>
  <c r="AG51" i="198"/>
  <c r="G28" i="198"/>
  <c r="D25" i="197"/>
  <c r="G20" i="198"/>
  <c r="D17" i="197"/>
  <c r="F69" i="63" s="1"/>
  <c r="AS22" i="198"/>
  <c r="BA58" i="198"/>
  <c r="AV19" i="198"/>
  <c r="AU19" i="198"/>
  <c r="AS27" i="198"/>
  <c r="AV27" i="198"/>
  <c r="AU27" i="198"/>
  <c r="AT27" i="198"/>
  <c r="AS28" i="198"/>
  <c r="AV28" i="198"/>
  <c r="AU28" i="198"/>
  <c r="AT28" i="198"/>
  <c r="AU30" i="198"/>
  <c r="AT30" i="198"/>
  <c r="AS30" i="198"/>
  <c r="AV30" i="198"/>
  <c r="AV59" i="198"/>
  <c r="AU59" i="198"/>
  <c r="AT59" i="198"/>
  <c r="AS59" i="198"/>
  <c r="B84" i="198"/>
  <c r="G14" i="198"/>
  <c r="D11" i="197"/>
  <c r="F63" i="63" s="1"/>
  <c r="G30" i="198"/>
  <c r="D27" i="197"/>
  <c r="G22" i="198"/>
  <c r="D19" i="197"/>
  <c r="F71" i="63" s="1"/>
  <c r="AQ37" i="196"/>
  <c r="AI29" i="196" s="1"/>
  <c r="AT17" i="198"/>
  <c r="AS19" i="198"/>
  <c r="BC41" i="198"/>
  <c r="BA41" i="198"/>
  <c r="BC43" i="198"/>
  <c r="BA43" i="198"/>
  <c r="AQ52" i="198"/>
  <c r="AP52" i="198"/>
  <c r="AE52" i="198" s="1"/>
  <c r="AC55" i="198"/>
  <c r="AR55" i="198"/>
  <c r="G55" i="198"/>
  <c r="AG55" i="198"/>
  <c r="BA62" i="198"/>
  <c r="BC62" i="198"/>
  <c r="AU29" i="198"/>
  <c r="AP44" i="198"/>
  <c r="AP45" i="198"/>
  <c r="AP46" i="198"/>
  <c r="D49" i="198"/>
  <c r="AR52" i="198"/>
  <c r="AR56" i="198"/>
  <c r="G57" i="198"/>
  <c r="AR57" i="198"/>
  <c r="AS61" i="198"/>
  <c r="BA64" i="198"/>
  <c r="BC65" i="198"/>
  <c r="BC66" i="198"/>
  <c r="AD71" i="198"/>
  <c r="B83" i="198"/>
  <c r="AV29" i="198"/>
  <c r="AC52" i="198"/>
  <c r="G53" i="198"/>
  <c r="AC56" i="198"/>
  <c r="AC58" i="198"/>
  <c r="AC59" i="198"/>
  <c r="AC60" i="198"/>
  <c r="AC61" i="198"/>
  <c r="AT61" i="198"/>
  <c r="AP66" i="198"/>
  <c r="B82" i="198"/>
  <c r="W13" i="199"/>
  <c r="AP50" i="198"/>
  <c r="AE50" i="198" s="1"/>
  <c r="AJ50" i="198" s="1"/>
  <c r="AU61" i="198"/>
  <c r="AG80" i="199"/>
  <c r="K41" i="201"/>
  <c r="AG56" i="198"/>
  <c r="AG59" i="198"/>
  <c r="AG61" i="198"/>
  <c r="AJ61" i="198" s="1"/>
  <c r="B88" i="198"/>
  <c r="G21" i="202"/>
  <c r="D18" i="201"/>
  <c r="F90" i="63" s="1"/>
  <c r="B73" i="198"/>
  <c r="AC5" i="199"/>
  <c r="W5" i="199"/>
  <c r="K37" i="201"/>
  <c r="AT66" i="198"/>
  <c r="K30" i="201"/>
  <c r="AR58" i="198"/>
  <c r="G59" i="198"/>
  <c r="G60" i="198"/>
  <c r="AR60" i="198"/>
  <c r="G61" i="198"/>
  <c r="B63" i="198"/>
  <c r="AJ66" i="198"/>
  <c r="B79" i="198"/>
  <c r="AC18" i="199"/>
  <c r="W18" i="199"/>
  <c r="O33" i="200"/>
  <c r="AI25" i="200"/>
  <c r="H212" i="201"/>
  <c r="M212" i="201"/>
  <c r="M233" i="201"/>
  <c r="H233" i="201"/>
  <c r="G16" i="202"/>
  <c r="D13" i="201"/>
  <c r="F85" i="63" s="1"/>
  <c r="D16" i="201"/>
  <c r="F88" i="63" s="1"/>
  <c r="G19" i="202"/>
  <c r="K34" i="201"/>
  <c r="H150" i="201"/>
  <c r="M150" i="201"/>
  <c r="M184" i="201"/>
  <c r="H184" i="201"/>
  <c r="H192" i="201"/>
  <c r="M192" i="201"/>
  <c r="M234" i="201"/>
  <c r="H234" i="201"/>
  <c r="W16" i="199"/>
  <c r="D11" i="201"/>
  <c r="F83" i="63" s="1"/>
  <c r="G14" i="202"/>
  <c r="AQ25" i="200"/>
  <c r="O25" i="200" s="1"/>
  <c r="M226" i="201"/>
  <c r="H226" i="201"/>
  <c r="M241" i="201"/>
  <c r="H241" i="201"/>
  <c r="AV22" i="202"/>
  <c r="AU22" i="202"/>
  <c r="AS22" i="202"/>
  <c r="AT22" i="202"/>
  <c r="W9" i="199"/>
  <c r="G24" i="202"/>
  <c r="D21" i="201"/>
  <c r="F93" i="63" s="1"/>
  <c r="AQ27" i="200"/>
  <c r="O27" i="200" s="1"/>
  <c r="D26" i="201"/>
  <c r="G29" i="202"/>
  <c r="K42" i="201"/>
  <c r="M175" i="201"/>
  <c r="H175" i="201"/>
  <c r="M203" i="201"/>
  <c r="H203" i="201"/>
  <c r="M147" i="201"/>
  <c r="H147" i="201"/>
  <c r="D24" i="201"/>
  <c r="F96" i="63" s="1"/>
  <c r="G27" i="202"/>
  <c r="AQ36" i="200"/>
  <c r="AI28" i="200" s="1"/>
  <c r="H246" i="201"/>
  <c r="M246" i="201"/>
  <c r="K33" i="201"/>
  <c r="H156" i="201"/>
  <c r="H245" i="201"/>
  <c r="BC64" i="202"/>
  <c r="BA64" i="202"/>
  <c r="C109" i="202"/>
  <c r="AC14" i="202"/>
  <c r="AO14" i="202"/>
  <c r="L126" i="201"/>
  <c r="I126" i="201"/>
  <c r="H148" i="201"/>
  <c r="H168" i="201"/>
  <c r="M168" i="201"/>
  <c r="M183" i="201"/>
  <c r="H183" i="201"/>
  <c r="M189" i="201"/>
  <c r="H189" i="201"/>
  <c r="M197" i="201"/>
  <c r="H197" i="201"/>
  <c r="M213" i="201"/>
  <c r="H213" i="201"/>
  <c r="G31" i="202"/>
  <c r="D28" i="201"/>
  <c r="R139" i="201"/>
  <c r="H198" i="201"/>
  <c r="AV17" i="202"/>
  <c r="AT17" i="202"/>
  <c r="H163" i="201"/>
  <c r="M163" i="201"/>
  <c r="M231" i="201"/>
  <c r="H231" i="201"/>
  <c r="M239" i="201"/>
  <c r="H239" i="201"/>
  <c r="AV18" i="202"/>
  <c r="AT18" i="202"/>
  <c r="AU18" i="202"/>
  <c r="AS18" i="202"/>
  <c r="G13" i="202"/>
  <c r="D10" i="201"/>
  <c r="F82" i="63" s="1"/>
  <c r="G18" i="202"/>
  <c r="D15" i="201"/>
  <c r="F87" i="63" s="1"/>
  <c r="AQ29" i="200"/>
  <c r="O29" i="200" s="1"/>
  <c r="D17" i="201"/>
  <c r="F89" i="63" s="1"/>
  <c r="G20" i="202"/>
  <c r="H161" i="201"/>
  <c r="M169" i="201"/>
  <c r="M199" i="201"/>
  <c r="H199" i="201"/>
  <c r="M205" i="201"/>
  <c r="H205" i="201"/>
  <c r="M225" i="201"/>
  <c r="H225" i="201"/>
  <c r="AU17" i="202"/>
  <c r="G26" i="202"/>
  <c r="D23" i="201"/>
  <c r="F95" i="63" s="1"/>
  <c r="AQ40" i="200"/>
  <c r="AI32" i="200" s="1"/>
  <c r="H170" i="201"/>
  <c r="H206" i="201"/>
  <c r="H232" i="201"/>
  <c r="AV31" i="202"/>
  <c r="AT31" i="202"/>
  <c r="AS31" i="202"/>
  <c r="G23" i="202"/>
  <c r="D20" i="201"/>
  <c r="F92" i="63" s="1"/>
  <c r="AQ32" i="200"/>
  <c r="G15" i="202"/>
  <c r="D12" i="201"/>
  <c r="F84" i="63" s="1"/>
  <c r="D25" i="201"/>
  <c r="G28" i="202"/>
  <c r="AQ37" i="200"/>
  <c r="AI29" i="200" s="1"/>
  <c r="G32" i="202"/>
  <c r="D29" i="201"/>
  <c r="AQ41" i="200"/>
  <c r="AI33" i="200" s="1"/>
  <c r="M247" i="201"/>
  <c r="H247" i="201"/>
  <c r="AS14" i="202"/>
  <c r="AU14" i="202"/>
  <c r="AT14" i="202"/>
  <c r="AV21" i="202"/>
  <c r="AT21" i="202"/>
  <c r="AS21" i="202"/>
  <c r="AV25" i="202"/>
  <c r="AT25" i="202"/>
  <c r="AS25" i="202"/>
  <c r="AV26" i="202"/>
  <c r="AU26" i="202"/>
  <c r="AT26" i="202"/>
  <c r="AS26" i="202"/>
  <c r="M185" i="201"/>
  <c r="H185" i="201"/>
  <c r="M219" i="201"/>
  <c r="H219" i="201"/>
  <c r="AU57" i="202"/>
  <c r="D22" i="201"/>
  <c r="F94" i="63" s="1"/>
  <c r="G25" i="202"/>
  <c r="D14" i="201"/>
  <c r="F86" i="63" s="1"/>
  <c r="G17" i="202"/>
  <c r="M149" i="201"/>
  <c r="M154" i="201"/>
  <c r="M211" i="201"/>
  <c r="H211" i="201"/>
  <c r="M227" i="201"/>
  <c r="H227" i="201"/>
  <c r="AV19" i="202"/>
  <c r="AU19" i="202"/>
  <c r="AV23" i="202"/>
  <c r="AU23" i="202"/>
  <c r="AF109" i="202"/>
  <c r="D27" i="201"/>
  <c r="G30" i="202"/>
  <c r="D19" i="201"/>
  <c r="F91" i="63" s="1"/>
  <c r="G22" i="202"/>
  <c r="M191" i="201"/>
  <c r="H191" i="201"/>
  <c r="AV16" i="202"/>
  <c r="AU16" i="202"/>
  <c r="AS16" i="202"/>
  <c r="AU27" i="202"/>
  <c r="AU42" i="202"/>
  <c r="AT42" i="202"/>
  <c r="AG43" i="202"/>
  <c r="AJ43" i="202" s="1"/>
  <c r="AV53" i="202"/>
  <c r="AU53" i="202"/>
  <c r="AT53" i="202"/>
  <c r="AS29" i="202"/>
  <c r="AC44" i="202"/>
  <c r="AR44" i="202"/>
  <c r="AS53" i="202"/>
  <c r="AJ62" i="202"/>
  <c r="BA63" i="202"/>
  <c r="BC63" i="202"/>
  <c r="AR65" i="202"/>
  <c r="G65" i="202"/>
  <c r="AG65" i="202"/>
  <c r="AJ65" i="202" s="1"/>
  <c r="AC65" i="202"/>
  <c r="AU29" i="202"/>
  <c r="AT41" i="202"/>
  <c r="AS41" i="202"/>
  <c r="AQ43" i="202"/>
  <c r="AV46" i="202"/>
  <c r="AR43" i="202"/>
  <c r="BC44" i="202"/>
  <c r="BC52" i="202"/>
  <c r="AR55" i="202"/>
  <c r="AG55" i="202"/>
  <c r="AC55" i="202"/>
  <c r="G55" i="202"/>
  <c r="AP57" i="202"/>
  <c r="AE57" i="202" s="1"/>
  <c r="AQ57" i="202"/>
  <c r="AV61" i="202"/>
  <c r="AT45" i="202"/>
  <c r="AP53" i="202"/>
  <c r="AE53" i="202" s="1"/>
  <c r="AQ53" i="202"/>
  <c r="AU45" i="202"/>
  <c r="AQ50" i="202"/>
  <c r="AR59" i="202"/>
  <c r="G59" i="202"/>
  <c r="AG59" i="202"/>
  <c r="AC59" i="202"/>
  <c r="AV64" i="202"/>
  <c r="AT64" i="202"/>
  <c r="AS64" i="202"/>
  <c r="AU64" i="202"/>
  <c r="AS56" i="202"/>
  <c r="AG64" i="202"/>
  <c r="AJ64" i="202" s="1"/>
  <c r="AS51" i="202"/>
  <c r="AT56" i="202"/>
  <c r="AS63" i="202"/>
  <c r="AV63" i="202"/>
  <c r="AT66" i="202"/>
  <c r="AS66" i="202"/>
  <c r="AV58" i="202"/>
  <c r="AT58" i="202"/>
  <c r="AS58" i="202"/>
  <c r="AR50" i="202"/>
  <c r="AU58" i="202"/>
  <c r="AU63" i="202"/>
  <c r="B82" i="202"/>
  <c r="AQ75" i="202"/>
  <c r="AU75" i="202"/>
  <c r="AA20" i="203"/>
  <c r="X79" i="203" s="1"/>
  <c r="AG51" i="202"/>
  <c r="G58" i="202"/>
  <c r="AS62" i="202"/>
  <c r="W12" i="203"/>
  <c r="X85" i="203"/>
  <c r="AD85" i="202" s="1"/>
  <c r="I132" i="201"/>
  <c r="I137" i="201" s="1"/>
  <c r="BC60" i="202"/>
  <c r="BA60" i="202"/>
  <c r="G64" i="202"/>
  <c r="AC64" i="202"/>
  <c r="AD78" i="202"/>
  <c r="AS70" i="202" s="1"/>
  <c r="AS71" i="202" s="1"/>
  <c r="AS72" i="202" s="1"/>
  <c r="B83" i="202"/>
  <c r="AT75" i="202"/>
  <c r="M150" i="189"/>
  <c r="H150" i="189"/>
  <c r="H157" i="189"/>
  <c r="O217" i="189"/>
  <c r="H233" i="189"/>
  <c r="M240" i="189"/>
  <c r="H240" i="189"/>
  <c r="M248" i="189"/>
  <c r="H248" i="189"/>
  <c r="G18" i="190"/>
  <c r="D15" i="189"/>
  <c r="F27" i="63" s="1"/>
  <c r="R175" i="189"/>
  <c r="J34" i="189" s="1"/>
  <c r="Q34" i="189" s="1"/>
  <c r="Q175" i="189"/>
  <c r="M204" i="189"/>
  <c r="H204" i="189"/>
  <c r="M227" i="189"/>
  <c r="O224" i="189" s="1"/>
  <c r="H227" i="189"/>
  <c r="M241" i="189"/>
  <c r="H241" i="189"/>
  <c r="AU16" i="190"/>
  <c r="AV16" i="190"/>
  <c r="AT16" i="190"/>
  <c r="AS16" i="190"/>
  <c r="G24" i="190"/>
  <c r="D21" i="189"/>
  <c r="F33" i="63" s="1"/>
  <c r="D19" i="189"/>
  <c r="F31" i="63" s="1"/>
  <c r="G22" i="190"/>
  <c r="K42" i="189"/>
  <c r="M154" i="189"/>
  <c r="O154" i="189" s="1"/>
  <c r="H154" i="189"/>
  <c r="H161" i="189"/>
  <c r="M197" i="189"/>
  <c r="H197" i="189"/>
  <c r="AV15" i="190"/>
  <c r="AT15" i="190"/>
  <c r="AS15" i="190"/>
  <c r="AU15" i="190"/>
  <c r="G23" i="190"/>
  <c r="D20" i="189"/>
  <c r="F32" i="63" s="1"/>
  <c r="M210" i="189"/>
  <c r="H210" i="189"/>
  <c r="G16" i="190"/>
  <c r="D13" i="189"/>
  <c r="F25" i="63" s="1"/>
  <c r="AQ27" i="188"/>
  <c r="O27" i="188" s="1"/>
  <c r="D14" i="189"/>
  <c r="F26" i="63" s="1"/>
  <c r="G17" i="190"/>
  <c r="AQ28" i="188"/>
  <c r="O28" i="188" s="1"/>
  <c r="AQ29" i="188"/>
  <c r="O29" i="188" s="1"/>
  <c r="H147" i="189"/>
  <c r="M147" i="189"/>
  <c r="H155" i="189"/>
  <c r="M183" i="189"/>
  <c r="H183" i="189"/>
  <c r="M191" i="189"/>
  <c r="H191" i="189"/>
  <c r="M198" i="189"/>
  <c r="H198" i="189"/>
  <c r="M205" i="189"/>
  <c r="H205" i="189"/>
  <c r="M149" i="189"/>
  <c r="H149" i="189"/>
  <c r="H203" i="189"/>
  <c r="M203" i="189"/>
  <c r="M239" i="189"/>
  <c r="H239" i="189"/>
  <c r="D11" i="189"/>
  <c r="F23" i="63" s="1"/>
  <c r="G14" i="190"/>
  <c r="AQ32" i="188"/>
  <c r="AQ25" i="188"/>
  <c r="O25" i="188" s="1"/>
  <c r="G15" i="190"/>
  <c r="D12" i="189"/>
  <c r="F24" i="63" s="1"/>
  <c r="D16" i="189"/>
  <c r="F28" i="63" s="1"/>
  <c r="G19" i="190"/>
  <c r="G32" i="190"/>
  <c r="D29" i="189"/>
  <c r="H177" i="189"/>
  <c r="M184" i="189"/>
  <c r="H184" i="189"/>
  <c r="M192" i="189"/>
  <c r="H192" i="189"/>
  <c r="M206" i="189"/>
  <c r="H206" i="189"/>
  <c r="H213" i="189"/>
  <c r="H219" i="189"/>
  <c r="AT14" i="190"/>
  <c r="AS14" i="190"/>
  <c r="R139" i="189"/>
  <c r="M247" i="189"/>
  <c r="H247" i="189"/>
  <c r="G31" i="190"/>
  <c r="D28" i="189"/>
  <c r="AQ40" i="188"/>
  <c r="AI32" i="188" s="1"/>
  <c r="G26" i="190"/>
  <c r="D23" i="189"/>
  <c r="F35" i="63" s="1"/>
  <c r="AQ35" i="188"/>
  <c r="AI27" i="188" s="1"/>
  <c r="D27" i="189"/>
  <c r="G30" i="190"/>
  <c r="D22" i="189"/>
  <c r="F34" i="63" s="1"/>
  <c r="G25" i="190"/>
  <c r="D24" i="189"/>
  <c r="F36" i="63" s="1"/>
  <c r="G27" i="190"/>
  <c r="AQ33" i="188"/>
  <c r="I127" i="189"/>
  <c r="M148" i="189"/>
  <c r="H148" i="189"/>
  <c r="M171" i="189"/>
  <c r="O168" i="189" s="1"/>
  <c r="H171" i="189"/>
  <c r="M185" i="189"/>
  <c r="H185" i="189"/>
  <c r="M199" i="189"/>
  <c r="H199" i="189"/>
  <c r="H225" i="189"/>
  <c r="D49" i="190"/>
  <c r="G49" i="190"/>
  <c r="AV44" i="190"/>
  <c r="AT44" i="190"/>
  <c r="B62" i="190"/>
  <c r="AR19" i="190"/>
  <c r="C144" i="190"/>
  <c r="AO19" i="190"/>
  <c r="AC19" i="190"/>
  <c r="AU13" i="190"/>
  <c r="AT13" i="190"/>
  <c r="BA61" i="190"/>
  <c r="AJ61" i="190"/>
  <c r="BC61" i="190"/>
  <c r="G13" i="190"/>
  <c r="D10" i="189"/>
  <c r="F22" i="63" s="1"/>
  <c r="G29" i="190"/>
  <c r="D26" i="189"/>
  <c r="G21" i="190"/>
  <c r="D18" i="189"/>
  <c r="F30" i="63" s="1"/>
  <c r="AV13" i="190"/>
  <c r="AT46" i="190"/>
  <c r="AV46" i="190"/>
  <c r="AU46" i="190"/>
  <c r="H189" i="189"/>
  <c r="H245" i="189"/>
  <c r="AS46" i="190"/>
  <c r="AT55" i="190"/>
  <c r="AS55" i="190"/>
  <c r="AV55" i="190"/>
  <c r="AU55" i="190"/>
  <c r="D25" i="189"/>
  <c r="G28" i="190"/>
  <c r="D17" i="189"/>
  <c r="F29" i="63" s="1"/>
  <c r="G20" i="190"/>
  <c r="AG43" i="190"/>
  <c r="AJ43" i="190" s="1"/>
  <c r="AR43" i="190"/>
  <c r="AC43" i="190"/>
  <c r="AQ52" i="190"/>
  <c r="B77" i="190"/>
  <c r="I128" i="189"/>
  <c r="AP43" i="190"/>
  <c r="AQ43" i="190"/>
  <c r="AT45" i="190"/>
  <c r="AU45" i="190"/>
  <c r="AS45" i="190"/>
  <c r="AV45" i="190"/>
  <c r="B65" i="190"/>
  <c r="AU41" i="190"/>
  <c r="AT41" i="190"/>
  <c r="AQ53" i="190"/>
  <c r="AP53" i="190"/>
  <c r="AE53" i="190" s="1"/>
  <c r="AV56" i="190"/>
  <c r="AT56" i="190"/>
  <c r="AS56" i="190"/>
  <c r="AR60" i="190"/>
  <c r="AG60" i="190"/>
  <c r="AJ60" i="190" s="1"/>
  <c r="AC60" i="190"/>
  <c r="G60" i="190"/>
  <c r="AC12" i="191"/>
  <c r="W12" i="191"/>
  <c r="AC15" i="191"/>
  <c r="W15" i="191"/>
  <c r="AU57" i="190"/>
  <c r="AS57" i="190"/>
  <c r="AF109" i="190"/>
  <c r="AV32" i="190"/>
  <c r="AT32" i="190"/>
  <c r="AS32" i="190"/>
  <c r="AV42" i="190"/>
  <c r="AU42" i="190"/>
  <c r="BA45" i="190"/>
  <c r="AC45" i="190"/>
  <c r="AS51" i="190"/>
  <c r="AP55" i="190"/>
  <c r="AE55" i="190" s="1"/>
  <c r="AT61" i="190"/>
  <c r="AV17" i="190"/>
  <c r="AV18" i="190"/>
  <c r="AU32" i="190"/>
  <c r="AS42" i="190"/>
  <c r="AC46" i="190"/>
  <c r="AG46" i="190"/>
  <c r="AJ46" i="190" s="1"/>
  <c r="AU51" i="190"/>
  <c r="AT52" i="190"/>
  <c r="AS52" i="190"/>
  <c r="AQ64" i="190"/>
  <c r="AP64" i="190"/>
  <c r="AU30" i="190"/>
  <c r="AT30" i="190"/>
  <c r="AT42" i="190"/>
  <c r="AG45" i="190"/>
  <c r="AJ45" i="190" s="1"/>
  <c r="AQ46" i="190"/>
  <c r="AP46" i="190"/>
  <c r="AV51" i="190"/>
  <c r="AT53" i="190"/>
  <c r="AU53" i="190"/>
  <c r="AS53" i="190"/>
  <c r="AQ56" i="190"/>
  <c r="AP56" i="190"/>
  <c r="AE56" i="190" s="1"/>
  <c r="BC42" i="190"/>
  <c r="AJ42" i="190"/>
  <c r="BA42" i="190"/>
  <c r="AU75" i="190"/>
  <c r="B86" i="190"/>
  <c r="AA20" i="191"/>
  <c r="X79" i="191" s="1"/>
  <c r="AJ64" i="190"/>
  <c r="AQ65" i="190"/>
  <c r="B72" i="190"/>
  <c r="B88" i="190"/>
  <c r="AC10" i="191"/>
  <c r="W10" i="191"/>
  <c r="AC19" i="191"/>
  <c r="W19" i="191"/>
  <c r="BA60" i="190"/>
  <c r="AU31" i="190"/>
  <c r="BA41" i="190"/>
  <c r="BA43" i="190"/>
  <c r="AC50" i="190"/>
  <c r="AT50" i="190"/>
  <c r="AC54" i="190"/>
  <c r="AT54" i="190"/>
  <c r="AC58" i="190"/>
  <c r="AT58" i="190"/>
  <c r="AU59" i="190"/>
  <c r="AR62" i="190"/>
  <c r="G62" i="190"/>
  <c r="B79" i="190"/>
  <c r="AT75" i="190"/>
  <c r="AC17" i="191"/>
  <c r="W17" i="191"/>
  <c r="AG80" i="191"/>
  <c r="AB64" i="191"/>
  <c r="X82" i="191" s="1"/>
  <c r="X85" i="191" s="1"/>
  <c r="AD85" i="190" s="1"/>
  <c r="AV59" i="190"/>
  <c r="AV64" i="190"/>
  <c r="AT64" i="190"/>
  <c r="AS64" i="190"/>
  <c r="B70" i="190"/>
  <c r="B81" i="190"/>
  <c r="AP66" i="190"/>
  <c r="AD78" i="190"/>
  <c r="AS70" i="190" s="1"/>
  <c r="AS71" i="190" s="1"/>
  <c r="AS72" i="190" s="1"/>
  <c r="B83" i="190"/>
  <c r="AR66" i="190"/>
  <c r="I132" i="189"/>
  <c r="I137" i="189" s="1"/>
  <c r="R133" i="189" s="1"/>
  <c r="W127" i="189" s="1"/>
  <c r="W128" i="189" s="1"/>
  <c r="W129" i="189" s="1"/>
  <c r="AU29" i="2"/>
  <c r="AV29" i="2"/>
  <c r="AT29" i="2"/>
  <c r="AS29" i="2"/>
  <c r="AR32" i="2"/>
  <c r="AC29" i="2"/>
  <c r="AR31" i="2"/>
  <c r="AR30" i="2"/>
  <c r="X85" i="187"/>
  <c r="W9" i="187"/>
  <c r="W16" i="187"/>
  <c r="W18" i="187"/>
  <c r="S29" i="186"/>
  <c r="AQ40" i="23"/>
  <c r="AI32" i="23" s="1"/>
  <c r="G31" i="2"/>
  <c r="AQ31" i="2" s="1"/>
  <c r="G32" i="2"/>
  <c r="AQ32" i="2" s="1"/>
  <c r="AQ41" i="23"/>
  <c r="AI33" i="23" s="1"/>
  <c r="C41" i="186"/>
  <c r="I41" i="186" s="1"/>
  <c r="K40" i="186"/>
  <c r="C40" i="186"/>
  <c r="I40" i="186" s="1"/>
  <c r="K39" i="186"/>
  <c r="N2" i="186"/>
  <c r="K37" i="186"/>
  <c r="C33" i="186"/>
  <c r="I33" i="186" s="1"/>
  <c r="C36" i="186"/>
  <c r="I36" i="186" s="1"/>
  <c r="C30" i="186"/>
  <c r="I30" i="186" s="1"/>
  <c r="C31" i="186"/>
  <c r="I31" i="186" s="1"/>
  <c r="Q29" i="186"/>
  <c r="K44" i="186"/>
  <c r="C34" i="186"/>
  <c r="I34" i="186" s="1"/>
  <c r="C42" i="186"/>
  <c r="I42" i="186" s="1"/>
  <c r="K32" i="186"/>
  <c r="C38" i="186"/>
  <c r="I38" i="186" s="1"/>
  <c r="M155" i="186"/>
  <c r="H155" i="186"/>
  <c r="M169" i="186"/>
  <c r="H169" i="186"/>
  <c r="M183" i="186"/>
  <c r="H183" i="186"/>
  <c r="M197" i="186"/>
  <c r="H197" i="186"/>
  <c r="M211" i="186"/>
  <c r="H211" i="186"/>
  <c r="M225" i="186"/>
  <c r="H225" i="186"/>
  <c r="M241" i="186"/>
  <c r="H241" i="186"/>
  <c r="M247" i="186"/>
  <c r="H247" i="186"/>
  <c r="R139" i="186"/>
  <c r="M238" i="186"/>
  <c r="H238" i="186"/>
  <c r="L29" i="186"/>
  <c r="M157" i="186"/>
  <c r="H157" i="186"/>
  <c r="M171" i="186"/>
  <c r="H171" i="186"/>
  <c r="M185" i="186"/>
  <c r="H185" i="186"/>
  <c r="M199" i="186"/>
  <c r="H199" i="186"/>
  <c r="M213" i="186"/>
  <c r="H213" i="186"/>
  <c r="M227" i="186"/>
  <c r="H227" i="186"/>
  <c r="M239" i="186"/>
  <c r="H239" i="186"/>
  <c r="M149" i="186"/>
  <c r="H149" i="186"/>
  <c r="M163" i="186"/>
  <c r="H163" i="186"/>
  <c r="M177" i="186"/>
  <c r="H177" i="186"/>
  <c r="M191" i="186"/>
  <c r="H191" i="186"/>
  <c r="M205" i="186"/>
  <c r="H205" i="186"/>
  <c r="M219" i="186"/>
  <c r="H219" i="186"/>
  <c r="M233" i="186"/>
  <c r="H233" i="186"/>
  <c r="I126" i="186"/>
  <c r="R128" i="186" l="1"/>
  <c r="U127" i="186" s="1"/>
  <c r="U128" i="186" s="1"/>
  <c r="U129" i="186" s="1"/>
  <c r="AP51" i="218"/>
  <c r="AE51" i="218" s="1"/>
  <c r="AP57" i="230"/>
  <c r="AE57" i="230" s="1"/>
  <c r="AU56" i="210"/>
  <c r="AT32" i="214"/>
  <c r="O168" i="245"/>
  <c r="O175" i="253"/>
  <c r="AP62" i="246"/>
  <c r="AQ57" i="190"/>
  <c r="L34" i="189"/>
  <c r="AQ64" i="198"/>
  <c r="AT27" i="230"/>
  <c r="AS50" i="230"/>
  <c r="AV45" i="250"/>
  <c r="AT53" i="250"/>
  <c r="AV43" i="222"/>
  <c r="AV63" i="190"/>
  <c r="AV50" i="198"/>
  <c r="AS31" i="230"/>
  <c r="AS32" i="226"/>
  <c r="BC56" i="250"/>
  <c r="AU43" i="238"/>
  <c r="AU23" i="258"/>
  <c r="AQ66" i="250"/>
  <c r="AP54" i="230"/>
  <c r="AE54" i="230" s="1"/>
  <c r="O161" i="225"/>
  <c r="AU25" i="226"/>
  <c r="O175" i="221"/>
  <c r="AJ56" i="250"/>
  <c r="AP50" i="250"/>
  <c r="AE50" i="250" s="1"/>
  <c r="L18" i="245"/>
  <c r="O189" i="237"/>
  <c r="AS58" i="262"/>
  <c r="AQ56" i="250"/>
  <c r="AQ65" i="250"/>
  <c r="AT30" i="234"/>
  <c r="Q14" i="205"/>
  <c r="AV53" i="198"/>
  <c r="AP54" i="198"/>
  <c r="AE54" i="198" s="1"/>
  <c r="AJ54" i="198" s="1"/>
  <c r="L14" i="205"/>
  <c r="AT43" i="222"/>
  <c r="AU53" i="250"/>
  <c r="AT46" i="238"/>
  <c r="AU58" i="262"/>
  <c r="AT60" i="254"/>
  <c r="AS60" i="254"/>
  <c r="AP51" i="226"/>
  <c r="AE51" i="226" s="1"/>
  <c r="O147" i="221"/>
  <c r="O217" i="221"/>
  <c r="AV17" i="194"/>
  <c r="AU53" i="198"/>
  <c r="AJ52" i="190"/>
  <c r="AT59" i="206"/>
  <c r="AP63" i="202"/>
  <c r="AJ56" i="218"/>
  <c r="AT59" i="214"/>
  <c r="AQ53" i="214"/>
  <c r="AU50" i="230"/>
  <c r="AT58" i="262"/>
  <c r="AS61" i="258"/>
  <c r="AP70" i="234"/>
  <c r="AP71" i="234" s="1"/>
  <c r="AP72" i="234" s="1"/>
  <c r="AU70" i="214"/>
  <c r="AU71" i="214" s="1"/>
  <c r="AU72" i="214" s="1"/>
  <c r="AJ75" i="214"/>
  <c r="B75" i="214" s="1"/>
  <c r="AS50" i="218"/>
  <c r="AT51" i="222"/>
  <c r="AQ61" i="250"/>
  <c r="AP61" i="190"/>
  <c r="AD75" i="198"/>
  <c r="AU70" i="198" s="1"/>
  <c r="AU71" i="198" s="1"/>
  <c r="AU72" i="198" s="1"/>
  <c r="AV22" i="218"/>
  <c r="AS29" i="234"/>
  <c r="AT24" i="210"/>
  <c r="O231" i="186"/>
  <c r="AJ59" i="190"/>
  <c r="AP51" i="210"/>
  <c r="AE51" i="210" s="1"/>
  <c r="AS24" i="234"/>
  <c r="AU29" i="238"/>
  <c r="AS54" i="198"/>
  <c r="Q22" i="205"/>
  <c r="AT54" i="198"/>
  <c r="L22" i="205"/>
  <c r="AJ52" i="250"/>
  <c r="B52" i="250" s="1"/>
  <c r="BC52" i="250"/>
  <c r="AJ51" i="226"/>
  <c r="AT57" i="190"/>
  <c r="S22" i="205"/>
  <c r="AQ63" i="222"/>
  <c r="O182" i="241"/>
  <c r="Q29" i="241"/>
  <c r="O175" i="186"/>
  <c r="O245" i="186"/>
  <c r="AP62" i="218"/>
  <c r="AU59" i="214"/>
  <c r="AD75" i="226"/>
  <c r="AU70" i="226" s="1"/>
  <c r="AU71" i="226" s="1"/>
  <c r="AU72" i="226" s="1"/>
  <c r="AT18" i="250"/>
  <c r="AP64" i="246"/>
  <c r="AT65" i="242"/>
  <c r="AS53" i="258"/>
  <c r="AU24" i="210"/>
  <c r="AQ59" i="190"/>
  <c r="BC59" i="190"/>
  <c r="AS56" i="210"/>
  <c r="AU43" i="234"/>
  <c r="AS43" i="234"/>
  <c r="AV29" i="234"/>
  <c r="AV24" i="234"/>
  <c r="AS54" i="230"/>
  <c r="AQ65" i="230"/>
  <c r="AG49" i="226"/>
  <c r="AP57" i="246"/>
  <c r="AE57" i="246" s="1"/>
  <c r="AV65" i="242"/>
  <c r="AQ59" i="238"/>
  <c r="AU60" i="254"/>
  <c r="AV29" i="254"/>
  <c r="AU27" i="254"/>
  <c r="AQ52" i="250"/>
  <c r="AS28" i="246"/>
  <c r="AU17" i="194"/>
  <c r="AS53" i="198"/>
  <c r="AP62" i="202"/>
  <c r="AS54" i="218"/>
  <c r="AV44" i="222"/>
  <c r="AJ56" i="242"/>
  <c r="R133" i="193"/>
  <c r="W127" i="193" s="1"/>
  <c r="W128" i="193" s="1"/>
  <c r="W129" i="193" s="1"/>
  <c r="AS52" i="250"/>
  <c r="AT29" i="238"/>
  <c r="AQ52" i="218"/>
  <c r="R189" i="213"/>
  <c r="J36" i="213" s="1"/>
  <c r="Q36" i="213" s="1"/>
  <c r="AT56" i="210"/>
  <c r="O203" i="205"/>
  <c r="AT43" i="234"/>
  <c r="R128" i="249"/>
  <c r="U127" i="249" s="1"/>
  <c r="U128" i="249" s="1"/>
  <c r="U129" i="249" s="1"/>
  <c r="AU15" i="246"/>
  <c r="AV15" i="242"/>
  <c r="AV70" i="258"/>
  <c r="AV71" i="258" s="1"/>
  <c r="AV72" i="258" s="1"/>
  <c r="AV27" i="254"/>
  <c r="BA51" i="254"/>
  <c r="AV52" i="250"/>
  <c r="AS29" i="238"/>
  <c r="I129" i="213"/>
  <c r="H129" i="213" s="1"/>
  <c r="L129" i="213" s="1"/>
  <c r="R130" i="213" s="1"/>
  <c r="V127" i="213" s="1"/>
  <c r="V128" i="213" s="1"/>
  <c r="V129" i="213" s="1"/>
  <c r="AG85" i="259"/>
  <c r="AT63" i="242"/>
  <c r="AU65" i="242"/>
  <c r="AT53" i="258"/>
  <c r="L137" i="229"/>
  <c r="AU18" i="222"/>
  <c r="L137" i="197"/>
  <c r="AJ52" i="262"/>
  <c r="AG85" i="203"/>
  <c r="AS51" i="254"/>
  <c r="O196" i="245"/>
  <c r="O245" i="237"/>
  <c r="AJ50" i="214"/>
  <c r="O224" i="213"/>
  <c r="AP70" i="242"/>
  <c r="AP71" i="242" s="1"/>
  <c r="AP72" i="242" s="1"/>
  <c r="AJ55" i="214"/>
  <c r="AJ59" i="238"/>
  <c r="L28" i="253"/>
  <c r="AP70" i="250"/>
  <c r="AP71" i="250" s="1"/>
  <c r="AP72" i="250" s="1"/>
  <c r="AG49" i="206"/>
  <c r="AP70" i="226"/>
  <c r="AP71" i="226" s="1"/>
  <c r="AP72" i="226" s="1"/>
  <c r="AP56" i="262"/>
  <c r="AE56" i="262" s="1"/>
  <c r="AJ56" i="262" s="1"/>
  <c r="B56" i="262" s="1"/>
  <c r="AQ56" i="262"/>
  <c r="AT53" i="218"/>
  <c r="AT58" i="214"/>
  <c r="AU58" i="214"/>
  <c r="AT60" i="210"/>
  <c r="AU60" i="210"/>
  <c r="AV60" i="210"/>
  <c r="AQ66" i="202"/>
  <c r="AP66" i="202"/>
  <c r="AC20" i="211"/>
  <c r="AS62" i="258"/>
  <c r="AU62" i="258"/>
  <c r="AT44" i="242"/>
  <c r="AU44" i="242"/>
  <c r="AV44" i="242"/>
  <c r="AT59" i="238"/>
  <c r="AU59" i="238"/>
  <c r="AV15" i="262"/>
  <c r="AU15" i="262"/>
  <c r="AQ52" i="246"/>
  <c r="AP52" i="246"/>
  <c r="AE52" i="246" s="1"/>
  <c r="AV21" i="246"/>
  <c r="AS21" i="246"/>
  <c r="AS56" i="254"/>
  <c r="G342" i="63"/>
  <c r="Q10" i="253"/>
  <c r="AS55" i="206"/>
  <c r="AT55" i="206"/>
  <c r="AV43" i="206"/>
  <c r="AU43" i="206"/>
  <c r="AQ63" i="194"/>
  <c r="AP63" i="194"/>
  <c r="AP49" i="210"/>
  <c r="AE49" i="210" s="1"/>
  <c r="AQ49" i="210"/>
  <c r="AQ61" i="214"/>
  <c r="AP61" i="214"/>
  <c r="AT61" i="194"/>
  <c r="AU61" i="194"/>
  <c r="AS44" i="190"/>
  <c r="AU44" i="190"/>
  <c r="AT60" i="262"/>
  <c r="AS60" i="262"/>
  <c r="AT44" i="262"/>
  <c r="AU44" i="262"/>
  <c r="AU55" i="254"/>
  <c r="AS55" i="254"/>
  <c r="AS21" i="242"/>
  <c r="AV21" i="242"/>
  <c r="AT21" i="242"/>
  <c r="AV58" i="258"/>
  <c r="AS58" i="258"/>
  <c r="AV23" i="230"/>
  <c r="AT23" i="230"/>
  <c r="AU23" i="230"/>
  <c r="AQ63" i="198"/>
  <c r="AP63" i="198"/>
  <c r="AP55" i="254"/>
  <c r="AE55" i="254" s="1"/>
  <c r="AQ55" i="254"/>
  <c r="AU56" i="254"/>
  <c r="G352" i="63"/>
  <c r="S20" i="253"/>
  <c r="AQ49" i="218"/>
  <c r="Z49" i="218"/>
  <c r="Z50" i="218" s="1"/>
  <c r="Z51" i="218" s="1"/>
  <c r="Z52" i="218" s="1"/>
  <c r="Z53" i="218" s="1"/>
  <c r="Z54" i="218" s="1"/>
  <c r="Z55" i="218" s="1"/>
  <c r="Z56" i="218" s="1"/>
  <c r="Z57" i="218" s="1"/>
  <c r="Z58" i="218" s="1"/>
  <c r="Z59" i="218" s="1"/>
  <c r="Z60" i="218" s="1"/>
  <c r="Z61" i="218" s="1"/>
  <c r="Z62" i="218" s="1"/>
  <c r="Z63" i="218" s="1"/>
  <c r="Z64" i="218" s="1"/>
  <c r="Z65" i="218" s="1"/>
  <c r="Z66" i="218" s="1"/>
  <c r="AQ62" i="214"/>
  <c r="AP62" i="214"/>
  <c r="AQ66" i="210"/>
  <c r="AP66" i="210"/>
  <c r="AQ50" i="218"/>
  <c r="AP50" i="218"/>
  <c r="AE50" i="218" s="1"/>
  <c r="AV46" i="214"/>
  <c r="AU46" i="214"/>
  <c r="AS46" i="214"/>
  <c r="AP49" i="206"/>
  <c r="AE49" i="206" s="1"/>
  <c r="AQ49" i="206"/>
  <c r="Z49" i="206"/>
  <c r="Z50" i="206" s="1"/>
  <c r="Z51" i="206" s="1"/>
  <c r="Z52" i="206" s="1"/>
  <c r="Z53" i="206" s="1"/>
  <c r="Z54" i="206" s="1"/>
  <c r="Z55" i="206" s="1"/>
  <c r="Z56" i="206" s="1"/>
  <c r="Z57" i="206" s="1"/>
  <c r="Z58" i="206" s="1"/>
  <c r="Z59" i="206" s="1"/>
  <c r="Z60" i="206" s="1"/>
  <c r="Z61" i="206" s="1"/>
  <c r="Z62" i="206" s="1"/>
  <c r="Z63" i="206" s="1"/>
  <c r="Z64" i="206" s="1"/>
  <c r="Z65" i="206" s="1"/>
  <c r="Z66" i="206" s="1"/>
  <c r="AU63" i="190"/>
  <c r="AS63" i="190"/>
  <c r="AJ55" i="254"/>
  <c r="BC59" i="250"/>
  <c r="BA59" i="250"/>
  <c r="AU44" i="250"/>
  <c r="AV44" i="250"/>
  <c r="AQ53" i="218"/>
  <c r="AP53" i="218"/>
  <c r="AE53" i="218" s="1"/>
  <c r="AJ53" i="218" s="1"/>
  <c r="AC49" i="250"/>
  <c r="AR49" i="250"/>
  <c r="AV49" i="250" s="1"/>
  <c r="AS46" i="194"/>
  <c r="Z49" i="210"/>
  <c r="Z50" i="210" s="1"/>
  <c r="Z51" i="210" s="1"/>
  <c r="Z52" i="210" s="1"/>
  <c r="Z53" i="210" s="1"/>
  <c r="Z54" i="210" s="1"/>
  <c r="Z55" i="210" s="1"/>
  <c r="Z56" i="210" s="1"/>
  <c r="Z57" i="210" s="1"/>
  <c r="Z58" i="210" s="1"/>
  <c r="Z59" i="210" s="1"/>
  <c r="Z60" i="210" s="1"/>
  <c r="Z61" i="210" s="1"/>
  <c r="Z62" i="210" s="1"/>
  <c r="Z63" i="210" s="1"/>
  <c r="Z64" i="210" s="1"/>
  <c r="Z65" i="210" s="1"/>
  <c r="Z66" i="210" s="1"/>
  <c r="O245" i="209"/>
  <c r="O217" i="249"/>
  <c r="AT45" i="262"/>
  <c r="AV56" i="254"/>
  <c r="AS31" i="262"/>
  <c r="AU21" i="242"/>
  <c r="AU70" i="210"/>
  <c r="AU71" i="210" s="1"/>
  <c r="AU72" i="210" s="1"/>
  <c r="AJ75" i="210"/>
  <c r="B75" i="210" s="1"/>
  <c r="AS13" i="258"/>
  <c r="AU46" i="194"/>
  <c r="AT46" i="194"/>
  <c r="AT46" i="214"/>
  <c r="AP61" i="206"/>
  <c r="AP56" i="246"/>
  <c r="AE56" i="246" s="1"/>
  <c r="AS50" i="258"/>
  <c r="AQ64" i="226"/>
  <c r="AP64" i="226"/>
  <c r="AS54" i="242"/>
  <c r="AT54" i="242"/>
  <c r="AS55" i="214"/>
  <c r="AV55" i="214"/>
  <c r="AT55" i="214"/>
  <c r="O161" i="221"/>
  <c r="R161" i="221" s="1"/>
  <c r="J32" i="221" s="1"/>
  <c r="AT57" i="258"/>
  <c r="AS57" i="258"/>
  <c r="AV64" i="246"/>
  <c r="AS64" i="246"/>
  <c r="AT26" i="254"/>
  <c r="AV26" i="254"/>
  <c r="AS26" i="254"/>
  <c r="AU26" i="254"/>
  <c r="AV13" i="206"/>
  <c r="AS13" i="206"/>
  <c r="AT16" i="254"/>
  <c r="AS16" i="254"/>
  <c r="AJ75" i="198"/>
  <c r="B75" i="198" s="1"/>
  <c r="AS54" i="214"/>
  <c r="AT13" i="206"/>
  <c r="AT19" i="238"/>
  <c r="AS15" i="262"/>
  <c r="AT50" i="258"/>
  <c r="AJ58" i="258"/>
  <c r="BC50" i="258"/>
  <c r="BA50" i="258"/>
  <c r="BC59" i="254"/>
  <c r="BA59" i="254"/>
  <c r="AV53" i="214"/>
  <c r="R128" i="209"/>
  <c r="U127" i="209" s="1"/>
  <c r="U128" i="209" s="1"/>
  <c r="U129" i="209" s="1"/>
  <c r="AS65" i="194"/>
  <c r="AP57" i="218"/>
  <c r="AE57" i="218" s="1"/>
  <c r="AJ57" i="218" s="1"/>
  <c r="AV54" i="214"/>
  <c r="AP55" i="206"/>
  <c r="AE55" i="206" s="1"/>
  <c r="O161" i="205"/>
  <c r="AS44" i="242"/>
  <c r="AV60" i="238"/>
  <c r="AU50" i="258"/>
  <c r="O231" i="241"/>
  <c r="AU46" i="202"/>
  <c r="O189" i="197"/>
  <c r="O210" i="213"/>
  <c r="AR49" i="206"/>
  <c r="AU53" i="246"/>
  <c r="AP70" i="238"/>
  <c r="AP71" i="238" s="1"/>
  <c r="AP72" i="238" s="1"/>
  <c r="AU46" i="238"/>
  <c r="AJ78" i="214"/>
  <c r="B78" i="214" s="1"/>
  <c r="AC20" i="215"/>
  <c r="AC20" i="203"/>
  <c r="AU24" i="246"/>
  <c r="AS24" i="246"/>
  <c r="O154" i="205"/>
  <c r="O161" i="197"/>
  <c r="AJ54" i="190"/>
  <c r="O161" i="186"/>
  <c r="AJ57" i="202"/>
  <c r="O196" i="217"/>
  <c r="O238" i="229"/>
  <c r="O245" i="245"/>
  <c r="R128" i="237"/>
  <c r="U127" i="237" s="1"/>
  <c r="U128" i="237" s="1"/>
  <c r="U129" i="237" s="1"/>
  <c r="AQ54" i="190"/>
  <c r="O245" i="189"/>
  <c r="AS46" i="202"/>
  <c r="AJ59" i="206"/>
  <c r="L11" i="225"/>
  <c r="O245" i="225"/>
  <c r="AV53" i="246"/>
  <c r="AS46" i="238"/>
  <c r="O210" i="237"/>
  <c r="R210" i="237" s="1"/>
  <c r="J39" i="237" s="1"/>
  <c r="AP54" i="254"/>
  <c r="AE54" i="254" s="1"/>
  <c r="AQ51" i="254"/>
  <c r="AJ51" i="254"/>
  <c r="AP70" i="202"/>
  <c r="AP71" i="202" s="1"/>
  <c r="AP72" i="202" s="1"/>
  <c r="O245" i="217"/>
  <c r="AP55" i="210"/>
  <c r="AE55" i="210" s="1"/>
  <c r="AJ49" i="210"/>
  <c r="AP53" i="222"/>
  <c r="AE53" i="222" s="1"/>
  <c r="BC53" i="222" s="1"/>
  <c r="O203" i="225"/>
  <c r="O217" i="241"/>
  <c r="O189" i="257"/>
  <c r="AJ54" i="242"/>
  <c r="O154" i="241"/>
  <c r="L137" i="245"/>
  <c r="AT57" i="246"/>
  <c r="AS57" i="246"/>
  <c r="AS64" i="222"/>
  <c r="AT64" i="222"/>
  <c r="AV14" i="226"/>
  <c r="BC53" i="206"/>
  <c r="AC49" i="234"/>
  <c r="AU55" i="226"/>
  <c r="AT19" i="222"/>
  <c r="AJ57" i="246"/>
  <c r="B57" i="246" s="1"/>
  <c r="AU43" i="246"/>
  <c r="AQ63" i="242"/>
  <c r="AQ54" i="242"/>
  <c r="O182" i="257"/>
  <c r="AV57" i="258"/>
  <c r="AS45" i="254"/>
  <c r="L20" i="253"/>
  <c r="BA51" i="226"/>
  <c r="BC51" i="226"/>
  <c r="AU50" i="218"/>
  <c r="AT50" i="218"/>
  <c r="O175" i="225"/>
  <c r="O224" i="245"/>
  <c r="AU64" i="250"/>
  <c r="AS64" i="250"/>
  <c r="AS22" i="238"/>
  <c r="AU22" i="238"/>
  <c r="AT22" i="238"/>
  <c r="AU29" i="190"/>
  <c r="AR49" i="234"/>
  <c r="AS19" i="222"/>
  <c r="AP65" i="198"/>
  <c r="AS29" i="190"/>
  <c r="AS26" i="198"/>
  <c r="AV19" i="222"/>
  <c r="O189" i="249"/>
  <c r="AV43" i="246"/>
  <c r="AV57" i="246"/>
  <c r="AV63" i="246"/>
  <c r="AS21" i="238"/>
  <c r="BA59" i="238"/>
  <c r="S18" i="253"/>
  <c r="AJ78" i="254"/>
  <c r="B78" i="254" s="1"/>
  <c r="O161" i="245"/>
  <c r="AS46" i="234"/>
  <c r="AV46" i="234"/>
  <c r="O189" i="221"/>
  <c r="O196" i="241"/>
  <c r="AS43" i="222"/>
  <c r="G178" i="63"/>
  <c r="O168" i="205"/>
  <c r="O147" i="193"/>
  <c r="AQ61" i="194"/>
  <c r="AP61" i="194"/>
  <c r="AV66" i="254"/>
  <c r="AT66" i="254"/>
  <c r="AU66" i="254"/>
  <c r="AT19" i="242"/>
  <c r="AU19" i="242"/>
  <c r="AS19" i="242"/>
  <c r="AU22" i="218"/>
  <c r="AT29" i="190"/>
  <c r="O224" i="201"/>
  <c r="O189" i="205"/>
  <c r="AT43" i="246"/>
  <c r="O217" i="245"/>
  <c r="Q217" i="245" s="1"/>
  <c r="AC20" i="243"/>
  <c r="AS63" i="246"/>
  <c r="AT21" i="238"/>
  <c r="AS50" i="254"/>
  <c r="AS54" i="254"/>
  <c r="AU54" i="254"/>
  <c r="AT54" i="254"/>
  <c r="AJ51" i="222"/>
  <c r="B51" i="222" s="1"/>
  <c r="BC51" i="222"/>
  <c r="BA51" i="222"/>
  <c r="AT49" i="226"/>
  <c r="AU49" i="226"/>
  <c r="Q26" i="217"/>
  <c r="AV64" i="222"/>
  <c r="AJ52" i="218"/>
  <c r="AV66" i="242"/>
  <c r="AT66" i="242"/>
  <c r="AS66" i="242"/>
  <c r="AV16" i="262"/>
  <c r="AT16" i="262"/>
  <c r="AU16" i="262"/>
  <c r="AT55" i="238"/>
  <c r="AS55" i="238"/>
  <c r="AU45" i="254"/>
  <c r="AV45" i="254"/>
  <c r="AU26" i="198"/>
  <c r="O238" i="197"/>
  <c r="O161" i="193"/>
  <c r="AS22" i="218"/>
  <c r="AQ53" i="206"/>
  <c r="Q11" i="225"/>
  <c r="AS29" i="222"/>
  <c r="O161" i="249"/>
  <c r="AT63" i="246"/>
  <c r="AU21" i="238"/>
  <c r="AT50" i="254"/>
  <c r="AU28" i="250"/>
  <c r="AQ62" i="242"/>
  <c r="AP62" i="242"/>
  <c r="L26" i="217"/>
  <c r="AJ53" i="206"/>
  <c r="AS44" i="262"/>
  <c r="AV44" i="262"/>
  <c r="AV45" i="262"/>
  <c r="AU45" i="262"/>
  <c r="AT13" i="242"/>
  <c r="AS13" i="242"/>
  <c r="O245" i="229"/>
  <c r="Q245" i="229" s="1"/>
  <c r="AV31" i="234"/>
  <c r="AS31" i="234"/>
  <c r="AP57" i="206"/>
  <c r="AE57" i="206" s="1"/>
  <c r="AJ57" i="206" s="1"/>
  <c r="B57" i="206" s="1"/>
  <c r="AQ57" i="206"/>
  <c r="AV31" i="198"/>
  <c r="O182" i="197"/>
  <c r="AP51" i="206"/>
  <c r="AE51" i="206" s="1"/>
  <c r="BC52" i="262"/>
  <c r="AU50" i="254"/>
  <c r="AU54" i="262"/>
  <c r="AV54" i="262"/>
  <c r="AV54" i="242"/>
  <c r="AU54" i="242"/>
  <c r="AQ60" i="230"/>
  <c r="AP60" i="230"/>
  <c r="AP14" i="226"/>
  <c r="C110" i="226"/>
  <c r="C113" i="226" s="1"/>
  <c r="AQ14" i="226"/>
  <c r="O182" i="229"/>
  <c r="AT23" i="198"/>
  <c r="AV23" i="198"/>
  <c r="O182" i="245"/>
  <c r="Q182" i="245" s="1"/>
  <c r="BA55" i="214"/>
  <c r="BC55" i="214"/>
  <c r="AV44" i="194"/>
  <c r="AU44" i="194"/>
  <c r="AS44" i="194"/>
  <c r="AV20" i="230"/>
  <c r="AU20" i="230"/>
  <c r="AV51" i="222"/>
  <c r="AS51" i="222"/>
  <c r="AV19" i="226"/>
  <c r="AS19" i="226"/>
  <c r="AS19" i="262"/>
  <c r="AV19" i="262"/>
  <c r="AU19" i="262"/>
  <c r="AT19" i="262"/>
  <c r="AQ61" i="230"/>
  <c r="AP61" i="230"/>
  <c r="AU52" i="254"/>
  <c r="AV52" i="254"/>
  <c r="AS52" i="254"/>
  <c r="AU29" i="222"/>
  <c r="AT29" i="222"/>
  <c r="AQ52" i="226"/>
  <c r="AP52" i="226"/>
  <c r="AE52" i="226" s="1"/>
  <c r="BA52" i="226" s="1"/>
  <c r="AQ51" i="190"/>
  <c r="AT14" i="226"/>
  <c r="AU60" i="238"/>
  <c r="O147" i="257"/>
  <c r="AG85" i="254"/>
  <c r="AJ85" i="254" s="1"/>
  <c r="B85" i="254" s="1"/>
  <c r="AQ63" i="230"/>
  <c r="AP63" i="230"/>
  <c r="AV28" i="194"/>
  <c r="AU28" i="194"/>
  <c r="AT28" i="194"/>
  <c r="O161" i="201"/>
  <c r="O203" i="193"/>
  <c r="AP57" i="262"/>
  <c r="AE57" i="262" s="1"/>
  <c r="AQ57" i="262"/>
  <c r="AP59" i="226"/>
  <c r="AE59" i="226" s="1"/>
  <c r="AQ59" i="226"/>
  <c r="AJ53" i="202"/>
  <c r="AV18" i="222"/>
  <c r="AS18" i="222"/>
  <c r="AQ53" i="226"/>
  <c r="AP53" i="226"/>
  <c r="AE53" i="226" s="1"/>
  <c r="AU49" i="250"/>
  <c r="AS49" i="250"/>
  <c r="AT15" i="242"/>
  <c r="AS15" i="242"/>
  <c r="AU65" i="230"/>
  <c r="AS65" i="230"/>
  <c r="AU64" i="222"/>
  <c r="AU50" i="198"/>
  <c r="AT50" i="198"/>
  <c r="AP65" i="194"/>
  <c r="AQ65" i="194"/>
  <c r="AV27" i="258"/>
  <c r="AU27" i="258"/>
  <c r="AV59" i="250"/>
  <c r="AT59" i="250"/>
  <c r="AT15" i="246"/>
  <c r="AS15" i="246"/>
  <c r="AS18" i="250"/>
  <c r="AU18" i="250"/>
  <c r="AV31" i="242"/>
  <c r="AS31" i="242"/>
  <c r="AD75" i="238"/>
  <c r="I129" i="237"/>
  <c r="H129" i="237" s="1"/>
  <c r="L129" i="237" s="1"/>
  <c r="O154" i="201"/>
  <c r="AP70" i="198"/>
  <c r="AP71" i="198" s="1"/>
  <c r="AP72" i="198" s="1"/>
  <c r="O224" i="217"/>
  <c r="AJ58" i="214"/>
  <c r="O238" i="233"/>
  <c r="O154" i="225"/>
  <c r="Q154" i="225" s="1"/>
  <c r="AJ53" i="250"/>
  <c r="O175" i="245"/>
  <c r="AJ58" i="238"/>
  <c r="B58" i="238" s="1"/>
  <c r="O161" i="257"/>
  <c r="O175" i="257"/>
  <c r="AJ50" i="258"/>
  <c r="AP70" i="258"/>
  <c r="AP71" i="258" s="1"/>
  <c r="AP72" i="258" s="1"/>
  <c r="AJ50" i="230"/>
  <c r="O168" i="229"/>
  <c r="AP70" i="194"/>
  <c r="AP71" i="194" s="1"/>
  <c r="AP72" i="194" s="1"/>
  <c r="O175" i="193"/>
  <c r="R128" i="257"/>
  <c r="U127" i="257" s="1"/>
  <c r="U128" i="257" s="1"/>
  <c r="U129" i="257" s="1"/>
  <c r="AV51" i="218"/>
  <c r="AT51" i="218"/>
  <c r="AS51" i="218"/>
  <c r="O231" i="193"/>
  <c r="AJ58" i="218"/>
  <c r="O203" i="217"/>
  <c r="O161" i="213"/>
  <c r="O154" i="213"/>
  <c r="O175" i="229"/>
  <c r="O210" i="241"/>
  <c r="AJ54" i="238"/>
  <c r="O154" i="229"/>
  <c r="Q154" i="229" s="1"/>
  <c r="O168" i="213"/>
  <c r="Q168" i="213" s="1"/>
  <c r="AV18" i="254"/>
  <c r="AT18" i="254"/>
  <c r="AT56" i="258"/>
  <c r="AU56" i="258"/>
  <c r="AT27" i="194"/>
  <c r="AV27" i="194"/>
  <c r="AV17" i="206"/>
  <c r="AS17" i="206"/>
  <c r="AU17" i="206"/>
  <c r="AT17" i="206"/>
  <c r="R224" i="197"/>
  <c r="J41" i="197" s="1"/>
  <c r="Q41" i="197" s="1"/>
  <c r="Q224" i="197"/>
  <c r="Q168" i="205"/>
  <c r="R168" i="205"/>
  <c r="J33" i="205" s="1"/>
  <c r="Q33" i="205" s="1"/>
  <c r="R175" i="225"/>
  <c r="J34" i="225" s="1"/>
  <c r="Q34" i="225" s="1"/>
  <c r="Q175" i="225"/>
  <c r="AQ61" i="238"/>
  <c r="AP61" i="238"/>
  <c r="AS19" i="250"/>
  <c r="AV19" i="250"/>
  <c r="AU19" i="250"/>
  <c r="AT19" i="250"/>
  <c r="O189" i="217"/>
  <c r="AU30" i="254"/>
  <c r="AV30" i="254"/>
  <c r="AS30" i="254"/>
  <c r="AU23" i="226"/>
  <c r="AS23" i="226"/>
  <c r="AV23" i="226"/>
  <c r="AT23" i="226"/>
  <c r="AS55" i="218"/>
  <c r="AT55" i="218"/>
  <c r="AV55" i="218"/>
  <c r="AU55" i="218"/>
  <c r="AU21" i="210"/>
  <c r="AS21" i="210"/>
  <c r="O168" i="186"/>
  <c r="AV61" i="190"/>
  <c r="AS24" i="194"/>
  <c r="AS15" i="218"/>
  <c r="AU29" i="218"/>
  <c r="AT50" i="214"/>
  <c r="AU32" i="214"/>
  <c r="AS58" i="214"/>
  <c r="AV16" i="234"/>
  <c r="O231" i="229"/>
  <c r="Q231" i="229" s="1"/>
  <c r="AS44" i="222"/>
  <c r="AV21" i="226"/>
  <c r="O182" i="221"/>
  <c r="AJ50" i="250"/>
  <c r="AU19" i="238"/>
  <c r="O231" i="237"/>
  <c r="R231" i="237" s="1"/>
  <c r="J42" i="237" s="1"/>
  <c r="Q42" i="237" s="1"/>
  <c r="AC20" i="255"/>
  <c r="O245" i="213"/>
  <c r="Q245" i="213" s="1"/>
  <c r="AS25" i="254"/>
  <c r="AT25" i="254"/>
  <c r="AU19" i="246"/>
  <c r="AS19" i="246"/>
  <c r="AV19" i="246"/>
  <c r="AT19" i="246"/>
  <c r="AU30" i="234"/>
  <c r="AV30" i="234"/>
  <c r="AQ49" i="202"/>
  <c r="AV26" i="198"/>
  <c r="AT31" i="198"/>
  <c r="AU51" i="194"/>
  <c r="O217" i="197"/>
  <c r="AU24" i="194"/>
  <c r="O245" i="193"/>
  <c r="R245" i="193" s="1"/>
  <c r="J44" i="193" s="1"/>
  <c r="AU54" i="218"/>
  <c r="AG85" i="215"/>
  <c r="AS50" i="214"/>
  <c r="AV58" i="214"/>
  <c r="AT54" i="214"/>
  <c r="AP70" i="210"/>
  <c r="AP71" i="210" s="1"/>
  <c r="AP72" i="210" s="1"/>
  <c r="AS60" i="210"/>
  <c r="AS43" i="206"/>
  <c r="AT25" i="206"/>
  <c r="AS25" i="206"/>
  <c r="O147" i="205"/>
  <c r="AT17" i="234"/>
  <c r="AT46" i="234"/>
  <c r="O210" i="233"/>
  <c r="AT65" i="230"/>
  <c r="AG85" i="227"/>
  <c r="AU32" i="226"/>
  <c r="AS49" i="226"/>
  <c r="AS55" i="222"/>
  <c r="AT44" i="222"/>
  <c r="AT21" i="226"/>
  <c r="AS53" i="222"/>
  <c r="O245" i="249"/>
  <c r="Q245" i="249" s="1"/>
  <c r="Q10" i="245"/>
  <c r="O147" i="245"/>
  <c r="AQ65" i="242"/>
  <c r="AV63" i="242"/>
  <c r="AU62" i="242"/>
  <c r="AS62" i="242"/>
  <c r="AU13" i="242"/>
  <c r="AC20" i="239"/>
  <c r="AP57" i="238"/>
  <c r="AE57" i="238" s="1"/>
  <c r="O168" i="241"/>
  <c r="O189" i="241"/>
  <c r="Q189" i="241" s="1"/>
  <c r="L137" i="237"/>
  <c r="L139" i="237" s="1"/>
  <c r="AV19" i="238"/>
  <c r="AV22" i="238"/>
  <c r="AP62" i="262"/>
  <c r="AJ53" i="262"/>
  <c r="B53" i="262" s="1"/>
  <c r="O168" i="261"/>
  <c r="AU61" i="258"/>
  <c r="AU54" i="258"/>
  <c r="O238" i="257"/>
  <c r="O210" i="257"/>
  <c r="Q210" i="257" s="1"/>
  <c r="AS66" i="254"/>
  <c r="O217" i="253"/>
  <c r="O154" i="253"/>
  <c r="Q154" i="253" s="1"/>
  <c r="AQ50" i="230"/>
  <c r="AU16" i="242"/>
  <c r="AS53" i="218"/>
  <c r="AU29" i="254"/>
  <c r="AS29" i="254"/>
  <c r="AU27" i="230"/>
  <c r="AS27" i="230"/>
  <c r="AU53" i="206"/>
  <c r="AV53" i="206"/>
  <c r="AV22" i="226"/>
  <c r="AT22" i="226"/>
  <c r="AS22" i="226"/>
  <c r="AU22" i="226"/>
  <c r="AC20" i="191"/>
  <c r="O210" i="217"/>
  <c r="AS54" i="258"/>
  <c r="AV51" i="206"/>
  <c r="AU51" i="206"/>
  <c r="AV15" i="202"/>
  <c r="AU15" i="202"/>
  <c r="AT15" i="202"/>
  <c r="AS15" i="202"/>
  <c r="AS26" i="230"/>
  <c r="AU26" i="230"/>
  <c r="AP50" i="190"/>
  <c r="AE50" i="190" s="1"/>
  <c r="AJ54" i="202"/>
  <c r="O231" i="213"/>
  <c r="AV26" i="230"/>
  <c r="AV65" i="230"/>
  <c r="AT25" i="230"/>
  <c r="AT32" i="226"/>
  <c r="O224" i="225"/>
  <c r="Q224" i="225" s="1"/>
  <c r="AP54" i="262"/>
  <c r="AE54" i="262" s="1"/>
  <c r="AT61" i="258"/>
  <c r="AT54" i="258"/>
  <c r="AV16" i="242"/>
  <c r="AV54" i="218"/>
  <c r="AU25" i="246"/>
  <c r="AV25" i="246"/>
  <c r="AV65" i="226"/>
  <c r="AS65" i="226"/>
  <c r="AV28" i="250"/>
  <c r="AT28" i="250"/>
  <c r="AJ56" i="190"/>
  <c r="AS61" i="190"/>
  <c r="AU14" i="190"/>
  <c r="O238" i="189"/>
  <c r="O210" i="189"/>
  <c r="AS57" i="202"/>
  <c r="O245" i="201"/>
  <c r="O175" i="201"/>
  <c r="AU54" i="198"/>
  <c r="O217" i="186"/>
  <c r="R217" i="186" s="1"/>
  <c r="J40" i="186" s="1"/>
  <c r="O182" i="186"/>
  <c r="O203" i="189"/>
  <c r="AS61" i="202"/>
  <c r="AP49" i="202"/>
  <c r="AE49" i="202" s="1"/>
  <c r="AT57" i="202"/>
  <c r="AU31" i="198"/>
  <c r="O147" i="197"/>
  <c r="O210" i="193"/>
  <c r="R210" i="193" s="1"/>
  <c r="J39" i="193" s="1"/>
  <c r="O154" i="193"/>
  <c r="AJ49" i="218"/>
  <c r="AV50" i="214"/>
  <c r="AT43" i="206"/>
  <c r="AU25" i="206"/>
  <c r="O196" i="205"/>
  <c r="R196" i="205" s="1"/>
  <c r="J37" i="205" s="1"/>
  <c r="AP49" i="234"/>
  <c r="AE49" i="234" s="1"/>
  <c r="BC49" i="234" s="1"/>
  <c r="AU46" i="234"/>
  <c r="AP70" i="230"/>
  <c r="AP71" i="230" s="1"/>
  <c r="AP72" i="230" s="1"/>
  <c r="O210" i="229"/>
  <c r="AV55" i="250"/>
  <c r="AP63" i="250"/>
  <c r="AG49" i="250"/>
  <c r="AP60" i="246"/>
  <c r="AU57" i="246"/>
  <c r="L10" i="245"/>
  <c r="AS63" i="242"/>
  <c r="AT31" i="242"/>
  <c r="AV62" i="242"/>
  <c r="AV13" i="242"/>
  <c r="O175" i="237"/>
  <c r="O147" i="237"/>
  <c r="R147" i="237" s="1"/>
  <c r="J30" i="237" s="1"/>
  <c r="O168" i="237"/>
  <c r="R168" i="237" s="1"/>
  <c r="J33" i="237" s="1"/>
  <c r="AJ78" i="262"/>
  <c r="B78" i="262" s="1"/>
  <c r="AT54" i="262"/>
  <c r="BA52" i="262"/>
  <c r="AU25" i="254"/>
  <c r="O203" i="253"/>
  <c r="AT52" i="250"/>
  <c r="AJ59" i="250"/>
  <c r="B59" i="250" s="1"/>
  <c r="AT31" i="234"/>
  <c r="L24" i="237"/>
  <c r="AU65" i="226"/>
  <c r="AT21" i="210"/>
  <c r="AU28" i="246"/>
  <c r="AT28" i="246"/>
  <c r="AS53" i="214"/>
  <c r="AT53" i="214"/>
  <c r="AT32" i="218"/>
  <c r="AU32" i="218"/>
  <c r="AV32" i="218"/>
  <c r="AU66" i="198"/>
  <c r="AV66" i="198"/>
  <c r="AS66" i="198"/>
  <c r="O147" i="186"/>
  <c r="AT61" i="202"/>
  <c r="AS54" i="202"/>
  <c r="O231" i="217"/>
  <c r="AU51" i="210"/>
  <c r="AP53" i="230"/>
  <c r="AE53" i="230" s="1"/>
  <c r="AJ53" i="230" s="1"/>
  <c r="AT64" i="246"/>
  <c r="AG85" i="247"/>
  <c r="AT16" i="242"/>
  <c r="O231" i="261"/>
  <c r="R231" i="261" s="1"/>
  <c r="J42" i="261" s="1"/>
  <c r="Q42" i="261" s="1"/>
  <c r="AT58" i="258"/>
  <c r="O238" i="241"/>
  <c r="AP70" i="190"/>
  <c r="AP71" i="190" s="1"/>
  <c r="AP72" i="190" s="1"/>
  <c r="AU31" i="262"/>
  <c r="AV31" i="262"/>
  <c r="AV64" i="250"/>
  <c r="AT64" i="250"/>
  <c r="AV52" i="190"/>
  <c r="AP58" i="190"/>
  <c r="AE58" i="190" s="1"/>
  <c r="AJ58" i="190" s="1"/>
  <c r="O182" i="189"/>
  <c r="AS15" i="194"/>
  <c r="O168" i="193"/>
  <c r="O154" i="217"/>
  <c r="AS51" i="206"/>
  <c r="AU13" i="206"/>
  <c r="AS58" i="230"/>
  <c r="O189" i="229"/>
  <c r="AP57" i="226"/>
  <c r="AE57" i="226" s="1"/>
  <c r="AP55" i="226"/>
  <c r="AE55" i="226" s="1"/>
  <c r="AV55" i="222"/>
  <c r="AT55" i="222"/>
  <c r="AJ52" i="222"/>
  <c r="O245" i="221"/>
  <c r="O203" i="221"/>
  <c r="R203" i="221" s="1"/>
  <c r="J38" i="221" s="1"/>
  <c r="AT44" i="250"/>
  <c r="AQ57" i="250"/>
  <c r="O224" i="249"/>
  <c r="AU64" i="246"/>
  <c r="AS53" i="246"/>
  <c r="O231" i="245"/>
  <c r="AS60" i="238"/>
  <c r="AS13" i="238"/>
  <c r="AQ63" i="238"/>
  <c r="AV59" i="238"/>
  <c r="AV13" i="238"/>
  <c r="AT45" i="238"/>
  <c r="BA53" i="262"/>
  <c r="AU58" i="258"/>
  <c r="BA58" i="258"/>
  <c r="O217" i="257"/>
  <c r="Q217" i="257" s="1"/>
  <c r="AT52" i="254"/>
  <c r="AS25" i="246"/>
  <c r="AP60" i="242"/>
  <c r="AG85" i="231"/>
  <c r="AC20" i="207"/>
  <c r="AV24" i="210"/>
  <c r="AV23" i="258"/>
  <c r="AT23" i="258"/>
  <c r="AV25" i="250"/>
  <c r="AT25" i="250"/>
  <c r="AS31" i="226"/>
  <c r="AU31" i="226"/>
  <c r="AT31" i="226"/>
  <c r="AV31" i="226"/>
  <c r="AV27" i="250"/>
  <c r="AT27" i="250"/>
  <c r="AQ49" i="250"/>
  <c r="Z49" i="250"/>
  <c r="Z50" i="250" s="1"/>
  <c r="Z51" i="250" s="1"/>
  <c r="Z52" i="250" s="1"/>
  <c r="Z53" i="250" s="1"/>
  <c r="Z54" i="250" s="1"/>
  <c r="Z55" i="250" s="1"/>
  <c r="Z56" i="250" s="1"/>
  <c r="Z57" i="250" s="1"/>
  <c r="Z58" i="250" s="1"/>
  <c r="Z59" i="250" s="1"/>
  <c r="Z60" i="250" s="1"/>
  <c r="Z61" i="250" s="1"/>
  <c r="Z62" i="250" s="1"/>
  <c r="Z63" i="250" s="1"/>
  <c r="Z64" i="250" s="1"/>
  <c r="Z65" i="250" s="1"/>
  <c r="Z66" i="250" s="1"/>
  <c r="AV18" i="258"/>
  <c r="AU18" i="258"/>
  <c r="AT18" i="258"/>
  <c r="O203" i="186"/>
  <c r="O196" i="193"/>
  <c r="R196" i="193" s="1"/>
  <c r="J37" i="193" s="1"/>
  <c r="AT24" i="194"/>
  <c r="O182" i="209"/>
  <c r="AS63" i="206"/>
  <c r="R128" i="225"/>
  <c r="U127" i="225" s="1"/>
  <c r="U128" i="225" s="1"/>
  <c r="U129" i="225" s="1"/>
  <c r="O154" i="221"/>
  <c r="AP51" i="238"/>
  <c r="AE51" i="238" s="1"/>
  <c r="AJ51" i="238" s="1"/>
  <c r="AS54" i="262"/>
  <c r="AU53" i="218"/>
  <c r="AV16" i="254"/>
  <c r="AU16" i="254"/>
  <c r="AU23" i="246"/>
  <c r="AV23" i="246"/>
  <c r="AT23" i="246"/>
  <c r="AS23" i="246"/>
  <c r="AU21" i="246"/>
  <c r="AT21" i="246"/>
  <c r="AP51" i="202"/>
  <c r="AE51" i="202" s="1"/>
  <c r="AJ51" i="202" s="1"/>
  <c r="B51" i="202" s="1"/>
  <c r="AT54" i="202"/>
  <c r="AS23" i="198"/>
  <c r="O168" i="217"/>
  <c r="AT63" i="214"/>
  <c r="AG85" i="214"/>
  <c r="AJ85" i="214" s="1"/>
  <c r="AJ89" i="214" s="1"/>
  <c r="O161" i="217"/>
  <c r="AT63" i="206"/>
  <c r="O189" i="186"/>
  <c r="O210" i="186"/>
  <c r="O154" i="186"/>
  <c r="AV54" i="202"/>
  <c r="BA54" i="202"/>
  <c r="O217" i="201"/>
  <c r="R217" i="201" s="1"/>
  <c r="J40" i="201" s="1"/>
  <c r="AU23" i="198"/>
  <c r="O238" i="193"/>
  <c r="O182" i="193"/>
  <c r="AS28" i="194"/>
  <c r="O238" i="217"/>
  <c r="AS32" i="214"/>
  <c r="O196" i="213"/>
  <c r="O175" i="205"/>
  <c r="R175" i="205" s="1"/>
  <c r="J34" i="205" s="1"/>
  <c r="AS16" i="234"/>
  <c r="AC20" i="227"/>
  <c r="O203" i="229"/>
  <c r="R203" i="229" s="1"/>
  <c r="J38" i="229" s="1"/>
  <c r="O161" i="229"/>
  <c r="O147" i="229"/>
  <c r="AC49" i="226"/>
  <c r="AS25" i="226"/>
  <c r="O147" i="249"/>
  <c r="Q147" i="249" s="1"/>
  <c r="AP63" i="246"/>
  <c r="O154" i="245"/>
  <c r="AP66" i="242"/>
  <c r="AT13" i="238"/>
  <c r="AS59" i="238"/>
  <c r="AU45" i="238"/>
  <c r="AQ52" i="262"/>
  <c r="AT15" i="262"/>
  <c r="AQ58" i="258"/>
  <c r="AG85" i="255"/>
  <c r="O231" i="253"/>
  <c r="R231" i="253" s="1"/>
  <c r="J42" i="253" s="1"/>
  <c r="Q18" i="253"/>
  <c r="R128" i="253"/>
  <c r="U127" i="253" s="1"/>
  <c r="U128" i="253" s="1"/>
  <c r="U129" i="253" s="1"/>
  <c r="AT25" i="246"/>
  <c r="AQ59" i="250"/>
  <c r="O203" i="245"/>
  <c r="Q203" i="245" s="1"/>
  <c r="AU31" i="234"/>
  <c r="AT65" i="226"/>
  <c r="AJ52" i="202"/>
  <c r="B52" i="202" s="1"/>
  <c r="AU60" i="262"/>
  <c r="AV60" i="262"/>
  <c r="AU27" i="246"/>
  <c r="AS27" i="246"/>
  <c r="AV27" i="246"/>
  <c r="AT27" i="246"/>
  <c r="AV23" i="242"/>
  <c r="AU23" i="242"/>
  <c r="AT23" i="242"/>
  <c r="AS23" i="242"/>
  <c r="AV20" i="206"/>
  <c r="AU20" i="206"/>
  <c r="AS20" i="206"/>
  <c r="AT19" i="202"/>
  <c r="AS19" i="202"/>
  <c r="AV70" i="250"/>
  <c r="AV71" i="250" s="1"/>
  <c r="AV72" i="250" s="1"/>
  <c r="AG85" i="250"/>
  <c r="AJ85" i="250" s="1"/>
  <c r="B85" i="250" s="1"/>
  <c r="R128" i="189"/>
  <c r="U127" i="189" s="1"/>
  <c r="U128" i="189" s="1"/>
  <c r="U129" i="189" s="1"/>
  <c r="O27" i="201"/>
  <c r="J27" i="201" s="1"/>
  <c r="F99" i="63"/>
  <c r="O182" i="201"/>
  <c r="O25" i="217"/>
  <c r="J25" i="217" s="1"/>
  <c r="G177" i="63" s="1"/>
  <c r="F177" i="63"/>
  <c r="O28" i="217"/>
  <c r="J28" i="217" s="1"/>
  <c r="F180" i="63"/>
  <c r="O29" i="217"/>
  <c r="J29" i="217" s="1"/>
  <c r="G181" i="63" s="1"/>
  <c r="F181" i="63"/>
  <c r="AJ49" i="206"/>
  <c r="O168" i="233"/>
  <c r="O224" i="229"/>
  <c r="R224" i="229" s="1"/>
  <c r="J41" i="229" s="1"/>
  <c r="O28" i="225"/>
  <c r="J28" i="225" s="1"/>
  <c r="Q28" i="225" s="1"/>
  <c r="F220" i="63"/>
  <c r="O29" i="221"/>
  <c r="J29" i="221" s="1"/>
  <c r="G201" i="63" s="1"/>
  <c r="F201" i="63"/>
  <c r="O210" i="249"/>
  <c r="O25" i="249"/>
  <c r="J25" i="249" s="1"/>
  <c r="G337" i="63" s="1"/>
  <c r="F337" i="63"/>
  <c r="O28" i="245"/>
  <c r="J28" i="245" s="1"/>
  <c r="G320" i="63" s="1"/>
  <c r="F320" i="63"/>
  <c r="O27" i="237"/>
  <c r="J27" i="237" s="1"/>
  <c r="S27" i="237" s="1"/>
  <c r="F279" i="63"/>
  <c r="O25" i="237"/>
  <c r="J25" i="237" s="1"/>
  <c r="S25" i="237" s="1"/>
  <c r="F277" i="63"/>
  <c r="AQ66" i="262"/>
  <c r="AT50" i="262"/>
  <c r="O189" i="261"/>
  <c r="R189" i="261" s="1"/>
  <c r="J36" i="261" s="1"/>
  <c r="O147" i="261"/>
  <c r="R147" i="261" s="1"/>
  <c r="J30" i="261" s="1"/>
  <c r="Q30" i="261" s="1"/>
  <c r="O154" i="257"/>
  <c r="Q154" i="257" s="1"/>
  <c r="O28" i="257"/>
  <c r="J28" i="257" s="1"/>
  <c r="G380" i="63" s="1"/>
  <c r="F380" i="63"/>
  <c r="O27" i="253"/>
  <c r="J27" i="253" s="1"/>
  <c r="G359" i="63" s="1"/>
  <c r="F359" i="63"/>
  <c r="AP61" i="262"/>
  <c r="AQ61" i="262"/>
  <c r="AP51" i="262"/>
  <c r="AE51" i="262" s="1"/>
  <c r="AJ51" i="262" s="1"/>
  <c r="B51" i="262" s="1"/>
  <c r="AQ51" i="262"/>
  <c r="AV58" i="242"/>
  <c r="AS58" i="242"/>
  <c r="AU58" i="242"/>
  <c r="AT58" i="242"/>
  <c r="AT43" i="238"/>
  <c r="AV43" i="238"/>
  <c r="L18" i="241"/>
  <c r="G290" i="63"/>
  <c r="S29" i="241"/>
  <c r="G301" i="63"/>
  <c r="AQ63" i="234"/>
  <c r="AP63" i="234"/>
  <c r="AS63" i="238"/>
  <c r="AT63" i="238"/>
  <c r="AU63" i="238"/>
  <c r="AV19" i="234"/>
  <c r="AT19" i="234"/>
  <c r="AS19" i="234"/>
  <c r="AU19" i="234"/>
  <c r="AU54" i="230"/>
  <c r="AT54" i="230"/>
  <c r="AP61" i="218"/>
  <c r="AQ61" i="218"/>
  <c r="AV61" i="222"/>
  <c r="AT61" i="222"/>
  <c r="AU61" i="222"/>
  <c r="AS61" i="222"/>
  <c r="AT55" i="210"/>
  <c r="AS55" i="210"/>
  <c r="AV56" i="202"/>
  <c r="AU56" i="202"/>
  <c r="AS45" i="202"/>
  <c r="AV45" i="202"/>
  <c r="AT64" i="198"/>
  <c r="AS64" i="198"/>
  <c r="AV64" i="198"/>
  <c r="AU64" i="198"/>
  <c r="AQ63" i="190"/>
  <c r="AP63" i="190"/>
  <c r="O196" i="189"/>
  <c r="O27" i="197"/>
  <c r="J27" i="197" s="1"/>
  <c r="G79" i="63" s="1"/>
  <c r="F79" i="63"/>
  <c r="O29" i="197"/>
  <c r="J29" i="197" s="1"/>
  <c r="G81" i="63" s="1"/>
  <c r="F81" i="63"/>
  <c r="O25" i="193"/>
  <c r="J25" i="193" s="1"/>
  <c r="S25" i="193" s="1"/>
  <c r="F57" i="63"/>
  <c r="O27" i="209"/>
  <c r="J27" i="209" s="1"/>
  <c r="G139" i="63" s="1"/>
  <c r="F139" i="63"/>
  <c r="O28" i="209"/>
  <c r="J28" i="209" s="1"/>
  <c r="G140" i="63" s="1"/>
  <c r="F140" i="63"/>
  <c r="O26" i="205"/>
  <c r="J26" i="205" s="1"/>
  <c r="G118" i="63" s="1"/>
  <c r="F118" i="63"/>
  <c r="O210" i="205"/>
  <c r="Q210" i="205" s="1"/>
  <c r="O27" i="229"/>
  <c r="J27" i="229" s="1"/>
  <c r="G239" i="63" s="1"/>
  <c r="F239" i="63"/>
  <c r="O28" i="229"/>
  <c r="J28" i="229" s="1"/>
  <c r="G240" i="63" s="1"/>
  <c r="F240" i="63"/>
  <c r="O25" i="229"/>
  <c r="J25" i="229" s="1"/>
  <c r="G237" i="63" s="1"/>
  <c r="F237" i="63"/>
  <c r="O26" i="237"/>
  <c r="J26" i="237" s="1"/>
  <c r="G278" i="63" s="1"/>
  <c r="F278" i="63"/>
  <c r="L137" i="261"/>
  <c r="O217" i="261"/>
  <c r="R217" i="261" s="1"/>
  <c r="J40" i="261" s="1"/>
  <c r="Q40" i="261" s="1"/>
  <c r="O161" i="253"/>
  <c r="Q161" i="253" s="1"/>
  <c r="O189" i="253"/>
  <c r="Q189" i="253" s="1"/>
  <c r="AT52" i="258"/>
  <c r="AV52" i="258"/>
  <c r="AU52" i="258"/>
  <c r="AG85" i="251"/>
  <c r="AU52" i="262"/>
  <c r="AT52" i="262"/>
  <c r="AS52" i="262"/>
  <c r="AV52" i="262"/>
  <c r="AV51" i="254"/>
  <c r="AT51" i="254"/>
  <c r="R133" i="253"/>
  <c r="W127" i="253" s="1"/>
  <c r="W128" i="253" s="1"/>
  <c r="W129" i="253" s="1"/>
  <c r="L137" i="253"/>
  <c r="AT57" i="250"/>
  <c r="AV57" i="250"/>
  <c r="AS57" i="250"/>
  <c r="AQ61" i="234"/>
  <c r="AP61" i="234"/>
  <c r="Q15" i="237"/>
  <c r="G267" i="63"/>
  <c r="AV21" i="230"/>
  <c r="AT21" i="230"/>
  <c r="AS21" i="230"/>
  <c r="AV62" i="206"/>
  <c r="AU62" i="206"/>
  <c r="AV23" i="218"/>
  <c r="AU23" i="218"/>
  <c r="AT23" i="218"/>
  <c r="AS23" i="218"/>
  <c r="AP52" i="210"/>
  <c r="AE52" i="210" s="1"/>
  <c r="AQ52" i="210"/>
  <c r="AU14" i="214"/>
  <c r="AV14" i="214"/>
  <c r="AS14" i="214"/>
  <c r="AT14" i="214"/>
  <c r="S18" i="209"/>
  <c r="G130" i="63"/>
  <c r="Q18" i="209"/>
  <c r="AT26" i="214"/>
  <c r="AV26" i="214"/>
  <c r="AU26" i="214"/>
  <c r="AS26" i="214"/>
  <c r="AV62" i="198"/>
  <c r="AU62" i="198"/>
  <c r="AT62" i="198"/>
  <c r="AS62" i="198"/>
  <c r="O26" i="197"/>
  <c r="J26" i="197" s="1"/>
  <c r="G78" i="63" s="1"/>
  <c r="F78" i="63"/>
  <c r="O27" i="193"/>
  <c r="J27" i="193" s="1"/>
  <c r="G59" i="63" s="1"/>
  <c r="F59" i="63"/>
  <c r="O29" i="193"/>
  <c r="J29" i="193" s="1"/>
  <c r="F61" i="63"/>
  <c r="O25" i="205"/>
  <c r="J25" i="205" s="1"/>
  <c r="G117" i="63" s="1"/>
  <c r="F117" i="63"/>
  <c r="O25" i="233"/>
  <c r="J25" i="233" s="1"/>
  <c r="G257" i="63" s="1"/>
  <c r="F257" i="63"/>
  <c r="O224" i="233"/>
  <c r="Q224" i="233" s="1"/>
  <c r="O29" i="233"/>
  <c r="J29" i="233" s="1"/>
  <c r="F261" i="63"/>
  <c r="O26" i="229"/>
  <c r="J26" i="229" s="1"/>
  <c r="G238" i="63" s="1"/>
  <c r="F238" i="63"/>
  <c r="AJ49" i="250"/>
  <c r="O182" i="249"/>
  <c r="R182" i="249" s="1"/>
  <c r="J35" i="249" s="1"/>
  <c r="L35" i="249" s="1"/>
  <c r="O238" i="249"/>
  <c r="Q238" i="249" s="1"/>
  <c r="AJ53" i="246"/>
  <c r="B53" i="246" s="1"/>
  <c r="O27" i="245"/>
  <c r="J27" i="245" s="1"/>
  <c r="G319" i="63" s="1"/>
  <c r="F319" i="63"/>
  <c r="O224" i="241"/>
  <c r="R224" i="241" s="1"/>
  <c r="J41" i="241" s="1"/>
  <c r="O238" i="237"/>
  <c r="O224" i="237"/>
  <c r="AS50" i="262"/>
  <c r="O29" i="261"/>
  <c r="J29" i="261" s="1"/>
  <c r="G401" i="63" s="1"/>
  <c r="F401" i="63"/>
  <c r="O25" i="261"/>
  <c r="J25" i="261" s="1"/>
  <c r="F397" i="63"/>
  <c r="O231" i="257"/>
  <c r="Q231" i="257" s="1"/>
  <c r="O245" i="257"/>
  <c r="O26" i="257"/>
  <c r="J26" i="257" s="1"/>
  <c r="F378" i="63"/>
  <c r="O182" i="253"/>
  <c r="R182" i="253" s="1"/>
  <c r="J35" i="253" s="1"/>
  <c r="Q28" i="253"/>
  <c r="O203" i="257"/>
  <c r="AV21" i="258"/>
  <c r="AT21" i="258"/>
  <c r="AS21" i="258"/>
  <c r="AT55" i="250"/>
  <c r="AU55" i="250"/>
  <c r="AV27" i="234"/>
  <c r="AS27" i="234"/>
  <c r="AU27" i="234"/>
  <c r="AG85" i="230"/>
  <c r="AJ85" i="230" s="1"/>
  <c r="B85" i="230" s="1"/>
  <c r="AV70" i="230"/>
  <c r="AV71" i="230" s="1"/>
  <c r="AV72" i="230" s="1"/>
  <c r="AV62" i="226"/>
  <c r="AU62" i="226"/>
  <c r="AT62" i="226"/>
  <c r="AS53" i="226"/>
  <c r="AV53" i="226"/>
  <c r="AU53" i="226"/>
  <c r="AQ63" i="218"/>
  <c r="AP63" i="218"/>
  <c r="AV64" i="230"/>
  <c r="AU64" i="230"/>
  <c r="AT64" i="230"/>
  <c r="AS64" i="230"/>
  <c r="AV17" i="234"/>
  <c r="AS17" i="234"/>
  <c r="AT51" i="210"/>
  <c r="AS51" i="210"/>
  <c r="AQ59" i="214"/>
  <c r="AP59" i="214"/>
  <c r="AE59" i="214" s="1"/>
  <c r="AJ59" i="214" s="1"/>
  <c r="B59" i="214" s="1"/>
  <c r="AS20" i="210"/>
  <c r="AV20" i="210"/>
  <c r="AV60" i="202"/>
  <c r="AU60" i="202"/>
  <c r="AT60" i="202"/>
  <c r="AS60" i="202"/>
  <c r="AT61" i="214"/>
  <c r="AV61" i="214"/>
  <c r="AS61" i="214"/>
  <c r="AU61" i="214"/>
  <c r="AT13" i="202"/>
  <c r="AV13" i="202"/>
  <c r="AU13" i="202"/>
  <c r="AS13" i="202"/>
  <c r="AS15" i="206"/>
  <c r="AV15" i="206"/>
  <c r="AU15" i="206"/>
  <c r="AT15" i="206"/>
  <c r="O29" i="201"/>
  <c r="J29" i="201" s="1"/>
  <c r="F101" i="63"/>
  <c r="O26" i="201"/>
  <c r="J26" i="201" s="1"/>
  <c r="G98" i="63" s="1"/>
  <c r="F98" i="63"/>
  <c r="O28" i="197"/>
  <c r="J28" i="197" s="1"/>
  <c r="G80" i="63" s="1"/>
  <c r="F80" i="63"/>
  <c r="AJ78" i="194"/>
  <c r="O26" i="213"/>
  <c r="J26" i="213" s="1"/>
  <c r="G158" i="63" s="1"/>
  <c r="F158" i="63"/>
  <c r="O175" i="213"/>
  <c r="O25" i="209"/>
  <c r="J25" i="209" s="1"/>
  <c r="G137" i="63" s="1"/>
  <c r="F137" i="63"/>
  <c r="R128" i="213"/>
  <c r="U127" i="213" s="1"/>
  <c r="U128" i="213" s="1"/>
  <c r="U129" i="213" s="1"/>
  <c r="O28" i="205"/>
  <c r="J28" i="205" s="1"/>
  <c r="G120" i="63" s="1"/>
  <c r="F120" i="63"/>
  <c r="L137" i="233"/>
  <c r="O224" i="221"/>
  <c r="O28" i="221"/>
  <c r="J28" i="221" s="1"/>
  <c r="G200" i="63" s="1"/>
  <c r="F200" i="63"/>
  <c r="AU61" i="262"/>
  <c r="AT61" i="262"/>
  <c r="AS61" i="262"/>
  <c r="AQ65" i="262"/>
  <c r="AP65" i="262"/>
  <c r="AV63" i="262"/>
  <c r="AU63" i="262"/>
  <c r="AT63" i="262"/>
  <c r="AS63" i="262"/>
  <c r="AS32" i="254"/>
  <c r="AV32" i="254"/>
  <c r="AU32" i="254"/>
  <c r="AT32" i="254"/>
  <c r="AV56" i="250"/>
  <c r="AU56" i="250"/>
  <c r="AT56" i="250"/>
  <c r="AP62" i="250"/>
  <c r="AQ62" i="250"/>
  <c r="AT31" i="238"/>
  <c r="AS31" i="238"/>
  <c r="AV31" i="238"/>
  <c r="AU31" i="238"/>
  <c r="O22" i="229"/>
  <c r="J22" i="229" s="1"/>
  <c r="F234" i="63"/>
  <c r="D42" i="229"/>
  <c r="Q182" i="229"/>
  <c r="R182" i="229"/>
  <c r="J35" i="229" s="1"/>
  <c r="AU24" i="214"/>
  <c r="AT24" i="214"/>
  <c r="AS24" i="214"/>
  <c r="AV24" i="214"/>
  <c r="AR49" i="202"/>
  <c r="AC49" i="202"/>
  <c r="AG49" i="202"/>
  <c r="AJ49" i="202" s="1"/>
  <c r="B49" i="202" s="1"/>
  <c r="AV15" i="194"/>
  <c r="AU15" i="194"/>
  <c r="AP51" i="194"/>
  <c r="AE51" i="194" s="1"/>
  <c r="AQ51" i="194"/>
  <c r="AV51" i="194"/>
  <c r="AT51" i="194"/>
  <c r="O196" i="186"/>
  <c r="O189" i="189"/>
  <c r="AG85" i="187"/>
  <c r="AD85" i="2"/>
  <c r="O28" i="189"/>
  <c r="J28" i="189" s="1"/>
  <c r="F40" i="63"/>
  <c r="O196" i="201"/>
  <c r="AC20" i="195"/>
  <c r="O26" i="193"/>
  <c r="J26" i="193" s="1"/>
  <c r="G58" i="63" s="1"/>
  <c r="F58" i="63"/>
  <c r="O224" i="193"/>
  <c r="O27" i="217"/>
  <c r="J27" i="217" s="1"/>
  <c r="S27" i="217" s="1"/>
  <c r="F179" i="63"/>
  <c r="O29" i="213"/>
  <c r="J29" i="213" s="1"/>
  <c r="G161" i="63" s="1"/>
  <c r="F161" i="63"/>
  <c r="O26" i="209"/>
  <c r="J26" i="209" s="1"/>
  <c r="G138" i="63" s="1"/>
  <c r="F138" i="63"/>
  <c r="O210" i="209"/>
  <c r="AJ75" i="206"/>
  <c r="O26" i="225"/>
  <c r="J26" i="225" s="1"/>
  <c r="G218" i="63" s="1"/>
  <c r="F218" i="63"/>
  <c r="O29" i="225"/>
  <c r="J29" i="225" s="1"/>
  <c r="G221" i="63" s="1"/>
  <c r="F221" i="63"/>
  <c r="O27" i="249"/>
  <c r="J27" i="249" s="1"/>
  <c r="G339" i="63" s="1"/>
  <c r="F339" i="63"/>
  <c r="AJ78" i="246"/>
  <c r="O26" i="245"/>
  <c r="J26" i="245" s="1"/>
  <c r="G318" i="63" s="1"/>
  <c r="F318" i="63"/>
  <c r="O27" i="241"/>
  <c r="J27" i="241" s="1"/>
  <c r="G299" i="63" s="1"/>
  <c r="F299" i="63"/>
  <c r="O28" i="237"/>
  <c r="J28" i="237" s="1"/>
  <c r="G280" i="63" s="1"/>
  <c r="F280" i="63"/>
  <c r="O27" i="261"/>
  <c r="J27" i="261" s="1"/>
  <c r="Q27" i="261" s="1"/>
  <c r="F399" i="63"/>
  <c r="O28" i="261"/>
  <c r="J28" i="261" s="1"/>
  <c r="F400" i="63"/>
  <c r="O27" i="257"/>
  <c r="J27" i="257" s="1"/>
  <c r="S27" i="257" s="1"/>
  <c r="F379" i="63"/>
  <c r="AV13" i="258"/>
  <c r="AU13" i="258"/>
  <c r="AV60" i="250"/>
  <c r="AT60" i="250"/>
  <c r="AU60" i="250"/>
  <c r="AT20" i="254"/>
  <c r="AS20" i="254"/>
  <c r="Q161" i="241"/>
  <c r="R161" i="241"/>
  <c r="J32" i="241" s="1"/>
  <c r="AP62" i="222"/>
  <c r="AQ62" i="222"/>
  <c r="AJ78" i="226"/>
  <c r="B78" i="226" s="1"/>
  <c r="L137" i="225"/>
  <c r="L137" i="221"/>
  <c r="AU57" i="206"/>
  <c r="AV57" i="206"/>
  <c r="AV59" i="206"/>
  <c r="AU59" i="206"/>
  <c r="AP56" i="202"/>
  <c r="AE56" i="202" s="1"/>
  <c r="AJ56" i="202" s="1"/>
  <c r="B56" i="202" s="1"/>
  <c r="AQ56" i="202"/>
  <c r="I129" i="186"/>
  <c r="H129" i="186" s="1"/>
  <c r="L129" i="186" s="1"/>
  <c r="R130" i="186" s="1"/>
  <c r="V127" i="186" s="1"/>
  <c r="V128" i="186" s="1"/>
  <c r="V129" i="186" s="1"/>
  <c r="AD75" i="2"/>
  <c r="O28" i="213"/>
  <c r="J28" i="213" s="1"/>
  <c r="G160" i="63" s="1"/>
  <c r="F160" i="63"/>
  <c r="O29" i="209"/>
  <c r="J29" i="209" s="1"/>
  <c r="G141" i="63" s="1"/>
  <c r="F141" i="63"/>
  <c r="O27" i="221"/>
  <c r="J27" i="221" s="1"/>
  <c r="G199" i="63" s="1"/>
  <c r="F199" i="63"/>
  <c r="O26" i="221"/>
  <c r="J26" i="221" s="1"/>
  <c r="G198" i="63" s="1"/>
  <c r="F198" i="63"/>
  <c r="O238" i="221"/>
  <c r="R238" i="221" s="1"/>
  <c r="J43" i="221" s="1"/>
  <c r="O29" i="249"/>
  <c r="J29" i="249" s="1"/>
  <c r="F341" i="63"/>
  <c r="O26" i="241"/>
  <c r="J26" i="241" s="1"/>
  <c r="G298" i="63" s="1"/>
  <c r="F298" i="63"/>
  <c r="O26" i="261"/>
  <c r="J26" i="261" s="1"/>
  <c r="G398" i="63" s="1"/>
  <c r="F398" i="63"/>
  <c r="O25" i="257"/>
  <c r="J25" i="257" s="1"/>
  <c r="G377" i="63" s="1"/>
  <c r="F377" i="63"/>
  <c r="AS43" i="258"/>
  <c r="AV43" i="258"/>
  <c r="AU43" i="258"/>
  <c r="AT43" i="258"/>
  <c r="AS52" i="246"/>
  <c r="AU52" i="246"/>
  <c r="AT52" i="246"/>
  <c r="AV52" i="246"/>
  <c r="O12" i="253"/>
  <c r="J12" i="253" s="1"/>
  <c r="F344" i="63"/>
  <c r="AU61" i="234"/>
  <c r="AS61" i="234"/>
  <c r="AV61" i="234"/>
  <c r="AT61" i="234"/>
  <c r="AU57" i="230"/>
  <c r="AT57" i="230"/>
  <c r="AS57" i="230"/>
  <c r="AV57" i="230"/>
  <c r="AT62" i="222"/>
  <c r="AV62" i="222"/>
  <c r="AU62" i="222"/>
  <c r="AS62" i="222"/>
  <c r="AV55" i="226"/>
  <c r="AS55" i="226"/>
  <c r="AV13" i="230"/>
  <c r="AS13" i="230"/>
  <c r="AP60" i="218"/>
  <c r="AQ60" i="218"/>
  <c r="D30" i="209"/>
  <c r="F122" i="63"/>
  <c r="O10" i="209"/>
  <c r="J10" i="209" s="1"/>
  <c r="L18" i="209"/>
  <c r="AP61" i="202"/>
  <c r="AQ61" i="202"/>
  <c r="AV55" i="206"/>
  <c r="AU55" i="206"/>
  <c r="AV52" i="202"/>
  <c r="AU52" i="202"/>
  <c r="AT52" i="202"/>
  <c r="AS52" i="202"/>
  <c r="AV21" i="206"/>
  <c r="AS21" i="206"/>
  <c r="AT21" i="206"/>
  <c r="AJ78" i="198"/>
  <c r="B78" i="198" s="1"/>
  <c r="O238" i="186"/>
  <c r="AJ78" i="190"/>
  <c r="O26" i="189"/>
  <c r="J26" i="189" s="1"/>
  <c r="G38" i="63" s="1"/>
  <c r="F38" i="63"/>
  <c r="O29" i="189"/>
  <c r="J29" i="189" s="1"/>
  <c r="G41" i="63" s="1"/>
  <c r="F41" i="63"/>
  <c r="O238" i="201"/>
  <c r="R238" i="201" s="1"/>
  <c r="J43" i="201" s="1"/>
  <c r="AG85" i="199"/>
  <c r="O25" i="197"/>
  <c r="J25" i="197" s="1"/>
  <c r="G77" i="63" s="1"/>
  <c r="F77" i="63"/>
  <c r="O27" i="213"/>
  <c r="J27" i="213" s="1"/>
  <c r="G159" i="63" s="1"/>
  <c r="F159" i="63"/>
  <c r="O217" i="205"/>
  <c r="AJ78" i="234"/>
  <c r="B78" i="234" s="1"/>
  <c r="O27" i="233"/>
  <c r="J27" i="233" s="1"/>
  <c r="G259" i="63" s="1"/>
  <c r="F259" i="63"/>
  <c r="O28" i="233"/>
  <c r="J28" i="233" s="1"/>
  <c r="G260" i="63" s="1"/>
  <c r="F260" i="63"/>
  <c r="O26" i="233"/>
  <c r="J26" i="233" s="1"/>
  <c r="Q26" i="233" s="1"/>
  <c r="F258" i="63"/>
  <c r="O29" i="229"/>
  <c r="J29" i="229" s="1"/>
  <c r="G241" i="63" s="1"/>
  <c r="F241" i="63"/>
  <c r="O27" i="225"/>
  <c r="J27" i="225" s="1"/>
  <c r="G219" i="63" s="1"/>
  <c r="F219" i="63"/>
  <c r="O168" i="225"/>
  <c r="O182" i="225"/>
  <c r="AC20" i="223"/>
  <c r="O238" i="225"/>
  <c r="R238" i="225" s="1"/>
  <c r="J43" i="225" s="1"/>
  <c r="AC20" i="251"/>
  <c r="O28" i="249"/>
  <c r="J28" i="249" s="1"/>
  <c r="G340" i="63" s="1"/>
  <c r="F340" i="63"/>
  <c r="O26" i="249"/>
  <c r="J26" i="249" s="1"/>
  <c r="Q26" i="249" s="1"/>
  <c r="F338" i="63"/>
  <c r="AJ75" i="242"/>
  <c r="O28" i="241"/>
  <c r="J28" i="241" s="1"/>
  <c r="G300" i="63" s="1"/>
  <c r="F300" i="63"/>
  <c r="O25" i="241"/>
  <c r="J25" i="241" s="1"/>
  <c r="G297" i="63" s="1"/>
  <c r="F297" i="63"/>
  <c r="O29" i="237"/>
  <c r="J29" i="237" s="1"/>
  <c r="G281" i="63" s="1"/>
  <c r="F281" i="63"/>
  <c r="AC20" i="263"/>
  <c r="O224" i="261"/>
  <c r="R224" i="261" s="1"/>
  <c r="J41" i="261" s="1"/>
  <c r="AC20" i="259"/>
  <c r="O168" i="257"/>
  <c r="Q168" i="257" s="1"/>
  <c r="O29" i="257"/>
  <c r="J29" i="257" s="1"/>
  <c r="G381" i="63" s="1"/>
  <c r="F381" i="63"/>
  <c r="O25" i="253"/>
  <c r="J25" i="253" s="1"/>
  <c r="G357" i="63" s="1"/>
  <c r="F357" i="63"/>
  <c r="O26" i="253"/>
  <c r="J26" i="253" s="1"/>
  <c r="G358" i="63" s="1"/>
  <c r="F358" i="63"/>
  <c r="L10" i="253"/>
  <c r="R133" i="257"/>
  <c r="W127" i="257" s="1"/>
  <c r="W128" i="257" s="1"/>
  <c r="W129" i="257" s="1"/>
  <c r="L137" i="257"/>
  <c r="AV25" i="258"/>
  <c r="AT25" i="258"/>
  <c r="AS25" i="258"/>
  <c r="AP55" i="250"/>
  <c r="AE55" i="250" s="1"/>
  <c r="AQ55" i="250"/>
  <c r="AP51" i="250"/>
  <c r="AE51" i="250" s="1"/>
  <c r="AQ51" i="250"/>
  <c r="AS60" i="246"/>
  <c r="AV60" i="246"/>
  <c r="AU60" i="246"/>
  <c r="AT60" i="246"/>
  <c r="AS56" i="246"/>
  <c r="AV56" i="246"/>
  <c r="AU56" i="246"/>
  <c r="AT56" i="246"/>
  <c r="S24" i="237"/>
  <c r="G276" i="63"/>
  <c r="L15" i="237"/>
  <c r="AP57" i="234"/>
  <c r="AE57" i="234" s="1"/>
  <c r="AQ57" i="234"/>
  <c r="AU53" i="230"/>
  <c r="AT53" i="230"/>
  <c r="AS53" i="230"/>
  <c r="AV53" i="230"/>
  <c r="AU58" i="230"/>
  <c r="AT58" i="230"/>
  <c r="AV25" i="230"/>
  <c r="AS25" i="230"/>
  <c r="AV53" i="222"/>
  <c r="AU53" i="222"/>
  <c r="AT29" i="218"/>
  <c r="AS29" i="218"/>
  <c r="AP49" i="226"/>
  <c r="AE49" i="226" s="1"/>
  <c r="AJ49" i="226" s="1"/>
  <c r="B49" i="226" s="1"/>
  <c r="Z49" i="226"/>
  <c r="Z50" i="226" s="1"/>
  <c r="Z51" i="226" s="1"/>
  <c r="Z52" i="226" s="1"/>
  <c r="Z53" i="226" s="1"/>
  <c r="Z54" i="226" s="1"/>
  <c r="Z55" i="226" s="1"/>
  <c r="Z56" i="226" s="1"/>
  <c r="Z57" i="226" s="1"/>
  <c r="Z58" i="226" s="1"/>
  <c r="Z59" i="226" s="1"/>
  <c r="Z60" i="226" s="1"/>
  <c r="Z61" i="226" s="1"/>
  <c r="Z62" i="226" s="1"/>
  <c r="Z63" i="226" s="1"/>
  <c r="Z64" i="226" s="1"/>
  <c r="Z65" i="226" s="1"/>
  <c r="Z66" i="226" s="1"/>
  <c r="AS31" i="218"/>
  <c r="AV31" i="218"/>
  <c r="AU31" i="218"/>
  <c r="AT31" i="218"/>
  <c r="AV15" i="218"/>
  <c r="AU15" i="218"/>
  <c r="AU22" i="214"/>
  <c r="AT22" i="214"/>
  <c r="AS22" i="214"/>
  <c r="AV22" i="214"/>
  <c r="AU20" i="214"/>
  <c r="AS20" i="214"/>
  <c r="AT20" i="214"/>
  <c r="AV20" i="214"/>
  <c r="R161" i="189"/>
  <c r="J32" i="189" s="1"/>
  <c r="Q161" i="189"/>
  <c r="O19" i="186"/>
  <c r="J19" i="186" s="1"/>
  <c r="F11" i="63"/>
  <c r="D39" i="186"/>
  <c r="D38" i="186"/>
  <c r="F10" i="63"/>
  <c r="O18" i="186"/>
  <c r="J18" i="186" s="1"/>
  <c r="AT65" i="194"/>
  <c r="AU65" i="194"/>
  <c r="O224" i="186"/>
  <c r="O25" i="189"/>
  <c r="J25" i="189" s="1"/>
  <c r="G37" i="63" s="1"/>
  <c r="F37" i="63"/>
  <c r="O27" i="189"/>
  <c r="J27" i="189" s="1"/>
  <c r="G39" i="63" s="1"/>
  <c r="F39" i="63"/>
  <c r="O25" i="201"/>
  <c r="J25" i="201" s="1"/>
  <c r="G97" i="63" s="1"/>
  <c r="F97" i="63"/>
  <c r="O28" i="201"/>
  <c r="J28" i="201" s="1"/>
  <c r="G100" i="63" s="1"/>
  <c r="F100" i="63"/>
  <c r="O28" i="193"/>
  <c r="J28" i="193" s="1"/>
  <c r="F60" i="63"/>
  <c r="O182" i="213"/>
  <c r="Q182" i="213" s="1"/>
  <c r="O147" i="213"/>
  <c r="Q147" i="213" s="1"/>
  <c r="O25" i="213"/>
  <c r="J25" i="213" s="1"/>
  <c r="F157" i="63"/>
  <c r="O238" i="209"/>
  <c r="O29" i="205"/>
  <c r="J29" i="205" s="1"/>
  <c r="G121" i="63" s="1"/>
  <c r="F121" i="63"/>
  <c r="O27" i="205"/>
  <c r="J27" i="205" s="1"/>
  <c r="G119" i="63" s="1"/>
  <c r="F119" i="63"/>
  <c r="O196" i="233"/>
  <c r="Q196" i="233" s="1"/>
  <c r="O147" i="225"/>
  <c r="O25" i="225"/>
  <c r="J25" i="225" s="1"/>
  <c r="G217" i="63" s="1"/>
  <c r="F217" i="63"/>
  <c r="O25" i="221"/>
  <c r="J25" i="221" s="1"/>
  <c r="G197" i="63" s="1"/>
  <c r="F197" i="63"/>
  <c r="O203" i="249"/>
  <c r="O29" i="245"/>
  <c r="J29" i="245" s="1"/>
  <c r="G321" i="63" s="1"/>
  <c r="F321" i="63"/>
  <c r="O25" i="245"/>
  <c r="J25" i="245" s="1"/>
  <c r="G317" i="63" s="1"/>
  <c r="F317" i="63"/>
  <c r="O196" i="261"/>
  <c r="Q196" i="261" s="1"/>
  <c r="O196" i="257"/>
  <c r="R196" i="257" s="1"/>
  <c r="J37" i="257" s="1"/>
  <c r="O29" i="253"/>
  <c r="J29" i="253" s="1"/>
  <c r="Q29" i="253" s="1"/>
  <c r="F361" i="63"/>
  <c r="BC56" i="262"/>
  <c r="BA56" i="262"/>
  <c r="AT62" i="258"/>
  <c r="AV62" i="258"/>
  <c r="AP53" i="234"/>
  <c r="AE53" i="234" s="1"/>
  <c r="AQ53" i="234"/>
  <c r="AU52" i="226"/>
  <c r="AV52" i="226"/>
  <c r="AT52" i="226"/>
  <c r="AT17" i="218"/>
  <c r="AV17" i="218"/>
  <c r="AU17" i="218"/>
  <c r="AS17" i="218"/>
  <c r="AQ64" i="230"/>
  <c r="AP64" i="230"/>
  <c r="AQ61" i="222"/>
  <c r="AP61" i="222"/>
  <c r="AT16" i="210"/>
  <c r="AU16" i="210"/>
  <c r="AV16" i="210"/>
  <c r="AS16" i="210"/>
  <c r="AV23" i="206"/>
  <c r="AU23" i="206"/>
  <c r="AT23" i="206"/>
  <c r="AU15" i="198"/>
  <c r="AV15" i="198"/>
  <c r="AT15" i="198"/>
  <c r="AP59" i="194"/>
  <c r="AE59" i="194" s="1"/>
  <c r="AQ59" i="194"/>
  <c r="AQ62" i="198"/>
  <c r="AP62" i="198"/>
  <c r="Q224" i="257"/>
  <c r="R224" i="257"/>
  <c r="J41" i="257" s="1"/>
  <c r="Q41" i="257" s="1"/>
  <c r="AG85" i="262"/>
  <c r="AJ85" i="262" s="1"/>
  <c r="AV70" i="262"/>
  <c r="AV71" i="262" s="1"/>
  <c r="AV72" i="262" s="1"/>
  <c r="Q189" i="257"/>
  <c r="R189" i="257"/>
  <c r="J36" i="257" s="1"/>
  <c r="R217" i="253"/>
  <c r="J40" i="253" s="1"/>
  <c r="Q217" i="253"/>
  <c r="Q224" i="261"/>
  <c r="R245" i="253"/>
  <c r="J44" i="253" s="1"/>
  <c r="Q245" i="253"/>
  <c r="Q203" i="253"/>
  <c r="R203" i="253"/>
  <c r="J38" i="253" s="1"/>
  <c r="Q196" i="257"/>
  <c r="Q161" i="257"/>
  <c r="R161" i="257"/>
  <c r="J32" i="257" s="1"/>
  <c r="R161" i="253"/>
  <c r="J32" i="253" s="1"/>
  <c r="R189" i="253"/>
  <c r="J36" i="253" s="1"/>
  <c r="Q168" i="261"/>
  <c r="R168" i="261"/>
  <c r="J33" i="261" s="1"/>
  <c r="Q245" i="257"/>
  <c r="R245" i="257"/>
  <c r="J44" i="257" s="1"/>
  <c r="Q44" i="257" s="1"/>
  <c r="C110" i="262"/>
  <c r="C113" i="262" s="1"/>
  <c r="AQ14" i="262"/>
  <c r="AP14" i="262"/>
  <c r="R154" i="253"/>
  <c r="J31" i="253" s="1"/>
  <c r="O182" i="261"/>
  <c r="B55" i="254"/>
  <c r="B43" i="254"/>
  <c r="Z151" i="254"/>
  <c r="AB151" i="254" s="1"/>
  <c r="AD151" i="254" s="1"/>
  <c r="Z153" i="254"/>
  <c r="AB153" i="254" s="1"/>
  <c r="AD153" i="254" s="1"/>
  <c r="Z155" i="254"/>
  <c r="AB155" i="254" s="1"/>
  <c r="AD155" i="254" s="1"/>
  <c r="Z152" i="254"/>
  <c r="AB152" i="254" s="1"/>
  <c r="AD152" i="254" s="1"/>
  <c r="Z154" i="254"/>
  <c r="AB154" i="254" s="1"/>
  <c r="AD154" i="254" s="1"/>
  <c r="O147" i="253"/>
  <c r="C124" i="258"/>
  <c r="AQ16" i="258"/>
  <c r="AP16" i="258"/>
  <c r="AQ31" i="258"/>
  <c r="AP31" i="258"/>
  <c r="AQ66" i="254"/>
  <c r="AP66" i="254"/>
  <c r="AQ15" i="254"/>
  <c r="C117" i="254"/>
  <c r="AP15" i="254"/>
  <c r="AQ22" i="254"/>
  <c r="AP22" i="254"/>
  <c r="AQ53" i="254"/>
  <c r="AP53" i="254"/>
  <c r="AE53" i="254" s="1"/>
  <c r="G40" i="254"/>
  <c r="V151" i="254"/>
  <c r="AQ32" i="254"/>
  <c r="AP32" i="254"/>
  <c r="Q175" i="253"/>
  <c r="R175" i="253"/>
  <c r="J34" i="253" s="1"/>
  <c r="D42" i="261"/>
  <c r="O22" i="261"/>
  <c r="J22" i="261" s="1"/>
  <c r="G394" i="63" s="1"/>
  <c r="O12" i="261"/>
  <c r="J12" i="261" s="1"/>
  <c r="G384" i="63" s="1"/>
  <c r="D32" i="261"/>
  <c r="AQ28" i="262"/>
  <c r="AP28" i="262"/>
  <c r="Q175" i="257"/>
  <c r="R175" i="257"/>
  <c r="J34" i="257" s="1"/>
  <c r="Q34" i="257" s="1"/>
  <c r="B61" i="254"/>
  <c r="AQ59" i="258"/>
  <c r="AP59" i="258"/>
  <c r="AE59" i="258" s="1"/>
  <c r="AJ59" i="258" s="1"/>
  <c r="O17" i="257"/>
  <c r="J17" i="257" s="1"/>
  <c r="G369" i="63" s="1"/>
  <c r="D37" i="257"/>
  <c r="AP30" i="258"/>
  <c r="AQ30" i="258"/>
  <c r="AG85" i="263"/>
  <c r="BA54" i="262"/>
  <c r="BC54" i="262"/>
  <c r="AQ66" i="258"/>
  <c r="AP66" i="258"/>
  <c r="AV59" i="258"/>
  <c r="AU59" i="258"/>
  <c r="AT59" i="258"/>
  <c r="AS59" i="258"/>
  <c r="C152" i="258"/>
  <c r="AQ20" i="258"/>
  <c r="AP20" i="258"/>
  <c r="D44" i="257"/>
  <c r="O24" i="257"/>
  <c r="J24" i="257" s="1"/>
  <c r="G376" i="63" s="1"/>
  <c r="AP59" i="262"/>
  <c r="AE59" i="262" s="1"/>
  <c r="AQ59" i="262"/>
  <c r="O238" i="261"/>
  <c r="AQ23" i="262"/>
  <c r="AP23" i="262"/>
  <c r="AQ26" i="262"/>
  <c r="AP26" i="262"/>
  <c r="Q189" i="261"/>
  <c r="O16" i="261"/>
  <c r="J16" i="261" s="1"/>
  <c r="G388" i="63" s="1"/>
  <c r="D36" i="261"/>
  <c r="O203" i="261"/>
  <c r="AQ57" i="258"/>
  <c r="AP57" i="258"/>
  <c r="AE57" i="258" s="1"/>
  <c r="AQ60" i="258"/>
  <c r="AP60" i="258"/>
  <c r="AU66" i="258"/>
  <c r="AV66" i="258"/>
  <c r="AT66" i="258"/>
  <c r="AS66" i="258"/>
  <c r="B50" i="258"/>
  <c r="AR49" i="258"/>
  <c r="AG49" i="258"/>
  <c r="AC49" i="258"/>
  <c r="D34" i="257"/>
  <c r="O14" i="257"/>
  <c r="J14" i="257" s="1"/>
  <c r="G366" i="63" s="1"/>
  <c r="C138" i="258"/>
  <c r="AQ18" i="258"/>
  <c r="AP18" i="258"/>
  <c r="AS61" i="254"/>
  <c r="AV61" i="254"/>
  <c r="AU61" i="254"/>
  <c r="AT61" i="254"/>
  <c r="AQ22" i="258"/>
  <c r="AP22" i="258"/>
  <c r="S28" i="257"/>
  <c r="AQ52" i="254"/>
  <c r="AP52" i="254"/>
  <c r="AE52" i="254" s="1"/>
  <c r="C145" i="254"/>
  <c r="AP19" i="254"/>
  <c r="AQ19" i="254"/>
  <c r="D37" i="253"/>
  <c r="O17" i="253"/>
  <c r="J17" i="253" s="1"/>
  <c r="G349" i="63" s="1"/>
  <c r="O19" i="253"/>
  <c r="J19" i="253" s="1"/>
  <c r="G351" i="63" s="1"/>
  <c r="D39" i="253"/>
  <c r="C110" i="258"/>
  <c r="C113" i="258" s="1"/>
  <c r="AP14" i="258"/>
  <c r="AQ14" i="258"/>
  <c r="AT53" i="254"/>
  <c r="AS53" i="254"/>
  <c r="AV53" i="254"/>
  <c r="AU53" i="254"/>
  <c r="Q26" i="253"/>
  <c r="O33" i="252"/>
  <c r="AI25" i="252"/>
  <c r="C124" i="262"/>
  <c r="AP16" i="262"/>
  <c r="AQ16" i="262"/>
  <c r="AV55" i="258"/>
  <c r="AU55" i="258"/>
  <c r="AT55" i="258"/>
  <c r="AS55" i="258"/>
  <c r="AQ23" i="258"/>
  <c r="AP23" i="258"/>
  <c r="O11" i="261"/>
  <c r="J11" i="261" s="1"/>
  <c r="G383" i="63" s="1"/>
  <c r="D31" i="261"/>
  <c r="AQ55" i="262"/>
  <c r="AP55" i="262"/>
  <c r="AE55" i="262" s="1"/>
  <c r="AJ55" i="262" s="1"/>
  <c r="AQ22" i="262"/>
  <c r="AP22" i="262"/>
  <c r="O32" i="260"/>
  <c r="AI24" i="260"/>
  <c r="I129" i="257"/>
  <c r="H129" i="257" s="1"/>
  <c r="L129" i="257" s="1"/>
  <c r="AD75" i="258"/>
  <c r="O15" i="261"/>
  <c r="J15" i="261" s="1"/>
  <c r="G387" i="63" s="1"/>
  <c r="D35" i="261"/>
  <c r="AQ56" i="258"/>
  <c r="AP56" i="258"/>
  <c r="AE56" i="258" s="1"/>
  <c r="Z49" i="258"/>
  <c r="Z50" i="258" s="1"/>
  <c r="Z51" i="258" s="1"/>
  <c r="Z52" i="258" s="1"/>
  <c r="Z53" i="258" s="1"/>
  <c r="Z54" i="258" s="1"/>
  <c r="Z55" i="258" s="1"/>
  <c r="Z56" i="258" s="1"/>
  <c r="Z57" i="258" s="1"/>
  <c r="Z58" i="258" s="1"/>
  <c r="Z59" i="258" s="1"/>
  <c r="Z60" i="258" s="1"/>
  <c r="Z61" i="258" s="1"/>
  <c r="Z62" i="258" s="1"/>
  <c r="Z63" i="258" s="1"/>
  <c r="Z64" i="258" s="1"/>
  <c r="Z65" i="258" s="1"/>
  <c r="Z66" i="258" s="1"/>
  <c r="AQ49" i="258"/>
  <c r="AP49" i="258"/>
  <c r="AE49" i="258" s="1"/>
  <c r="C131" i="258"/>
  <c r="AP17" i="258"/>
  <c r="AQ17" i="258"/>
  <c r="Q238" i="257"/>
  <c r="R238" i="257"/>
  <c r="J43" i="257" s="1"/>
  <c r="Q43" i="257" s="1"/>
  <c r="AQ28" i="258"/>
  <c r="AP28" i="258"/>
  <c r="D35" i="257"/>
  <c r="O15" i="257"/>
  <c r="J15" i="257" s="1"/>
  <c r="G367" i="63" s="1"/>
  <c r="AQ32" i="258"/>
  <c r="AP32" i="258"/>
  <c r="BC54" i="254"/>
  <c r="BA54" i="254"/>
  <c r="AJ54" i="254"/>
  <c r="D39" i="257"/>
  <c r="O19" i="257"/>
  <c r="J19" i="257" s="1"/>
  <c r="G371" i="63" s="1"/>
  <c r="AU63" i="254"/>
  <c r="AT63" i="254"/>
  <c r="AS63" i="254"/>
  <c r="AV63" i="254"/>
  <c r="Q147" i="257"/>
  <c r="R147" i="257"/>
  <c r="J30" i="257" s="1"/>
  <c r="D38" i="257"/>
  <c r="O18" i="257"/>
  <c r="J18" i="257" s="1"/>
  <c r="G370" i="63" s="1"/>
  <c r="B64" i="254"/>
  <c r="AQ57" i="254"/>
  <c r="AP57" i="254"/>
  <c r="AE57" i="254" s="1"/>
  <c r="AJ57" i="254" s="1"/>
  <c r="D36" i="253"/>
  <c r="O16" i="253"/>
  <c r="J16" i="253" s="1"/>
  <c r="G348" i="63" s="1"/>
  <c r="AQ30" i="254"/>
  <c r="AP30" i="254"/>
  <c r="D31" i="257"/>
  <c r="O11" i="257"/>
  <c r="J11" i="257" s="1"/>
  <c r="G363" i="63" s="1"/>
  <c r="W20" i="254"/>
  <c r="AG20" i="254" s="1"/>
  <c r="O32" i="252"/>
  <c r="AI24" i="252"/>
  <c r="AQ29" i="254"/>
  <c r="AP29" i="254"/>
  <c r="D43" i="253"/>
  <c r="O23" i="253"/>
  <c r="J23" i="253" s="1"/>
  <c r="G355" i="63" s="1"/>
  <c r="O210" i="253"/>
  <c r="L26" i="253"/>
  <c r="B46" i="262"/>
  <c r="B44" i="262"/>
  <c r="Q26" i="261"/>
  <c r="S26" i="261"/>
  <c r="S25" i="253"/>
  <c r="C103" i="254"/>
  <c r="AQ13" i="254"/>
  <c r="AP13" i="254"/>
  <c r="D41" i="253"/>
  <c r="O21" i="253"/>
  <c r="J21" i="253" s="1"/>
  <c r="G353" i="63" s="1"/>
  <c r="Q25" i="261"/>
  <c r="S25" i="261"/>
  <c r="Q182" i="257"/>
  <c r="R182" i="257"/>
  <c r="J35" i="257" s="1"/>
  <c r="L35" i="257" s="1"/>
  <c r="AQ27" i="258"/>
  <c r="AP27" i="258"/>
  <c r="O13" i="257"/>
  <c r="J13" i="257" s="1"/>
  <c r="G365" i="63" s="1"/>
  <c r="D33" i="257"/>
  <c r="AQ56" i="254"/>
  <c r="AP56" i="254"/>
  <c r="AE56" i="254" s="1"/>
  <c r="BA49" i="254"/>
  <c r="BC49" i="254"/>
  <c r="C145" i="262"/>
  <c r="AQ19" i="262"/>
  <c r="AP19" i="262"/>
  <c r="D41" i="261"/>
  <c r="O21" i="261"/>
  <c r="J21" i="261" s="1"/>
  <c r="G393" i="63" s="1"/>
  <c r="AV22" i="262"/>
  <c r="AU22" i="262"/>
  <c r="AT22" i="262"/>
  <c r="AS22" i="262"/>
  <c r="AQ58" i="262"/>
  <c r="AP58" i="262"/>
  <c r="AE58" i="262" s="1"/>
  <c r="AT55" i="262"/>
  <c r="AV55" i="262"/>
  <c r="AS55" i="262"/>
  <c r="AU55" i="262"/>
  <c r="O19" i="261"/>
  <c r="J19" i="261" s="1"/>
  <c r="G391" i="63" s="1"/>
  <c r="D39" i="261"/>
  <c r="C131" i="262"/>
  <c r="AQ17" i="262"/>
  <c r="AP17" i="262"/>
  <c r="C152" i="262"/>
  <c r="AQ20" i="262"/>
  <c r="AP20" i="262"/>
  <c r="AQ24" i="262"/>
  <c r="AP24" i="262"/>
  <c r="O161" i="261"/>
  <c r="AQ53" i="258"/>
  <c r="AP53" i="258"/>
  <c r="AE53" i="258" s="1"/>
  <c r="AP18" i="262"/>
  <c r="C138" i="262"/>
  <c r="AQ18" i="262"/>
  <c r="AQ52" i="258"/>
  <c r="AP52" i="258"/>
  <c r="AE52" i="258" s="1"/>
  <c r="AQ51" i="258"/>
  <c r="AP51" i="258"/>
  <c r="AE51" i="258" s="1"/>
  <c r="O175" i="261"/>
  <c r="D42" i="257"/>
  <c r="O22" i="257"/>
  <c r="J22" i="257" s="1"/>
  <c r="G374" i="63" s="1"/>
  <c r="AJ78" i="258"/>
  <c r="D43" i="257"/>
  <c r="O23" i="257"/>
  <c r="J23" i="257" s="1"/>
  <c r="G375" i="63" s="1"/>
  <c r="O10" i="257"/>
  <c r="J10" i="257" s="1"/>
  <c r="G362" i="63" s="1"/>
  <c r="D30" i="257"/>
  <c r="AQ58" i="254"/>
  <c r="AP58" i="254"/>
  <c r="AE58" i="254" s="1"/>
  <c r="AT44" i="254"/>
  <c r="AS44" i="254"/>
  <c r="AV44" i="254"/>
  <c r="AU44" i="254"/>
  <c r="O12" i="257"/>
  <c r="J12" i="257" s="1"/>
  <c r="G364" i="63" s="1"/>
  <c r="D32" i="257"/>
  <c r="AQ21" i="258"/>
  <c r="AP21" i="258"/>
  <c r="AQ63" i="254"/>
  <c r="AP63" i="254"/>
  <c r="O33" i="256"/>
  <c r="AI25" i="256"/>
  <c r="B62" i="254"/>
  <c r="AT57" i="254"/>
  <c r="AS57" i="254"/>
  <c r="AV57" i="254"/>
  <c r="AU57" i="254"/>
  <c r="AP27" i="254"/>
  <c r="AQ27" i="254"/>
  <c r="D33" i="253"/>
  <c r="O13" i="253"/>
  <c r="J13" i="253" s="1"/>
  <c r="G345" i="63" s="1"/>
  <c r="S27" i="253"/>
  <c r="Q27" i="253"/>
  <c r="D34" i="253"/>
  <c r="O14" i="253"/>
  <c r="J14" i="253" s="1"/>
  <c r="G346" i="63" s="1"/>
  <c r="AP26" i="254"/>
  <c r="AQ26" i="254"/>
  <c r="C138" i="254"/>
  <c r="AQ18" i="254"/>
  <c r="AP18" i="254"/>
  <c r="O224" i="253"/>
  <c r="AT51" i="262"/>
  <c r="AV51" i="262"/>
  <c r="AU51" i="262"/>
  <c r="AS51" i="262"/>
  <c r="B61" i="262"/>
  <c r="O245" i="261"/>
  <c r="D36" i="257"/>
  <c r="O16" i="257"/>
  <c r="J16" i="257" s="1"/>
  <c r="G368" i="63" s="1"/>
  <c r="AC49" i="262"/>
  <c r="AR49" i="262"/>
  <c r="AG49" i="262"/>
  <c r="AJ49" i="262" s="1"/>
  <c r="C117" i="262"/>
  <c r="AQ15" i="262"/>
  <c r="AP15" i="262"/>
  <c r="AP29" i="262"/>
  <c r="AQ29" i="262"/>
  <c r="B66" i="258"/>
  <c r="B44" i="258"/>
  <c r="AQ64" i="254"/>
  <c r="AP64" i="254"/>
  <c r="AJ54" i="262"/>
  <c r="O20" i="261"/>
  <c r="J20" i="261" s="1"/>
  <c r="G392" i="63" s="1"/>
  <c r="D40" i="261"/>
  <c r="O23" i="261"/>
  <c r="J23" i="261" s="1"/>
  <c r="G395" i="63" s="1"/>
  <c r="D43" i="261"/>
  <c r="AT59" i="262"/>
  <c r="AU59" i="262"/>
  <c r="AV59" i="262"/>
  <c r="AS59" i="262"/>
  <c r="BC49" i="262"/>
  <c r="BA49" i="262"/>
  <c r="O154" i="261"/>
  <c r="I129" i="261"/>
  <c r="H129" i="261" s="1"/>
  <c r="L129" i="261" s="1"/>
  <c r="AD75" i="262"/>
  <c r="B42" i="262"/>
  <c r="B52" i="262"/>
  <c r="AQ30" i="262"/>
  <c r="AP30" i="262"/>
  <c r="D34" i="261"/>
  <c r="O14" i="261"/>
  <c r="J14" i="261" s="1"/>
  <c r="G386" i="63" s="1"/>
  <c r="O210" i="261"/>
  <c r="Q28" i="261"/>
  <c r="S28" i="261"/>
  <c r="AQ32" i="262"/>
  <c r="AP32" i="262"/>
  <c r="O17" i="261"/>
  <c r="J17" i="261" s="1"/>
  <c r="G389" i="63" s="1"/>
  <c r="D37" i="261"/>
  <c r="O10" i="261"/>
  <c r="J10" i="261" s="1"/>
  <c r="G382" i="63" s="1"/>
  <c r="D30" i="261"/>
  <c r="AT65" i="258"/>
  <c r="AS65" i="258"/>
  <c r="AV65" i="258"/>
  <c r="AU65" i="258"/>
  <c r="O18" i="261"/>
  <c r="J18" i="261" s="1"/>
  <c r="G390" i="63" s="1"/>
  <c r="D38" i="261"/>
  <c r="AQ27" i="262"/>
  <c r="AP27" i="262"/>
  <c r="B60" i="258"/>
  <c r="AQ63" i="258"/>
  <c r="AP63" i="258"/>
  <c r="AV51" i="258"/>
  <c r="AU51" i="258"/>
  <c r="AT51" i="258"/>
  <c r="AS51" i="258"/>
  <c r="B58" i="258"/>
  <c r="L28" i="257"/>
  <c r="AQ25" i="258"/>
  <c r="AP25" i="258"/>
  <c r="AQ26" i="258"/>
  <c r="AP26" i="258"/>
  <c r="AI24" i="256"/>
  <c r="O32" i="256"/>
  <c r="C103" i="258"/>
  <c r="AP13" i="258"/>
  <c r="AQ13" i="258"/>
  <c r="AQ50" i="254"/>
  <c r="AP50" i="254"/>
  <c r="AE50" i="254" s="1"/>
  <c r="AQ29" i="258"/>
  <c r="AP29" i="258"/>
  <c r="AQ61" i="254"/>
  <c r="AP61" i="254"/>
  <c r="AQ15" i="258"/>
  <c r="C117" i="258"/>
  <c r="AP15" i="258"/>
  <c r="O21" i="257"/>
  <c r="J21" i="257" s="1"/>
  <c r="G373" i="63" s="1"/>
  <c r="D41" i="257"/>
  <c r="O24" i="253"/>
  <c r="J24" i="253" s="1"/>
  <c r="G356" i="63" s="1"/>
  <c r="D44" i="253"/>
  <c r="C124" i="254"/>
  <c r="AQ16" i="254"/>
  <c r="AP16" i="254"/>
  <c r="B59" i="254"/>
  <c r="AP17" i="254"/>
  <c r="AQ17" i="254"/>
  <c r="C131" i="254"/>
  <c r="AQ31" i="254"/>
  <c r="AP31" i="254"/>
  <c r="AC49" i="254"/>
  <c r="AR49" i="254"/>
  <c r="AG49" i="254"/>
  <c r="AJ49" i="254" s="1"/>
  <c r="O238" i="253"/>
  <c r="AQ23" i="254"/>
  <c r="AP23" i="254"/>
  <c r="AP70" i="254"/>
  <c r="AP71" i="254" s="1"/>
  <c r="AP72" i="254" s="1"/>
  <c r="D35" i="253"/>
  <c r="O15" i="253"/>
  <c r="J15" i="253" s="1"/>
  <c r="G347" i="63" s="1"/>
  <c r="O196" i="253"/>
  <c r="O168" i="253"/>
  <c r="AV64" i="262"/>
  <c r="AT64" i="262"/>
  <c r="AU64" i="262"/>
  <c r="AS64" i="262"/>
  <c r="AD75" i="254"/>
  <c r="I129" i="253"/>
  <c r="H129" i="253" s="1"/>
  <c r="L129" i="253" s="1"/>
  <c r="O11" i="253"/>
  <c r="J11" i="253" s="1"/>
  <c r="G343" i="63" s="1"/>
  <c r="D31" i="253"/>
  <c r="D42" i="253"/>
  <c r="O22" i="253"/>
  <c r="J22" i="253" s="1"/>
  <c r="G354" i="63" s="1"/>
  <c r="AV28" i="262"/>
  <c r="AU28" i="262"/>
  <c r="AT28" i="262"/>
  <c r="AS28" i="262"/>
  <c r="AP50" i="262"/>
  <c r="AE50" i="262" s="1"/>
  <c r="AJ50" i="262" s="1"/>
  <c r="AQ50" i="262"/>
  <c r="AP64" i="262"/>
  <c r="AQ64" i="262"/>
  <c r="B64" i="262"/>
  <c r="AT43" i="262"/>
  <c r="AV43" i="262"/>
  <c r="AU43" i="262"/>
  <c r="AS43" i="262"/>
  <c r="AP25" i="262"/>
  <c r="AQ25" i="262"/>
  <c r="AQ31" i="262"/>
  <c r="AP31" i="262"/>
  <c r="D33" i="261"/>
  <c r="O13" i="261"/>
  <c r="J13" i="261" s="1"/>
  <c r="G385" i="63" s="1"/>
  <c r="L26" i="261"/>
  <c r="C103" i="262"/>
  <c r="AQ13" i="262"/>
  <c r="AP13" i="262"/>
  <c r="AQ65" i="258"/>
  <c r="AP65" i="258"/>
  <c r="AP21" i="262"/>
  <c r="AQ21" i="262"/>
  <c r="O24" i="261"/>
  <c r="J24" i="261" s="1"/>
  <c r="G396" i="63" s="1"/>
  <c r="D44" i="261"/>
  <c r="AU60" i="258"/>
  <c r="AV60" i="258"/>
  <c r="AT60" i="258"/>
  <c r="AS60" i="258"/>
  <c r="AQ55" i="258"/>
  <c r="AP55" i="258"/>
  <c r="AE55" i="258" s="1"/>
  <c r="B63" i="258"/>
  <c r="C145" i="258"/>
  <c r="AQ19" i="258"/>
  <c r="AP19" i="258"/>
  <c r="D40" i="257"/>
  <c r="O20" i="257"/>
  <c r="J20" i="257" s="1"/>
  <c r="G372" i="63" s="1"/>
  <c r="S26" i="257"/>
  <c r="Q26" i="257"/>
  <c r="AQ60" i="254"/>
  <c r="AP60" i="254"/>
  <c r="BC54" i="258"/>
  <c r="BA54" i="258"/>
  <c r="AJ54" i="258"/>
  <c r="AQ24" i="258"/>
  <c r="AP24" i="258"/>
  <c r="C110" i="254"/>
  <c r="C113" i="254" s="1"/>
  <c r="AP14" i="254"/>
  <c r="AQ14" i="254"/>
  <c r="AP25" i="254"/>
  <c r="AQ25" i="254"/>
  <c r="AP21" i="254"/>
  <c r="AQ21" i="254"/>
  <c r="AU43" i="254"/>
  <c r="AT43" i="254"/>
  <c r="AS43" i="254"/>
  <c r="AV43" i="254"/>
  <c r="B51" i="254"/>
  <c r="B70" i="254"/>
  <c r="AQ24" i="254"/>
  <c r="AP24" i="254"/>
  <c r="L27" i="253"/>
  <c r="R217" i="237"/>
  <c r="J40" i="237" s="1"/>
  <c r="Q217" i="237"/>
  <c r="R168" i="245"/>
  <c r="J33" i="245" s="1"/>
  <c r="Q168" i="245"/>
  <c r="R168" i="241"/>
  <c r="J33" i="241" s="1"/>
  <c r="Q168" i="241"/>
  <c r="R154" i="245"/>
  <c r="J31" i="245" s="1"/>
  <c r="Q154" i="245"/>
  <c r="Q231" i="245"/>
  <c r="R231" i="245"/>
  <c r="J42" i="245" s="1"/>
  <c r="R175" i="237"/>
  <c r="J34" i="237" s="1"/>
  <c r="Q34" i="237" s="1"/>
  <c r="Q175" i="237"/>
  <c r="R238" i="237"/>
  <c r="J43" i="237" s="1"/>
  <c r="Q43" i="237" s="1"/>
  <c r="Q238" i="237"/>
  <c r="R245" i="237"/>
  <c r="J44" i="237" s="1"/>
  <c r="Q245" i="237"/>
  <c r="AQ21" i="242"/>
  <c r="AP21" i="242"/>
  <c r="I129" i="249"/>
  <c r="H129" i="249" s="1"/>
  <c r="L129" i="249" s="1"/>
  <c r="AD75" i="250"/>
  <c r="BC53" i="250"/>
  <c r="BA53" i="250"/>
  <c r="AV54" i="250"/>
  <c r="AU54" i="250"/>
  <c r="AT54" i="250"/>
  <c r="AS54" i="250"/>
  <c r="B42" i="250"/>
  <c r="Q28" i="249"/>
  <c r="O16" i="249"/>
  <c r="J16" i="249" s="1"/>
  <c r="G328" i="63" s="1"/>
  <c r="D36" i="249"/>
  <c r="O15" i="249"/>
  <c r="J15" i="249" s="1"/>
  <c r="G327" i="63" s="1"/>
  <c r="D35" i="249"/>
  <c r="C110" i="250"/>
  <c r="C113" i="250" s="1"/>
  <c r="AQ14" i="250"/>
  <c r="AP14" i="250"/>
  <c r="AQ54" i="246"/>
  <c r="AP54" i="246"/>
  <c r="AE54" i="246" s="1"/>
  <c r="Q245" i="245"/>
  <c r="R245" i="245"/>
  <c r="J44" i="245" s="1"/>
  <c r="AQ59" i="246"/>
  <c r="AP59" i="246"/>
  <c r="AE59" i="246" s="1"/>
  <c r="AJ59" i="246" s="1"/>
  <c r="O11" i="245"/>
  <c r="J11" i="245" s="1"/>
  <c r="G303" i="63" s="1"/>
  <c r="D31" i="245"/>
  <c r="O210" i="245"/>
  <c r="AQ27" i="246"/>
  <c r="AP27" i="246"/>
  <c r="AQ23" i="246"/>
  <c r="AP23" i="246"/>
  <c r="AQ49" i="246"/>
  <c r="AP49" i="246"/>
  <c r="AE49" i="246" s="1"/>
  <c r="Z49" i="246"/>
  <c r="Z50" i="246" s="1"/>
  <c r="Z51" i="246" s="1"/>
  <c r="Z52" i="246" s="1"/>
  <c r="Z53" i="246" s="1"/>
  <c r="Z54" i="246" s="1"/>
  <c r="Z55" i="246" s="1"/>
  <c r="Z56" i="246" s="1"/>
  <c r="Z57" i="246" s="1"/>
  <c r="Z58" i="246" s="1"/>
  <c r="Z59" i="246" s="1"/>
  <c r="Z60" i="246" s="1"/>
  <c r="Z61" i="246" s="1"/>
  <c r="Z62" i="246" s="1"/>
  <c r="Z63" i="246" s="1"/>
  <c r="Z64" i="246" s="1"/>
  <c r="Z65" i="246" s="1"/>
  <c r="Z66" i="246" s="1"/>
  <c r="D36" i="245"/>
  <c r="O16" i="245"/>
  <c r="J16" i="245" s="1"/>
  <c r="G308" i="63" s="1"/>
  <c r="W16" i="242"/>
  <c r="AG16" i="242" s="1"/>
  <c r="S27" i="245"/>
  <c r="Q27" i="245"/>
  <c r="L27" i="245"/>
  <c r="AP59" i="242"/>
  <c r="AE59" i="242" s="1"/>
  <c r="AQ59" i="242"/>
  <c r="AQ26" i="242"/>
  <c r="AP26" i="242"/>
  <c r="BC54" i="242"/>
  <c r="BA54" i="242"/>
  <c r="Z125" i="242"/>
  <c r="AB125" i="242" s="1"/>
  <c r="AD125" i="242" s="1"/>
  <c r="Z124" i="242"/>
  <c r="AB124" i="242" s="1"/>
  <c r="AD124" i="242" s="1"/>
  <c r="Z123" i="242"/>
  <c r="AB123" i="242" s="1"/>
  <c r="AD123" i="242" s="1"/>
  <c r="Z126" i="242"/>
  <c r="AB126" i="242" s="1"/>
  <c r="AD126" i="242" s="1"/>
  <c r="Z127" i="242"/>
  <c r="AB127" i="242" s="1"/>
  <c r="AD127" i="242" s="1"/>
  <c r="BA49" i="242"/>
  <c r="BC49" i="242"/>
  <c r="R154" i="241"/>
  <c r="J31" i="241" s="1"/>
  <c r="Q154" i="241"/>
  <c r="O16" i="241"/>
  <c r="J16" i="241" s="1"/>
  <c r="G288" i="63" s="1"/>
  <c r="D36" i="241"/>
  <c r="AJ50" i="238"/>
  <c r="C110" i="242"/>
  <c r="C113" i="242" s="1"/>
  <c r="AQ14" i="242"/>
  <c r="AP14" i="242"/>
  <c r="AJ57" i="238"/>
  <c r="AV58" i="238"/>
  <c r="AU58" i="238"/>
  <c r="AS58" i="238"/>
  <c r="AT58" i="238"/>
  <c r="B43" i="238"/>
  <c r="L137" i="241"/>
  <c r="L29" i="237"/>
  <c r="S29" i="237"/>
  <c r="Q29" i="237"/>
  <c r="AU52" i="238"/>
  <c r="AT52" i="238"/>
  <c r="AS52" i="238"/>
  <c r="AV52" i="238"/>
  <c r="AQ19" i="238"/>
  <c r="AP19" i="238"/>
  <c r="C145" i="238"/>
  <c r="C138" i="238"/>
  <c r="AP18" i="238"/>
  <c r="AQ18" i="238"/>
  <c r="AQ30" i="238"/>
  <c r="AP30" i="238"/>
  <c r="AQ28" i="238"/>
  <c r="AP28" i="238"/>
  <c r="G36" i="242"/>
  <c r="V123" i="242"/>
  <c r="C117" i="242"/>
  <c r="AQ15" i="242"/>
  <c r="AP15" i="242"/>
  <c r="Q245" i="241"/>
  <c r="R245" i="241"/>
  <c r="J44" i="241" s="1"/>
  <c r="AP31" i="242"/>
  <c r="AQ31" i="242"/>
  <c r="R210" i="241"/>
  <c r="J39" i="241" s="1"/>
  <c r="Q210" i="241"/>
  <c r="O11" i="241"/>
  <c r="J11" i="241" s="1"/>
  <c r="G283" i="63" s="1"/>
  <c r="D31" i="241"/>
  <c r="R189" i="241"/>
  <c r="J36" i="241" s="1"/>
  <c r="BA55" i="238"/>
  <c r="BC55" i="238"/>
  <c r="AQ27" i="238"/>
  <c r="AP27" i="238"/>
  <c r="O18" i="237"/>
  <c r="J18" i="237" s="1"/>
  <c r="G270" i="63" s="1"/>
  <c r="D38" i="237"/>
  <c r="AQ32" i="238"/>
  <c r="AP32" i="238"/>
  <c r="AC49" i="238"/>
  <c r="AR49" i="238"/>
  <c r="AG49" i="238"/>
  <c r="O16" i="237"/>
  <c r="J16" i="237" s="1"/>
  <c r="G268" i="63" s="1"/>
  <c r="D36" i="237"/>
  <c r="AU43" i="250"/>
  <c r="AV43" i="250"/>
  <c r="AT43" i="250"/>
  <c r="AS43" i="250"/>
  <c r="D33" i="249"/>
  <c r="O13" i="249"/>
  <c r="J13" i="249" s="1"/>
  <c r="G325" i="63" s="1"/>
  <c r="O20" i="245"/>
  <c r="J20" i="245" s="1"/>
  <c r="G312" i="63" s="1"/>
  <c r="D40" i="245"/>
  <c r="C145" i="246"/>
  <c r="AQ19" i="246"/>
  <c r="AP19" i="246"/>
  <c r="AQ30" i="246"/>
  <c r="AP30" i="246"/>
  <c r="AQ57" i="242"/>
  <c r="AP57" i="242"/>
  <c r="AE57" i="242" s="1"/>
  <c r="AJ57" i="242" s="1"/>
  <c r="O23" i="241"/>
  <c r="J23" i="241" s="1"/>
  <c r="G295" i="63" s="1"/>
  <c r="D43" i="241"/>
  <c r="B43" i="250"/>
  <c r="Q210" i="249"/>
  <c r="R210" i="249"/>
  <c r="J39" i="249" s="1"/>
  <c r="D32" i="249"/>
  <c r="O12" i="249"/>
  <c r="J12" i="249" s="1"/>
  <c r="G324" i="63" s="1"/>
  <c r="O18" i="249"/>
  <c r="J18" i="249" s="1"/>
  <c r="G330" i="63" s="1"/>
  <c r="D38" i="249"/>
  <c r="O24" i="249"/>
  <c r="J24" i="249" s="1"/>
  <c r="G336" i="63" s="1"/>
  <c r="D44" i="249"/>
  <c r="AQ32" i="250"/>
  <c r="AP32" i="250"/>
  <c r="O23" i="249"/>
  <c r="J23" i="249" s="1"/>
  <c r="G335" i="63" s="1"/>
  <c r="D43" i="249"/>
  <c r="AQ65" i="246"/>
  <c r="AP65" i="246"/>
  <c r="R238" i="245"/>
  <c r="J43" i="245" s="1"/>
  <c r="Q238" i="245"/>
  <c r="C138" i="246"/>
  <c r="AQ18" i="246"/>
  <c r="AP18" i="246"/>
  <c r="AU55" i="246"/>
  <c r="AT55" i="246"/>
  <c r="AS55" i="246"/>
  <c r="AV55" i="246"/>
  <c r="R224" i="245"/>
  <c r="J41" i="245" s="1"/>
  <c r="Q224" i="245"/>
  <c r="L29" i="245"/>
  <c r="C124" i="250"/>
  <c r="AQ16" i="250"/>
  <c r="AP16" i="250"/>
  <c r="BC53" i="246"/>
  <c r="BA53" i="246"/>
  <c r="O19" i="245"/>
  <c r="J19" i="245" s="1"/>
  <c r="G311" i="63" s="1"/>
  <c r="D39" i="245"/>
  <c r="C131" i="242"/>
  <c r="AQ17" i="242"/>
  <c r="AP17" i="242"/>
  <c r="D33" i="241"/>
  <c r="O13" i="241"/>
  <c r="J13" i="241" s="1"/>
  <c r="G285" i="63" s="1"/>
  <c r="AS57" i="242"/>
  <c r="AU57" i="242"/>
  <c r="AV57" i="242"/>
  <c r="AT57" i="242"/>
  <c r="W13" i="242"/>
  <c r="AG13" i="242" s="1"/>
  <c r="AP52" i="242"/>
  <c r="AE52" i="242" s="1"/>
  <c r="AJ52" i="242" s="1"/>
  <c r="AQ52" i="242"/>
  <c r="B46" i="242"/>
  <c r="O12" i="241"/>
  <c r="J12" i="241" s="1"/>
  <c r="G284" i="63" s="1"/>
  <c r="D32" i="241"/>
  <c r="Q28" i="241"/>
  <c r="AQ30" i="242"/>
  <c r="AP30" i="242"/>
  <c r="O32" i="240"/>
  <c r="AI24" i="240"/>
  <c r="AP64" i="238"/>
  <c r="AQ64" i="238"/>
  <c r="AJ53" i="238"/>
  <c r="AV54" i="238"/>
  <c r="AU54" i="238"/>
  <c r="AS54" i="238"/>
  <c r="AT54" i="238"/>
  <c r="BC50" i="238"/>
  <c r="BA50" i="238"/>
  <c r="AI25" i="236"/>
  <c r="O33" i="236"/>
  <c r="AQ21" i="238"/>
  <c r="AP21" i="238"/>
  <c r="AQ31" i="238"/>
  <c r="AP31" i="238"/>
  <c r="Z49" i="238"/>
  <c r="Z50" i="238" s="1"/>
  <c r="Z51" i="238" s="1"/>
  <c r="Z52" i="238" s="1"/>
  <c r="Z53" i="238" s="1"/>
  <c r="Z54" i="238" s="1"/>
  <c r="Z55" i="238" s="1"/>
  <c r="Z56" i="238" s="1"/>
  <c r="Z57" i="238" s="1"/>
  <c r="Z58" i="238" s="1"/>
  <c r="Z59" i="238" s="1"/>
  <c r="Z60" i="238" s="1"/>
  <c r="Z61" i="238" s="1"/>
  <c r="Z62" i="238" s="1"/>
  <c r="Z63" i="238" s="1"/>
  <c r="Z64" i="238" s="1"/>
  <c r="Z65" i="238" s="1"/>
  <c r="Z66" i="238" s="1"/>
  <c r="AQ49" i="238"/>
  <c r="AP49" i="238"/>
  <c r="AE49" i="238" s="1"/>
  <c r="R203" i="237"/>
  <c r="J38" i="237" s="1"/>
  <c r="Q38" i="237" s="1"/>
  <c r="Q203" i="237"/>
  <c r="C110" i="238"/>
  <c r="C113" i="238" s="1"/>
  <c r="AQ14" i="238"/>
  <c r="AP14" i="238"/>
  <c r="AQ56" i="238"/>
  <c r="AP56" i="238"/>
  <c r="AE56" i="238" s="1"/>
  <c r="Q196" i="245"/>
  <c r="R196" i="245"/>
  <c r="J37" i="245" s="1"/>
  <c r="R133" i="249"/>
  <c r="W127" i="249" s="1"/>
  <c r="W128" i="249" s="1"/>
  <c r="W129" i="249" s="1"/>
  <c r="L137" i="249"/>
  <c r="B49" i="250"/>
  <c r="Q217" i="249"/>
  <c r="R217" i="249"/>
  <c r="J40" i="249" s="1"/>
  <c r="AP22" i="250"/>
  <c r="AQ22" i="250"/>
  <c r="C117" i="250"/>
  <c r="AP15" i="250"/>
  <c r="AQ15" i="250"/>
  <c r="O175" i="249"/>
  <c r="AQ21" i="250"/>
  <c r="AP21" i="250"/>
  <c r="O196" i="249"/>
  <c r="AP25" i="250"/>
  <c r="AQ25" i="250"/>
  <c r="AI25" i="248"/>
  <c r="O33" i="248"/>
  <c r="AV62" i="246"/>
  <c r="AU62" i="246"/>
  <c r="AT62" i="246"/>
  <c r="AS62" i="246"/>
  <c r="AQ26" i="250"/>
  <c r="AP26" i="250"/>
  <c r="AV65" i="246"/>
  <c r="AU65" i="246"/>
  <c r="AT65" i="246"/>
  <c r="AS65" i="246"/>
  <c r="AQ26" i="246"/>
  <c r="AP26" i="246"/>
  <c r="AP16" i="246"/>
  <c r="C124" i="246"/>
  <c r="AQ16" i="246"/>
  <c r="BC57" i="246"/>
  <c r="BA57" i="246"/>
  <c r="AQ22" i="246"/>
  <c r="AP22" i="246"/>
  <c r="O14" i="245"/>
  <c r="J14" i="245" s="1"/>
  <c r="G306" i="63" s="1"/>
  <c r="D34" i="245"/>
  <c r="S25" i="245"/>
  <c r="Q25" i="245"/>
  <c r="L25" i="245"/>
  <c r="BC58" i="242"/>
  <c r="AJ58" i="242"/>
  <c r="BA58" i="242"/>
  <c r="O22" i="241"/>
  <c r="J22" i="241" s="1"/>
  <c r="G294" i="63" s="1"/>
  <c r="D42" i="241"/>
  <c r="AV70" i="242"/>
  <c r="AV71" i="242" s="1"/>
  <c r="AV72" i="242" s="1"/>
  <c r="AG85" i="242"/>
  <c r="AJ85" i="242" s="1"/>
  <c r="AU51" i="242"/>
  <c r="AV51" i="242"/>
  <c r="AT51" i="242"/>
  <c r="AS51" i="242"/>
  <c r="AQ32" i="242"/>
  <c r="AP32" i="242"/>
  <c r="B45" i="242"/>
  <c r="AG85" i="239"/>
  <c r="R130" i="241"/>
  <c r="V127" i="241" s="1"/>
  <c r="V128" i="241" s="1"/>
  <c r="V129" i="241" s="1"/>
  <c r="AQ23" i="242"/>
  <c r="AP23" i="242"/>
  <c r="AQ65" i="238"/>
  <c r="AP65" i="238"/>
  <c r="R182" i="241"/>
  <c r="J35" i="241" s="1"/>
  <c r="Q182" i="241"/>
  <c r="B62" i="238"/>
  <c r="B64" i="238"/>
  <c r="O147" i="241"/>
  <c r="BC51" i="238"/>
  <c r="R189" i="237"/>
  <c r="J36" i="237" s="1"/>
  <c r="Q189" i="237"/>
  <c r="O23" i="237"/>
  <c r="J23" i="237" s="1"/>
  <c r="G275" i="63" s="1"/>
  <c r="D43" i="237"/>
  <c r="D33" i="237"/>
  <c r="O13" i="237"/>
  <c r="J13" i="237" s="1"/>
  <c r="G265" i="63" s="1"/>
  <c r="S28" i="237"/>
  <c r="L28" i="237"/>
  <c r="Q28" i="237"/>
  <c r="D31" i="237"/>
  <c r="O11" i="237"/>
  <c r="J11" i="237" s="1"/>
  <c r="G263" i="63" s="1"/>
  <c r="O14" i="237"/>
  <c r="J14" i="237" s="1"/>
  <c r="G266" i="63" s="1"/>
  <c r="D34" i="237"/>
  <c r="AU56" i="238"/>
  <c r="AT56" i="238"/>
  <c r="AS56" i="238"/>
  <c r="AV56" i="238"/>
  <c r="AQ58" i="250"/>
  <c r="AP58" i="250"/>
  <c r="AE58" i="250" s="1"/>
  <c r="AJ58" i="250" s="1"/>
  <c r="B53" i="250"/>
  <c r="Q224" i="249"/>
  <c r="R224" i="249"/>
  <c r="J41" i="249" s="1"/>
  <c r="AQ21" i="246"/>
  <c r="AP21" i="246"/>
  <c r="O15" i="245"/>
  <c r="J15" i="245" s="1"/>
  <c r="G307" i="63" s="1"/>
  <c r="D35" i="245"/>
  <c r="AQ32" i="246"/>
  <c r="AP32" i="246"/>
  <c r="O14" i="241"/>
  <c r="J14" i="241" s="1"/>
  <c r="G286" i="63" s="1"/>
  <c r="D34" i="241"/>
  <c r="B78" i="250"/>
  <c r="AQ64" i="250"/>
  <c r="AP64" i="250"/>
  <c r="B41" i="250"/>
  <c r="B50" i="250"/>
  <c r="O19" i="249"/>
  <c r="J19" i="249" s="1"/>
  <c r="G331" i="63" s="1"/>
  <c r="D39" i="249"/>
  <c r="Q182" i="249"/>
  <c r="C152" i="250"/>
  <c r="AP20" i="250"/>
  <c r="AQ20" i="250"/>
  <c r="O20" i="249"/>
  <c r="J20" i="249" s="1"/>
  <c r="G332" i="63" s="1"/>
  <c r="D40" i="249"/>
  <c r="AQ29" i="250"/>
  <c r="AP29" i="250"/>
  <c r="O22" i="249"/>
  <c r="J22" i="249" s="1"/>
  <c r="G334" i="63" s="1"/>
  <c r="D42" i="249"/>
  <c r="D41" i="249"/>
  <c r="O21" i="249"/>
  <c r="J21" i="249" s="1"/>
  <c r="G333" i="63" s="1"/>
  <c r="B61" i="246"/>
  <c r="D43" i="245"/>
  <c r="O23" i="245"/>
  <c r="J23" i="245" s="1"/>
  <c r="G315" i="63" s="1"/>
  <c r="B70" i="246"/>
  <c r="R182" i="245"/>
  <c r="J35" i="245" s="1"/>
  <c r="AQ51" i="246"/>
  <c r="AP51" i="246"/>
  <c r="AE51" i="246" s="1"/>
  <c r="O13" i="245"/>
  <c r="J13" i="245" s="1"/>
  <c r="G305" i="63" s="1"/>
  <c r="D33" i="245"/>
  <c r="B75" i="242"/>
  <c r="AS45" i="246"/>
  <c r="AV45" i="246"/>
  <c r="AU45" i="246"/>
  <c r="AT45" i="246"/>
  <c r="Q147" i="245"/>
  <c r="R147" i="245"/>
  <c r="J30" i="245" s="1"/>
  <c r="AQ28" i="246"/>
  <c r="AP28" i="246"/>
  <c r="AQ25" i="242"/>
  <c r="AP25" i="242"/>
  <c r="K34" i="241"/>
  <c r="AQ24" i="242"/>
  <c r="AP24" i="242"/>
  <c r="AQ29" i="242"/>
  <c r="AP29" i="242"/>
  <c r="AQ51" i="242"/>
  <c r="AP51" i="242"/>
  <c r="AE51" i="242" s="1"/>
  <c r="AG85" i="243"/>
  <c r="Q231" i="241"/>
  <c r="R231" i="241"/>
  <c r="J42" i="241" s="1"/>
  <c r="O20" i="241"/>
  <c r="J20" i="241" s="1"/>
  <c r="G292" i="63" s="1"/>
  <c r="D40" i="241"/>
  <c r="AS57" i="238"/>
  <c r="AU57" i="238"/>
  <c r="AT57" i="238"/>
  <c r="AV57" i="238"/>
  <c r="O17" i="241"/>
  <c r="J17" i="241" s="1"/>
  <c r="G289" i="63" s="1"/>
  <c r="D37" i="241"/>
  <c r="BC57" i="238"/>
  <c r="BA57" i="238"/>
  <c r="AV61" i="238"/>
  <c r="AU61" i="238"/>
  <c r="AT61" i="238"/>
  <c r="AS61" i="238"/>
  <c r="AS62" i="238"/>
  <c r="AV62" i="238"/>
  <c r="AU62" i="238"/>
  <c r="AT62" i="238"/>
  <c r="AV50" i="238"/>
  <c r="AU50" i="238"/>
  <c r="AS50" i="238"/>
  <c r="AT50" i="238"/>
  <c r="BC54" i="238"/>
  <c r="BA54" i="238"/>
  <c r="AQ26" i="238"/>
  <c r="AP26" i="238"/>
  <c r="AP29" i="238"/>
  <c r="AQ29" i="238"/>
  <c r="C124" i="238"/>
  <c r="AQ16" i="238"/>
  <c r="AP16" i="238"/>
  <c r="AQ23" i="238"/>
  <c r="AP23" i="238"/>
  <c r="C117" i="238"/>
  <c r="AQ15" i="238"/>
  <c r="AP15" i="238"/>
  <c r="AQ17" i="238"/>
  <c r="AP17" i="238"/>
  <c r="C131" i="238"/>
  <c r="L26" i="237"/>
  <c r="AP31" i="250"/>
  <c r="AQ31" i="250"/>
  <c r="AP27" i="250"/>
  <c r="AQ27" i="250"/>
  <c r="C138" i="250"/>
  <c r="AP18" i="250"/>
  <c r="AQ18" i="250"/>
  <c r="D31" i="249"/>
  <c r="O11" i="249"/>
  <c r="J11" i="249" s="1"/>
  <c r="G323" i="63" s="1"/>
  <c r="AU59" i="246"/>
  <c r="AT59" i="246"/>
  <c r="AS59" i="246"/>
  <c r="AV59" i="246"/>
  <c r="C110" i="246"/>
  <c r="C113" i="246" s="1"/>
  <c r="AQ14" i="246"/>
  <c r="AP14" i="246"/>
  <c r="B62" i="242"/>
  <c r="AT62" i="250"/>
  <c r="AS62" i="250"/>
  <c r="AV62" i="250"/>
  <c r="AU62" i="250"/>
  <c r="BA49" i="250"/>
  <c r="BC49" i="250"/>
  <c r="Q189" i="249"/>
  <c r="R189" i="249"/>
  <c r="J36" i="249" s="1"/>
  <c r="AQ30" i="250"/>
  <c r="AP30" i="250"/>
  <c r="D37" i="249"/>
  <c r="O17" i="249"/>
  <c r="J17" i="249" s="1"/>
  <c r="G329" i="63" s="1"/>
  <c r="AQ23" i="250"/>
  <c r="AP23" i="250"/>
  <c r="S26" i="249"/>
  <c r="O168" i="249"/>
  <c r="AD75" i="246"/>
  <c r="I129" i="245"/>
  <c r="H129" i="245" s="1"/>
  <c r="L129" i="245" s="1"/>
  <c r="AG85" i="246"/>
  <c r="AJ85" i="246" s="1"/>
  <c r="AV70" i="246"/>
  <c r="AV71" i="246" s="1"/>
  <c r="AV72" i="246" s="1"/>
  <c r="AQ24" i="250"/>
  <c r="AP24" i="250"/>
  <c r="C131" i="250"/>
  <c r="AQ17" i="250"/>
  <c r="AP17" i="250"/>
  <c r="B65" i="246"/>
  <c r="AQ50" i="246"/>
  <c r="AP50" i="246"/>
  <c r="AE50" i="246" s="1"/>
  <c r="AJ50" i="246" s="1"/>
  <c r="S26" i="245"/>
  <c r="Q26" i="245"/>
  <c r="L26" i="245"/>
  <c r="AU51" i="246"/>
  <c r="AT51" i="246"/>
  <c r="AS51" i="246"/>
  <c r="AV51" i="246"/>
  <c r="AQ24" i="246"/>
  <c r="AP24" i="246"/>
  <c r="D37" i="245"/>
  <c r="O17" i="245"/>
  <c r="J17" i="245" s="1"/>
  <c r="G309" i="63" s="1"/>
  <c r="Q175" i="245"/>
  <c r="R175" i="245"/>
  <c r="J34" i="245" s="1"/>
  <c r="B45" i="246"/>
  <c r="AQ15" i="246"/>
  <c r="C117" i="246"/>
  <c r="AP15" i="246"/>
  <c r="B61" i="242"/>
  <c r="B41" i="242"/>
  <c r="Z104" i="242"/>
  <c r="AB104" i="242" s="1"/>
  <c r="AD104" i="242" s="1"/>
  <c r="Z103" i="242"/>
  <c r="AB103" i="242" s="1"/>
  <c r="AD103" i="242" s="1"/>
  <c r="Z106" i="242"/>
  <c r="AB106" i="242" s="1"/>
  <c r="AD106" i="242" s="1"/>
  <c r="Z102" i="242"/>
  <c r="AB102" i="242" s="1"/>
  <c r="AD102" i="242" s="1"/>
  <c r="Z105" i="242"/>
  <c r="AB105" i="242" s="1"/>
  <c r="AD105" i="242" s="1"/>
  <c r="B78" i="242"/>
  <c r="B56" i="242"/>
  <c r="AV50" i="242"/>
  <c r="AU50" i="242"/>
  <c r="AT50" i="242"/>
  <c r="AS50" i="242"/>
  <c r="AU52" i="242"/>
  <c r="AT52" i="242"/>
  <c r="AV52" i="242"/>
  <c r="AS52" i="242"/>
  <c r="AQ22" i="242"/>
  <c r="AP22" i="242"/>
  <c r="B54" i="242"/>
  <c r="AQ28" i="242"/>
  <c r="AP28" i="242"/>
  <c r="R130" i="237"/>
  <c r="V127" i="237" s="1"/>
  <c r="V128" i="237" s="1"/>
  <c r="V129" i="237" s="1"/>
  <c r="AS53" i="238"/>
  <c r="AU53" i="238"/>
  <c r="AT53" i="238"/>
  <c r="AV53" i="238"/>
  <c r="AS65" i="238"/>
  <c r="AV65" i="238"/>
  <c r="AU65" i="238"/>
  <c r="AT65" i="238"/>
  <c r="C152" i="242"/>
  <c r="AQ20" i="242"/>
  <c r="AP20" i="242"/>
  <c r="BC53" i="238"/>
  <c r="BA53" i="238"/>
  <c r="B55" i="238"/>
  <c r="D41" i="237"/>
  <c r="O21" i="237"/>
  <c r="J21" i="237" s="1"/>
  <c r="G273" i="63" s="1"/>
  <c r="O20" i="237"/>
  <c r="J20" i="237" s="1"/>
  <c r="G272" i="63" s="1"/>
  <c r="D40" i="237"/>
  <c r="O182" i="237"/>
  <c r="O12" i="237"/>
  <c r="J12" i="237" s="1"/>
  <c r="G264" i="63" s="1"/>
  <c r="D32" i="237"/>
  <c r="AQ22" i="238"/>
  <c r="AP22" i="238"/>
  <c r="O154" i="237"/>
  <c r="D42" i="237"/>
  <c r="O22" i="237"/>
  <c r="J22" i="237" s="1"/>
  <c r="G274" i="63" s="1"/>
  <c r="O196" i="237"/>
  <c r="AJ56" i="238"/>
  <c r="S29" i="249"/>
  <c r="Q29" i="249"/>
  <c r="AQ55" i="246"/>
  <c r="AP55" i="246"/>
  <c r="AE55" i="246" s="1"/>
  <c r="AJ55" i="246" s="1"/>
  <c r="B63" i="242"/>
  <c r="BA55" i="242"/>
  <c r="BC55" i="242"/>
  <c r="B57" i="250"/>
  <c r="BC57" i="250"/>
  <c r="BA57" i="250"/>
  <c r="AQ54" i="250"/>
  <c r="AP54" i="250"/>
  <c r="AE54" i="250" s="1"/>
  <c r="AJ54" i="250" s="1"/>
  <c r="BC50" i="250"/>
  <c r="BA50" i="250"/>
  <c r="Q27" i="249"/>
  <c r="O154" i="249"/>
  <c r="AQ28" i="250"/>
  <c r="AP28" i="250"/>
  <c r="D30" i="249"/>
  <c r="O10" i="249"/>
  <c r="J10" i="249" s="1"/>
  <c r="G322" i="63" s="1"/>
  <c r="O14" i="249"/>
  <c r="J14" i="249" s="1"/>
  <c r="G326" i="63" s="1"/>
  <c r="D34" i="249"/>
  <c r="BC56" i="246"/>
  <c r="BA56" i="246"/>
  <c r="AJ56" i="246"/>
  <c r="AQ58" i="246"/>
  <c r="AP58" i="246"/>
  <c r="AE58" i="246" s="1"/>
  <c r="AJ58" i="246" s="1"/>
  <c r="AP13" i="246"/>
  <c r="C103" i="246"/>
  <c r="AQ13" i="246"/>
  <c r="AP29" i="246"/>
  <c r="AQ29" i="246"/>
  <c r="O189" i="245"/>
  <c r="D41" i="245"/>
  <c r="O21" i="245"/>
  <c r="J21" i="245" s="1"/>
  <c r="G313" i="63" s="1"/>
  <c r="C152" i="246"/>
  <c r="AQ20" i="246"/>
  <c r="AP20" i="246"/>
  <c r="O32" i="244"/>
  <c r="AI24" i="244"/>
  <c r="AQ25" i="246"/>
  <c r="AP25" i="246"/>
  <c r="AP31" i="246"/>
  <c r="AQ31" i="246"/>
  <c r="AV64" i="242"/>
  <c r="AT64" i="242"/>
  <c r="AS64" i="242"/>
  <c r="AU64" i="242"/>
  <c r="D32" i="245"/>
  <c r="O12" i="245"/>
  <c r="J12" i="245" s="1"/>
  <c r="G304" i="63" s="1"/>
  <c r="AS53" i="242"/>
  <c r="AV53" i="242"/>
  <c r="AU53" i="242"/>
  <c r="AT53" i="242"/>
  <c r="AQ61" i="242"/>
  <c r="AP61" i="242"/>
  <c r="C138" i="242"/>
  <c r="AQ18" i="242"/>
  <c r="AP18" i="242"/>
  <c r="G33" i="242"/>
  <c r="V102" i="242"/>
  <c r="AJ55" i="242"/>
  <c r="AQ50" i="242"/>
  <c r="AP50" i="242"/>
  <c r="AE50" i="242" s="1"/>
  <c r="D41" i="241"/>
  <c r="O21" i="241"/>
  <c r="J21" i="241" s="1"/>
  <c r="G293" i="63" s="1"/>
  <c r="Q217" i="241"/>
  <c r="R217" i="241"/>
  <c r="J40" i="241" s="1"/>
  <c r="O19" i="241"/>
  <c r="J19" i="241" s="1"/>
  <c r="G291" i="63" s="1"/>
  <c r="D39" i="241"/>
  <c r="Q25" i="241"/>
  <c r="L25" i="241"/>
  <c r="S25" i="241"/>
  <c r="AJ75" i="238"/>
  <c r="AU70" i="238"/>
  <c r="AU71" i="238" s="1"/>
  <c r="AU72" i="238" s="1"/>
  <c r="AS44" i="238"/>
  <c r="AU44" i="238"/>
  <c r="AT44" i="238"/>
  <c r="AV44" i="238"/>
  <c r="AQ27" i="242"/>
  <c r="AP27" i="242"/>
  <c r="O203" i="241"/>
  <c r="B70" i="238"/>
  <c r="BC58" i="238"/>
  <c r="BA58" i="238"/>
  <c r="D30" i="237"/>
  <c r="O10" i="237"/>
  <c r="J10" i="237" s="1"/>
  <c r="G262" i="63" s="1"/>
  <c r="AQ24" i="238"/>
  <c r="AP24" i="238"/>
  <c r="B59" i="238"/>
  <c r="O19" i="237"/>
  <c r="J19" i="237" s="1"/>
  <c r="G271" i="63" s="1"/>
  <c r="D39" i="237"/>
  <c r="AQ25" i="238"/>
  <c r="AP25" i="238"/>
  <c r="O17" i="237"/>
  <c r="J17" i="237" s="1"/>
  <c r="G269" i="63" s="1"/>
  <c r="D37" i="237"/>
  <c r="Q203" i="249"/>
  <c r="R203" i="249"/>
  <c r="J38" i="249" s="1"/>
  <c r="B56" i="250"/>
  <c r="Q161" i="249"/>
  <c r="R161" i="249"/>
  <c r="J32" i="249" s="1"/>
  <c r="Q32" i="249" s="1"/>
  <c r="S25" i="249"/>
  <c r="O231" i="249"/>
  <c r="C103" i="250"/>
  <c r="AP13" i="250"/>
  <c r="AQ13" i="250"/>
  <c r="C145" i="250"/>
  <c r="AQ19" i="250"/>
  <c r="AP19" i="250"/>
  <c r="BC52" i="246"/>
  <c r="BA52" i="246"/>
  <c r="AJ52" i="246"/>
  <c r="B78" i="246"/>
  <c r="AJ54" i="246"/>
  <c r="AC20" i="247"/>
  <c r="C131" i="246"/>
  <c r="AQ17" i="246"/>
  <c r="AP17" i="246"/>
  <c r="D44" i="245"/>
  <c r="O24" i="245"/>
  <c r="J24" i="245" s="1"/>
  <c r="G316" i="63" s="1"/>
  <c r="O22" i="245"/>
  <c r="J22" i="245" s="1"/>
  <c r="G314" i="63" s="1"/>
  <c r="D42" i="245"/>
  <c r="AC49" i="246"/>
  <c r="AG49" i="246"/>
  <c r="AR49" i="246"/>
  <c r="S28" i="245"/>
  <c r="Q161" i="245"/>
  <c r="R161" i="245"/>
  <c r="J32" i="245" s="1"/>
  <c r="AQ53" i="242"/>
  <c r="AP53" i="242"/>
  <c r="AE53" i="242" s="1"/>
  <c r="AS61" i="242"/>
  <c r="AV61" i="242"/>
  <c r="AU61" i="242"/>
  <c r="AT61" i="242"/>
  <c r="O15" i="241"/>
  <c r="J15" i="241" s="1"/>
  <c r="G287" i="63" s="1"/>
  <c r="D35" i="241"/>
  <c r="AG49" i="242"/>
  <c r="AJ49" i="242" s="1"/>
  <c r="AC49" i="242"/>
  <c r="AR49" i="242"/>
  <c r="O10" i="241"/>
  <c r="J10" i="241" s="1"/>
  <c r="G282" i="63" s="1"/>
  <c r="D30" i="241"/>
  <c r="R196" i="241"/>
  <c r="J37" i="241" s="1"/>
  <c r="Q196" i="241"/>
  <c r="Q175" i="241"/>
  <c r="R175" i="241"/>
  <c r="J34" i="241" s="1"/>
  <c r="Q34" i="241" s="1"/>
  <c r="C145" i="242"/>
  <c r="AQ19" i="242"/>
  <c r="AP19" i="242"/>
  <c r="AV70" i="238"/>
  <c r="AV71" i="238" s="1"/>
  <c r="AV72" i="238" s="1"/>
  <c r="AG85" i="238"/>
  <c r="AJ85" i="238" s="1"/>
  <c r="O24" i="241"/>
  <c r="J24" i="241" s="1"/>
  <c r="G296" i="63" s="1"/>
  <c r="D44" i="241"/>
  <c r="B54" i="238"/>
  <c r="C103" i="238"/>
  <c r="AQ13" i="238"/>
  <c r="AP13" i="238"/>
  <c r="R161" i="237"/>
  <c r="J32" i="237" s="1"/>
  <c r="Q161" i="237"/>
  <c r="AQ52" i="238"/>
  <c r="AP52" i="238"/>
  <c r="AE52" i="238" s="1"/>
  <c r="AJ52" i="238" s="1"/>
  <c r="R224" i="237"/>
  <c r="J41" i="237" s="1"/>
  <c r="Q224" i="237"/>
  <c r="C152" i="238"/>
  <c r="AQ20" i="238"/>
  <c r="AP20" i="238"/>
  <c r="R147" i="225"/>
  <c r="J30" i="225" s="1"/>
  <c r="Q147" i="225"/>
  <c r="R245" i="221"/>
  <c r="J44" i="221" s="1"/>
  <c r="Q245" i="221"/>
  <c r="R245" i="225"/>
  <c r="J44" i="225" s="1"/>
  <c r="Q44" i="225" s="1"/>
  <c r="Q245" i="225"/>
  <c r="R231" i="221"/>
  <c r="J42" i="221" s="1"/>
  <c r="Q42" i="221" s="1"/>
  <c r="Q231" i="221"/>
  <c r="R224" i="225"/>
  <c r="J41" i="225" s="1"/>
  <c r="AQ23" i="230"/>
  <c r="AP23" i="230"/>
  <c r="AT57" i="226"/>
  <c r="AS57" i="226"/>
  <c r="AV57" i="226"/>
  <c r="AU57" i="226"/>
  <c r="O16" i="229"/>
  <c r="J16" i="229" s="1"/>
  <c r="G228" i="63" s="1"/>
  <c r="D36" i="229"/>
  <c r="S28" i="229"/>
  <c r="R130" i="225"/>
  <c r="V127" i="225" s="1"/>
  <c r="V128" i="225" s="1"/>
  <c r="V129" i="225" s="1"/>
  <c r="AV66" i="226"/>
  <c r="AU66" i="226"/>
  <c r="AT66" i="226"/>
  <c r="AS66" i="226"/>
  <c r="AV50" i="226"/>
  <c r="AU50" i="226"/>
  <c r="AS50" i="226"/>
  <c r="AT50" i="226"/>
  <c r="C103" i="226"/>
  <c r="AQ13" i="226"/>
  <c r="AP13" i="226"/>
  <c r="AQ22" i="226"/>
  <c r="AP22" i="226"/>
  <c r="AQ60" i="226"/>
  <c r="AP60" i="226"/>
  <c r="B42" i="226"/>
  <c r="AQ25" i="226"/>
  <c r="AP25" i="226"/>
  <c r="AH109" i="226"/>
  <c r="AE34" i="226" s="1"/>
  <c r="V109" i="226"/>
  <c r="G34" i="226"/>
  <c r="O16" i="225"/>
  <c r="J16" i="225" s="1"/>
  <c r="G208" i="63" s="1"/>
  <c r="D36" i="225"/>
  <c r="AQ27" i="226"/>
  <c r="AP27" i="226"/>
  <c r="R154" i="225"/>
  <c r="J31" i="225" s="1"/>
  <c r="L31" i="225" s="1"/>
  <c r="C131" i="226"/>
  <c r="AQ17" i="226"/>
  <c r="AP17" i="226"/>
  <c r="O11" i="221"/>
  <c r="J11" i="221" s="1"/>
  <c r="G183" i="63" s="1"/>
  <c r="D31" i="221"/>
  <c r="AV54" i="222"/>
  <c r="AU54" i="222"/>
  <c r="AT54" i="222"/>
  <c r="AS54" i="222"/>
  <c r="D33" i="225"/>
  <c r="O13" i="225"/>
  <c r="J13" i="225" s="1"/>
  <c r="G205" i="63" s="1"/>
  <c r="AV52" i="222"/>
  <c r="AU52" i="222"/>
  <c r="AS52" i="222"/>
  <c r="AT52" i="222"/>
  <c r="AQ59" i="222"/>
  <c r="AP59" i="222"/>
  <c r="AE59" i="222" s="1"/>
  <c r="AJ59" i="222" s="1"/>
  <c r="Q217" i="221"/>
  <c r="R217" i="221"/>
  <c r="J40" i="221" s="1"/>
  <c r="O17" i="221"/>
  <c r="J17" i="221" s="1"/>
  <c r="G189" i="63" s="1"/>
  <c r="D37" i="221"/>
  <c r="R175" i="221"/>
  <c r="J34" i="221" s="1"/>
  <c r="Q175" i="221"/>
  <c r="AP31" i="222"/>
  <c r="AQ31" i="222"/>
  <c r="O12" i="221"/>
  <c r="J12" i="221" s="1"/>
  <c r="G184" i="63" s="1"/>
  <c r="D32" i="221"/>
  <c r="AQ29" i="222"/>
  <c r="AP29" i="222"/>
  <c r="AQ66" i="230"/>
  <c r="AP66" i="230"/>
  <c r="AC20" i="231"/>
  <c r="B46" i="230"/>
  <c r="I129" i="229"/>
  <c r="H129" i="229" s="1"/>
  <c r="L129" i="229" s="1"/>
  <c r="AD75" i="230"/>
  <c r="AQ29" i="230"/>
  <c r="AP29" i="230"/>
  <c r="B41" i="230"/>
  <c r="AQ24" i="230"/>
  <c r="AP24" i="230"/>
  <c r="Z49" i="230"/>
  <c r="Z50" i="230" s="1"/>
  <c r="Z51" i="230" s="1"/>
  <c r="Z52" i="230" s="1"/>
  <c r="Z53" i="230" s="1"/>
  <c r="Z54" i="230" s="1"/>
  <c r="Z55" i="230" s="1"/>
  <c r="Z56" i="230" s="1"/>
  <c r="Z57" i="230" s="1"/>
  <c r="Z58" i="230" s="1"/>
  <c r="Z59" i="230" s="1"/>
  <c r="Z60" i="230" s="1"/>
  <c r="Z61" i="230" s="1"/>
  <c r="Z62" i="230" s="1"/>
  <c r="Z63" i="230" s="1"/>
  <c r="Z64" i="230" s="1"/>
  <c r="Z65" i="230" s="1"/>
  <c r="Z66" i="230" s="1"/>
  <c r="AQ49" i="230"/>
  <c r="AP49" i="230"/>
  <c r="AE49" i="230" s="1"/>
  <c r="B53" i="230"/>
  <c r="R189" i="229"/>
  <c r="J36" i="229" s="1"/>
  <c r="Q189" i="229"/>
  <c r="O19" i="229"/>
  <c r="J19" i="229" s="1"/>
  <c r="G231" i="63" s="1"/>
  <c r="D39" i="229"/>
  <c r="C145" i="230"/>
  <c r="AQ19" i="230"/>
  <c r="AP19" i="230"/>
  <c r="AS61" i="226"/>
  <c r="AV61" i="226"/>
  <c r="AT61" i="226"/>
  <c r="AU61" i="226"/>
  <c r="AQ31" i="230"/>
  <c r="AP31" i="230"/>
  <c r="AQ58" i="226"/>
  <c r="AP58" i="226"/>
  <c r="AE58" i="226" s="1"/>
  <c r="B45" i="226"/>
  <c r="AQ66" i="226"/>
  <c r="AP66" i="226"/>
  <c r="BC55" i="226"/>
  <c r="BA55" i="226"/>
  <c r="C138" i="226"/>
  <c r="AP18" i="226"/>
  <c r="AQ18" i="226"/>
  <c r="D42" i="225"/>
  <c r="O22" i="225"/>
  <c r="J22" i="225" s="1"/>
  <c r="G214" i="63" s="1"/>
  <c r="D44" i="225"/>
  <c r="O24" i="225"/>
  <c r="J24" i="225" s="1"/>
  <c r="G216" i="63" s="1"/>
  <c r="AU60" i="222"/>
  <c r="AV60" i="222"/>
  <c r="AT60" i="222"/>
  <c r="AS60" i="222"/>
  <c r="AT45" i="222"/>
  <c r="AS45" i="222"/>
  <c r="AU45" i="222"/>
  <c r="AV45" i="222"/>
  <c r="O196" i="225"/>
  <c r="AQ16" i="226"/>
  <c r="C124" i="226"/>
  <c r="AP16" i="226"/>
  <c r="O217" i="225"/>
  <c r="Q25" i="221"/>
  <c r="L25" i="221"/>
  <c r="AP20" i="222"/>
  <c r="C152" i="222"/>
  <c r="AQ20" i="222"/>
  <c r="S28" i="221"/>
  <c r="Q28" i="221"/>
  <c r="O32" i="220"/>
  <c r="AI24" i="220"/>
  <c r="S26" i="221"/>
  <c r="Q26" i="221"/>
  <c r="O24" i="221"/>
  <c r="J24" i="221" s="1"/>
  <c r="G196" i="63" s="1"/>
  <c r="D44" i="221"/>
  <c r="O210" i="221"/>
  <c r="R182" i="221"/>
  <c r="J35" i="221" s="1"/>
  <c r="Q182" i="221"/>
  <c r="L26" i="221"/>
  <c r="AG85" i="234"/>
  <c r="AJ85" i="234" s="1"/>
  <c r="AV70" i="234"/>
  <c r="AV71" i="234" s="1"/>
  <c r="AV72" i="234" s="1"/>
  <c r="Q27" i="233"/>
  <c r="S27" i="233"/>
  <c r="AQ52" i="230"/>
  <c r="AP52" i="230"/>
  <c r="AE52" i="230" s="1"/>
  <c r="B43" i="230"/>
  <c r="O10" i="229"/>
  <c r="J10" i="229" s="1"/>
  <c r="G222" i="63" s="1"/>
  <c r="D30" i="229"/>
  <c r="AQ21" i="230"/>
  <c r="AP21" i="230"/>
  <c r="AR49" i="230"/>
  <c r="AG49" i="230"/>
  <c r="AC49" i="230"/>
  <c r="R196" i="229"/>
  <c r="J37" i="229" s="1"/>
  <c r="Q196" i="229"/>
  <c r="B44" i="234"/>
  <c r="AP56" i="234"/>
  <c r="AE56" i="234" s="1"/>
  <c r="AQ56" i="234"/>
  <c r="AV54" i="234"/>
  <c r="AU54" i="234"/>
  <c r="AS54" i="234"/>
  <c r="AT54" i="234"/>
  <c r="AV58" i="234"/>
  <c r="AU58" i="234"/>
  <c r="AT58" i="234"/>
  <c r="AS58" i="234"/>
  <c r="O203" i="233"/>
  <c r="AG85" i="235"/>
  <c r="AS45" i="234"/>
  <c r="AV45" i="234"/>
  <c r="AU45" i="234"/>
  <c r="AT45" i="234"/>
  <c r="C110" i="234"/>
  <c r="C113" i="234" s="1"/>
  <c r="AQ14" i="234"/>
  <c r="AP14" i="234"/>
  <c r="Q210" i="233"/>
  <c r="R210" i="233"/>
  <c r="J39" i="233" s="1"/>
  <c r="O189" i="233"/>
  <c r="Q28" i="233"/>
  <c r="S28" i="233"/>
  <c r="O147" i="233"/>
  <c r="O13" i="233"/>
  <c r="J13" i="233" s="1"/>
  <c r="G245" i="63" s="1"/>
  <c r="D33" i="233"/>
  <c r="Q29" i="233"/>
  <c r="S29" i="233"/>
  <c r="L27" i="233"/>
  <c r="AS66" i="230"/>
  <c r="AU66" i="230"/>
  <c r="AT66" i="230"/>
  <c r="AV66" i="230"/>
  <c r="B45" i="230"/>
  <c r="B50" i="230"/>
  <c r="AT52" i="230"/>
  <c r="AS52" i="230"/>
  <c r="AV52" i="230"/>
  <c r="AU52" i="230"/>
  <c r="AQ51" i="230"/>
  <c r="AP51" i="230"/>
  <c r="AE51" i="230" s="1"/>
  <c r="AJ51" i="230" s="1"/>
  <c r="D41" i="229"/>
  <c r="O21" i="229"/>
  <c r="J21" i="229" s="1"/>
  <c r="G233" i="63" s="1"/>
  <c r="O11" i="229"/>
  <c r="J11" i="229" s="1"/>
  <c r="G223" i="63" s="1"/>
  <c r="D31" i="229"/>
  <c r="C152" i="230"/>
  <c r="AQ20" i="230"/>
  <c r="AP20" i="230"/>
  <c r="R175" i="229"/>
  <c r="J34" i="229" s="1"/>
  <c r="Q175" i="229"/>
  <c r="AQ22" i="230"/>
  <c r="AP22" i="230"/>
  <c r="R161" i="229"/>
  <c r="J32" i="229" s="1"/>
  <c r="Q161" i="229"/>
  <c r="C117" i="230"/>
  <c r="AQ15" i="230"/>
  <c r="AP15" i="230"/>
  <c r="AV58" i="226"/>
  <c r="AU58" i="226"/>
  <c r="AT58" i="226"/>
  <c r="AS58" i="226"/>
  <c r="AP63" i="226"/>
  <c r="AQ63" i="226"/>
  <c r="B60" i="226"/>
  <c r="O15" i="225"/>
  <c r="J15" i="225" s="1"/>
  <c r="G207" i="63" s="1"/>
  <c r="D35" i="225"/>
  <c r="AU66" i="222"/>
  <c r="AV66" i="222"/>
  <c r="AT66" i="222"/>
  <c r="AS66" i="222"/>
  <c r="B60" i="222"/>
  <c r="O32" i="224"/>
  <c r="AI24" i="224"/>
  <c r="C117" i="226"/>
  <c r="AQ15" i="226"/>
  <c r="AP15" i="226"/>
  <c r="AV58" i="222"/>
  <c r="AU58" i="222"/>
  <c r="AT58" i="222"/>
  <c r="AS58" i="222"/>
  <c r="B52" i="222"/>
  <c r="AT46" i="222"/>
  <c r="AS46" i="222"/>
  <c r="AV46" i="222"/>
  <c r="AU46" i="222"/>
  <c r="D43" i="221"/>
  <c r="O23" i="221"/>
  <c r="J23" i="221" s="1"/>
  <c r="G195" i="63" s="1"/>
  <c r="AP23" i="222"/>
  <c r="AQ23" i="222"/>
  <c r="AP27" i="222"/>
  <c r="AQ27" i="222"/>
  <c r="S29" i="221"/>
  <c r="Q29" i="221"/>
  <c r="L29" i="221"/>
  <c r="L28" i="221"/>
  <c r="AU14" i="222"/>
  <c r="AT14" i="222"/>
  <c r="AS14" i="222"/>
  <c r="AV14" i="222"/>
  <c r="D32" i="225"/>
  <c r="O12" i="225"/>
  <c r="J12" i="225" s="1"/>
  <c r="G204" i="63" s="1"/>
  <c r="BC57" i="222"/>
  <c r="AJ57" i="222"/>
  <c r="BA57" i="222"/>
  <c r="B46" i="222"/>
  <c r="AP26" i="222"/>
  <c r="AQ26" i="222"/>
  <c r="C138" i="222"/>
  <c r="AQ18" i="222"/>
  <c r="AP18" i="222"/>
  <c r="O20" i="221"/>
  <c r="J20" i="221" s="1"/>
  <c r="G192" i="63" s="1"/>
  <c r="D40" i="221"/>
  <c r="D42" i="221"/>
  <c r="O22" i="221"/>
  <c r="J22" i="221" s="1"/>
  <c r="G194" i="63" s="1"/>
  <c r="R147" i="221"/>
  <c r="J30" i="221" s="1"/>
  <c r="Q147" i="221"/>
  <c r="AQ32" i="222"/>
  <c r="AP32" i="222"/>
  <c r="O196" i="221"/>
  <c r="O168" i="221"/>
  <c r="AQ52" i="234"/>
  <c r="AP52" i="234"/>
  <c r="AE52" i="234" s="1"/>
  <c r="AJ52" i="234" s="1"/>
  <c r="BC54" i="230"/>
  <c r="BA54" i="230"/>
  <c r="AQ31" i="234"/>
  <c r="AP31" i="234"/>
  <c r="Q168" i="233"/>
  <c r="R168" i="233"/>
  <c r="J33" i="233" s="1"/>
  <c r="O175" i="233"/>
  <c r="G33" i="230"/>
  <c r="V102" i="230"/>
  <c r="C110" i="230"/>
  <c r="C113" i="230" s="1"/>
  <c r="AQ14" i="230"/>
  <c r="AP14" i="230"/>
  <c r="B46" i="226"/>
  <c r="O21" i="225"/>
  <c r="J21" i="225" s="1"/>
  <c r="G213" i="63" s="1"/>
  <c r="D41" i="225"/>
  <c r="AV30" i="222"/>
  <c r="AU30" i="222"/>
  <c r="AT30" i="222"/>
  <c r="AS30" i="222"/>
  <c r="AP22" i="222"/>
  <c r="AQ22" i="222"/>
  <c r="AQ23" i="226"/>
  <c r="AP23" i="226"/>
  <c r="AQ65" i="234"/>
  <c r="AP65" i="234"/>
  <c r="AV56" i="234"/>
  <c r="AT56" i="234"/>
  <c r="AS56" i="234"/>
  <c r="AU56" i="234"/>
  <c r="AQ62" i="234"/>
  <c r="AP62" i="234"/>
  <c r="AQ51" i="234"/>
  <c r="AP51" i="234"/>
  <c r="AE51" i="234" s="1"/>
  <c r="AJ51" i="234" s="1"/>
  <c r="AU49" i="234"/>
  <c r="AS49" i="234"/>
  <c r="AV49" i="234"/>
  <c r="AT49" i="234"/>
  <c r="O182" i="233"/>
  <c r="O17" i="233"/>
  <c r="J17" i="233" s="1"/>
  <c r="G249" i="63" s="1"/>
  <c r="D37" i="233"/>
  <c r="D32" i="233"/>
  <c r="O12" i="233"/>
  <c r="J12" i="233" s="1"/>
  <c r="G244" i="63" s="1"/>
  <c r="D35" i="233"/>
  <c r="O15" i="233"/>
  <c r="J15" i="233" s="1"/>
  <c r="G247" i="63" s="1"/>
  <c r="O231" i="233"/>
  <c r="B64" i="230"/>
  <c r="D34" i="233"/>
  <c r="O14" i="233"/>
  <c r="J14" i="233" s="1"/>
  <c r="G246" i="63" s="1"/>
  <c r="AU62" i="230"/>
  <c r="AT62" i="230"/>
  <c r="AV62" i="230"/>
  <c r="AS62" i="230"/>
  <c r="L28" i="233"/>
  <c r="O14" i="229"/>
  <c r="J14" i="229" s="1"/>
  <c r="G226" i="63" s="1"/>
  <c r="D34" i="229"/>
  <c r="AU29" i="230"/>
  <c r="AV29" i="230"/>
  <c r="AT29" i="230"/>
  <c r="AS29" i="230"/>
  <c r="C138" i="230"/>
  <c r="AQ18" i="230"/>
  <c r="AP18" i="230"/>
  <c r="Z102" i="230"/>
  <c r="AB102" i="230" s="1"/>
  <c r="AD102" i="230" s="1"/>
  <c r="Z103" i="230"/>
  <c r="AB103" i="230" s="1"/>
  <c r="AD103" i="230" s="1"/>
  <c r="Z105" i="230"/>
  <c r="AB105" i="230" s="1"/>
  <c r="AD105" i="230" s="1"/>
  <c r="Z104" i="230"/>
  <c r="AB104" i="230" s="1"/>
  <c r="AD104" i="230" s="1"/>
  <c r="Z106" i="230"/>
  <c r="AB106" i="230" s="1"/>
  <c r="AD106" i="230" s="1"/>
  <c r="AV70" i="226"/>
  <c r="AV71" i="226" s="1"/>
  <c r="AV72" i="226" s="1"/>
  <c r="AG85" i="226"/>
  <c r="AJ85" i="226" s="1"/>
  <c r="L27" i="229"/>
  <c r="S27" i="229"/>
  <c r="Q27" i="229"/>
  <c r="AP56" i="226"/>
  <c r="AE56" i="226" s="1"/>
  <c r="AQ56" i="226"/>
  <c r="AQ54" i="226"/>
  <c r="AP54" i="226"/>
  <c r="AE54" i="226" s="1"/>
  <c r="B63" i="226"/>
  <c r="B44" i="226"/>
  <c r="AQ21" i="226"/>
  <c r="AP21" i="226"/>
  <c r="Q27" i="225"/>
  <c r="S27" i="225"/>
  <c r="AQ24" i="226"/>
  <c r="AP24" i="226"/>
  <c r="AQ28" i="226"/>
  <c r="AP28" i="226"/>
  <c r="Q29" i="225"/>
  <c r="S29" i="225"/>
  <c r="L29" i="225"/>
  <c r="AT65" i="222"/>
  <c r="AV65" i="222"/>
  <c r="AS65" i="222"/>
  <c r="AU65" i="222"/>
  <c r="O19" i="221"/>
  <c r="J19" i="221" s="1"/>
  <c r="G191" i="63" s="1"/>
  <c r="D39" i="221"/>
  <c r="L139" i="225"/>
  <c r="D40" i="225"/>
  <c r="O20" i="225"/>
  <c r="J20" i="225" s="1"/>
  <c r="G212" i="63" s="1"/>
  <c r="AQ58" i="222"/>
  <c r="AP58" i="222"/>
  <c r="AE58" i="222" s="1"/>
  <c r="AC49" i="222"/>
  <c r="AG49" i="222"/>
  <c r="AR49" i="222"/>
  <c r="AP16" i="222"/>
  <c r="AQ16" i="222"/>
  <c r="C124" i="222"/>
  <c r="R189" i="221"/>
  <c r="J36" i="221" s="1"/>
  <c r="Q189" i="221"/>
  <c r="L42" i="221"/>
  <c r="AP25" i="222"/>
  <c r="AQ25" i="222"/>
  <c r="AP19" i="222"/>
  <c r="C145" i="222"/>
  <c r="AQ19" i="222"/>
  <c r="B65" i="234"/>
  <c r="AQ58" i="234"/>
  <c r="AP58" i="234"/>
  <c r="AE58" i="234" s="1"/>
  <c r="Q238" i="233"/>
  <c r="R238" i="233"/>
  <c r="J43" i="233" s="1"/>
  <c r="R224" i="233"/>
  <c r="J41" i="233" s="1"/>
  <c r="AQ21" i="234"/>
  <c r="AP21" i="234"/>
  <c r="D33" i="229"/>
  <c r="O13" i="229"/>
  <c r="J13" i="229" s="1"/>
  <c r="G225" i="63" s="1"/>
  <c r="AQ60" i="234"/>
  <c r="AP60" i="234"/>
  <c r="C152" i="234"/>
  <c r="AQ20" i="234"/>
  <c r="AP20" i="234"/>
  <c r="C131" i="234"/>
  <c r="AP17" i="234"/>
  <c r="AQ17" i="234"/>
  <c r="AU56" i="230"/>
  <c r="AT56" i="230"/>
  <c r="AS56" i="230"/>
  <c r="AV56" i="230"/>
  <c r="B58" i="230"/>
  <c r="AU63" i="226"/>
  <c r="AT63" i="226"/>
  <c r="AV63" i="226"/>
  <c r="AS63" i="226"/>
  <c r="O18" i="225"/>
  <c r="J18" i="225" s="1"/>
  <c r="G210" i="63" s="1"/>
  <c r="D38" i="225"/>
  <c r="B60" i="234"/>
  <c r="AP55" i="234"/>
  <c r="AE55" i="234" s="1"/>
  <c r="AQ55" i="234"/>
  <c r="AT51" i="234"/>
  <c r="AV51" i="234"/>
  <c r="AS51" i="234"/>
  <c r="AU51" i="234"/>
  <c r="AQ22" i="234"/>
  <c r="AP22" i="234"/>
  <c r="AQ28" i="234"/>
  <c r="AP28" i="234"/>
  <c r="O217" i="233"/>
  <c r="C117" i="234"/>
  <c r="AP15" i="234"/>
  <c r="AQ15" i="234"/>
  <c r="C138" i="234"/>
  <c r="AQ18" i="234"/>
  <c r="AP18" i="234"/>
  <c r="D30" i="233"/>
  <c r="O10" i="233"/>
  <c r="J10" i="233" s="1"/>
  <c r="G242" i="63" s="1"/>
  <c r="AQ27" i="234"/>
  <c r="AP27" i="234"/>
  <c r="O33" i="232"/>
  <c r="AI25" i="232"/>
  <c r="AQ62" i="230"/>
  <c r="AP62" i="230"/>
  <c r="C131" i="230"/>
  <c r="AQ17" i="230"/>
  <c r="AP17" i="230"/>
  <c r="W13" i="230"/>
  <c r="AG13" i="230" s="1"/>
  <c r="O15" i="229"/>
  <c r="J15" i="229" s="1"/>
  <c r="G227" i="63" s="1"/>
  <c r="D35" i="229"/>
  <c r="B56" i="230"/>
  <c r="AP32" i="230"/>
  <c r="AQ32" i="230"/>
  <c r="AP30" i="230"/>
  <c r="AQ30" i="230"/>
  <c r="O24" i="229"/>
  <c r="J24" i="229" s="1"/>
  <c r="G236" i="63" s="1"/>
  <c r="D44" i="229"/>
  <c r="R210" i="229"/>
  <c r="J39" i="229" s="1"/>
  <c r="Q210" i="229"/>
  <c r="O217" i="229"/>
  <c r="AU54" i="226"/>
  <c r="AT54" i="226"/>
  <c r="AS54" i="226"/>
  <c r="AV54" i="226"/>
  <c r="BC57" i="226"/>
  <c r="AJ57" i="226"/>
  <c r="BA57" i="226"/>
  <c r="R238" i="229"/>
  <c r="J43" i="229" s="1"/>
  <c r="Q238" i="229"/>
  <c r="Q26" i="225"/>
  <c r="AQ30" i="226"/>
  <c r="AP30" i="226"/>
  <c r="Q25" i="225"/>
  <c r="AQ31" i="226"/>
  <c r="AP31" i="226"/>
  <c r="R168" i="225"/>
  <c r="J33" i="225" s="1"/>
  <c r="Q168" i="225"/>
  <c r="O210" i="225"/>
  <c r="AP32" i="226"/>
  <c r="AQ32" i="226"/>
  <c r="O189" i="225"/>
  <c r="B65" i="222"/>
  <c r="Q27" i="221"/>
  <c r="L27" i="225"/>
  <c r="I129" i="221"/>
  <c r="H129" i="221" s="1"/>
  <c r="L129" i="221" s="1"/>
  <c r="AD75" i="222"/>
  <c r="AP56" i="222"/>
  <c r="AE56" i="222" s="1"/>
  <c r="AJ56" i="222" s="1"/>
  <c r="AQ56" i="222"/>
  <c r="AU56" i="222"/>
  <c r="AV56" i="222"/>
  <c r="AT56" i="222"/>
  <c r="AS56" i="222"/>
  <c r="AQ49" i="222"/>
  <c r="AP49" i="222"/>
  <c r="AE49" i="222" s="1"/>
  <c r="Z49" i="222"/>
  <c r="Z50" i="222" s="1"/>
  <c r="Z51" i="222" s="1"/>
  <c r="Z52" i="222" s="1"/>
  <c r="Z53" i="222" s="1"/>
  <c r="Z54" i="222" s="1"/>
  <c r="Z55" i="222" s="1"/>
  <c r="Z56" i="222" s="1"/>
  <c r="Z57" i="222" s="1"/>
  <c r="Z58" i="222" s="1"/>
  <c r="Z59" i="222" s="1"/>
  <c r="Z60" i="222" s="1"/>
  <c r="Z61" i="222" s="1"/>
  <c r="Z62" i="222" s="1"/>
  <c r="Z63" i="222" s="1"/>
  <c r="Z64" i="222" s="1"/>
  <c r="Z65" i="222" s="1"/>
  <c r="Z66" i="222" s="1"/>
  <c r="O10" i="221"/>
  <c r="J10" i="221" s="1"/>
  <c r="G182" i="63" s="1"/>
  <c r="D30" i="221"/>
  <c r="D35" i="221"/>
  <c r="O15" i="221"/>
  <c r="J15" i="221" s="1"/>
  <c r="G187" i="63" s="1"/>
  <c r="B61" i="222"/>
  <c r="D33" i="221"/>
  <c r="O13" i="221"/>
  <c r="J13" i="221" s="1"/>
  <c r="G185" i="63" s="1"/>
  <c r="Q161" i="221"/>
  <c r="O16" i="221"/>
  <c r="J16" i="221" s="1"/>
  <c r="G188" i="63" s="1"/>
  <c r="D36" i="221"/>
  <c r="AJ56" i="234"/>
  <c r="AV52" i="234"/>
  <c r="AT52" i="234"/>
  <c r="AS52" i="234"/>
  <c r="AU52" i="234"/>
  <c r="AQ32" i="234"/>
  <c r="AP32" i="234"/>
  <c r="O17" i="229"/>
  <c r="J17" i="229" s="1"/>
  <c r="G229" i="63" s="1"/>
  <c r="D37" i="229"/>
  <c r="O12" i="229"/>
  <c r="J12" i="229" s="1"/>
  <c r="G224" i="63" s="1"/>
  <c r="D32" i="229"/>
  <c r="B51" i="226"/>
  <c r="B66" i="226"/>
  <c r="AQ65" i="222"/>
  <c r="AP65" i="222"/>
  <c r="I129" i="233"/>
  <c r="H129" i="233" s="1"/>
  <c r="L129" i="233" s="1"/>
  <c r="AD75" i="234"/>
  <c r="AQ59" i="234"/>
  <c r="AP59" i="234"/>
  <c r="AE59" i="234" s="1"/>
  <c r="AV60" i="234"/>
  <c r="AU60" i="234"/>
  <c r="AT60" i="234"/>
  <c r="AS60" i="234"/>
  <c r="AT55" i="234"/>
  <c r="AV55" i="234"/>
  <c r="AS55" i="234"/>
  <c r="AU55" i="234"/>
  <c r="B62" i="234"/>
  <c r="D39" i="233"/>
  <c r="O19" i="233"/>
  <c r="J19" i="233" s="1"/>
  <c r="G251" i="63" s="1"/>
  <c r="O154" i="233"/>
  <c r="S25" i="233"/>
  <c r="D40" i="233"/>
  <c r="O20" i="233"/>
  <c r="J20" i="233" s="1"/>
  <c r="G252" i="63" s="1"/>
  <c r="D43" i="233"/>
  <c r="O23" i="233"/>
  <c r="J23" i="233" s="1"/>
  <c r="G255" i="63" s="1"/>
  <c r="AQ25" i="234"/>
  <c r="AP25" i="234"/>
  <c r="C103" i="234"/>
  <c r="AQ13" i="234"/>
  <c r="AP13" i="234"/>
  <c r="O24" i="233"/>
  <c r="J24" i="233" s="1"/>
  <c r="G256" i="63" s="1"/>
  <c r="D44" i="233"/>
  <c r="B78" i="230"/>
  <c r="O21" i="233"/>
  <c r="J21" i="233" s="1"/>
  <c r="G253" i="63" s="1"/>
  <c r="D41" i="233"/>
  <c r="BC57" i="230"/>
  <c r="AJ57" i="230"/>
  <c r="BA57" i="230"/>
  <c r="AV55" i="230"/>
  <c r="AU55" i="230"/>
  <c r="AT55" i="230"/>
  <c r="AS55" i="230"/>
  <c r="O23" i="229"/>
  <c r="J23" i="229" s="1"/>
  <c r="G235" i="63" s="1"/>
  <c r="D43" i="229"/>
  <c r="C145" i="234"/>
  <c r="AQ19" i="234"/>
  <c r="AP19" i="234"/>
  <c r="S29" i="229"/>
  <c r="Q29" i="229"/>
  <c r="L29" i="229"/>
  <c r="AQ27" i="230"/>
  <c r="AP27" i="230"/>
  <c r="O32" i="228"/>
  <c r="AI24" i="228"/>
  <c r="AT16" i="226"/>
  <c r="AS16" i="226"/>
  <c r="AV16" i="226"/>
  <c r="AU16" i="226"/>
  <c r="AJ55" i="226"/>
  <c r="AP29" i="226"/>
  <c r="AQ29" i="226"/>
  <c r="S25" i="229"/>
  <c r="D43" i="225"/>
  <c r="O23" i="225"/>
  <c r="J23" i="225" s="1"/>
  <c r="G215" i="63" s="1"/>
  <c r="R161" i="225"/>
  <c r="J32" i="225" s="1"/>
  <c r="Q161" i="225"/>
  <c r="S28" i="225"/>
  <c r="R182" i="225"/>
  <c r="J35" i="225" s="1"/>
  <c r="Q182" i="225"/>
  <c r="L44" i="225"/>
  <c r="D37" i="225"/>
  <c r="O17" i="225"/>
  <c r="J17" i="225" s="1"/>
  <c r="G209" i="63" s="1"/>
  <c r="B78" i="222"/>
  <c r="AQ50" i="222"/>
  <c r="AP50" i="222"/>
  <c r="AE50" i="222" s="1"/>
  <c r="AQ30" i="222"/>
  <c r="AP30" i="222"/>
  <c r="AG85" i="223"/>
  <c r="R203" i="225"/>
  <c r="J38" i="225" s="1"/>
  <c r="Q203" i="225"/>
  <c r="L34" i="225"/>
  <c r="AQ13" i="222"/>
  <c r="AP13" i="222"/>
  <c r="C103" i="222"/>
  <c r="D41" i="221"/>
  <c r="O21" i="221"/>
  <c r="J21" i="221" s="1"/>
  <c r="G193" i="63" s="1"/>
  <c r="O18" i="221"/>
  <c r="J18" i="221" s="1"/>
  <c r="G190" i="63" s="1"/>
  <c r="D38" i="221"/>
  <c r="D34" i="221"/>
  <c r="O14" i="221"/>
  <c r="J14" i="221" s="1"/>
  <c r="G186" i="63" s="1"/>
  <c r="R154" i="221"/>
  <c r="J31" i="221" s="1"/>
  <c r="Q154" i="221"/>
  <c r="AP54" i="234"/>
  <c r="AE54" i="234" s="1"/>
  <c r="AQ54" i="234"/>
  <c r="AV50" i="234"/>
  <c r="AU50" i="234"/>
  <c r="AS50" i="234"/>
  <c r="AT50" i="234"/>
  <c r="O245" i="233"/>
  <c r="D31" i="233"/>
  <c r="O11" i="233"/>
  <c r="J11" i="233" s="1"/>
  <c r="G243" i="63" s="1"/>
  <c r="C124" i="234"/>
  <c r="AQ16" i="234"/>
  <c r="AP16" i="234"/>
  <c r="AP29" i="234"/>
  <c r="AQ29" i="234"/>
  <c r="B44" i="230"/>
  <c r="B61" i="226"/>
  <c r="AV56" i="226"/>
  <c r="AU56" i="226"/>
  <c r="AT56" i="226"/>
  <c r="AS56" i="226"/>
  <c r="AJ53" i="222"/>
  <c r="BA53" i="222"/>
  <c r="B66" i="222"/>
  <c r="AT59" i="234"/>
  <c r="AV59" i="234"/>
  <c r="AU59" i="234"/>
  <c r="AS59" i="234"/>
  <c r="AJ55" i="234"/>
  <c r="AS44" i="234"/>
  <c r="AV44" i="234"/>
  <c r="AU44" i="234"/>
  <c r="AT44" i="234"/>
  <c r="AT62" i="234"/>
  <c r="AV62" i="234"/>
  <c r="AU62" i="234"/>
  <c r="AS62" i="234"/>
  <c r="AQ50" i="234"/>
  <c r="AP50" i="234"/>
  <c r="AE50" i="234" s="1"/>
  <c r="AQ30" i="234"/>
  <c r="AP30" i="234"/>
  <c r="O161" i="233"/>
  <c r="AQ23" i="234"/>
  <c r="AP23" i="234"/>
  <c r="AQ26" i="234"/>
  <c r="AP26" i="234"/>
  <c r="D42" i="233"/>
  <c r="O22" i="233"/>
  <c r="J22" i="233" s="1"/>
  <c r="G254" i="63" s="1"/>
  <c r="D38" i="233"/>
  <c r="O18" i="233"/>
  <c r="J18" i="233" s="1"/>
  <c r="G250" i="63" s="1"/>
  <c r="BC58" i="230"/>
  <c r="BA58" i="230"/>
  <c r="AQ24" i="234"/>
  <c r="AP24" i="234"/>
  <c r="BC53" i="230"/>
  <c r="BA53" i="230"/>
  <c r="AJ54" i="230"/>
  <c r="W25" i="230"/>
  <c r="AQ59" i="230"/>
  <c r="AP59" i="230"/>
  <c r="AE59" i="230" s="1"/>
  <c r="AJ59" i="230" s="1"/>
  <c r="AQ26" i="230"/>
  <c r="AP26" i="230"/>
  <c r="AQ55" i="230"/>
  <c r="AP55" i="230"/>
  <c r="AE55" i="230" s="1"/>
  <c r="O18" i="229"/>
  <c r="J18" i="229" s="1"/>
  <c r="G230" i="63" s="1"/>
  <c r="D38" i="229"/>
  <c r="O16" i="233"/>
  <c r="J16" i="233" s="1"/>
  <c r="G248" i="63" s="1"/>
  <c r="D36" i="233"/>
  <c r="C124" i="230"/>
  <c r="AQ16" i="230"/>
  <c r="AP16" i="230"/>
  <c r="AJ75" i="226"/>
  <c r="Q168" i="229"/>
  <c r="R168" i="229"/>
  <c r="J33" i="229" s="1"/>
  <c r="O20" i="229"/>
  <c r="J20" i="229" s="1"/>
  <c r="G232" i="63" s="1"/>
  <c r="D40" i="229"/>
  <c r="AQ61" i="226"/>
  <c r="AP61" i="226"/>
  <c r="R147" i="229"/>
  <c r="J30" i="229" s="1"/>
  <c r="Q147" i="229"/>
  <c r="B65" i="226"/>
  <c r="B70" i="226"/>
  <c r="AQ50" i="226"/>
  <c r="AP50" i="226"/>
  <c r="AE50" i="226" s="1"/>
  <c r="AJ50" i="226" s="1"/>
  <c r="D30" i="225"/>
  <c r="O10" i="225"/>
  <c r="J10" i="225" s="1"/>
  <c r="G202" i="63" s="1"/>
  <c r="AQ28" i="230"/>
  <c r="AP28" i="230"/>
  <c r="AQ26" i="226"/>
  <c r="AP26" i="226"/>
  <c r="C145" i="226"/>
  <c r="AQ19" i="226"/>
  <c r="AP19" i="226"/>
  <c r="AQ20" i="226"/>
  <c r="C152" i="226"/>
  <c r="AP20" i="226"/>
  <c r="D34" i="225"/>
  <c r="O14" i="225"/>
  <c r="J14" i="225" s="1"/>
  <c r="G206" i="63" s="1"/>
  <c r="AV50" i="222"/>
  <c r="AU50" i="222"/>
  <c r="AT50" i="222"/>
  <c r="AS50" i="222"/>
  <c r="C110" i="222"/>
  <c r="C113" i="222" s="1"/>
  <c r="AP14" i="222"/>
  <c r="AQ14" i="222"/>
  <c r="AG85" i="222"/>
  <c r="AJ85" i="222" s="1"/>
  <c r="AV70" i="222"/>
  <c r="AV71" i="222" s="1"/>
  <c r="AV72" i="222" s="1"/>
  <c r="AQ54" i="222"/>
  <c r="AP54" i="222"/>
  <c r="AE54" i="222" s="1"/>
  <c r="AT59" i="222"/>
  <c r="AU59" i="222"/>
  <c r="AS59" i="222"/>
  <c r="AV59" i="222"/>
  <c r="Q231" i="225"/>
  <c r="R231" i="225"/>
  <c r="J42" i="225" s="1"/>
  <c r="R224" i="221"/>
  <c r="J41" i="221" s="1"/>
  <c r="Q224" i="221"/>
  <c r="AP28" i="222"/>
  <c r="AQ28" i="222"/>
  <c r="AP24" i="222"/>
  <c r="AQ24" i="222"/>
  <c r="BC52" i="222"/>
  <c r="BA52" i="222"/>
  <c r="AQ15" i="222"/>
  <c r="C117" i="222"/>
  <c r="AP15" i="222"/>
  <c r="AP21" i="222"/>
  <c r="AQ21" i="222"/>
  <c r="C131" i="222"/>
  <c r="AQ17" i="222"/>
  <c r="AP17" i="222"/>
  <c r="Q161" i="213"/>
  <c r="R161" i="213"/>
  <c r="J32" i="213" s="1"/>
  <c r="Q32" i="213" s="1"/>
  <c r="R231" i="205"/>
  <c r="J42" i="205" s="1"/>
  <c r="Q231" i="205"/>
  <c r="R210" i="205"/>
  <c r="J39" i="205" s="1"/>
  <c r="B59" i="206"/>
  <c r="AD85" i="206"/>
  <c r="AG85" i="207"/>
  <c r="B58" i="214"/>
  <c r="R161" i="217"/>
  <c r="J32" i="217" s="1"/>
  <c r="Q32" i="217" s="1"/>
  <c r="Q161" i="217"/>
  <c r="R210" i="213"/>
  <c r="J39" i="213" s="1"/>
  <c r="Q210" i="213"/>
  <c r="R231" i="217"/>
  <c r="J42" i="217" s="1"/>
  <c r="Q42" i="217" s="1"/>
  <c r="Q231" i="217"/>
  <c r="R154" i="217"/>
  <c r="J31" i="217" s="1"/>
  <c r="Q31" i="217" s="1"/>
  <c r="Q154" i="217"/>
  <c r="R224" i="217"/>
  <c r="J41" i="217" s="1"/>
  <c r="Q41" i="217" s="1"/>
  <c r="Q224" i="217"/>
  <c r="Q238" i="217"/>
  <c r="R238" i="217"/>
  <c r="J43" i="217" s="1"/>
  <c r="Q43" i="217" s="1"/>
  <c r="B70" i="214"/>
  <c r="BA52" i="214"/>
  <c r="BC52" i="214"/>
  <c r="Z49" i="214"/>
  <c r="Z50" i="214" s="1"/>
  <c r="Z51" i="214" s="1"/>
  <c r="Z52" i="214" s="1"/>
  <c r="Z53" i="214" s="1"/>
  <c r="Z54" i="214" s="1"/>
  <c r="Z55" i="214" s="1"/>
  <c r="Z56" i="214" s="1"/>
  <c r="Z57" i="214" s="1"/>
  <c r="Z58" i="214" s="1"/>
  <c r="Z59" i="214" s="1"/>
  <c r="Z60" i="214" s="1"/>
  <c r="Z61" i="214" s="1"/>
  <c r="Z62" i="214" s="1"/>
  <c r="Z63" i="214" s="1"/>
  <c r="Z64" i="214" s="1"/>
  <c r="Z65" i="214" s="1"/>
  <c r="Z66" i="214" s="1"/>
  <c r="AP49" i="214"/>
  <c r="AE49" i="214" s="1"/>
  <c r="AQ49" i="214"/>
  <c r="L139" i="213"/>
  <c r="AQ31" i="214"/>
  <c r="AP31" i="214"/>
  <c r="C138" i="214"/>
  <c r="AQ18" i="214"/>
  <c r="AP18" i="214"/>
  <c r="AS54" i="210"/>
  <c r="AT54" i="210"/>
  <c r="AV54" i="210"/>
  <c r="AU54" i="210"/>
  <c r="Q26" i="213"/>
  <c r="AQ50" i="210"/>
  <c r="AP50" i="210"/>
  <c r="AE50" i="210" s="1"/>
  <c r="D41" i="213"/>
  <c r="O21" i="213"/>
  <c r="J21" i="213" s="1"/>
  <c r="G153" i="63" s="1"/>
  <c r="D44" i="213"/>
  <c r="O24" i="213"/>
  <c r="J24" i="213" s="1"/>
  <c r="G156" i="63" s="1"/>
  <c r="D42" i="213"/>
  <c r="O22" i="213"/>
  <c r="J22" i="213" s="1"/>
  <c r="G154" i="63" s="1"/>
  <c r="B63" i="210"/>
  <c r="B78" i="210"/>
  <c r="B56" i="210"/>
  <c r="O24" i="209"/>
  <c r="J24" i="209" s="1"/>
  <c r="G136" i="63" s="1"/>
  <c r="D44" i="209"/>
  <c r="AU53" i="210"/>
  <c r="AT53" i="210"/>
  <c r="AS53" i="210"/>
  <c r="AV53" i="210"/>
  <c r="AQ17" i="210"/>
  <c r="C131" i="210"/>
  <c r="AP17" i="210"/>
  <c r="O147" i="209"/>
  <c r="S29" i="209"/>
  <c r="L29" i="209"/>
  <c r="Q29" i="209"/>
  <c r="BC55" i="206"/>
  <c r="BA55" i="206"/>
  <c r="O161" i="209"/>
  <c r="AQ58" i="206"/>
  <c r="AP58" i="206"/>
  <c r="AE58" i="206" s="1"/>
  <c r="AJ58" i="206" s="1"/>
  <c r="D33" i="209"/>
  <c r="O13" i="209"/>
  <c r="J13" i="209" s="1"/>
  <c r="G125" i="63" s="1"/>
  <c r="O203" i="209"/>
  <c r="AV52" i="206"/>
  <c r="AU52" i="206"/>
  <c r="AT52" i="206"/>
  <c r="AS52" i="206"/>
  <c r="AP60" i="206"/>
  <c r="AQ60" i="206"/>
  <c r="C117" i="206"/>
  <c r="AP15" i="206"/>
  <c r="AQ15" i="206"/>
  <c r="S26" i="205"/>
  <c r="L26" i="205"/>
  <c r="Q26" i="205"/>
  <c r="AP24" i="206"/>
  <c r="AQ24" i="206"/>
  <c r="D36" i="205"/>
  <c r="O16" i="205"/>
  <c r="J16" i="205" s="1"/>
  <c r="G108" i="63" s="1"/>
  <c r="B62" i="206"/>
  <c r="C110" i="206"/>
  <c r="C113" i="206" s="1"/>
  <c r="AQ14" i="206"/>
  <c r="AP14" i="206"/>
  <c r="AQ31" i="206"/>
  <c r="AP31" i="206"/>
  <c r="R130" i="205"/>
  <c r="V127" i="205" s="1"/>
  <c r="V128" i="205" s="1"/>
  <c r="V129" i="205" s="1"/>
  <c r="AP31" i="210"/>
  <c r="AQ31" i="210"/>
  <c r="AQ17" i="206"/>
  <c r="AP17" i="206"/>
  <c r="C131" i="206"/>
  <c r="D35" i="205"/>
  <c r="O15" i="205"/>
  <c r="J15" i="205" s="1"/>
  <c r="G107" i="63" s="1"/>
  <c r="D32" i="205"/>
  <c r="O12" i="205"/>
  <c r="J12" i="205" s="1"/>
  <c r="G104" i="63" s="1"/>
  <c r="AQ29" i="206"/>
  <c r="AP29" i="206"/>
  <c r="AP23" i="206"/>
  <c r="AQ23" i="206"/>
  <c r="R217" i="205"/>
  <c r="J40" i="205" s="1"/>
  <c r="Q217" i="205"/>
  <c r="D44" i="205"/>
  <c r="O24" i="205"/>
  <c r="J24" i="205" s="1"/>
  <c r="G116" i="63" s="1"/>
  <c r="D37" i="205"/>
  <c r="O17" i="205"/>
  <c r="J17" i="205" s="1"/>
  <c r="G109" i="63" s="1"/>
  <c r="S28" i="205"/>
  <c r="L28" i="205"/>
  <c r="Q28" i="205"/>
  <c r="AV44" i="206"/>
  <c r="AU44" i="206"/>
  <c r="AT44" i="206"/>
  <c r="AS44" i="206"/>
  <c r="L139" i="205"/>
  <c r="Q161" i="205"/>
  <c r="R161" i="205"/>
  <c r="J32" i="205" s="1"/>
  <c r="AP27" i="206"/>
  <c r="AQ27" i="206"/>
  <c r="O189" i="209"/>
  <c r="O224" i="205"/>
  <c r="BC54" i="218"/>
  <c r="BA54" i="218"/>
  <c r="D37" i="217"/>
  <c r="O17" i="217"/>
  <c r="J17" i="217" s="1"/>
  <c r="G169" i="63" s="1"/>
  <c r="AQ31" i="218"/>
  <c r="AP31" i="218"/>
  <c r="AT44" i="218"/>
  <c r="AS44" i="218"/>
  <c r="AV44" i="218"/>
  <c r="AU44" i="218"/>
  <c r="Q25" i="217"/>
  <c r="O22" i="217"/>
  <c r="J22" i="217" s="1"/>
  <c r="G174" i="63" s="1"/>
  <c r="D42" i="217"/>
  <c r="R245" i="217"/>
  <c r="J44" i="217" s="1"/>
  <c r="Q44" i="217" s="1"/>
  <c r="Q245" i="217"/>
  <c r="AV64" i="218"/>
  <c r="AT64" i="218"/>
  <c r="AS64" i="218"/>
  <c r="AU64" i="218"/>
  <c r="BC52" i="218"/>
  <c r="BA52" i="218"/>
  <c r="B43" i="218"/>
  <c r="O21" i="217"/>
  <c r="J21" i="217" s="1"/>
  <c r="G173" i="63" s="1"/>
  <c r="D41" i="217"/>
  <c r="C110" i="218"/>
  <c r="C113" i="218" s="1"/>
  <c r="AQ14" i="218"/>
  <c r="AP14" i="218"/>
  <c r="AC49" i="214"/>
  <c r="AR49" i="214"/>
  <c r="AG49" i="214"/>
  <c r="R189" i="217"/>
  <c r="J36" i="217" s="1"/>
  <c r="Q36" i="217" s="1"/>
  <c r="Q189" i="217"/>
  <c r="BC51" i="210"/>
  <c r="BA51" i="210"/>
  <c r="AJ51" i="210"/>
  <c r="AQ29" i="214"/>
  <c r="AP29" i="214"/>
  <c r="O203" i="213"/>
  <c r="O17" i="213"/>
  <c r="J17" i="213" s="1"/>
  <c r="G149" i="63" s="1"/>
  <c r="D37" i="213"/>
  <c r="C103" i="210"/>
  <c r="AP13" i="210"/>
  <c r="AQ13" i="210"/>
  <c r="D41" i="209"/>
  <c r="O21" i="209"/>
  <c r="J21" i="209" s="1"/>
  <c r="G133" i="63" s="1"/>
  <c r="B50" i="214"/>
  <c r="AV64" i="214"/>
  <c r="AU64" i="214"/>
  <c r="AS64" i="214"/>
  <c r="AT64" i="214"/>
  <c r="C152" i="214"/>
  <c r="AP20" i="214"/>
  <c r="AQ20" i="214"/>
  <c r="L36" i="213"/>
  <c r="D37" i="209"/>
  <c r="O17" i="209"/>
  <c r="J17" i="209" s="1"/>
  <c r="G129" i="63" s="1"/>
  <c r="B70" i="210"/>
  <c r="D31" i="209"/>
  <c r="O11" i="209"/>
  <c r="J11" i="209" s="1"/>
  <c r="G123" i="63" s="1"/>
  <c r="O217" i="209"/>
  <c r="C138" i="206"/>
  <c r="AQ18" i="206"/>
  <c r="AP18" i="206"/>
  <c r="R245" i="205"/>
  <c r="J44" i="205" s="1"/>
  <c r="Q245" i="205"/>
  <c r="D40" i="205"/>
  <c r="O20" i="205"/>
  <c r="J20" i="205" s="1"/>
  <c r="G112" i="63" s="1"/>
  <c r="AG85" i="218"/>
  <c r="AJ85" i="218" s="1"/>
  <c r="AV70" i="218"/>
  <c r="AV71" i="218" s="1"/>
  <c r="AV72" i="218" s="1"/>
  <c r="B64" i="218"/>
  <c r="AG85" i="219"/>
  <c r="B57" i="218"/>
  <c r="AT59" i="218"/>
  <c r="AV59" i="218"/>
  <c r="AU59" i="218"/>
  <c r="AS59" i="218"/>
  <c r="O20" i="217"/>
  <c r="J20" i="217" s="1"/>
  <c r="G172" i="63" s="1"/>
  <c r="D40" i="217"/>
  <c r="AP27" i="218"/>
  <c r="AQ27" i="218"/>
  <c r="C117" i="218"/>
  <c r="AQ15" i="218"/>
  <c r="AP15" i="218"/>
  <c r="C145" i="218"/>
  <c r="AP19" i="218"/>
  <c r="AQ19" i="218"/>
  <c r="B45" i="214"/>
  <c r="B60" i="214"/>
  <c r="AQ66" i="214"/>
  <c r="AP66" i="214"/>
  <c r="AV65" i="214"/>
  <c r="AT65" i="214"/>
  <c r="AS65" i="214"/>
  <c r="AU65" i="214"/>
  <c r="D32" i="213"/>
  <c r="O12" i="213"/>
  <c r="J12" i="213" s="1"/>
  <c r="G144" i="63" s="1"/>
  <c r="Q231" i="213"/>
  <c r="R231" i="213"/>
  <c r="J42" i="213" s="1"/>
  <c r="D43" i="213"/>
  <c r="O23" i="213"/>
  <c r="J23" i="213" s="1"/>
  <c r="G155" i="63" s="1"/>
  <c r="C103" i="214"/>
  <c r="AP13" i="214"/>
  <c r="AQ13" i="214"/>
  <c r="AT46" i="210"/>
  <c r="AS46" i="210"/>
  <c r="AV46" i="210"/>
  <c r="AU46" i="210"/>
  <c r="Q224" i="213"/>
  <c r="R224" i="213"/>
  <c r="J41" i="213" s="1"/>
  <c r="Q41" i="213" s="1"/>
  <c r="BC53" i="214"/>
  <c r="BA53" i="214"/>
  <c r="AQ28" i="214"/>
  <c r="AP28" i="214"/>
  <c r="C152" i="210"/>
  <c r="AQ20" i="210"/>
  <c r="AP20" i="210"/>
  <c r="AQ30" i="214"/>
  <c r="AP30" i="214"/>
  <c r="C110" i="214"/>
  <c r="C113" i="214" s="1"/>
  <c r="AP14" i="214"/>
  <c r="AQ14" i="214"/>
  <c r="D39" i="213"/>
  <c r="O19" i="213"/>
  <c r="J19" i="213" s="1"/>
  <c r="G151" i="63" s="1"/>
  <c r="R245" i="209"/>
  <c r="J44" i="209" s="1"/>
  <c r="Q245" i="209"/>
  <c r="AI25" i="208"/>
  <c r="O33" i="208"/>
  <c r="C110" i="210"/>
  <c r="C113" i="210" s="1"/>
  <c r="AQ14" i="210"/>
  <c r="AP14" i="210"/>
  <c r="BC51" i="206"/>
  <c r="BA51" i="206"/>
  <c r="O20" i="209"/>
  <c r="J20" i="209" s="1"/>
  <c r="G132" i="63" s="1"/>
  <c r="D40" i="209"/>
  <c r="O154" i="209"/>
  <c r="AP56" i="206"/>
  <c r="AE56" i="206" s="1"/>
  <c r="AQ56" i="206"/>
  <c r="D43" i="205"/>
  <c r="O23" i="205"/>
  <c r="J23" i="205" s="1"/>
  <c r="G115" i="63" s="1"/>
  <c r="D30" i="205"/>
  <c r="O10" i="205"/>
  <c r="J10" i="205" s="1"/>
  <c r="G102" i="63" s="1"/>
  <c r="AP32" i="206"/>
  <c r="AQ32" i="206"/>
  <c r="R182" i="205"/>
  <c r="J35" i="205" s="1"/>
  <c r="Q182" i="205"/>
  <c r="B53" i="206"/>
  <c r="AP22" i="206"/>
  <c r="AQ22" i="206"/>
  <c r="O196" i="209"/>
  <c r="AV49" i="206"/>
  <c r="AU49" i="206"/>
  <c r="AT49" i="206"/>
  <c r="AS49" i="206"/>
  <c r="B44" i="206"/>
  <c r="BC51" i="218"/>
  <c r="BA51" i="218"/>
  <c r="AJ51" i="218"/>
  <c r="B52" i="218"/>
  <c r="B55" i="218"/>
  <c r="AQ30" i="218"/>
  <c r="AP30" i="218"/>
  <c r="C138" i="218"/>
  <c r="AQ18" i="218"/>
  <c r="AP18" i="218"/>
  <c r="Q210" i="217"/>
  <c r="R210" i="217"/>
  <c r="J39" i="217" s="1"/>
  <c r="Q39" i="217" s="1"/>
  <c r="R203" i="217"/>
  <c r="J38" i="217" s="1"/>
  <c r="Q38" i="217" s="1"/>
  <c r="Q203" i="217"/>
  <c r="AP21" i="218"/>
  <c r="AQ21" i="218"/>
  <c r="AP26" i="218"/>
  <c r="AQ26" i="218"/>
  <c r="O182" i="217"/>
  <c r="C124" i="218"/>
  <c r="AP16" i="218"/>
  <c r="AQ16" i="218"/>
  <c r="O175" i="217"/>
  <c r="BA56" i="214"/>
  <c r="BC56" i="214"/>
  <c r="B61" i="218"/>
  <c r="AQ59" i="218"/>
  <c r="AP59" i="218"/>
  <c r="AE59" i="218" s="1"/>
  <c r="AJ59" i="218" s="1"/>
  <c r="D30" i="217"/>
  <c r="O10" i="217"/>
  <c r="J10" i="217" s="1"/>
  <c r="G162" i="63" s="1"/>
  <c r="O147" i="217"/>
  <c r="AP70" i="214"/>
  <c r="AP71" i="214" s="1"/>
  <c r="AP72" i="214" s="1"/>
  <c r="S28" i="213"/>
  <c r="Q28" i="213"/>
  <c r="L28" i="213"/>
  <c r="B65" i="210"/>
  <c r="AQ32" i="210"/>
  <c r="AP32" i="210"/>
  <c r="O19" i="209"/>
  <c r="J19" i="209" s="1"/>
  <c r="G131" i="63" s="1"/>
  <c r="D39" i="209"/>
  <c r="C124" i="210"/>
  <c r="AQ16" i="210"/>
  <c r="AP16" i="210"/>
  <c r="AV66" i="206"/>
  <c r="AU66" i="206"/>
  <c r="AT66" i="206"/>
  <c r="AS66" i="206"/>
  <c r="B58" i="218"/>
  <c r="D34" i="217"/>
  <c r="O14" i="217"/>
  <c r="J14" i="217" s="1"/>
  <c r="G166" i="63" s="1"/>
  <c r="AP24" i="218"/>
  <c r="AQ24" i="218"/>
  <c r="AQ32" i="218"/>
  <c r="AP32" i="218"/>
  <c r="L137" i="217"/>
  <c r="D32" i="217"/>
  <c r="O12" i="217"/>
  <c r="J12" i="217" s="1"/>
  <c r="G164" i="63" s="1"/>
  <c r="D31" i="217"/>
  <c r="O11" i="217"/>
  <c r="J11" i="217" s="1"/>
  <c r="G163" i="63" s="1"/>
  <c r="B53" i="214"/>
  <c r="AP26" i="214"/>
  <c r="AQ26" i="214"/>
  <c r="AS50" i="210"/>
  <c r="AT50" i="210"/>
  <c r="AV50" i="210"/>
  <c r="AU50" i="210"/>
  <c r="Q27" i="213"/>
  <c r="AU43" i="210"/>
  <c r="AT43" i="210"/>
  <c r="AS43" i="210"/>
  <c r="AV43" i="210"/>
  <c r="O11" i="213"/>
  <c r="J11" i="213" s="1"/>
  <c r="G143" i="63" s="1"/>
  <c r="D31" i="213"/>
  <c r="AG85" i="211"/>
  <c r="AP24" i="210"/>
  <c r="AQ24" i="210"/>
  <c r="AP22" i="210"/>
  <c r="AQ22" i="210"/>
  <c r="AQ54" i="206"/>
  <c r="AP54" i="206"/>
  <c r="AE54" i="206" s="1"/>
  <c r="AJ54" i="206" s="1"/>
  <c r="AP23" i="210"/>
  <c r="AQ23" i="210"/>
  <c r="S28" i="209"/>
  <c r="Q28" i="209"/>
  <c r="L28" i="209"/>
  <c r="L29" i="205"/>
  <c r="S29" i="205"/>
  <c r="Q196" i="205"/>
  <c r="AV58" i="218"/>
  <c r="AT58" i="218"/>
  <c r="AU58" i="218"/>
  <c r="AS58" i="218"/>
  <c r="BC56" i="218"/>
  <c r="BA56" i="218"/>
  <c r="BC53" i="218"/>
  <c r="BA53" i="218"/>
  <c r="BC50" i="218"/>
  <c r="AJ50" i="218"/>
  <c r="BA50" i="218"/>
  <c r="BC57" i="218"/>
  <c r="BA57" i="218"/>
  <c r="AJ54" i="218"/>
  <c r="BC58" i="218"/>
  <c r="BA58" i="218"/>
  <c r="AU14" i="218"/>
  <c r="AS14" i="218"/>
  <c r="AV14" i="218"/>
  <c r="AT14" i="218"/>
  <c r="AP22" i="218"/>
  <c r="AQ22" i="218"/>
  <c r="AP23" i="218"/>
  <c r="AQ23" i="218"/>
  <c r="O217" i="217"/>
  <c r="O24" i="217"/>
  <c r="J24" i="217" s="1"/>
  <c r="G176" i="63" s="1"/>
  <c r="D44" i="217"/>
  <c r="BC50" i="214"/>
  <c r="BA50" i="214"/>
  <c r="D36" i="217"/>
  <c r="O16" i="217"/>
  <c r="J16" i="217" s="1"/>
  <c r="G168" i="63" s="1"/>
  <c r="R168" i="217"/>
  <c r="J33" i="217" s="1"/>
  <c r="Q33" i="217" s="1"/>
  <c r="Q168" i="217"/>
  <c r="AU56" i="214"/>
  <c r="AT56" i="214"/>
  <c r="AV56" i="214"/>
  <c r="AS56" i="214"/>
  <c r="B43" i="214"/>
  <c r="AU66" i="214"/>
  <c r="AT66" i="214"/>
  <c r="AS66" i="214"/>
  <c r="AV66" i="214"/>
  <c r="AQ63" i="214"/>
  <c r="AP63" i="214"/>
  <c r="AQ65" i="214"/>
  <c r="AP65" i="214"/>
  <c r="B64" i="214"/>
  <c r="AP23" i="214"/>
  <c r="AQ23" i="214"/>
  <c r="Q217" i="213"/>
  <c r="R217" i="213"/>
  <c r="J40" i="213" s="1"/>
  <c r="O10" i="213"/>
  <c r="J10" i="213" s="1"/>
  <c r="G142" i="63" s="1"/>
  <c r="D30" i="213"/>
  <c r="AP32" i="214"/>
  <c r="AQ32" i="214"/>
  <c r="AT45" i="210"/>
  <c r="AS45" i="210"/>
  <c r="AV45" i="210"/>
  <c r="AU45" i="210"/>
  <c r="Q25" i="213"/>
  <c r="S25" i="213"/>
  <c r="BA56" i="210"/>
  <c r="BC56" i="210"/>
  <c r="B43" i="210"/>
  <c r="AQ21" i="210"/>
  <c r="AP21" i="210"/>
  <c r="AP22" i="214"/>
  <c r="AQ22" i="214"/>
  <c r="B61" i="210"/>
  <c r="O231" i="209"/>
  <c r="L27" i="209"/>
  <c r="AT50" i="206"/>
  <c r="AS50" i="206"/>
  <c r="AV50" i="206"/>
  <c r="AU50" i="206"/>
  <c r="AP26" i="210"/>
  <c r="AQ26" i="210"/>
  <c r="AQ50" i="206"/>
  <c r="AP50" i="206"/>
  <c r="AE50" i="206" s="1"/>
  <c r="AV60" i="206"/>
  <c r="AU60" i="206"/>
  <c r="AT60" i="206"/>
  <c r="AS60" i="206"/>
  <c r="AP66" i="206"/>
  <c r="AQ66" i="206"/>
  <c r="O224" i="209"/>
  <c r="AP26" i="206"/>
  <c r="AQ26" i="206"/>
  <c r="C103" i="206"/>
  <c r="AP13" i="206"/>
  <c r="AQ13" i="206"/>
  <c r="W20" i="206"/>
  <c r="AG20" i="206" s="1"/>
  <c r="AJ51" i="206"/>
  <c r="BC49" i="206"/>
  <c r="BA49" i="206"/>
  <c r="D39" i="205"/>
  <c r="O19" i="205"/>
  <c r="J19" i="205" s="1"/>
  <c r="G111" i="63" s="1"/>
  <c r="B70" i="206"/>
  <c r="Q203" i="205"/>
  <c r="R203" i="205"/>
  <c r="J38" i="205" s="1"/>
  <c r="B49" i="218"/>
  <c r="Q196" i="217"/>
  <c r="R196" i="217"/>
  <c r="J37" i="217" s="1"/>
  <c r="Q37" i="217" s="1"/>
  <c r="BC49" i="218"/>
  <c r="BA49" i="218"/>
  <c r="AQ29" i="218"/>
  <c r="AP29" i="218"/>
  <c r="C131" i="218"/>
  <c r="AQ17" i="218"/>
  <c r="AP17" i="218"/>
  <c r="BC54" i="214"/>
  <c r="BA54" i="214"/>
  <c r="AJ54" i="214"/>
  <c r="D35" i="213"/>
  <c r="O15" i="213"/>
  <c r="J15" i="213" s="1"/>
  <c r="G147" i="63" s="1"/>
  <c r="AP24" i="214"/>
  <c r="AQ24" i="214"/>
  <c r="AP25" i="214"/>
  <c r="AQ25" i="214"/>
  <c r="AV62" i="210"/>
  <c r="AU62" i="210"/>
  <c r="AS62" i="210"/>
  <c r="AT62" i="210"/>
  <c r="B49" i="210"/>
  <c r="R210" i="209"/>
  <c r="J39" i="209" s="1"/>
  <c r="Q210" i="209"/>
  <c r="AT54" i="206"/>
  <c r="AS54" i="206"/>
  <c r="AV54" i="206"/>
  <c r="AU54" i="206"/>
  <c r="C103" i="218"/>
  <c r="AQ13" i="218"/>
  <c r="AP13" i="218"/>
  <c r="B46" i="214"/>
  <c r="AU60" i="214"/>
  <c r="AT60" i="214"/>
  <c r="AV60" i="214"/>
  <c r="AS60" i="214"/>
  <c r="B65" i="214"/>
  <c r="C117" i="214"/>
  <c r="AQ15" i="214"/>
  <c r="AP15" i="214"/>
  <c r="AJ78" i="218"/>
  <c r="I129" i="217"/>
  <c r="H129" i="217" s="1"/>
  <c r="L129" i="217" s="1"/>
  <c r="AD75" i="218"/>
  <c r="AQ65" i="218"/>
  <c r="AP65" i="218"/>
  <c r="AV46" i="218"/>
  <c r="AT46" i="218"/>
  <c r="AS46" i="218"/>
  <c r="AU46" i="218"/>
  <c r="BC55" i="218"/>
  <c r="BA55" i="218"/>
  <c r="O19" i="217"/>
  <c r="J19" i="217" s="1"/>
  <c r="G171" i="63" s="1"/>
  <c r="D39" i="217"/>
  <c r="C152" i="218"/>
  <c r="AP20" i="218"/>
  <c r="AQ20" i="218"/>
  <c r="S28" i="217"/>
  <c r="Q28" i="217"/>
  <c r="D35" i="217"/>
  <c r="O15" i="217"/>
  <c r="J15" i="217" s="1"/>
  <c r="G167" i="63" s="1"/>
  <c r="AJ56" i="214"/>
  <c r="L29" i="217"/>
  <c r="B66" i="214"/>
  <c r="AT27" i="214"/>
  <c r="AV27" i="214"/>
  <c r="AU27" i="214"/>
  <c r="AS27" i="214"/>
  <c r="B44" i="214"/>
  <c r="AQ64" i="214"/>
  <c r="AP64" i="214"/>
  <c r="D40" i="213"/>
  <c r="O20" i="213"/>
  <c r="J20" i="213" s="1"/>
  <c r="G152" i="63" s="1"/>
  <c r="BC59" i="210"/>
  <c r="BA59" i="210"/>
  <c r="AJ59" i="210"/>
  <c r="S29" i="213"/>
  <c r="Q29" i="213"/>
  <c r="L29" i="213"/>
  <c r="B71" i="214"/>
  <c r="D36" i="213"/>
  <c r="O16" i="213"/>
  <c r="J16" i="213" s="1"/>
  <c r="G148" i="63" s="1"/>
  <c r="AQ57" i="210"/>
  <c r="AP57" i="210"/>
  <c r="AE57" i="210" s="1"/>
  <c r="AJ57" i="210" s="1"/>
  <c r="AP28" i="210"/>
  <c r="AQ28" i="210"/>
  <c r="O238" i="213"/>
  <c r="R133" i="209"/>
  <c r="W127" i="209" s="1"/>
  <c r="W128" i="209" s="1"/>
  <c r="W129" i="209" s="1"/>
  <c r="L137" i="209"/>
  <c r="L139" i="209" s="1"/>
  <c r="R130" i="209"/>
  <c r="V127" i="209" s="1"/>
  <c r="V128" i="209" s="1"/>
  <c r="V129" i="209" s="1"/>
  <c r="AQ61" i="210"/>
  <c r="AP61" i="210"/>
  <c r="C145" i="210"/>
  <c r="AP19" i="210"/>
  <c r="AQ19" i="210"/>
  <c r="AQ30" i="210"/>
  <c r="AP30" i="210"/>
  <c r="BC59" i="206"/>
  <c r="BA59" i="206"/>
  <c r="O23" i="209"/>
  <c r="J23" i="209" s="1"/>
  <c r="G135" i="63" s="1"/>
  <c r="D43" i="209"/>
  <c r="O175" i="209"/>
  <c r="AP25" i="210"/>
  <c r="AQ25" i="210"/>
  <c r="C117" i="210"/>
  <c r="AQ15" i="210"/>
  <c r="AP15" i="210"/>
  <c r="O168" i="209"/>
  <c r="B63" i="206"/>
  <c r="C124" i="206"/>
  <c r="AQ16" i="206"/>
  <c r="AP16" i="206"/>
  <c r="J151" i="206"/>
  <c r="C155" i="206"/>
  <c r="B75" i="206"/>
  <c r="L27" i="205"/>
  <c r="S27" i="205"/>
  <c r="Q27" i="205"/>
  <c r="B64" i="206"/>
  <c r="B49" i="206"/>
  <c r="O238" i="205"/>
  <c r="Q147" i="205"/>
  <c r="R147" i="205"/>
  <c r="J30" i="205" s="1"/>
  <c r="Q189" i="205"/>
  <c r="R189" i="205"/>
  <c r="J36" i="205" s="1"/>
  <c r="R154" i="205"/>
  <c r="J31" i="205" s="1"/>
  <c r="Q31" i="205" s="1"/>
  <c r="Q154" i="205"/>
  <c r="AQ64" i="218"/>
  <c r="AP64" i="218"/>
  <c r="AT65" i="218"/>
  <c r="AV65" i="218"/>
  <c r="AU65" i="218"/>
  <c r="AS65" i="218"/>
  <c r="AT45" i="218"/>
  <c r="AS45" i="218"/>
  <c r="AV45" i="218"/>
  <c r="AU45" i="218"/>
  <c r="AU52" i="214"/>
  <c r="AT52" i="214"/>
  <c r="AV52" i="214"/>
  <c r="AS52" i="214"/>
  <c r="BC58" i="214"/>
  <c r="BA58" i="214"/>
  <c r="AU19" i="214"/>
  <c r="AV19" i="214"/>
  <c r="AT19" i="214"/>
  <c r="AS19" i="214"/>
  <c r="AS44" i="214"/>
  <c r="AU44" i="214"/>
  <c r="AV44" i="214"/>
  <c r="AT44" i="214"/>
  <c r="BC57" i="214"/>
  <c r="BA57" i="214"/>
  <c r="AJ57" i="214"/>
  <c r="R154" i="213"/>
  <c r="J31" i="213" s="1"/>
  <c r="Q31" i="213" s="1"/>
  <c r="Q154" i="213"/>
  <c r="AS58" i="210"/>
  <c r="AU58" i="210"/>
  <c r="AT58" i="210"/>
  <c r="AV58" i="210"/>
  <c r="D38" i="213"/>
  <c r="O18" i="213"/>
  <c r="J18" i="213" s="1"/>
  <c r="G150" i="63" s="1"/>
  <c r="AQ58" i="210"/>
  <c r="AP58" i="210"/>
  <c r="AE58" i="210" s="1"/>
  <c r="D33" i="213"/>
  <c r="O13" i="213"/>
  <c r="J13" i="213" s="1"/>
  <c r="G145" i="63" s="1"/>
  <c r="C145" i="214"/>
  <c r="AP19" i="214"/>
  <c r="AQ19" i="214"/>
  <c r="C131" i="214"/>
  <c r="AQ17" i="214"/>
  <c r="AP17" i="214"/>
  <c r="AU57" i="210"/>
  <c r="AT57" i="210"/>
  <c r="AS57" i="210"/>
  <c r="AV57" i="210"/>
  <c r="AV70" i="210"/>
  <c r="AV71" i="210" s="1"/>
  <c r="AV72" i="210" s="1"/>
  <c r="AG85" i="210"/>
  <c r="AJ85" i="210" s="1"/>
  <c r="AJ89" i="210" s="1"/>
  <c r="AT61" i="210"/>
  <c r="AS61" i="210"/>
  <c r="AV61" i="210"/>
  <c r="AU61" i="210"/>
  <c r="D36" i="209"/>
  <c r="O16" i="209"/>
  <c r="J16" i="209" s="1"/>
  <c r="G128" i="63" s="1"/>
  <c r="AT58" i="206"/>
  <c r="AS58" i="206"/>
  <c r="AV58" i="206"/>
  <c r="AU58" i="206"/>
  <c r="AI24" i="208"/>
  <c r="O32" i="208"/>
  <c r="AV46" i="206"/>
  <c r="AU46" i="206"/>
  <c r="AT46" i="206"/>
  <c r="AS46" i="206"/>
  <c r="O22" i="209"/>
  <c r="J22" i="209" s="1"/>
  <c r="G134" i="63" s="1"/>
  <c r="D42" i="209"/>
  <c r="AV56" i="206"/>
  <c r="AU56" i="206"/>
  <c r="AT56" i="206"/>
  <c r="AS56" i="206"/>
  <c r="D32" i="209"/>
  <c r="O12" i="209"/>
  <c r="J12" i="209" s="1"/>
  <c r="G124" i="63" s="1"/>
  <c r="AQ63" i="206"/>
  <c r="AP63" i="206"/>
  <c r="AP52" i="206"/>
  <c r="AE52" i="206" s="1"/>
  <c r="AQ52" i="206"/>
  <c r="AP28" i="206"/>
  <c r="AQ28" i="206"/>
  <c r="C138" i="210"/>
  <c r="AP18" i="210"/>
  <c r="AQ18" i="210"/>
  <c r="D38" i="205"/>
  <c r="O18" i="205"/>
  <c r="J18" i="205" s="1"/>
  <c r="G110" i="63" s="1"/>
  <c r="R238" i="209"/>
  <c r="J43" i="209" s="1"/>
  <c r="Q43" i="209" s="1"/>
  <c r="Q238" i="209"/>
  <c r="D33" i="205"/>
  <c r="O13" i="205"/>
  <c r="J13" i="205" s="1"/>
  <c r="G105" i="63" s="1"/>
  <c r="AP25" i="206"/>
  <c r="AQ25" i="206"/>
  <c r="AQ30" i="206"/>
  <c r="AP30" i="206"/>
  <c r="AQ64" i="206"/>
  <c r="AP64" i="206"/>
  <c r="B63" i="218"/>
  <c r="B56" i="218"/>
  <c r="B53" i="218"/>
  <c r="O18" i="217"/>
  <c r="J18" i="217" s="1"/>
  <c r="G170" i="63" s="1"/>
  <c r="D38" i="217"/>
  <c r="AU43" i="218"/>
  <c r="AT43" i="218"/>
  <c r="AS43" i="218"/>
  <c r="AV43" i="218"/>
  <c r="Q27" i="217"/>
  <c r="AP28" i="218"/>
  <c r="AQ28" i="218"/>
  <c r="O23" i="217"/>
  <c r="J23" i="217" s="1"/>
  <c r="G175" i="63" s="1"/>
  <c r="D43" i="217"/>
  <c r="D33" i="217"/>
  <c r="O13" i="217"/>
  <c r="J13" i="217" s="1"/>
  <c r="G165" i="63" s="1"/>
  <c r="AP25" i="218"/>
  <c r="AQ25" i="218"/>
  <c r="L42" i="217"/>
  <c r="AJ52" i="214"/>
  <c r="R196" i="213"/>
  <c r="J37" i="213" s="1"/>
  <c r="Q37" i="213" s="1"/>
  <c r="Q196" i="213"/>
  <c r="B55" i="214"/>
  <c r="AI25" i="212"/>
  <c r="O33" i="212"/>
  <c r="BC55" i="210"/>
  <c r="BA55" i="210"/>
  <c r="AJ55" i="210"/>
  <c r="AP21" i="214"/>
  <c r="AQ21" i="214"/>
  <c r="AQ54" i="210"/>
  <c r="AP54" i="210"/>
  <c r="AE54" i="210" s="1"/>
  <c r="C124" i="214"/>
  <c r="AP16" i="214"/>
  <c r="AQ16" i="214"/>
  <c r="AQ27" i="214"/>
  <c r="AP27" i="214"/>
  <c r="Q175" i="213"/>
  <c r="R175" i="213"/>
  <c r="J34" i="213" s="1"/>
  <c r="D34" i="213"/>
  <c r="O14" i="213"/>
  <c r="J14" i="213" s="1"/>
  <c r="G146" i="63" s="1"/>
  <c r="L27" i="213"/>
  <c r="AQ29" i="210"/>
  <c r="AP29" i="210"/>
  <c r="AP27" i="210"/>
  <c r="AQ27" i="210"/>
  <c r="B62" i="210"/>
  <c r="AU49" i="210"/>
  <c r="AT49" i="210"/>
  <c r="AS49" i="210"/>
  <c r="AV49" i="210"/>
  <c r="R182" i="209"/>
  <c r="J35" i="209" s="1"/>
  <c r="Q182" i="209"/>
  <c r="AQ53" i="210"/>
  <c r="AP53" i="210"/>
  <c r="AE53" i="210" s="1"/>
  <c r="AJ53" i="210" s="1"/>
  <c r="D34" i="209"/>
  <c r="O14" i="209"/>
  <c r="J14" i="209" s="1"/>
  <c r="G126" i="63" s="1"/>
  <c r="AU61" i="206"/>
  <c r="AT61" i="206"/>
  <c r="AS61" i="206"/>
  <c r="AV61" i="206"/>
  <c r="AV45" i="206"/>
  <c r="AU45" i="206"/>
  <c r="AT45" i="206"/>
  <c r="AS45" i="206"/>
  <c r="AJ55" i="206"/>
  <c r="L25" i="205"/>
  <c r="S25" i="205"/>
  <c r="Q25" i="205"/>
  <c r="D35" i="209"/>
  <c r="O15" i="209"/>
  <c r="J15" i="209" s="1"/>
  <c r="G127" i="63" s="1"/>
  <c r="AP21" i="206"/>
  <c r="AQ21" i="206"/>
  <c r="D41" i="205"/>
  <c r="O21" i="205"/>
  <c r="J21" i="205" s="1"/>
  <c r="G113" i="63" s="1"/>
  <c r="C145" i="206"/>
  <c r="AP19" i="206"/>
  <c r="AQ19" i="206"/>
  <c r="D31" i="205"/>
  <c r="O11" i="205"/>
  <c r="J11" i="205" s="1"/>
  <c r="G103" i="63" s="1"/>
  <c r="AT64" i="206"/>
  <c r="AS64" i="206"/>
  <c r="AV64" i="206"/>
  <c r="AU64" i="206"/>
  <c r="Q175" i="205"/>
  <c r="L33" i="205"/>
  <c r="R189" i="197"/>
  <c r="J36" i="197" s="1"/>
  <c r="Q189" i="197"/>
  <c r="R245" i="201"/>
  <c r="J44" i="201" s="1"/>
  <c r="Q245" i="201"/>
  <c r="R182" i="201"/>
  <c r="J35" i="201" s="1"/>
  <c r="Q182" i="201"/>
  <c r="R154" i="193"/>
  <c r="J31" i="193" s="1"/>
  <c r="Q154" i="193"/>
  <c r="Q217" i="201"/>
  <c r="R231" i="193"/>
  <c r="J42" i="193" s="1"/>
  <c r="Q42" i="193" s="1"/>
  <c r="Q231" i="193"/>
  <c r="R182" i="197"/>
  <c r="J35" i="197" s="1"/>
  <c r="Q182" i="197"/>
  <c r="R161" i="193"/>
  <c r="J32" i="193" s="1"/>
  <c r="Q161" i="193"/>
  <c r="B57" i="202"/>
  <c r="B54" i="198"/>
  <c r="Q224" i="201"/>
  <c r="R224" i="201"/>
  <c r="J41" i="201" s="1"/>
  <c r="Q41" i="201" s="1"/>
  <c r="B50" i="198"/>
  <c r="R231" i="197"/>
  <c r="J42" i="197" s="1"/>
  <c r="Q231" i="197"/>
  <c r="R196" i="197"/>
  <c r="J37" i="197" s="1"/>
  <c r="Q196" i="197"/>
  <c r="R224" i="193"/>
  <c r="J41" i="193" s="1"/>
  <c r="Q224" i="193"/>
  <c r="R189" i="193"/>
  <c r="J36" i="193" s="1"/>
  <c r="Q189" i="193"/>
  <c r="O10" i="201"/>
  <c r="J10" i="201" s="1"/>
  <c r="G82" i="63" s="1"/>
  <c r="D30" i="201"/>
  <c r="Q28" i="201"/>
  <c r="L28" i="201"/>
  <c r="S28" i="201"/>
  <c r="O189" i="201"/>
  <c r="AP27" i="202"/>
  <c r="AQ27" i="202"/>
  <c r="Q175" i="201"/>
  <c r="R175" i="201"/>
  <c r="J34" i="201" s="1"/>
  <c r="Q34" i="201" s="1"/>
  <c r="O11" i="201"/>
  <c r="J11" i="201" s="1"/>
  <c r="G83" i="63" s="1"/>
  <c r="D31" i="201"/>
  <c r="AQ60" i="198"/>
  <c r="AP60" i="198"/>
  <c r="AC20" i="199"/>
  <c r="AG85" i="198"/>
  <c r="AJ85" i="198" s="1"/>
  <c r="AV70" i="198"/>
  <c r="AV71" i="198" s="1"/>
  <c r="AV72" i="198" s="1"/>
  <c r="AU56" i="198"/>
  <c r="AV56" i="198"/>
  <c r="AT56" i="198"/>
  <c r="AS56" i="198"/>
  <c r="BC52" i="198"/>
  <c r="BA52" i="198"/>
  <c r="AJ52" i="198"/>
  <c r="O11" i="197"/>
  <c r="J11" i="197" s="1"/>
  <c r="G63" i="63" s="1"/>
  <c r="D31" i="197"/>
  <c r="AI25" i="196"/>
  <c r="O33" i="196"/>
  <c r="D33" i="197"/>
  <c r="O13" i="197"/>
  <c r="J13" i="197" s="1"/>
  <c r="G65" i="63" s="1"/>
  <c r="R168" i="197"/>
  <c r="J33" i="197" s="1"/>
  <c r="Q168" i="197"/>
  <c r="AQ23" i="198"/>
  <c r="AP23" i="198"/>
  <c r="Q28" i="197"/>
  <c r="L28" i="197"/>
  <c r="S28" i="197"/>
  <c r="AV66" i="194"/>
  <c r="AU66" i="194"/>
  <c r="AT66" i="194"/>
  <c r="AS66" i="194"/>
  <c r="AQ50" i="194"/>
  <c r="AP50" i="194"/>
  <c r="AE50" i="194" s="1"/>
  <c r="AJ50" i="194" s="1"/>
  <c r="R168" i="193"/>
  <c r="J33" i="193" s="1"/>
  <c r="Q168" i="193"/>
  <c r="O24" i="193"/>
  <c r="J24" i="193" s="1"/>
  <c r="G56" i="63" s="1"/>
  <c r="D44" i="193"/>
  <c r="O11" i="193"/>
  <c r="J11" i="193" s="1"/>
  <c r="G43" i="63" s="1"/>
  <c r="D31" i="193"/>
  <c r="D43" i="193"/>
  <c r="O23" i="193"/>
  <c r="J23" i="193" s="1"/>
  <c r="G55" i="63" s="1"/>
  <c r="C131" i="194"/>
  <c r="AQ17" i="194"/>
  <c r="AP17" i="194"/>
  <c r="AQ57" i="194"/>
  <c r="AP57" i="194"/>
  <c r="AE57" i="194" s="1"/>
  <c r="AJ57" i="194" s="1"/>
  <c r="O12" i="193"/>
  <c r="J12" i="193" s="1"/>
  <c r="G44" i="63" s="1"/>
  <c r="D32" i="193"/>
  <c r="AC49" i="194"/>
  <c r="AR49" i="194"/>
  <c r="AG49" i="194"/>
  <c r="B62" i="202"/>
  <c r="AQ28" i="202"/>
  <c r="AP28" i="202"/>
  <c r="AU52" i="198"/>
  <c r="AT52" i="198"/>
  <c r="AS52" i="198"/>
  <c r="AV52" i="198"/>
  <c r="B62" i="198"/>
  <c r="C110" i="198"/>
  <c r="C113" i="198" s="1"/>
  <c r="AQ14" i="198"/>
  <c r="AP14" i="198"/>
  <c r="O17" i="197"/>
  <c r="J17" i="197" s="1"/>
  <c r="G69" i="63" s="1"/>
  <c r="D37" i="197"/>
  <c r="AQ51" i="198"/>
  <c r="AP51" i="198"/>
  <c r="AE51" i="198" s="1"/>
  <c r="C138" i="198"/>
  <c r="AQ18" i="198"/>
  <c r="AP18" i="198"/>
  <c r="AQ21" i="198"/>
  <c r="AP21" i="198"/>
  <c r="C124" i="198"/>
  <c r="AP16" i="198"/>
  <c r="AQ16" i="198"/>
  <c r="O20" i="197"/>
  <c r="J20" i="197" s="1"/>
  <c r="G72" i="63" s="1"/>
  <c r="D40" i="197"/>
  <c r="C145" i="198"/>
  <c r="AQ19" i="198"/>
  <c r="AP19" i="198"/>
  <c r="AT62" i="194"/>
  <c r="AS62" i="194"/>
  <c r="AV62" i="194"/>
  <c r="AU62" i="194"/>
  <c r="B64" i="194"/>
  <c r="AU50" i="194"/>
  <c r="AV50" i="194"/>
  <c r="AT50" i="194"/>
  <c r="AS50" i="194"/>
  <c r="I129" i="193"/>
  <c r="H129" i="193" s="1"/>
  <c r="L129" i="193" s="1"/>
  <c r="AD75" i="194"/>
  <c r="R238" i="193"/>
  <c r="J43" i="193" s="1"/>
  <c r="Q238" i="193"/>
  <c r="AP27" i="194"/>
  <c r="AQ27" i="194"/>
  <c r="AQ25" i="198"/>
  <c r="AP25" i="198"/>
  <c r="AQ52" i="194"/>
  <c r="AP52" i="194"/>
  <c r="AE52" i="194" s="1"/>
  <c r="D42" i="193"/>
  <c r="O22" i="193"/>
  <c r="J22" i="193" s="1"/>
  <c r="G54" i="63" s="1"/>
  <c r="R175" i="197"/>
  <c r="J34" i="197" s="1"/>
  <c r="Q175" i="197"/>
  <c r="B78" i="194"/>
  <c r="AP23" i="194"/>
  <c r="AQ23" i="194"/>
  <c r="AQ49" i="194"/>
  <c r="Z49" i="194"/>
  <c r="Z50" i="194" s="1"/>
  <c r="Z51" i="194" s="1"/>
  <c r="Z52" i="194" s="1"/>
  <c r="Z53" i="194" s="1"/>
  <c r="Z54" i="194" s="1"/>
  <c r="Z55" i="194" s="1"/>
  <c r="Z56" i="194" s="1"/>
  <c r="Z57" i="194" s="1"/>
  <c r="Z58" i="194" s="1"/>
  <c r="Z59" i="194" s="1"/>
  <c r="Z60" i="194" s="1"/>
  <c r="Z61" i="194" s="1"/>
  <c r="Z62" i="194" s="1"/>
  <c r="Z63" i="194" s="1"/>
  <c r="Z64" i="194" s="1"/>
  <c r="Z65" i="194" s="1"/>
  <c r="Z66" i="194" s="1"/>
  <c r="AP49" i="194"/>
  <c r="AE49" i="194" s="1"/>
  <c r="R175" i="193"/>
  <c r="J34" i="193" s="1"/>
  <c r="Q34" i="193" s="1"/>
  <c r="Q175" i="193"/>
  <c r="AP16" i="194"/>
  <c r="C124" i="194"/>
  <c r="AQ16" i="194"/>
  <c r="AP22" i="194"/>
  <c r="AQ22" i="194"/>
  <c r="D37" i="193"/>
  <c r="O17" i="193"/>
  <c r="J17" i="193" s="1"/>
  <c r="G49" i="63" s="1"/>
  <c r="D42" i="197"/>
  <c r="O22" i="197"/>
  <c r="J22" i="197" s="1"/>
  <c r="G74" i="63" s="1"/>
  <c r="AP25" i="194"/>
  <c r="AQ25" i="194"/>
  <c r="O20" i="193"/>
  <c r="J20" i="193" s="1"/>
  <c r="G52" i="63" s="1"/>
  <c r="D40" i="193"/>
  <c r="AI25" i="192"/>
  <c r="O33" i="192"/>
  <c r="R217" i="193"/>
  <c r="J40" i="193" s="1"/>
  <c r="Q217" i="193"/>
  <c r="R203" i="193"/>
  <c r="J38" i="193" s="1"/>
  <c r="Q203" i="193"/>
  <c r="B53" i="202"/>
  <c r="Q161" i="201"/>
  <c r="R161" i="201"/>
  <c r="J32" i="201" s="1"/>
  <c r="AQ29" i="202"/>
  <c r="AP29" i="202"/>
  <c r="AV50" i="202"/>
  <c r="AT50" i="202"/>
  <c r="AU50" i="202"/>
  <c r="AS50" i="202"/>
  <c r="O19" i="201"/>
  <c r="J19" i="201" s="1"/>
  <c r="G91" i="63" s="1"/>
  <c r="D39" i="201"/>
  <c r="Q25" i="201"/>
  <c r="S25" i="201"/>
  <c r="C152" i="202"/>
  <c r="AQ20" i="202"/>
  <c r="AP20" i="202"/>
  <c r="AV58" i="198"/>
  <c r="AU58" i="198"/>
  <c r="AT58" i="198"/>
  <c r="AS58" i="198"/>
  <c r="B61" i="198"/>
  <c r="R130" i="197"/>
  <c r="V127" i="197" s="1"/>
  <c r="V128" i="197" s="1"/>
  <c r="V129" i="197" s="1"/>
  <c r="R147" i="197"/>
  <c r="J30" i="197" s="1"/>
  <c r="Q30" i="197" s="1"/>
  <c r="Q147" i="197"/>
  <c r="Q161" i="197"/>
  <c r="R161" i="197"/>
  <c r="J32" i="197" s="1"/>
  <c r="O16" i="197"/>
  <c r="J16" i="197" s="1"/>
  <c r="G68" i="63" s="1"/>
  <c r="D36" i="197"/>
  <c r="B54" i="202"/>
  <c r="AQ25" i="202"/>
  <c r="AP25" i="202"/>
  <c r="O12" i="201"/>
  <c r="J12" i="201" s="1"/>
  <c r="G84" i="63" s="1"/>
  <c r="D32" i="201"/>
  <c r="O17" i="201"/>
  <c r="J17" i="201" s="1"/>
  <c r="G89" i="63" s="1"/>
  <c r="D37" i="201"/>
  <c r="O231" i="201"/>
  <c r="O168" i="201"/>
  <c r="O147" i="201"/>
  <c r="C145" i="202"/>
  <c r="AP19" i="202"/>
  <c r="AQ19" i="202"/>
  <c r="Q25" i="197"/>
  <c r="L25" i="197"/>
  <c r="S25" i="197"/>
  <c r="AQ26" i="198"/>
  <c r="AP26" i="198"/>
  <c r="AQ29" i="198"/>
  <c r="AP29" i="198"/>
  <c r="AQ24" i="198"/>
  <c r="AP24" i="198"/>
  <c r="AQ64" i="194"/>
  <c r="AP64" i="194"/>
  <c r="AQ27" i="198"/>
  <c r="AP27" i="198"/>
  <c r="D34" i="197"/>
  <c r="O14" i="197"/>
  <c r="J14" i="197" s="1"/>
  <c r="G66" i="63" s="1"/>
  <c r="AV31" i="194"/>
  <c r="AS31" i="194"/>
  <c r="AU31" i="194"/>
  <c r="AT31" i="194"/>
  <c r="AP60" i="194"/>
  <c r="AQ60" i="194"/>
  <c r="S26" i="193"/>
  <c r="Q26" i="193"/>
  <c r="O154" i="197"/>
  <c r="D33" i="193"/>
  <c r="O13" i="193"/>
  <c r="J13" i="193" s="1"/>
  <c r="G45" i="63" s="1"/>
  <c r="O19" i="193"/>
  <c r="J19" i="193" s="1"/>
  <c r="G51" i="63" s="1"/>
  <c r="D39" i="193"/>
  <c r="AP20" i="194"/>
  <c r="C152" i="194"/>
  <c r="AQ20" i="194"/>
  <c r="B63" i="194"/>
  <c r="L26" i="193"/>
  <c r="L137" i="201"/>
  <c r="R133" i="201"/>
  <c r="W127" i="201" s="1"/>
  <c r="W128" i="201" s="1"/>
  <c r="W129" i="201" s="1"/>
  <c r="BC57" i="202"/>
  <c r="BA57" i="202"/>
  <c r="AQ31" i="202"/>
  <c r="AP31" i="202"/>
  <c r="O24" i="201"/>
  <c r="J24" i="201" s="1"/>
  <c r="G96" i="63" s="1"/>
  <c r="D44" i="201"/>
  <c r="AQ59" i="198"/>
  <c r="AP59" i="198"/>
  <c r="AE59" i="198" s="1"/>
  <c r="AJ59" i="198" s="1"/>
  <c r="BC53" i="202"/>
  <c r="BA53" i="202"/>
  <c r="D34" i="201"/>
  <c r="O14" i="201"/>
  <c r="J14" i="201" s="1"/>
  <c r="G86" i="63" s="1"/>
  <c r="AQ26" i="202"/>
  <c r="AP26" i="202"/>
  <c r="S26" i="201"/>
  <c r="AG49" i="198"/>
  <c r="AJ49" i="198" s="1"/>
  <c r="AC49" i="198"/>
  <c r="AR49" i="198"/>
  <c r="L139" i="197"/>
  <c r="AQ20" i="198"/>
  <c r="C152" i="198"/>
  <c r="AP20" i="198"/>
  <c r="AS51" i="198"/>
  <c r="AV51" i="198"/>
  <c r="AU51" i="198"/>
  <c r="AT51" i="198"/>
  <c r="O15" i="197"/>
  <c r="J15" i="197" s="1"/>
  <c r="G67" i="63" s="1"/>
  <c r="D35" i="197"/>
  <c r="B44" i="198"/>
  <c r="O18" i="197"/>
  <c r="J18" i="197" s="1"/>
  <c r="G70" i="63" s="1"/>
  <c r="D38" i="197"/>
  <c r="D41" i="197"/>
  <c r="O21" i="197"/>
  <c r="J21" i="197" s="1"/>
  <c r="G73" i="63" s="1"/>
  <c r="BC49" i="202"/>
  <c r="BA49" i="202"/>
  <c r="AP30" i="202"/>
  <c r="AQ30" i="202"/>
  <c r="AQ58" i="202"/>
  <c r="AP58" i="202"/>
  <c r="AE58" i="202" s="1"/>
  <c r="AJ78" i="202"/>
  <c r="AQ59" i="202"/>
  <c r="AP59" i="202"/>
  <c r="AE59" i="202" s="1"/>
  <c r="AJ59" i="202" s="1"/>
  <c r="BC51" i="202"/>
  <c r="BA51" i="202"/>
  <c r="AT55" i="202"/>
  <c r="AV55" i="202"/>
  <c r="AU55" i="202"/>
  <c r="AS55" i="202"/>
  <c r="B65" i="202"/>
  <c r="Q27" i="201"/>
  <c r="S27" i="201"/>
  <c r="D42" i="201"/>
  <c r="O22" i="201"/>
  <c r="J22" i="201" s="1"/>
  <c r="G94" i="63" s="1"/>
  <c r="C117" i="202"/>
  <c r="AQ15" i="202"/>
  <c r="AP15" i="202"/>
  <c r="D41" i="201"/>
  <c r="O21" i="201"/>
  <c r="J21" i="201" s="1"/>
  <c r="G93" i="63" s="1"/>
  <c r="O16" i="201"/>
  <c r="J16" i="201" s="1"/>
  <c r="G88" i="63" s="1"/>
  <c r="D36" i="201"/>
  <c r="B66" i="198"/>
  <c r="AJ56" i="198"/>
  <c r="O19" i="197"/>
  <c r="J19" i="197" s="1"/>
  <c r="G71" i="63" s="1"/>
  <c r="D39" i="197"/>
  <c r="AQ28" i="198"/>
  <c r="AP28" i="198"/>
  <c r="BA49" i="198"/>
  <c r="BC49" i="198"/>
  <c r="O23" i="197"/>
  <c r="J23" i="197" s="1"/>
  <c r="G75" i="63" s="1"/>
  <c r="D43" i="197"/>
  <c r="Q26" i="197"/>
  <c r="L26" i="197"/>
  <c r="S26" i="197"/>
  <c r="O24" i="197"/>
  <c r="J24" i="197" s="1"/>
  <c r="G76" i="63" s="1"/>
  <c r="D44" i="197"/>
  <c r="C131" i="198"/>
  <c r="AQ17" i="198"/>
  <c r="AP17" i="198"/>
  <c r="AT57" i="194"/>
  <c r="AS57" i="194"/>
  <c r="AV57" i="194"/>
  <c r="AU57" i="194"/>
  <c r="AQ29" i="194"/>
  <c r="AP29" i="194"/>
  <c r="AS56" i="194"/>
  <c r="AV56" i="194"/>
  <c r="AU56" i="194"/>
  <c r="AT56" i="194"/>
  <c r="AQ53" i="194"/>
  <c r="AP53" i="194"/>
  <c r="AE53" i="194" s="1"/>
  <c r="AQ30" i="194"/>
  <c r="AP30" i="194"/>
  <c r="AQ58" i="194"/>
  <c r="AP58" i="194"/>
  <c r="AE58" i="194" s="1"/>
  <c r="AJ58" i="194" s="1"/>
  <c r="B45" i="194"/>
  <c r="AP28" i="194"/>
  <c r="AQ28" i="194"/>
  <c r="AQ56" i="194"/>
  <c r="AP56" i="194"/>
  <c r="AE56" i="194" s="1"/>
  <c r="AJ56" i="194" s="1"/>
  <c r="B43" i="194"/>
  <c r="AQ32" i="194"/>
  <c r="AP32" i="194"/>
  <c r="R147" i="193"/>
  <c r="J30" i="193" s="1"/>
  <c r="Q30" i="193" s="1"/>
  <c r="Q147" i="193"/>
  <c r="AQ55" i="198"/>
  <c r="AP55" i="198"/>
  <c r="AE55" i="198" s="1"/>
  <c r="AJ55" i="198" s="1"/>
  <c r="AQ22" i="198"/>
  <c r="AP22" i="198"/>
  <c r="B58" i="198"/>
  <c r="C103" i="198"/>
  <c r="AQ13" i="198"/>
  <c r="AP13" i="198"/>
  <c r="O210" i="197"/>
  <c r="AV70" i="194"/>
  <c r="AV71" i="194" s="1"/>
  <c r="AV72" i="194" s="1"/>
  <c r="AG85" i="194"/>
  <c r="AJ85" i="194" s="1"/>
  <c r="AT45" i="194"/>
  <c r="AS45" i="194"/>
  <c r="AV45" i="194"/>
  <c r="AU45" i="194"/>
  <c r="D30" i="193"/>
  <c r="O10" i="193"/>
  <c r="J10" i="193" s="1"/>
  <c r="G42" i="63" s="1"/>
  <c r="R182" i="193"/>
  <c r="J35" i="193" s="1"/>
  <c r="Q182" i="193"/>
  <c r="R217" i="197"/>
  <c r="J40" i="197" s="1"/>
  <c r="Q217" i="197"/>
  <c r="S27" i="193"/>
  <c r="Q27" i="193"/>
  <c r="C138" i="194"/>
  <c r="AQ18" i="194"/>
  <c r="AP18" i="194"/>
  <c r="AU58" i="194"/>
  <c r="AV58" i="194"/>
  <c r="AT58" i="194"/>
  <c r="AS58" i="194"/>
  <c r="AU43" i="194"/>
  <c r="AT43" i="194"/>
  <c r="AV43" i="194"/>
  <c r="AS43" i="194"/>
  <c r="AP31" i="194"/>
  <c r="AQ31" i="194"/>
  <c r="L41" i="197"/>
  <c r="S29" i="193"/>
  <c r="Q29" i="193"/>
  <c r="B61" i="194"/>
  <c r="B64" i="202"/>
  <c r="AG85" i="202"/>
  <c r="AJ85" i="202" s="1"/>
  <c r="AV70" i="202"/>
  <c r="AV71" i="202" s="1"/>
  <c r="AV72" i="202" s="1"/>
  <c r="AQ55" i="202"/>
  <c r="AP55" i="202"/>
  <c r="AE55" i="202" s="1"/>
  <c r="AJ55" i="202" s="1"/>
  <c r="AQ22" i="202"/>
  <c r="AP22" i="202"/>
  <c r="C131" i="202"/>
  <c r="AP17" i="202"/>
  <c r="AQ17" i="202"/>
  <c r="C103" i="202"/>
  <c r="AP13" i="202"/>
  <c r="AQ13" i="202"/>
  <c r="AP64" i="202"/>
  <c r="AQ64" i="202"/>
  <c r="B43" i="202"/>
  <c r="O15" i="201"/>
  <c r="J15" i="201" s="1"/>
  <c r="G87" i="63" s="1"/>
  <c r="D35" i="201"/>
  <c r="AQ24" i="202"/>
  <c r="AP24" i="202"/>
  <c r="D33" i="201"/>
  <c r="O13" i="201"/>
  <c r="J13" i="201" s="1"/>
  <c r="G85" i="63" s="1"/>
  <c r="AQ53" i="198"/>
  <c r="AP53" i="198"/>
  <c r="AE53" i="198" s="1"/>
  <c r="AV65" i="202"/>
  <c r="AT65" i="202"/>
  <c r="AS65" i="202"/>
  <c r="AU65" i="202"/>
  <c r="O210" i="201"/>
  <c r="Q29" i="201"/>
  <c r="S29" i="201"/>
  <c r="O20" i="201"/>
  <c r="J20" i="201" s="1"/>
  <c r="G92" i="63" s="1"/>
  <c r="D40" i="201"/>
  <c r="C138" i="202"/>
  <c r="AQ18" i="202"/>
  <c r="AP18" i="202"/>
  <c r="R196" i="201"/>
  <c r="J37" i="201" s="1"/>
  <c r="Q37" i="201" s="1"/>
  <c r="Q196" i="201"/>
  <c r="O203" i="201"/>
  <c r="C124" i="202"/>
  <c r="AQ16" i="202"/>
  <c r="AP16" i="202"/>
  <c r="AQ61" i="198"/>
  <c r="AP61" i="198"/>
  <c r="AQ21" i="202"/>
  <c r="AP21" i="202"/>
  <c r="BC50" i="198"/>
  <c r="BA50" i="198"/>
  <c r="AS57" i="198"/>
  <c r="AV57" i="198"/>
  <c r="AU57" i="198"/>
  <c r="AT57" i="198"/>
  <c r="AS55" i="198"/>
  <c r="AV55" i="198"/>
  <c r="AU55" i="198"/>
  <c r="AT55" i="198"/>
  <c r="Q27" i="197"/>
  <c r="L27" i="197"/>
  <c r="S27" i="197"/>
  <c r="BC56" i="198"/>
  <c r="BA56" i="198"/>
  <c r="O10" i="197"/>
  <c r="J10" i="197" s="1"/>
  <c r="G62" i="63" s="1"/>
  <c r="D30" i="197"/>
  <c r="Q29" i="197"/>
  <c r="L29" i="197"/>
  <c r="S29" i="197"/>
  <c r="R238" i="197"/>
  <c r="J43" i="197" s="1"/>
  <c r="Q238" i="197"/>
  <c r="R245" i="197"/>
  <c r="J44" i="197" s="1"/>
  <c r="Q245" i="197"/>
  <c r="C117" i="198"/>
  <c r="AQ15" i="198"/>
  <c r="AP15" i="198"/>
  <c r="O203" i="197"/>
  <c r="AP66" i="194"/>
  <c r="AQ66" i="194"/>
  <c r="AQ13" i="194"/>
  <c r="C103" i="194"/>
  <c r="AP13" i="194"/>
  <c r="AQ54" i="194"/>
  <c r="AP54" i="194"/>
  <c r="AE54" i="194" s="1"/>
  <c r="O16" i="193"/>
  <c r="J16" i="193" s="1"/>
  <c r="G48" i="63" s="1"/>
  <c r="D36" i="193"/>
  <c r="D35" i="193"/>
  <c r="O15" i="193"/>
  <c r="J15" i="193" s="1"/>
  <c r="G47" i="63" s="1"/>
  <c r="AI24" i="192"/>
  <c r="O32" i="192"/>
  <c r="B60" i="194"/>
  <c r="S28" i="193"/>
  <c r="Q28" i="193"/>
  <c r="O18" i="193"/>
  <c r="J18" i="193" s="1"/>
  <c r="G50" i="63" s="1"/>
  <c r="D38" i="193"/>
  <c r="AP24" i="194"/>
  <c r="AQ24" i="194"/>
  <c r="O23" i="201"/>
  <c r="J23" i="201" s="1"/>
  <c r="G95" i="63" s="1"/>
  <c r="D43" i="201"/>
  <c r="AT59" i="202"/>
  <c r="AS59" i="202"/>
  <c r="AV59" i="202"/>
  <c r="AU59" i="202"/>
  <c r="AT43" i="202"/>
  <c r="AS43" i="202"/>
  <c r="AV43" i="202"/>
  <c r="AU43" i="202"/>
  <c r="AQ65" i="202"/>
  <c r="AP65" i="202"/>
  <c r="AS44" i="202"/>
  <c r="AV44" i="202"/>
  <c r="AU44" i="202"/>
  <c r="AT44" i="202"/>
  <c r="O32" i="200"/>
  <c r="AI24" i="200"/>
  <c r="O18" i="201"/>
  <c r="J18" i="201" s="1"/>
  <c r="G90" i="63" s="1"/>
  <c r="D38" i="201"/>
  <c r="BC54" i="198"/>
  <c r="BA54" i="198"/>
  <c r="I129" i="201"/>
  <c r="H129" i="201" s="1"/>
  <c r="L129" i="201" s="1"/>
  <c r="AD75" i="202"/>
  <c r="R154" i="201"/>
  <c r="J31" i="201" s="1"/>
  <c r="Q154" i="201"/>
  <c r="AQ32" i="202"/>
  <c r="AP32" i="202"/>
  <c r="AP23" i="202"/>
  <c r="AQ23" i="202"/>
  <c r="C110" i="202"/>
  <c r="C113" i="202" s="1"/>
  <c r="AQ14" i="202"/>
  <c r="AP14" i="202"/>
  <c r="L25" i="201"/>
  <c r="AU60" i="198"/>
  <c r="AV60" i="198"/>
  <c r="AT60" i="198"/>
  <c r="AS60" i="198"/>
  <c r="AJ89" i="198"/>
  <c r="L41" i="201"/>
  <c r="AQ57" i="198"/>
  <c r="AP57" i="198"/>
  <c r="AE57" i="198" s="1"/>
  <c r="AP30" i="198"/>
  <c r="AQ30" i="198"/>
  <c r="AQ32" i="198"/>
  <c r="AP32" i="198"/>
  <c r="O12" i="197"/>
  <c r="J12" i="197" s="1"/>
  <c r="G64" i="63" s="1"/>
  <c r="D32" i="197"/>
  <c r="AQ31" i="198"/>
  <c r="AP31" i="198"/>
  <c r="AU54" i="194"/>
  <c r="AV54" i="194"/>
  <c r="AT54" i="194"/>
  <c r="AS54" i="194"/>
  <c r="C145" i="194"/>
  <c r="AP19" i="194"/>
  <c r="AQ19" i="194"/>
  <c r="AP14" i="194"/>
  <c r="C110" i="194"/>
  <c r="C113" i="194" s="1"/>
  <c r="AQ14" i="194"/>
  <c r="AP26" i="194"/>
  <c r="AQ26" i="194"/>
  <c r="D34" i="193"/>
  <c r="O14" i="193"/>
  <c r="J14" i="193" s="1"/>
  <c r="G46" i="63" s="1"/>
  <c r="C117" i="194"/>
  <c r="AQ15" i="194"/>
  <c r="AP15" i="194"/>
  <c r="AG85" i="195"/>
  <c r="D41" i="193"/>
  <c r="O21" i="193"/>
  <c r="J21" i="193" s="1"/>
  <c r="G53" i="63" s="1"/>
  <c r="L27" i="193"/>
  <c r="AG85" i="190"/>
  <c r="AJ85" i="190" s="1"/>
  <c r="AV70" i="190"/>
  <c r="AV71" i="190" s="1"/>
  <c r="AV72" i="190" s="1"/>
  <c r="R224" i="189"/>
  <c r="J41" i="189" s="1"/>
  <c r="Q224" i="189"/>
  <c r="R168" i="189"/>
  <c r="J33" i="189" s="1"/>
  <c r="Q168" i="189"/>
  <c r="R182" i="189"/>
  <c r="J35" i="189" s="1"/>
  <c r="Q182" i="189"/>
  <c r="B56" i="190"/>
  <c r="B54" i="190"/>
  <c r="R238" i="189"/>
  <c r="J43" i="189" s="1"/>
  <c r="Q238" i="189"/>
  <c r="R196" i="189"/>
  <c r="J37" i="189" s="1"/>
  <c r="Q196" i="189"/>
  <c r="R189" i="189"/>
  <c r="J36" i="189" s="1"/>
  <c r="Q189" i="189"/>
  <c r="B58" i="190"/>
  <c r="O19" i="189"/>
  <c r="J19" i="189" s="1"/>
  <c r="G31" i="63" s="1"/>
  <c r="D39" i="189"/>
  <c r="O15" i="189"/>
  <c r="J15" i="189" s="1"/>
  <c r="G27" i="63" s="1"/>
  <c r="D35" i="189"/>
  <c r="R217" i="189"/>
  <c r="J40" i="189" s="1"/>
  <c r="Q217" i="189"/>
  <c r="R245" i="189"/>
  <c r="J44" i="189" s="1"/>
  <c r="Q245" i="189"/>
  <c r="AG85" i="191"/>
  <c r="AT62" i="190"/>
  <c r="AV62" i="190"/>
  <c r="AU62" i="190"/>
  <c r="AS62" i="190"/>
  <c r="AP29" i="190"/>
  <c r="AQ29" i="190"/>
  <c r="AC49" i="190"/>
  <c r="AG49" i="190"/>
  <c r="AR49" i="190"/>
  <c r="AI25" i="188"/>
  <c r="O33" i="188"/>
  <c r="O23" i="189"/>
  <c r="J23" i="189" s="1"/>
  <c r="G35" i="63" s="1"/>
  <c r="D43" i="189"/>
  <c r="D33" i="189"/>
  <c r="O13" i="189"/>
  <c r="J13" i="189" s="1"/>
  <c r="G25" i="63" s="1"/>
  <c r="O20" i="189"/>
  <c r="J20" i="189" s="1"/>
  <c r="G32" i="63" s="1"/>
  <c r="D40" i="189"/>
  <c r="D41" i="189"/>
  <c r="O21" i="189"/>
  <c r="J21" i="189" s="1"/>
  <c r="G33" i="63" s="1"/>
  <c r="C138" i="190"/>
  <c r="AQ18" i="190"/>
  <c r="AP18" i="190"/>
  <c r="AP62" i="190"/>
  <c r="AQ62" i="190"/>
  <c r="Z49" i="190"/>
  <c r="Z50" i="190" s="1"/>
  <c r="Z51" i="190" s="1"/>
  <c r="Z52" i="190" s="1"/>
  <c r="Z53" i="190" s="1"/>
  <c r="Z54" i="190" s="1"/>
  <c r="Z55" i="190" s="1"/>
  <c r="Z56" i="190" s="1"/>
  <c r="Z57" i="190" s="1"/>
  <c r="Z58" i="190" s="1"/>
  <c r="Z59" i="190" s="1"/>
  <c r="Z60" i="190" s="1"/>
  <c r="Z61" i="190" s="1"/>
  <c r="Z62" i="190" s="1"/>
  <c r="Z63" i="190" s="1"/>
  <c r="Z64" i="190" s="1"/>
  <c r="Z65" i="190" s="1"/>
  <c r="Z66" i="190" s="1"/>
  <c r="AQ49" i="190"/>
  <c r="AP49" i="190"/>
  <c r="AE49" i="190" s="1"/>
  <c r="C117" i="190"/>
  <c r="AP15" i="190"/>
  <c r="AQ15" i="190"/>
  <c r="B45" i="190"/>
  <c r="AJ53" i="190"/>
  <c r="BA53" i="190"/>
  <c r="BC53" i="190"/>
  <c r="B59" i="190"/>
  <c r="AU43" i="190"/>
  <c r="AT43" i="190"/>
  <c r="AS43" i="190"/>
  <c r="AV43" i="190"/>
  <c r="D30" i="189"/>
  <c r="O10" i="189"/>
  <c r="J10" i="189" s="1"/>
  <c r="G22" i="63" s="1"/>
  <c r="AT19" i="190"/>
  <c r="AV19" i="190"/>
  <c r="AS19" i="190"/>
  <c r="AU19" i="190"/>
  <c r="R231" i="189"/>
  <c r="J42" i="189" s="1"/>
  <c r="Q42" i="189" s="1"/>
  <c r="Q231" i="189"/>
  <c r="AQ27" i="190"/>
  <c r="AP27" i="190"/>
  <c r="AQ26" i="190"/>
  <c r="AP26" i="190"/>
  <c r="AI24" i="188"/>
  <c r="O32" i="188"/>
  <c r="C124" i="190"/>
  <c r="AQ16" i="190"/>
  <c r="AP16" i="190"/>
  <c r="AP23" i="190"/>
  <c r="AQ23" i="190"/>
  <c r="AQ24" i="190"/>
  <c r="AP24" i="190"/>
  <c r="BC54" i="190"/>
  <c r="BA54" i="190"/>
  <c r="AQ60" i="190"/>
  <c r="AP60" i="190"/>
  <c r="B43" i="190"/>
  <c r="C103" i="190"/>
  <c r="AQ13" i="190"/>
  <c r="AP13" i="190"/>
  <c r="O24" i="189"/>
  <c r="J24" i="189" s="1"/>
  <c r="G36" i="63" s="1"/>
  <c r="D44" i="189"/>
  <c r="L29" i="189"/>
  <c r="Q29" i="189"/>
  <c r="S29" i="189"/>
  <c r="C110" i="190"/>
  <c r="C113" i="190" s="1"/>
  <c r="AP14" i="190"/>
  <c r="AQ14" i="190"/>
  <c r="BC57" i="190"/>
  <c r="BA57" i="190"/>
  <c r="B42" i="190"/>
  <c r="AP25" i="190"/>
  <c r="AQ25" i="190"/>
  <c r="S28" i="189"/>
  <c r="Q28" i="189"/>
  <c r="AQ32" i="190"/>
  <c r="AP32" i="190"/>
  <c r="O11" i="189"/>
  <c r="J11" i="189" s="1"/>
  <c r="G23" i="63" s="1"/>
  <c r="D31" i="189"/>
  <c r="R154" i="189"/>
  <c r="J31" i="189" s="1"/>
  <c r="Q154" i="189"/>
  <c r="I129" i="189"/>
  <c r="H129" i="189" s="1"/>
  <c r="L129" i="189" s="1"/>
  <c r="AD75" i="190"/>
  <c r="B78" i="190"/>
  <c r="BC55" i="190"/>
  <c r="BA55" i="190"/>
  <c r="AJ55" i="190"/>
  <c r="AT66" i="190"/>
  <c r="AS66" i="190"/>
  <c r="AV66" i="190"/>
  <c r="AU66" i="190"/>
  <c r="B64" i="190"/>
  <c r="B46" i="190"/>
  <c r="B60" i="190"/>
  <c r="C152" i="190"/>
  <c r="AQ20" i="190"/>
  <c r="AP20" i="190"/>
  <c r="B61" i="190"/>
  <c r="O22" i="189"/>
  <c r="J22" i="189" s="1"/>
  <c r="G34" i="63" s="1"/>
  <c r="D42" i="189"/>
  <c r="AQ31" i="190"/>
  <c r="AP31" i="190"/>
  <c r="C145" i="190"/>
  <c r="AP19" i="190"/>
  <c r="AQ19" i="190"/>
  <c r="AJ57" i="190"/>
  <c r="R210" i="189"/>
  <c r="J39" i="189" s="1"/>
  <c r="Q210" i="189"/>
  <c r="L25" i="189"/>
  <c r="S25" i="189"/>
  <c r="Q25" i="189"/>
  <c r="B52" i="190"/>
  <c r="BC50" i="190"/>
  <c r="BA50" i="190"/>
  <c r="AJ50" i="190"/>
  <c r="AV60" i="190"/>
  <c r="AU60" i="190"/>
  <c r="AT60" i="190"/>
  <c r="AS60" i="190"/>
  <c r="O17" i="189"/>
  <c r="J17" i="189" s="1"/>
  <c r="G29" i="63" s="1"/>
  <c r="D37" i="189"/>
  <c r="O18" i="189"/>
  <c r="J18" i="189" s="1"/>
  <c r="G30" i="63" s="1"/>
  <c r="D38" i="189"/>
  <c r="AQ30" i="190"/>
  <c r="AP30" i="190"/>
  <c r="O16" i="189"/>
  <c r="J16" i="189" s="1"/>
  <c r="G28" i="63" s="1"/>
  <c r="D36" i="189"/>
  <c r="C131" i="190"/>
  <c r="AQ17" i="190"/>
  <c r="AP17" i="190"/>
  <c r="L137" i="189"/>
  <c r="BC51" i="190"/>
  <c r="BA51" i="190"/>
  <c r="AJ51" i="190"/>
  <c r="BC56" i="190"/>
  <c r="BA56" i="190"/>
  <c r="BA52" i="190"/>
  <c r="BC52" i="190"/>
  <c r="AP28" i="190"/>
  <c r="AQ28" i="190"/>
  <c r="AQ21" i="190"/>
  <c r="AP21" i="190"/>
  <c r="BC58" i="190"/>
  <c r="BA58" i="190"/>
  <c r="L27" i="189"/>
  <c r="O12" i="189"/>
  <c r="J12" i="189" s="1"/>
  <c r="G24" i="63" s="1"/>
  <c r="D32" i="189"/>
  <c r="R203" i="189"/>
  <c r="J38" i="189" s="1"/>
  <c r="Q203" i="189"/>
  <c r="O147" i="189"/>
  <c r="O14" i="189"/>
  <c r="J14" i="189" s="1"/>
  <c r="G26" i="63" s="1"/>
  <c r="D34" i="189"/>
  <c r="AQ22" i="190"/>
  <c r="AP22" i="190"/>
  <c r="AT30" i="2"/>
  <c r="AU30" i="2"/>
  <c r="AV30" i="2"/>
  <c r="AS30" i="2"/>
  <c r="AS31" i="2"/>
  <c r="AU31" i="2"/>
  <c r="AV31" i="2"/>
  <c r="AT31" i="2"/>
  <c r="AS32" i="2"/>
  <c r="AU32" i="2"/>
  <c r="AT32" i="2"/>
  <c r="AV32" i="2"/>
  <c r="L137" i="186"/>
  <c r="L139" i="186" s="1"/>
  <c r="AP31" i="2"/>
  <c r="W31" i="2" s="1"/>
  <c r="AP32" i="2"/>
  <c r="W32" i="2" s="1"/>
  <c r="L28" i="186"/>
  <c r="R182" i="186"/>
  <c r="J35" i="186" s="1"/>
  <c r="L35" i="186" s="1"/>
  <c r="Q182" i="186"/>
  <c r="R231" i="186"/>
  <c r="J42" i="186" s="1"/>
  <c r="Q42" i="186" s="1"/>
  <c r="Q231" i="186"/>
  <c r="R224" i="186"/>
  <c r="J41" i="186" s="1"/>
  <c r="Q41" i="186" s="1"/>
  <c r="Q224" i="186"/>
  <c r="R210" i="186"/>
  <c r="J39" i="186" s="1"/>
  <c r="Q210" i="186"/>
  <c r="R189" i="186"/>
  <c r="J36" i="186" s="1"/>
  <c r="Q36" i="186" s="1"/>
  <c r="Q189" i="186"/>
  <c r="R175" i="186"/>
  <c r="J34" i="186" s="1"/>
  <c r="Q175" i="186"/>
  <c r="R245" i="186"/>
  <c r="J44" i="186" s="1"/>
  <c r="Q44" i="186" s="1"/>
  <c r="Q245" i="186"/>
  <c r="R161" i="186"/>
  <c r="J32" i="186" s="1"/>
  <c r="Q161" i="186"/>
  <c r="R154" i="186"/>
  <c r="J31" i="186" s="1"/>
  <c r="Q154" i="186"/>
  <c r="R147" i="186"/>
  <c r="J30" i="186" s="1"/>
  <c r="Q30" i="186" s="1"/>
  <c r="Q147" i="186"/>
  <c r="R196" i="186"/>
  <c r="J37" i="186" s="1"/>
  <c r="Q196" i="186"/>
  <c r="R203" i="186"/>
  <c r="J38" i="186" s="1"/>
  <c r="Q38" i="186" s="1"/>
  <c r="Q203" i="186"/>
  <c r="K42" i="186"/>
  <c r="R168" i="186"/>
  <c r="J33" i="186" s="1"/>
  <c r="Q33" i="186" s="1"/>
  <c r="Q168" i="186"/>
  <c r="S28" i="186"/>
  <c r="Q28" i="186"/>
  <c r="R238" i="186"/>
  <c r="J43" i="186" s="1"/>
  <c r="Q43" i="186" s="1"/>
  <c r="Q238" i="186"/>
  <c r="K41" i="186"/>
  <c r="K30" i="186"/>
  <c r="K31" i="186"/>
  <c r="K34" i="186"/>
  <c r="K33" i="186"/>
  <c r="L18" i="186"/>
  <c r="K38" i="186"/>
  <c r="R154" i="257" l="1"/>
  <c r="J31" i="257" s="1"/>
  <c r="Q203" i="229"/>
  <c r="R238" i="249"/>
  <c r="J43" i="249" s="1"/>
  <c r="L34" i="237"/>
  <c r="L29" i="261"/>
  <c r="Q182" i="253"/>
  <c r="S27" i="241"/>
  <c r="Q147" i="237"/>
  <c r="Q238" i="225"/>
  <c r="L28" i="229"/>
  <c r="Q27" i="237"/>
  <c r="Q28" i="229"/>
  <c r="S26" i="253"/>
  <c r="Q25" i="253"/>
  <c r="L25" i="253"/>
  <c r="Q147" i="261"/>
  <c r="BA51" i="238"/>
  <c r="L44" i="257"/>
  <c r="Q231" i="253"/>
  <c r="Q26" i="189"/>
  <c r="L139" i="221"/>
  <c r="S25" i="221"/>
  <c r="Q26" i="237"/>
  <c r="R231" i="257"/>
  <c r="J42" i="257" s="1"/>
  <c r="R245" i="229"/>
  <c r="J44" i="229" s="1"/>
  <c r="S26" i="189"/>
  <c r="L26" i="225"/>
  <c r="Q224" i="241"/>
  <c r="S26" i="237"/>
  <c r="R245" i="249"/>
  <c r="J44" i="249" s="1"/>
  <c r="S27" i="261"/>
  <c r="Q217" i="261"/>
  <c r="R154" i="229"/>
  <c r="J31" i="229" s="1"/>
  <c r="L26" i="189"/>
  <c r="Q27" i="209"/>
  <c r="S27" i="213"/>
  <c r="L25" i="233"/>
  <c r="L27" i="221"/>
  <c r="S26" i="225"/>
  <c r="Q27" i="189"/>
  <c r="R182" i="213"/>
  <c r="J35" i="213" s="1"/>
  <c r="S27" i="209"/>
  <c r="Q25" i="233"/>
  <c r="S27" i="221"/>
  <c r="S26" i="233"/>
  <c r="L43" i="237"/>
  <c r="R217" i="245"/>
  <c r="J40" i="245" s="1"/>
  <c r="Q40" i="245" s="1"/>
  <c r="L28" i="241"/>
  <c r="Q231" i="237"/>
  <c r="S27" i="189"/>
  <c r="Q29" i="205"/>
  <c r="L25" i="249"/>
  <c r="Q25" i="249"/>
  <c r="AJ49" i="194"/>
  <c r="L38" i="186"/>
  <c r="Q25" i="237"/>
  <c r="Q27" i="257"/>
  <c r="Q210" i="237"/>
  <c r="S28" i="241"/>
  <c r="Q29" i="245"/>
  <c r="AT49" i="250"/>
  <c r="S29" i="245"/>
  <c r="L37" i="201"/>
  <c r="S26" i="213"/>
  <c r="Q238" i="221"/>
  <c r="L38" i="237"/>
  <c r="S29" i="261"/>
  <c r="R168" i="257"/>
  <c r="J33" i="257" s="1"/>
  <c r="L44" i="217"/>
  <c r="R147" i="213"/>
  <c r="J30" i="213" s="1"/>
  <c r="S10" i="213" s="1"/>
  <c r="L26" i="213"/>
  <c r="Q29" i="261"/>
  <c r="Q29" i="217"/>
  <c r="L25" i="229"/>
  <c r="R196" i="233"/>
  <c r="J37" i="233" s="1"/>
  <c r="L27" i="241"/>
  <c r="L25" i="257"/>
  <c r="Q28" i="257"/>
  <c r="BA55" i="254"/>
  <c r="BC55" i="254"/>
  <c r="BC49" i="210"/>
  <c r="BA49" i="210"/>
  <c r="S29" i="217"/>
  <c r="Q25" i="229"/>
  <c r="Q27" i="241"/>
  <c r="L42" i="189"/>
  <c r="Q29" i="257"/>
  <c r="R168" i="213"/>
  <c r="J33" i="213" s="1"/>
  <c r="BC53" i="226"/>
  <c r="BA53" i="226"/>
  <c r="AJ53" i="226"/>
  <c r="B53" i="226" s="1"/>
  <c r="BC57" i="262"/>
  <c r="BA57" i="262"/>
  <c r="AJ57" i="262"/>
  <c r="B57" i="262" s="1"/>
  <c r="L41" i="217"/>
  <c r="L43" i="217"/>
  <c r="S29" i="257"/>
  <c r="W14" i="226"/>
  <c r="AG14" i="226" s="1"/>
  <c r="AG34" i="226" s="1"/>
  <c r="AJ34" i="226" s="1"/>
  <c r="BA57" i="206"/>
  <c r="BC57" i="206"/>
  <c r="L42" i="193"/>
  <c r="L38" i="217"/>
  <c r="L32" i="217"/>
  <c r="L32" i="213"/>
  <c r="L42" i="237"/>
  <c r="L41" i="257"/>
  <c r="L34" i="257"/>
  <c r="L29" i="257"/>
  <c r="BC52" i="226"/>
  <c r="AJ52" i="226"/>
  <c r="B52" i="226" s="1"/>
  <c r="L42" i="186"/>
  <c r="R203" i="245"/>
  <c r="J38" i="245" s="1"/>
  <c r="BC59" i="226"/>
  <c r="BA59" i="226"/>
  <c r="AJ59" i="226"/>
  <c r="B59" i="226" s="1"/>
  <c r="Q37" i="257"/>
  <c r="L37" i="257"/>
  <c r="Q36" i="261"/>
  <c r="L36" i="261"/>
  <c r="Q26" i="201"/>
  <c r="Q210" i="193"/>
  <c r="L25" i="217"/>
  <c r="S25" i="217"/>
  <c r="Q224" i="229"/>
  <c r="S27" i="249"/>
  <c r="Q231" i="261"/>
  <c r="R210" i="257"/>
  <c r="J39" i="257" s="1"/>
  <c r="Q39" i="257" s="1"/>
  <c r="R245" i="213"/>
  <c r="J44" i="213" s="1"/>
  <c r="Q217" i="186"/>
  <c r="Q245" i="193"/>
  <c r="L39" i="217"/>
  <c r="B85" i="214"/>
  <c r="AJ49" i="234"/>
  <c r="BA49" i="234"/>
  <c r="AJ49" i="246"/>
  <c r="B49" i="246" s="1"/>
  <c r="Q238" i="201"/>
  <c r="L26" i="229"/>
  <c r="L26" i="241"/>
  <c r="R217" i="257"/>
  <c r="J40" i="257" s="1"/>
  <c r="Q40" i="257" s="1"/>
  <c r="L25" i="209"/>
  <c r="AJ49" i="214"/>
  <c r="L26" i="209"/>
  <c r="Q26" i="229"/>
  <c r="Q203" i="221"/>
  <c r="Q26" i="241"/>
  <c r="L36" i="186"/>
  <c r="Q25" i="193"/>
  <c r="L26" i="201"/>
  <c r="Q25" i="209"/>
  <c r="Q26" i="209"/>
  <c r="R231" i="229"/>
  <c r="J42" i="229" s="1"/>
  <c r="Q42" i="229" s="1"/>
  <c r="S26" i="229"/>
  <c r="Q168" i="237"/>
  <c r="R147" i="249"/>
  <c r="J30" i="249" s="1"/>
  <c r="Q30" i="249" s="1"/>
  <c r="S26" i="241"/>
  <c r="Q25" i="257"/>
  <c r="Q196" i="193"/>
  <c r="S25" i="209"/>
  <c r="S26" i="209"/>
  <c r="L25" i="225"/>
  <c r="AJ49" i="230"/>
  <c r="L28" i="245"/>
  <c r="S28" i="249"/>
  <c r="S25" i="257"/>
  <c r="R238" i="241"/>
  <c r="J43" i="241" s="1"/>
  <c r="Q238" i="241"/>
  <c r="L41" i="186"/>
  <c r="L31" i="217"/>
  <c r="S25" i="225"/>
  <c r="Q28" i="245"/>
  <c r="L27" i="249"/>
  <c r="L28" i="249"/>
  <c r="G10" i="63"/>
  <c r="S18" i="186"/>
  <c r="Q18" i="186"/>
  <c r="Q32" i="241"/>
  <c r="L32" i="241"/>
  <c r="L139" i="201"/>
  <c r="AF102" i="242"/>
  <c r="AH102" i="242" s="1"/>
  <c r="AE33" i="242" s="1"/>
  <c r="G344" i="63"/>
  <c r="Q12" i="253"/>
  <c r="L12" i="253"/>
  <c r="L29" i="249"/>
  <c r="G341" i="63"/>
  <c r="AS49" i="202"/>
  <c r="AT49" i="202"/>
  <c r="AU49" i="202"/>
  <c r="AV49" i="202"/>
  <c r="BC52" i="210"/>
  <c r="AJ52" i="210"/>
  <c r="B52" i="210" s="1"/>
  <c r="BA52" i="210"/>
  <c r="L27" i="237"/>
  <c r="G279" i="63"/>
  <c r="L28" i="217"/>
  <c r="G180" i="63"/>
  <c r="G361" i="63"/>
  <c r="L29" i="253"/>
  <c r="BC51" i="250"/>
  <c r="BA51" i="250"/>
  <c r="G258" i="63"/>
  <c r="L26" i="233"/>
  <c r="L22" i="229"/>
  <c r="G234" i="63"/>
  <c r="S22" i="229"/>
  <c r="Q22" i="229"/>
  <c r="L25" i="193"/>
  <c r="G57" i="63"/>
  <c r="BA51" i="262"/>
  <c r="BC51" i="262"/>
  <c r="L28" i="225"/>
  <c r="G220" i="63"/>
  <c r="L31" i="213"/>
  <c r="S29" i="253"/>
  <c r="AJ49" i="258"/>
  <c r="L28" i="193"/>
  <c r="G60" i="63"/>
  <c r="G122" i="63"/>
  <c r="Q10" i="209"/>
  <c r="L10" i="209"/>
  <c r="G379" i="63"/>
  <c r="L27" i="257"/>
  <c r="Q203" i="257"/>
  <c r="R203" i="257"/>
  <c r="J38" i="257" s="1"/>
  <c r="L25" i="261"/>
  <c r="G397" i="63"/>
  <c r="L29" i="193"/>
  <c r="G61" i="63"/>
  <c r="L34" i="186"/>
  <c r="L34" i="193"/>
  <c r="BC59" i="194"/>
  <c r="BA59" i="194"/>
  <c r="AJ59" i="194"/>
  <c r="B59" i="194" s="1"/>
  <c r="BC53" i="234"/>
  <c r="AJ53" i="234"/>
  <c r="B53" i="234" s="1"/>
  <c r="BA53" i="234"/>
  <c r="BC55" i="250"/>
  <c r="AJ55" i="250"/>
  <c r="B55" i="250" s="1"/>
  <c r="BA55" i="250"/>
  <c r="AJ51" i="250"/>
  <c r="B51" i="250" s="1"/>
  <c r="G179" i="63"/>
  <c r="L27" i="217"/>
  <c r="L28" i="189"/>
  <c r="G40" i="63"/>
  <c r="BC51" i="194"/>
  <c r="BA51" i="194"/>
  <c r="AJ51" i="194"/>
  <c r="B51" i="194" s="1"/>
  <c r="G101" i="63"/>
  <c r="L29" i="201"/>
  <c r="G261" i="63"/>
  <c r="L29" i="233"/>
  <c r="R196" i="261"/>
  <c r="J37" i="261" s="1"/>
  <c r="G11" i="63"/>
  <c r="S19" i="186"/>
  <c r="Q19" i="186"/>
  <c r="L19" i="186"/>
  <c r="BC57" i="234"/>
  <c r="AJ57" i="234"/>
  <c r="B57" i="234" s="1"/>
  <c r="BA57" i="234"/>
  <c r="L26" i="249"/>
  <c r="G338" i="63"/>
  <c r="G400" i="63"/>
  <c r="L28" i="261"/>
  <c r="AJ49" i="190"/>
  <c r="B49" i="190" s="1"/>
  <c r="L36" i="217"/>
  <c r="AF151" i="254"/>
  <c r="AH151" i="254" s="1"/>
  <c r="AE40" i="254" s="1"/>
  <c r="BC56" i="202"/>
  <c r="BA56" i="202"/>
  <c r="S30" i="229"/>
  <c r="L35" i="229"/>
  <c r="Q35" i="229"/>
  <c r="G99" i="63"/>
  <c r="L27" i="201"/>
  <c r="G157" i="63"/>
  <c r="L25" i="213"/>
  <c r="Q32" i="189"/>
  <c r="L32" i="189"/>
  <c r="BA49" i="226"/>
  <c r="BC49" i="226"/>
  <c r="L27" i="261"/>
  <c r="G399" i="63"/>
  <c r="BA59" i="214"/>
  <c r="BC59" i="214"/>
  <c r="G378" i="63"/>
  <c r="L26" i="257"/>
  <c r="G277" i="63"/>
  <c r="L25" i="237"/>
  <c r="B50" i="262"/>
  <c r="B55" i="262"/>
  <c r="W18" i="262"/>
  <c r="AG18" i="262" s="1"/>
  <c r="Q19" i="261"/>
  <c r="S19" i="261"/>
  <c r="L19" i="261"/>
  <c r="W28" i="258"/>
  <c r="BC49" i="258"/>
  <c r="BA49" i="258"/>
  <c r="AU70" i="258"/>
  <c r="AU71" i="258" s="1"/>
  <c r="AU72" i="258" s="1"/>
  <c r="AJ75" i="258"/>
  <c r="W14" i="258"/>
  <c r="AG14" i="258" s="1"/>
  <c r="J144" i="254"/>
  <c r="C148" i="254"/>
  <c r="AV49" i="258"/>
  <c r="AU49" i="258"/>
  <c r="AT49" i="258"/>
  <c r="AS49" i="258"/>
  <c r="BC59" i="262"/>
  <c r="BA59" i="262"/>
  <c r="AJ59" i="262"/>
  <c r="Q12" i="261"/>
  <c r="L12" i="261"/>
  <c r="W16" i="258"/>
  <c r="AG16" i="258" s="1"/>
  <c r="W14" i="262"/>
  <c r="AG14" i="262" s="1"/>
  <c r="Q33" i="257"/>
  <c r="L33" i="257"/>
  <c r="C120" i="258"/>
  <c r="J116" i="258"/>
  <c r="W15" i="262"/>
  <c r="AG15" i="262" s="1"/>
  <c r="W20" i="262"/>
  <c r="AG20" i="262" s="1"/>
  <c r="BC58" i="262"/>
  <c r="BA58" i="262"/>
  <c r="AJ58" i="262"/>
  <c r="B54" i="254"/>
  <c r="W24" i="258"/>
  <c r="Q24" i="261"/>
  <c r="S24" i="261"/>
  <c r="L24" i="261"/>
  <c r="C106" i="262"/>
  <c r="J102" i="262"/>
  <c r="W25" i="262"/>
  <c r="C127" i="254"/>
  <c r="J123" i="254"/>
  <c r="J102" i="258"/>
  <c r="C106" i="258"/>
  <c r="R210" i="261"/>
  <c r="J39" i="261" s="1"/>
  <c r="Q210" i="261"/>
  <c r="Q20" i="261"/>
  <c r="S20" i="261"/>
  <c r="L20" i="261"/>
  <c r="J116" i="262"/>
  <c r="C120" i="262"/>
  <c r="W26" i="254"/>
  <c r="Q13" i="253"/>
  <c r="L13" i="253"/>
  <c r="R175" i="261"/>
  <c r="J34" i="261" s="1"/>
  <c r="S14" i="261" s="1"/>
  <c r="Q175" i="261"/>
  <c r="BC53" i="258"/>
  <c r="BA53" i="258"/>
  <c r="AJ53" i="258"/>
  <c r="J151" i="262"/>
  <c r="C155" i="262"/>
  <c r="W19" i="262"/>
  <c r="AG19" i="262" s="1"/>
  <c r="S13" i="257"/>
  <c r="Q13" i="257"/>
  <c r="L13" i="257"/>
  <c r="Q210" i="253"/>
  <c r="R210" i="253"/>
  <c r="J39" i="253" s="1"/>
  <c r="AG40" i="254"/>
  <c r="BA57" i="254"/>
  <c r="BC57" i="254"/>
  <c r="R130" i="257"/>
  <c r="V127" i="257" s="1"/>
  <c r="V128" i="257" s="1"/>
  <c r="V129" i="257" s="1"/>
  <c r="L139" i="257"/>
  <c r="W16" i="262"/>
  <c r="AG16" i="262" s="1"/>
  <c r="V109" i="258"/>
  <c r="AH109" i="258"/>
  <c r="AE34" i="258" s="1"/>
  <c r="G34" i="258"/>
  <c r="C141" i="258"/>
  <c r="J137" i="258"/>
  <c r="BC57" i="258"/>
  <c r="BA57" i="258"/>
  <c r="AJ57" i="258"/>
  <c r="W26" i="262"/>
  <c r="S24" i="257"/>
  <c r="Q24" i="257"/>
  <c r="L24" i="257"/>
  <c r="Q22" i="261"/>
  <c r="S22" i="261"/>
  <c r="L22" i="261"/>
  <c r="W15" i="254"/>
  <c r="AG15" i="254" s="1"/>
  <c r="Q36" i="253"/>
  <c r="L36" i="253"/>
  <c r="B85" i="262"/>
  <c r="S22" i="253"/>
  <c r="Q22" i="253"/>
  <c r="L22" i="253"/>
  <c r="S22" i="257"/>
  <c r="Q22" i="257"/>
  <c r="L22" i="257"/>
  <c r="S16" i="253"/>
  <c r="Q16" i="253"/>
  <c r="L16" i="253"/>
  <c r="W18" i="258"/>
  <c r="AG18" i="258" s="1"/>
  <c r="W31" i="254"/>
  <c r="Q10" i="261"/>
  <c r="S10" i="261"/>
  <c r="L10" i="261"/>
  <c r="W21" i="254"/>
  <c r="AG21" i="254" s="1"/>
  <c r="BC55" i="258"/>
  <c r="BA55" i="258"/>
  <c r="S11" i="253"/>
  <c r="Q11" i="253"/>
  <c r="L11" i="253"/>
  <c r="W23" i="254"/>
  <c r="J130" i="254"/>
  <c r="C134" i="254"/>
  <c r="W25" i="258"/>
  <c r="Q18" i="261"/>
  <c r="S18" i="261"/>
  <c r="L18" i="261"/>
  <c r="Q17" i="261"/>
  <c r="S17" i="261"/>
  <c r="L17" i="261"/>
  <c r="Q14" i="261"/>
  <c r="L14" i="261"/>
  <c r="AJ75" i="262"/>
  <c r="AU70" i="262"/>
  <c r="AU71" i="262" s="1"/>
  <c r="AU72" i="262" s="1"/>
  <c r="B54" i="262"/>
  <c r="B49" i="262"/>
  <c r="R245" i="261"/>
  <c r="J44" i="261" s="1"/>
  <c r="Q245" i="261"/>
  <c r="S12" i="257"/>
  <c r="L12" i="257"/>
  <c r="Q12" i="257"/>
  <c r="S10" i="257"/>
  <c r="Q10" i="257"/>
  <c r="L10" i="257"/>
  <c r="BA51" i="258"/>
  <c r="BC51" i="258"/>
  <c r="W27" i="258"/>
  <c r="S21" i="253"/>
  <c r="Q21" i="253"/>
  <c r="L21" i="253"/>
  <c r="W32" i="258"/>
  <c r="L40" i="261"/>
  <c r="Q11" i="261"/>
  <c r="L11" i="261"/>
  <c r="C127" i="262"/>
  <c r="J123" i="262"/>
  <c r="BC52" i="254"/>
  <c r="BA52" i="254"/>
  <c r="AJ52" i="254"/>
  <c r="W30" i="258"/>
  <c r="J116" i="254"/>
  <c r="C120" i="254"/>
  <c r="J123" i="258"/>
  <c r="C127" i="258"/>
  <c r="V109" i="262"/>
  <c r="AH109" i="262"/>
  <c r="AE34" i="262" s="1"/>
  <c r="G34" i="262"/>
  <c r="Q41" i="261"/>
  <c r="L41" i="261"/>
  <c r="B59" i="258"/>
  <c r="Q44" i="253"/>
  <c r="L44" i="253"/>
  <c r="B54" i="258"/>
  <c r="S20" i="257"/>
  <c r="Q20" i="257"/>
  <c r="L20" i="257"/>
  <c r="W21" i="262"/>
  <c r="AG21" i="262" s="1"/>
  <c r="R130" i="253"/>
  <c r="V127" i="253" s="1"/>
  <c r="V128" i="253" s="1"/>
  <c r="V129" i="253" s="1"/>
  <c r="L139" i="253"/>
  <c r="S24" i="253"/>
  <c r="Q24" i="253"/>
  <c r="L24" i="253"/>
  <c r="W29" i="258"/>
  <c r="R130" i="261"/>
  <c r="V127" i="261" s="1"/>
  <c r="V128" i="261" s="1"/>
  <c r="V129" i="261" s="1"/>
  <c r="L139" i="261"/>
  <c r="AJ55" i="258"/>
  <c r="AV49" i="262"/>
  <c r="AT49" i="262"/>
  <c r="AU49" i="262"/>
  <c r="AS49" i="262"/>
  <c r="Q224" i="253"/>
  <c r="R224" i="253"/>
  <c r="J41" i="253" s="1"/>
  <c r="S14" i="253"/>
  <c r="Q14" i="253"/>
  <c r="L14" i="253"/>
  <c r="J144" i="262"/>
  <c r="C148" i="262"/>
  <c r="S23" i="253"/>
  <c r="Q23" i="253"/>
  <c r="L23" i="253"/>
  <c r="S11" i="257"/>
  <c r="Q11" i="257"/>
  <c r="L11" i="257"/>
  <c r="Q35" i="253"/>
  <c r="S30" i="253"/>
  <c r="L35" i="253"/>
  <c r="S19" i="253"/>
  <c r="Q19" i="253"/>
  <c r="L19" i="253"/>
  <c r="L30" i="261"/>
  <c r="L43" i="257"/>
  <c r="BA53" i="254"/>
  <c r="BC53" i="254"/>
  <c r="AJ53" i="254"/>
  <c r="Q147" i="253"/>
  <c r="R147" i="253"/>
  <c r="J30" i="253" s="1"/>
  <c r="Q32" i="253"/>
  <c r="L32" i="253"/>
  <c r="S12" i="253"/>
  <c r="Q42" i="253"/>
  <c r="L42" i="253"/>
  <c r="AH109" i="254"/>
  <c r="AE34" i="254" s="1"/>
  <c r="V109" i="254"/>
  <c r="G34" i="254"/>
  <c r="BC58" i="254"/>
  <c r="BA58" i="254"/>
  <c r="AJ58" i="254"/>
  <c r="C141" i="262"/>
  <c r="J137" i="262"/>
  <c r="Q15" i="261"/>
  <c r="L15" i="261"/>
  <c r="W19" i="254"/>
  <c r="AG19" i="254" s="1"/>
  <c r="B57" i="254"/>
  <c r="W25" i="254"/>
  <c r="Q13" i="261"/>
  <c r="S13" i="261"/>
  <c r="L13" i="261"/>
  <c r="AU70" i="254"/>
  <c r="AU71" i="254" s="1"/>
  <c r="AU72" i="254" s="1"/>
  <c r="AJ75" i="254"/>
  <c r="Q168" i="253"/>
  <c r="R168" i="253"/>
  <c r="J33" i="253" s="1"/>
  <c r="S13" i="253" s="1"/>
  <c r="Q238" i="253"/>
  <c r="R238" i="253"/>
  <c r="J43" i="253" s="1"/>
  <c r="W17" i="254"/>
  <c r="AG17" i="254" s="1"/>
  <c r="W32" i="262"/>
  <c r="W30" i="262"/>
  <c r="R154" i="261"/>
  <c r="J31" i="261" s="1"/>
  <c r="Q154" i="261"/>
  <c r="W27" i="254"/>
  <c r="S23" i="257"/>
  <c r="Q23" i="257"/>
  <c r="L23" i="257"/>
  <c r="BC52" i="258"/>
  <c r="BA52" i="258"/>
  <c r="AJ52" i="258"/>
  <c r="R161" i="261"/>
  <c r="J32" i="261" s="1"/>
  <c r="S12" i="261" s="1"/>
  <c r="Q161" i="261"/>
  <c r="W17" i="262"/>
  <c r="AG17" i="262" s="1"/>
  <c r="W13" i="254"/>
  <c r="AG13" i="254" s="1"/>
  <c r="BC56" i="258"/>
  <c r="BA56" i="258"/>
  <c r="AJ56" i="258"/>
  <c r="S17" i="253"/>
  <c r="Q17" i="253"/>
  <c r="L17" i="253"/>
  <c r="S14" i="257"/>
  <c r="Q14" i="257"/>
  <c r="L14" i="257"/>
  <c r="R203" i="261"/>
  <c r="J38" i="261" s="1"/>
  <c r="Q203" i="261"/>
  <c r="W23" i="262"/>
  <c r="W20" i="258"/>
  <c r="AG20" i="258" s="1"/>
  <c r="S17" i="257"/>
  <c r="Q17" i="257"/>
  <c r="L17" i="257"/>
  <c r="AJ51" i="258"/>
  <c r="Q34" i="253"/>
  <c r="L34" i="253"/>
  <c r="Q31" i="257"/>
  <c r="L31" i="257"/>
  <c r="Q38" i="253"/>
  <c r="L38" i="253"/>
  <c r="S15" i="253"/>
  <c r="Q15" i="253"/>
  <c r="L15" i="253"/>
  <c r="W21" i="258"/>
  <c r="AG21" i="258" s="1"/>
  <c r="B49" i="258"/>
  <c r="W19" i="258"/>
  <c r="AG19" i="258" s="1"/>
  <c r="B49" i="254"/>
  <c r="S21" i="257"/>
  <c r="Q21" i="257"/>
  <c r="L21" i="257"/>
  <c r="BC50" i="254"/>
  <c r="BA50" i="254"/>
  <c r="AJ50" i="254"/>
  <c r="Q23" i="261"/>
  <c r="S23" i="261"/>
  <c r="L23" i="261"/>
  <c r="Q42" i="257"/>
  <c r="L42" i="257"/>
  <c r="W29" i="262"/>
  <c r="S16" i="257"/>
  <c r="Q16" i="257"/>
  <c r="L16" i="257"/>
  <c r="W18" i="254"/>
  <c r="AG18" i="254" s="1"/>
  <c r="W24" i="262"/>
  <c r="Q35" i="257"/>
  <c r="S30" i="257"/>
  <c r="W29" i="254"/>
  <c r="W30" i="254"/>
  <c r="S18" i="257"/>
  <c r="Q18" i="257"/>
  <c r="L18" i="257"/>
  <c r="S19" i="257"/>
  <c r="Q19" i="257"/>
  <c r="L19" i="257"/>
  <c r="W17" i="258"/>
  <c r="AG17" i="258" s="1"/>
  <c r="W22" i="262"/>
  <c r="AG22" i="262" s="1"/>
  <c r="W23" i="258"/>
  <c r="BC59" i="258"/>
  <c r="BA59" i="258"/>
  <c r="W28" i="262"/>
  <c r="W22" i="254"/>
  <c r="AG22" i="254" s="1"/>
  <c r="R182" i="261"/>
  <c r="J35" i="261" s="1"/>
  <c r="S15" i="261" s="1"/>
  <c r="Q182" i="261"/>
  <c r="Q40" i="253"/>
  <c r="L40" i="253"/>
  <c r="C148" i="258"/>
  <c r="J144" i="258"/>
  <c r="W13" i="262"/>
  <c r="AG13" i="262" s="1"/>
  <c r="BC50" i="262"/>
  <c r="BA50" i="262"/>
  <c r="W16" i="254"/>
  <c r="AG16" i="254" s="1"/>
  <c r="W27" i="262"/>
  <c r="J137" i="254"/>
  <c r="C141" i="254"/>
  <c r="Q21" i="261"/>
  <c r="S21" i="261"/>
  <c r="L21" i="261"/>
  <c r="Q30" i="257"/>
  <c r="L30" i="257"/>
  <c r="BC55" i="262"/>
  <c r="BA55" i="262"/>
  <c r="W13" i="258"/>
  <c r="AG13" i="258" s="1"/>
  <c r="W24" i="254"/>
  <c r="W14" i="254"/>
  <c r="AG14" i="254" s="1"/>
  <c r="W31" i="262"/>
  <c r="Q196" i="253"/>
  <c r="R196" i="253"/>
  <c r="J37" i="253" s="1"/>
  <c r="AT49" i="254"/>
  <c r="AS49" i="254"/>
  <c r="AV49" i="254"/>
  <c r="AU49" i="254"/>
  <c r="W15" i="258"/>
  <c r="AG15" i="258" s="1"/>
  <c r="W26" i="258"/>
  <c r="L42" i="261"/>
  <c r="B78" i="258"/>
  <c r="J130" i="262"/>
  <c r="C134" i="262"/>
  <c r="BC56" i="254"/>
  <c r="BA56" i="254"/>
  <c r="AJ56" i="254"/>
  <c r="J102" i="254"/>
  <c r="C106" i="254"/>
  <c r="S15" i="257"/>
  <c r="Q15" i="257"/>
  <c r="L15" i="257"/>
  <c r="J130" i="258"/>
  <c r="C134" i="258"/>
  <c r="W22" i="258"/>
  <c r="AG22" i="258" s="1"/>
  <c r="Q16" i="261"/>
  <c r="S16" i="261"/>
  <c r="L16" i="261"/>
  <c r="R238" i="261"/>
  <c r="J43" i="261" s="1"/>
  <c r="Q238" i="261"/>
  <c r="C155" i="258"/>
  <c r="J151" i="258"/>
  <c r="W32" i="254"/>
  <c r="W31" i="258"/>
  <c r="Q31" i="253"/>
  <c r="L31" i="253"/>
  <c r="Q33" i="261"/>
  <c r="L33" i="261"/>
  <c r="Q32" i="257"/>
  <c r="L32" i="257"/>
  <c r="Q36" i="257"/>
  <c r="L36" i="257"/>
  <c r="B59" i="246"/>
  <c r="B54" i="250"/>
  <c r="B55" i="246"/>
  <c r="B52" i="246"/>
  <c r="B56" i="246"/>
  <c r="S14" i="241"/>
  <c r="Q14" i="241"/>
  <c r="L13" i="237"/>
  <c r="S13" i="237"/>
  <c r="Q13" i="237"/>
  <c r="S30" i="241"/>
  <c r="Q35" i="241"/>
  <c r="L35" i="241"/>
  <c r="B85" i="242"/>
  <c r="B58" i="242"/>
  <c r="V109" i="238"/>
  <c r="AH109" i="238"/>
  <c r="AE34" i="238" s="1"/>
  <c r="G34" i="238"/>
  <c r="S19" i="245"/>
  <c r="Q19" i="245"/>
  <c r="L19" i="245"/>
  <c r="Q12" i="249"/>
  <c r="S12" i="249"/>
  <c r="L12" i="249"/>
  <c r="J144" i="246"/>
  <c r="C148" i="246"/>
  <c r="AS49" i="238"/>
  <c r="AU49" i="238"/>
  <c r="AT49" i="238"/>
  <c r="AV49" i="238"/>
  <c r="Q39" i="241"/>
  <c r="L39" i="241"/>
  <c r="W15" i="242"/>
  <c r="AG15" i="242" s="1"/>
  <c r="W14" i="242"/>
  <c r="AG14" i="242" s="1"/>
  <c r="R210" i="245"/>
  <c r="J39" i="245" s="1"/>
  <c r="Q210" i="245"/>
  <c r="Q44" i="249"/>
  <c r="L44" i="249"/>
  <c r="Q33" i="241"/>
  <c r="L33" i="241"/>
  <c r="C148" i="242"/>
  <c r="J144" i="242"/>
  <c r="AV49" i="242"/>
  <c r="AU49" i="242"/>
  <c r="AT49" i="242"/>
  <c r="AS49" i="242"/>
  <c r="AS49" i="246"/>
  <c r="AV49" i="246"/>
  <c r="AU49" i="246"/>
  <c r="AT49" i="246"/>
  <c r="W13" i="250"/>
  <c r="AG13" i="250" s="1"/>
  <c r="S17" i="237"/>
  <c r="Q17" i="237"/>
  <c r="L17" i="237"/>
  <c r="Q19" i="241"/>
  <c r="L19" i="241"/>
  <c r="S19" i="241"/>
  <c r="W20" i="246"/>
  <c r="AG20" i="246" s="1"/>
  <c r="Q154" i="249"/>
  <c r="R154" i="249"/>
  <c r="J31" i="249" s="1"/>
  <c r="S11" i="249" s="1"/>
  <c r="Q34" i="245"/>
  <c r="L34" i="245"/>
  <c r="B85" i="246"/>
  <c r="W23" i="250"/>
  <c r="Q11" i="249"/>
  <c r="L11" i="249"/>
  <c r="W31" i="250"/>
  <c r="C120" i="238"/>
  <c r="J116" i="238"/>
  <c r="S30" i="249"/>
  <c r="Q35" i="249"/>
  <c r="W32" i="246"/>
  <c r="W25" i="250"/>
  <c r="Q37" i="245"/>
  <c r="L37" i="245"/>
  <c r="W21" i="238"/>
  <c r="AG21" i="238" s="1"/>
  <c r="W30" i="242"/>
  <c r="J137" i="246"/>
  <c r="C141" i="246"/>
  <c r="S23" i="249"/>
  <c r="Q23" i="249"/>
  <c r="L23" i="249"/>
  <c r="L23" i="241"/>
  <c r="S23" i="241"/>
  <c r="Q23" i="241"/>
  <c r="W30" i="238"/>
  <c r="BA59" i="242"/>
  <c r="BC59" i="242"/>
  <c r="AJ59" i="242"/>
  <c r="S15" i="249"/>
  <c r="Q15" i="249"/>
  <c r="L15" i="249"/>
  <c r="Q44" i="237"/>
  <c r="L44" i="237"/>
  <c r="W24" i="238"/>
  <c r="BC51" i="242"/>
  <c r="BA51" i="242"/>
  <c r="AJ51" i="242"/>
  <c r="BA51" i="246"/>
  <c r="BC51" i="246"/>
  <c r="J151" i="250"/>
  <c r="C155" i="250"/>
  <c r="J116" i="250"/>
  <c r="C120" i="250"/>
  <c r="J102" i="238"/>
  <c r="C106" i="238"/>
  <c r="L24" i="241"/>
  <c r="S24" i="241"/>
  <c r="Q24" i="241"/>
  <c r="BC53" i="242"/>
  <c r="BA53" i="242"/>
  <c r="AJ53" i="242"/>
  <c r="C134" i="246"/>
  <c r="J130" i="246"/>
  <c r="C106" i="250"/>
  <c r="J102" i="250"/>
  <c r="W25" i="238"/>
  <c r="S10" i="237"/>
  <c r="Q10" i="237"/>
  <c r="L10" i="237"/>
  <c r="Q203" i="241"/>
  <c r="R203" i="241"/>
  <c r="J38" i="241" s="1"/>
  <c r="Q40" i="241"/>
  <c r="L40" i="241"/>
  <c r="W29" i="246"/>
  <c r="B56" i="238"/>
  <c r="L12" i="237"/>
  <c r="S12" i="237"/>
  <c r="Q12" i="237"/>
  <c r="B58" i="246"/>
  <c r="R130" i="245"/>
  <c r="V127" i="245" s="1"/>
  <c r="V128" i="245" s="1"/>
  <c r="V129" i="245" s="1"/>
  <c r="L139" i="245"/>
  <c r="W14" i="246"/>
  <c r="AG14" i="246" s="1"/>
  <c r="W23" i="238"/>
  <c r="Q39" i="237"/>
  <c r="L39" i="237"/>
  <c r="W29" i="242"/>
  <c r="W28" i="246"/>
  <c r="B50" i="246"/>
  <c r="W29" i="250"/>
  <c r="B58" i="250"/>
  <c r="Q14" i="237"/>
  <c r="S14" i="237"/>
  <c r="L14" i="237"/>
  <c r="Q147" i="241"/>
  <c r="R147" i="241"/>
  <c r="J30" i="241" s="1"/>
  <c r="S10" i="241" s="1"/>
  <c r="W32" i="242"/>
  <c r="Q196" i="249"/>
  <c r="R196" i="249"/>
  <c r="J37" i="249" s="1"/>
  <c r="W22" i="250"/>
  <c r="AG22" i="250" s="1"/>
  <c r="Q13" i="241"/>
  <c r="L13" i="241"/>
  <c r="S13" i="241"/>
  <c r="Q41" i="245"/>
  <c r="L41" i="245"/>
  <c r="W32" i="250"/>
  <c r="Q39" i="249"/>
  <c r="L39" i="249"/>
  <c r="BC57" i="242"/>
  <c r="BA57" i="242"/>
  <c r="S20" i="245"/>
  <c r="Q20" i="245"/>
  <c r="L20" i="245"/>
  <c r="W32" i="238"/>
  <c r="Q36" i="241"/>
  <c r="L36" i="241"/>
  <c r="J116" i="242"/>
  <c r="C120" i="242"/>
  <c r="AH109" i="242"/>
  <c r="AE34" i="242" s="1"/>
  <c r="G34" i="242"/>
  <c r="V109" i="242"/>
  <c r="AF123" i="242"/>
  <c r="AH123" i="242" s="1"/>
  <c r="AE36" i="242" s="1"/>
  <c r="BC49" i="246"/>
  <c r="BA49" i="246"/>
  <c r="S11" i="245"/>
  <c r="Q11" i="245"/>
  <c r="L11" i="245"/>
  <c r="AU70" i="250"/>
  <c r="AU71" i="250" s="1"/>
  <c r="AU72" i="250" s="1"/>
  <c r="AJ75" i="250"/>
  <c r="Q33" i="245"/>
  <c r="L33" i="245"/>
  <c r="W13" i="238"/>
  <c r="AG13" i="238" s="1"/>
  <c r="B49" i="242"/>
  <c r="AJ51" i="246"/>
  <c r="Q231" i="249"/>
  <c r="R231" i="249"/>
  <c r="J42" i="249" s="1"/>
  <c r="C155" i="246"/>
  <c r="J151" i="246"/>
  <c r="R196" i="237"/>
  <c r="J37" i="237" s="1"/>
  <c r="Q196" i="237"/>
  <c r="R182" i="237"/>
  <c r="J35" i="237" s="1"/>
  <c r="Q182" i="237"/>
  <c r="W28" i="242"/>
  <c r="W15" i="246"/>
  <c r="AG15" i="246" s="1"/>
  <c r="S17" i="245"/>
  <c r="Q17" i="245"/>
  <c r="L17" i="245"/>
  <c r="W17" i="250"/>
  <c r="AG17" i="250" s="1"/>
  <c r="AU70" i="246"/>
  <c r="AU71" i="246" s="1"/>
  <c r="AU72" i="246" s="1"/>
  <c r="AJ75" i="246"/>
  <c r="S17" i="249"/>
  <c r="Q17" i="249"/>
  <c r="L17" i="249"/>
  <c r="W26" i="238"/>
  <c r="S30" i="245"/>
  <c r="Q35" i="245"/>
  <c r="L35" i="245"/>
  <c r="BC58" i="250"/>
  <c r="BA58" i="250"/>
  <c r="L11" i="237"/>
  <c r="Q11" i="237"/>
  <c r="W23" i="242"/>
  <c r="W21" i="250"/>
  <c r="AG21" i="250" s="1"/>
  <c r="Q40" i="249"/>
  <c r="L40" i="249"/>
  <c r="BA56" i="238"/>
  <c r="BC56" i="238"/>
  <c r="BC49" i="238"/>
  <c r="BA49" i="238"/>
  <c r="BC52" i="242"/>
  <c r="BA52" i="242"/>
  <c r="W16" i="250"/>
  <c r="AG16" i="250" s="1"/>
  <c r="Q43" i="245"/>
  <c r="L43" i="245"/>
  <c r="Q13" i="249"/>
  <c r="L13" i="249"/>
  <c r="B50" i="238"/>
  <c r="BA59" i="246"/>
  <c r="BC59" i="246"/>
  <c r="S16" i="249"/>
  <c r="Q16" i="249"/>
  <c r="L16" i="249"/>
  <c r="R130" i="249"/>
  <c r="V127" i="249" s="1"/>
  <c r="V128" i="249" s="1"/>
  <c r="V129" i="249" s="1"/>
  <c r="L139" i="249"/>
  <c r="Q42" i="245"/>
  <c r="L42" i="245"/>
  <c r="AJ89" i="242"/>
  <c r="Q41" i="241"/>
  <c r="L41" i="241"/>
  <c r="W22" i="246"/>
  <c r="AG22" i="246" s="1"/>
  <c r="Q41" i="237"/>
  <c r="L41" i="237"/>
  <c r="B85" i="238"/>
  <c r="BC54" i="250"/>
  <c r="BA54" i="250"/>
  <c r="W20" i="238"/>
  <c r="AG20" i="238" s="1"/>
  <c r="BA52" i="238"/>
  <c r="BC52" i="238"/>
  <c r="Q33" i="237"/>
  <c r="L33" i="237"/>
  <c r="Q32" i="245"/>
  <c r="L32" i="245"/>
  <c r="Q38" i="249"/>
  <c r="L38" i="249"/>
  <c r="B51" i="238"/>
  <c r="B75" i="238"/>
  <c r="S21" i="241"/>
  <c r="Q21" i="241"/>
  <c r="L21" i="241"/>
  <c r="W18" i="242"/>
  <c r="AG18" i="242" s="1"/>
  <c r="W31" i="246"/>
  <c r="C106" i="246"/>
  <c r="J102" i="246"/>
  <c r="Q14" i="249"/>
  <c r="L14" i="249"/>
  <c r="Q22" i="237"/>
  <c r="S22" i="237"/>
  <c r="L22" i="237"/>
  <c r="W20" i="242"/>
  <c r="AG20" i="242" s="1"/>
  <c r="L139" i="241"/>
  <c r="J116" i="246"/>
  <c r="C120" i="246"/>
  <c r="Q168" i="249"/>
  <c r="R168" i="249"/>
  <c r="J33" i="249" s="1"/>
  <c r="AH109" i="246"/>
  <c r="AE34" i="246" s="1"/>
  <c r="G34" i="246"/>
  <c r="V109" i="246"/>
  <c r="W18" i="250"/>
  <c r="AG18" i="250" s="1"/>
  <c r="J130" i="238"/>
  <c r="C134" i="238"/>
  <c r="W16" i="238"/>
  <c r="AG16" i="238" s="1"/>
  <c r="S20" i="241"/>
  <c r="Q20" i="241"/>
  <c r="L20" i="241"/>
  <c r="W24" i="242"/>
  <c r="Q30" i="245"/>
  <c r="L30" i="245"/>
  <c r="S10" i="245"/>
  <c r="S19" i="249"/>
  <c r="Q19" i="249"/>
  <c r="L19" i="249"/>
  <c r="S15" i="245"/>
  <c r="Q15" i="245"/>
  <c r="L15" i="245"/>
  <c r="B53" i="238"/>
  <c r="AG33" i="242"/>
  <c r="AJ33" i="242" s="1"/>
  <c r="W17" i="242"/>
  <c r="AG17" i="242" s="1"/>
  <c r="W30" i="246"/>
  <c r="W18" i="238"/>
  <c r="AG18" i="238" s="1"/>
  <c r="W23" i="246"/>
  <c r="L32" i="249"/>
  <c r="W21" i="242"/>
  <c r="AG21" i="242" s="1"/>
  <c r="W17" i="246"/>
  <c r="AG17" i="246" s="1"/>
  <c r="S23" i="245"/>
  <c r="Q23" i="245"/>
  <c r="L23" i="245"/>
  <c r="B52" i="238"/>
  <c r="Q37" i="241"/>
  <c r="L37" i="241"/>
  <c r="L15" i="241"/>
  <c r="S15" i="241"/>
  <c r="Q15" i="241"/>
  <c r="S22" i="245"/>
  <c r="Q22" i="245"/>
  <c r="L22" i="245"/>
  <c r="B54" i="246"/>
  <c r="W19" i="250"/>
  <c r="AG19" i="250" s="1"/>
  <c r="S19" i="237"/>
  <c r="Q19" i="237"/>
  <c r="L19" i="237"/>
  <c r="W27" i="242"/>
  <c r="S12" i="245"/>
  <c r="Q12" i="245"/>
  <c r="L12" i="245"/>
  <c r="W25" i="246"/>
  <c r="W13" i="246"/>
  <c r="AG13" i="246" s="1"/>
  <c r="Q10" i="249"/>
  <c r="L10" i="249"/>
  <c r="BA55" i="246"/>
  <c r="BC55" i="246"/>
  <c r="L20" i="237"/>
  <c r="S20" i="237"/>
  <c r="Q20" i="237"/>
  <c r="W24" i="246"/>
  <c r="J130" i="250"/>
  <c r="C134" i="250"/>
  <c r="W30" i="250"/>
  <c r="C141" i="250"/>
  <c r="J137" i="250"/>
  <c r="W17" i="238"/>
  <c r="AG17" i="238" s="1"/>
  <c r="Q42" i="241"/>
  <c r="L42" i="241"/>
  <c r="S21" i="249"/>
  <c r="Q21" i="249"/>
  <c r="L21" i="249"/>
  <c r="Q20" i="249"/>
  <c r="L20" i="249"/>
  <c r="S20" i="249"/>
  <c r="W21" i="246"/>
  <c r="AG21" i="246" s="1"/>
  <c r="Q23" i="237"/>
  <c r="S23" i="237"/>
  <c r="L23" i="237"/>
  <c r="C127" i="246"/>
  <c r="J123" i="246"/>
  <c r="Q175" i="249"/>
  <c r="R175" i="249"/>
  <c r="J34" i="249" s="1"/>
  <c r="C127" i="250"/>
  <c r="J123" i="250"/>
  <c r="S24" i="249"/>
  <c r="Q24" i="249"/>
  <c r="L24" i="249"/>
  <c r="S18" i="237"/>
  <c r="Q18" i="237"/>
  <c r="L18" i="237"/>
  <c r="L11" i="241"/>
  <c r="S11" i="241"/>
  <c r="Q11" i="241"/>
  <c r="W31" i="242"/>
  <c r="J137" i="238"/>
  <c r="C141" i="238"/>
  <c r="Q16" i="241"/>
  <c r="S16" i="241"/>
  <c r="L16" i="241"/>
  <c r="AG36" i="242"/>
  <c r="Q44" i="245"/>
  <c r="L44" i="245"/>
  <c r="W14" i="250"/>
  <c r="AG14" i="250" s="1"/>
  <c r="B55" i="242"/>
  <c r="Q189" i="245"/>
  <c r="R189" i="245"/>
  <c r="J36" i="245" s="1"/>
  <c r="W29" i="238"/>
  <c r="Q22" i="249"/>
  <c r="L22" i="249"/>
  <c r="S22" i="249"/>
  <c r="W26" i="250"/>
  <c r="J151" i="238"/>
  <c r="C155" i="238"/>
  <c r="B52" i="242"/>
  <c r="S24" i="245"/>
  <c r="Q24" i="245"/>
  <c r="L24" i="245"/>
  <c r="Q43" i="249"/>
  <c r="L43" i="249"/>
  <c r="BA50" i="242"/>
  <c r="BC50" i="242"/>
  <c r="AJ50" i="242"/>
  <c r="J137" i="242"/>
  <c r="C141" i="242"/>
  <c r="S21" i="245"/>
  <c r="Q21" i="245"/>
  <c r="L21" i="245"/>
  <c r="BA58" i="246"/>
  <c r="BC58" i="246"/>
  <c r="R154" i="237"/>
  <c r="J31" i="237" s="1"/>
  <c r="Q154" i="237"/>
  <c r="L21" i="237"/>
  <c r="S21" i="237"/>
  <c r="Q21" i="237"/>
  <c r="C155" i="242"/>
  <c r="J151" i="242"/>
  <c r="B57" i="242"/>
  <c r="BA50" i="246"/>
  <c r="BC50" i="246"/>
  <c r="W24" i="250"/>
  <c r="C127" i="238"/>
  <c r="J123" i="238"/>
  <c r="L17" i="241"/>
  <c r="S17" i="241"/>
  <c r="Q17" i="241"/>
  <c r="L14" i="241"/>
  <c r="Q22" i="241"/>
  <c r="S22" i="241"/>
  <c r="L22" i="241"/>
  <c r="S14" i="245"/>
  <c r="Q14" i="245"/>
  <c r="L14" i="245"/>
  <c r="W16" i="246"/>
  <c r="AG16" i="246" s="1"/>
  <c r="W14" i="238"/>
  <c r="AG14" i="238" s="1"/>
  <c r="W31" i="238"/>
  <c r="C134" i="242"/>
  <c r="J130" i="242"/>
  <c r="W19" i="246"/>
  <c r="AG19" i="246" s="1"/>
  <c r="S16" i="237"/>
  <c r="Q16" i="237"/>
  <c r="L16" i="237"/>
  <c r="W27" i="238"/>
  <c r="Q44" i="241"/>
  <c r="L44" i="241"/>
  <c r="W28" i="238"/>
  <c r="C148" i="238"/>
  <c r="J144" i="238"/>
  <c r="W26" i="242"/>
  <c r="W27" i="246"/>
  <c r="Q31" i="245"/>
  <c r="L31" i="245"/>
  <c r="Q40" i="237"/>
  <c r="L40" i="237"/>
  <c r="Q10" i="241"/>
  <c r="L10" i="241"/>
  <c r="W25" i="242"/>
  <c r="Q32" i="237"/>
  <c r="L32" i="237"/>
  <c r="W19" i="242"/>
  <c r="AG19" i="242" s="1"/>
  <c r="J144" i="250"/>
  <c r="C148" i="250"/>
  <c r="AJ89" i="238"/>
  <c r="W28" i="250"/>
  <c r="W22" i="238"/>
  <c r="AG22" i="238" s="1"/>
  <c r="W22" i="242"/>
  <c r="AG22" i="242" s="1"/>
  <c r="Q36" i="249"/>
  <c r="L36" i="249"/>
  <c r="W27" i="250"/>
  <c r="W15" i="238"/>
  <c r="AG15" i="238" s="1"/>
  <c r="L34" i="241"/>
  <c r="S13" i="245"/>
  <c r="Q13" i="245"/>
  <c r="L13" i="245"/>
  <c r="W20" i="250"/>
  <c r="AG20" i="250" s="1"/>
  <c r="Q41" i="249"/>
  <c r="L41" i="249"/>
  <c r="Q36" i="237"/>
  <c r="L36" i="237"/>
  <c r="W26" i="246"/>
  <c r="W15" i="250"/>
  <c r="AG15" i="250" s="1"/>
  <c r="L12" i="241"/>
  <c r="S12" i="241"/>
  <c r="Q12" i="241"/>
  <c r="W18" i="246"/>
  <c r="AG18" i="246" s="1"/>
  <c r="S18" i="249"/>
  <c r="Q18" i="249"/>
  <c r="L18" i="249"/>
  <c r="AJ49" i="238"/>
  <c r="W19" i="238"/>
  <c r="AG19" i="238" s="1"/>
  <c r="B57" i="238"/>
  <c r="Q31" i="241"/>
  <c r="L31" i="241"/>
  <c r="S16" i="245"/>
  <c r="Q16" i="245"/>
  <c r="L16" i="245"/>
  <c r="BA54" i="246"/>
  <c r="BC54" i="246"/>
  <c r="V109" i="250"/>
  <c r="AH109" i="250"/>
  <c r="AE34" i="250" s="1"/>
  <c r="G34" i="250"/>
  <c r="L30" i="237"/>
  <c r="Q30" i="237"/>
  <c r="AF102" i="230"/>
  <c r="AH102" i="230" s="1"/>
  <c r="AE33" i="230" s="1"/>
  <c r="B59" i="230"/>
  <c r="B52" i="234"/>
  <c r="B56" i="222"/>
  <c r="B50" i="226"/>
  <c r="W13" i="222"/>
  <c r="AG13" i="222" s="1"/>
  <c r="Q14" i="233"/>
  <c r="L14" i="233"/>
  <c r="Q33" i="233"/>
  <c r="L33" i="233"/>
  <c r="W24" i="222"/>
  <c r="W14" i="222"/>
  <c r="AG14" i="222" s="1"/>
  <c r="W20" i="226"/>
  <c r="AG20" i="226" s="1"/>
  <c r="W28" i="230"/>
  <c r="Q30" i="229"/>
  <c r="L30" i="229"/>
  <c r="L18" i="229"/>
  <c r="S18" i="229"/>
  <c r="Q18" i="229"/>
  <c r="Q18" i="233"/>
  <c r="S18" i="233"/>
  <c r="L18" i="233"/>
  <c r="Q14" i="221"/>
  <c r="S14" i="221"/>
  <c r="L14" i="221"/>
  <c r="BA50" i="222"/>
  <c r="BC50" i="222"/>
  <c r="AJ50" i="222"/>
  <c r="S30" i="225"/>
  <c r="Q35" i="225"/>
  <c r="L35" i="225"/>
  <c r="Q21" i="233"/>
  <c r="S21" i="233"/>
  <c r="L21" i="233"/>
  <c r="W25" i="234"/>
  <c r="Q154" i="233"/>
  <c r="R154" i="233"/>
  <c r="J31" i="233" s="1"/>
  <c r="S11" i="233" s="1"/>
  <c r="Q16" i="221"/>
  <c r="S16" i="221"/>
  <c r="L16" i="221"/>
  <c r="R130" i="221"/>
  <c r="V127" i="221" s="1"/>
  <c r="V128" i="221" s="1"/>
  <c r="V129" i="221" s="1"/>
  <c r="R189" i="225"/>
  <c r="J36" i="225" s="1"/>
  <c r="Q189" i="225"/>
  <c r="W17" i="230"/>
  <c r="AG17" i="230" s="1"/>
  <c r="W15" i="234"/>
  <c r="AG15" i="234" s="1"/>
  <c r="Q18" i="225"/>
  <c r="S18" i="225"/>
  <c r="L18" i="225"/>
  <c r="W21" i="234"/>
  <c r="AG21" i="234" s="1"/>
  <c r="BC58" i="222"/>
  <c r="BA58" i="222"/>
  <c r="AJ58" i="222"/>
  <c r="Q19" i="221"/>
  <c r="S19" i="221"/>
  <c r="L19" i="221"/>
  <c r="W14" i="230"/>
  <c r="AG14" i="230" s="1"/>
  <c r="R196" i="221"/>
  <c r="J37" i="221" s="1"/>
  <c r="Q196" i="221"/>
  <c r="W27" i="222"/>
  <c r="W15" i="230"/>
  <c r="AG15" i="230" s="1"/>
  <c r="Q34" i="229"/>
  <c r="L34" i="229"/>
  <c r="Q37" i="229"/>
  <c r="L37" i="229"/>
  <c r="L10" i="229"/>
  <c r="S10" i="229"/>
  <c r="Q10" i="229"/>
  <c r="B59" i="222"/>
  <c r="Q24" i="225"/>
  <c r="S24" i="225"/>
  <c r="L24" i="225"/>
  <c r="J137" i="226"/>
  <c r="C141" i="226"/>
  <c r="BC58" i="226"/>
  <c r="BA58" i="226"/>
  <c r="AJ58" i="226"/>
  <c r="W19" i="230"/>
  <c r="AG19" i="230" s="1"/>
  <c r="W29" i="230"/>
  <c r="Q34" i="221"/>
  <c r="L34" i="221"/>
  <c r="Q31" i="225"/>
  <c r="S11" i="225"/>
  <c r="W25" i="226"/>
  <c r="W13" i="226"/>
  <c r="AG13" i="226" s="1"/>
  <c r="Q44" i="221"/>
  <c r="L44" i="221"/>
  <c r="C106" i="234"/>
  <c r="J102" i="234"/>
  <c r="W30" i="230"/>
  <c r="Q15" i="233"/>
  <c r="L15" i="233"/>
  <c r="W18" i="226"/>
  <c r="AG18" i="226" s="1"/>
  <c r="Q41" i="225"/>
  <c r="L41" i="225"/>
  <c r="W21" i="222"/>
  <c r="AG21" i="222" s="1"/>
  <c r="V109" i="222"/>
  <c r="AH109" i="222"/>
  <c r="AE34" i="222" s="1"/>
  <c r="G34" i="222"/>
  <c r="J151" i="226"/>
  <c r="C155" i="226"/>
  <c r="B75" i="226"/>
  <c r="BA55" i="230"/>
  <c r="BC55" i="230"/>
  <c r="B54" i="230"/>
  <c r="R161" i="233"/>
  <c r="J32" i="233" s="1"/>
  <c r="Q161" i="233"/>
  <c r="W29" i="234"/>
  <c r="W19" i="234"/>
  <c r="AG19" i="234" s="1"/>
  <c r="B49" i="234"/>
  <c r="AJ75" i="234"/>
  <c r="AU70" i="234"/>
  <c r="AU71" i="234" s="1"/>
  <c r="AU72" i="234" s="1"/>
  <c r="Q43" i="229"/>
  <c r="L43" i="229"/>
  <c r="R217" i="229"/>
  <c r="J40" i="229" s="1"/>
  <c r="Q217" i="229"/>
  <c r="W32" i="230"/>
  <c r="Q10" i="233"/>
  <c r="L10" i="233"/>
  <c r="J116" i="234"/>
  <c r="C120" i="234"/>
  <c r="W20" i="234"/>
  <c r="AG20" i="234" s="1"/>
  <c r="Q36" i="221"/>
  <c r="L36" i="221"/>
  <c r="W28" i="226"/>
  <c r="BC56" i="226"/>
  <c r="BA56" i="226"/>
  <c r="AJ56" i="226"/>
  <c r="W18" i="230"/>
  <c r="AG18" i="230" s="1"/>
  <c r="S14" i="229"/>
  <c r="Q14" i="229"/>
  <c r="L14" i="229"/>
  <c r="Q12" i="233"/>
  <c r="L12" i="233"/>
  <c r="W31" i="234"/>
  <c r="W32" i="222"/>
  <c r="C120" i="226"/>
  <c r="J116" i="226"/>
  <c r="W20" i="230"/>
  <c r="AG20" i="230" s="1"/>
  <c r="B85" i="234"/>
  <c r="BC49" i="230"/>
  <c r="BA49" i="230"/>
  <c r="W29" i="222"/>
  <c r="W27" i="226"/>
  <c r="Q41" i="229"/>
  <c r="L41" i="229"/>
  <c r="R245" i="233"/>
  <c r="J44" i="233" s="1"/>
  <c r="Q245" i="233"/>
  <c r="BC59" i="234"/>
  <c r="BA59" i="234"/>
  <c r="W27" i="234"/>
  <c r="Q37" i="233"/>
  <c r="L37" i="233"/>
  <c r="W21" i="226"/>
  <c r="AG21" i="226" s="1"/>
  <c r="Q22" i="221"/>
  <c r="S22" i="221"/>
  <c r="L22" i="221"/>
  <c r="W15" i="222"/>
  <c r="AG15" i="222" s="1"/>
  <c r="W28" i="222"/>
  <c r="Q10" i="225"/>
  <c r="S10" i="225"/>
  <c r="L10" i="225"/>
  <c r="W16" i="230"/>
  <c r="AG16" i="230" s="1"/>
  <c r="W30" i="234"/>
  <c r="W16" i="234"/>
  <c r="AG16" i="234" s="1"/>
  <c r="Q23" i="233"/>
  <c r="S23" i="233"/>
  <c r="L23" i="233"/>
  <c r="Q19" i="233"/>
  <c r="S19" i="233"/>
  <c r="L19" i="233"/>
  <c r="R130" i="233"/>
  <c r="V127" i="233" s="1"/>
  <c r="V128" i="233" s="1"/>
  <c r="V129" i="233" s="1"/>
  <c r="L139" i="233"/>
  <c r="S12" i="229"/>
  <c r="Q12" i="229"/>
  <c r="L12" i="229"/>
  <c r="Q15" i="221"/>
  <c r="S15" i="221"/>
  <c r="L15" i="221"/>
  <c r="W32" i="226"/>
  <c r="J130" i="230"/>
  <c r="C134" i="230"/>
  <c r="R217" i="233"/>
  <c r="J40" i="233" s="1"/>
  <c r="Q217" i="233"/>
  <c r="Q41" i="233"/>
  <c r="L41" i="233"/>
  <c r="C127" i="222"/>
  <c r="J123" i="222"/>
  <c r="BC51" i="234"/>
  <c r="BA51" i="234"/>
  <c r="V109" i="230"/>
  <c r="AH109" i="230"/>
  <c r="AE34" i="230" s="1"/>
  <c r="G34" i="230"/>
  <c r="Q20" i="221"/>
  <c r="S20" i="221"/>
  <c r="L20" i="221"/>
  <c r="W23" i="222"/>
  <c r="J116" i="230"/>
  <c r="C120" i="230"/>
  <c r="R189" i="233"/>
  <c r="J36" i="233" s="1"/>
  <c r="Q189" i="233"/>
  <c r="B49" i="230"/>
  <c r="Q217" i="225"/>
  <c r="R217" i="225"/>
  <c r="J40" i="225" s="1"/>
  <c r="W31" i="230"/>
  <c r="J144" i="230"/>
  <c r="C148" i="230"/>
  <c r="AJ75" i="230"/>
  <c r="AU70" i="230"/>
  <c r="AU71" i="230" s="1"/>
  <c r="AU72" i="230" s="1"/>
  <c r="Q17" i="221"/>
  <c r="S17" i="221"/>
  <c r="L17" i="221"/>
  <c r="Q11" i="221"/>
  <c r="S11" i="221"/>
  <c r="L11" i="221"/>
  <c r="C106" i="226"/>
  <c r="J102" i="226"/>
  <c r="W23" i="230"/>
  <c r="Q30" i="225"/>
  <c r="L30" i="225"/>
  <c r="J130" i="222"/>
  <c r="C134" i="222"/>
  <c r="Q31" i="221"/>
  <c r="L31" i="221"/>
  <c r="AU70" i="222"/>
  <c r="AU71" i="222" s="1"/>
  <c r="AU72" i="222" s="1"/>
  <c r="AJ75" i="222"/>
  <c r="W15" i="226"/>
  <c r="AG15" i="226" s="1"/>
  <c r="V109" i="234"/>
  <c r="AH109" i="234"/>
  <c r="AE34" i="234" s="1"/>
  <c r="G34" i="234"/>
  <c r="C120" i="222"/>
  <c r="J116" i="222"/>
  <c r="BA54" i="222"/>
  <c r="BC54" i="222"/>
  <c r="AJ54" i="222"/>
  <c r="W19" i="226"/>
  <c r="AG19" i="226" s="1"/>
  <c r="W26" i="230"/>
  <c r="Q22" i="233"/>
  <c r="S22" i="233"/>
  <c r="L22" i="233"/>
  <c r="Q18" i="221"/>
  <c r="L18" i="221"/>
  <c r="S18" i="221"/>
  <c r="W29" i="226"/>
  <c r="W27" i="230"/>
  <c r="J144" i="234"/>
  <c r="C148" i="234"/>
  <c r="R210" i="225"/>
  <c r="J39" i="225" s="1"/>
  <c r="Q210" i="225"/>
  <c r="W30" i="226"/>
  <c r="B57" i="226"/>
  <c r="Q39" i="229"/>
  <c r="L39" i="229"/>
  <c r="W28" i="234"/>
  <c r="B51" i="230"/>
  <c r="J151" i="234"/>
  <c r="C155" i="234"/>
  <c r="C148" i="222"/>
  <c r="J144" i="222"/>
  <c r="Q43" i="225"/>
  <c r="L43" i="225"/>
  <c r="W24" i="226"/>
  <c r="J137" i="230"/>
  <c r="C141" i="230"/>
  <c r="W18" i="222"/>
  <c r="AG18" i="222" s="1"/>
  <c r="B57" i="222"/>
  <c r="Q23" i="221"/>
  <c r="S23" i="221"/>
  <c r="L23" i="221"/>
  <c r="C155" i="230"/>
  <c r="J151" i="230"/>
  <c r="BC51" i="230"/>
  <c r="BA51" i="230"/>
  <c r="Q39" i="233"/>
  <c r="L39" i="233"/>
  <c r="BC56" i="234"/>
  <c r="BA56" i="234"/>
  <c r="AU49" i="230"/>
  <c r="AT49" i="230"/>
  <c r="AS49" i="230"/>
  <c r="AV49" i="230"/>
  <c r="Q24" i="221"/>
  <c r="S24" i="221"/>
  <c r="L24" i="221"/>
  <c r="C155" i="222"/>
  <c r="J151" i="222"/>
  <c r="W16" i="226"/>
  <c r="AG16" i="226" s="1"/>
  <c r="R130" i="229"/>
  <c r="V127" i="229" s="1"/>
  <c r="V128" i="229" s="1"/>
  <c r="V129" i="229" s="1"/>
  <c r="L139" i="229"/>
  <c r="Q40" i="221"/>
  <c r="L40" i="221"/>
  <c r="Q13" i="225"/>
  <c r="S13" i="225"/>
  <c r="L13" i="225"/>
  <c r="S16" i="229"/>
  <c r="Q16" i="229"/>
  <c r="L16" i="229"/>
  <c r="Q33" i="229"/>
  <c r="L33" i="229"/>
  <c r="W23" i="234"/>
  <c r="R168" i="221"/>
  <c r="J33" i="221" s="1"/>
  <c r="S13" i="221" s="1"/>
  <c r="Q168" i="221"/>
  <c r="W26" i="222"/>
  <c r="Q41" i="221"/>
  <c r="L41" i="221"/>
  <c r="BA50" i="226"/>
  <c r="BC50" i="226"/>
  <c r="AJ89" i="226"/>
  <c r="J123" i="230"/>
  <c r="C127" i="230"/>
  <c r="W24" i="234"/>
  <c r="BC50" i="234"/>
  <c r="BA50" i="234"/>
  <c r="AJ50" i="234"/>
  <c r="C127" i="234"/>
  <c r="J123" i="234"/>
  <c r="Q21" i="221"/>
  <c r="S21" i="221"/>
  <c r="L21" i="221"/>
  <c r="Q38" i="225"/>
  <c r="L38" i="225"/>
  <c r="Q17" i="225"/>
  <c r="S17" i="225"/>
  <c r="L17" i="225"/>
  <c r="Q32" i="225"/>
  <c r="L32" i="225"/>
  <c r="B55" i="226"/>
  <c r="Q24" i="233"/>
  <c r="S24" i="233"/>
  <c r="L24" i="233"/>
  <c r="Q20" i="233"/>
  <c r="S20" i="233"/>
  <c r="L20" i="233"/>
  <c r="B51" i="234"/>
  <c r="L17" i="229"/>
  <c r="S17" i="229"/>
  <c r="Q17" i="229"/>
  <c r="B56" i="234"/>
  <c r="W18" i="234"/>
  <c r="AG18" i="234" s="1"/>
  <c r="BC55" i="234"/>
  <c r="BA55" i="234"/>
  <c r="Q43" i="233"/>
  <c r="L43" i="233"/>
  <c r="W19" i="222"/>
  <c r="AG19" i="222" s="1"/>
  <c r="W16" i="222"/>
  <c r="AG16" i="222" s="1"/>
  <c r="Q20" i="225"/>
  <c r="S20" i="225"/>
  <c r="L20" i="225"/>
  <c r="Q17" i="233"/>
  <c r="S17" i="233"/>
  <c r="L17" i="233"/>
  <c r="W23" i="226"/>
  <c r="Q30" i="221"/>
  <c r="L30" i="221"/>
  <c r="Q32" i="229"/>
  <c r="L32" i="229"/>
  <c r="W21" i="230"/>
  <c r="AG21" i="230" s="1"/>
  <c r="BA52" i="230"/>
  <c r="BC52" i="230"/>
  <c r="AJ52" i="230"/>
  <c r="Q35" i="221"/>
  <c r="S30" i="221"/>
  <c r="L35" i="221"/>
  <c r="W20" i="222"/>
  <c r="AG20" i="222" s="1"/>
  <c r="C127" i="226"/>
  <c r="J123" i="226"/>
  <c r="Q22" i="225"/>
  <c r="S22" i="225"/>
  <c r="L22" i="225"/>
  <c r="Q19" i="229"/>
  <c r="L19" i="229"/>
  <c r="S19" i="229"/>
  <c r="W24" i="230"/>
  <c r="Q12" i="221"/>
  <c r="S12" i="221"/>
  <c r="L12" i="221"/>
  <c r="W17" i="226"/>
  <c r="AG17" i="226" s="1"/>
  <c r="Q16" i="225"/>
  <c r="S16" i="225"/>
  <c r="L16" i="225"/>
  <c r="Q43" i="221"/>
  <c r="L43" i="221"/>
  <c r="BC49" i="222"/>
  <c r="BA49" i="222"/>
  <c r="W17" i="222"/>
  <c r="AG17" i="222" s="1"/>
  <c r="Q42" i="225"/>
  <c r="L42" i="225"/>
  <c r="C148" i="226"/>
  <c r="J144" i="226"/>
  <c r="BC59" i="230"/>
  <c r="BA59" i="230"/>
  <c r="W26" i="234"/>
  <c r="Q11" i="233"/>
  <c r="L11" i="233"/>
  <c r="BC54" i="234"/>
  <c r="BA54" i="234"/>
  <c r="AJ54" i="234"/>
  <c r="Q23" i="225"/>
  <c r="L23" i="225"/>
  <c r="S23" i="225"/>
  <c r="L23" i="229"/>
  <c r="S23" i="229"/>
  <c r="Q23" i="229"/>
  <c r="B57" i="230"/>
  <c r="W13" i="234"/>
  <c r="AG13" i="234" s="1"/>
  <c r="W32" i="234"/>
  <c r="Q32" i="221"/>
  <c r="L32" i="221"/>
  <c r="Q10" i="221"/>
  <c r="S10" i="221"/>
  <c r="L10" i="221"/>
  <c r="Q33" i="225"/>
  <c r="L33" i="225"/>
  <c r="S24" i="229"/>
  <c r="Q24" i="229"/>
  <c r="L24" i="229"/>
  <c r="S15" i="229"/>
  <c r="Q15" i="229"/>
  <c r="L15" i="229"/>
  <c r="W22" i="234"/>
  <c r="AG22" i="234" s="1"/>
  <c r="W17" i="234"/>
  <c r="AG17" i="234" s="1"/>
  <c r="AT49" i="222"/>
  <c r="AS49" i="222"/>
  <c r="AV49" i="222"/>
  <c r="AU49" i="222"/>
  <c r="BC54" i="226"/>
  <c r="BA54" i="226"/>
  <c r="AJ54" i="226"/>
  <c r="B85" i="226"/>
  <c r="R231" i="233"/>
  <c r="J42" i="233" s="1"/>
  <c r="Q231" i="233"/>
  <c r="Q182" i="233"/>
  <c r="R182" i="233"/>
  <c r="J35" i="233" s="1"/>
  <c r="Q21" i="225"/>
  <c r="S21" i="225"/>
  <c r="L21" i="225"/>
  <c r="BC52" i="234"/>
  <c r="BA52" i="234"/>
  <c r="J137" i="222"/>
  <c r="C141" i="222"/>
  <c r="Q12" i="225"/>
  <c r="S12" i="225"/>
  <c r="L12" i="225"/>
  <c r="W22" i="230"/>
  <c r="AG22" i="230" s="1"/>
  <c r="Q11" i="229"/>
  <c r="L11" i="229"/>
  <c r="S11" i="229"/>
  <c r="Q13" i="233"/>
  <c r="S13" i="233"/>
  <c r="L13" i="233"/>
  <c r="W14" i="234"/>
  <c r="AG14" i="234" s="1"/>
  <c r="R210" i="221"/>
  <c r="J39" i="221" s="1"/>
  <c r="Q210" i="221"/>
  <c r="BA59" i="222"/>
  <c r="BC59" i="222"/>
  <c r="W22" i="222"/>
  <c r="AG22" i="222" s="1"/>
  <c r="B85" i="222"/>
  <c r="Q14" i="225"/>
  <c r="S14" i="225"/>
  <c r="L14" i="225"/>
  <c r="W26" i="226"/>
  <c r="S20" i="229"/>
  <c r="Q20" i="229"/>
  <c r="L20" i="229"/>
  <c r="Q16" i="233"/>
  <c r="S16" i="233"/>
  <c r="L16" i="233"/>
  <c r="B55" i="234"/>
  <c r="B53" i="222"/>
  <c r="J102" i="222"/>
  <c r="C106" i="222"/>
  <c r="W30" i="222"/>
  <c r="Q13" i="221"/>
  <c r="L13" i="221"/>
  <c r="BA56" i="222"/>
  <c r="BC56" i="222"/>
  <c r="W31" i="226"/>
  <c r="AG33" i="230"/>
  <c r="C141" i="234"/>
  <c r="J137" i="234"/>
  <c r="J130" i="234"/>
  <c r="C134" i="234"/>
  <c r="S13" i="229"/>
  <c r="Q13" i="229"/>
  <c r="L13" i="229"/>
  <c r="BC58" i="234"/>
  <c r="BA58" i="234"/>
  <c r="AJ58" i="234"/>
  <c r="W25" i="222"/>
  <c r="AJ49" i="222"/>
  <c r="R175" i="233"/>
  <c r="J34" i="233" s="1"/>
  <c r="S14" i="233" s="1"/>
  <c r="Q175" i="233"/>
  <c r="Q15" i="225"/>
  <c r="L15" i="225"/>
  <c r="S15" i="225"/>
  <c r="S21" i="229"/>
  <c r="Q21" i="229"/>
  <c r="L21" i="229"/>
  <c r="R147" i="233"/>
  <c r="J30" i="233" s="1"/>
  <c r="S10" i="233" s="1"/>
  <c r="Q147" i="233"/>
  <c r="R203" i="233"/>
  <c r="J38" i="233" s="1"/>
  <c r="Q203" i="233"/>
  <c r="AJ59" i="234"/>
  <c r="AJ55" i="230"/>
  <c r="R196" i="225"/>
  <c r="J37" i="225" s="1"/>
  <c r="Q196" i="225"/>
  <c r="Q36" i="229"/>
  <c r="L36" i="229"/>
  <c r="W31" i="222"/>
  <c r="J130" i="226"/>
  <c r="C134" i="226"/>
  <c r="W22" i="226"/>
  <c r="AG22" i="226" s="1"/>
  <c r="Q38" i="221"/>
  <c r="L38" i="221"/>
  <c r="Q38" i="229"/>
  <c r="L38" i="229"/>
  <c r="B57" i="210"/>
  <c r="B53" i="210"/>
  <c r="L21" i="205"/>
  <c r="S21" i="205"/>
  <c r="Q21" i="205"/>
  <c r="J116" i="210"/>
  <c r="C120" i="210"/>
  <c r="R217" i="217"/>
  <c r="J40" i="217" s="1"/>
  <c r="Q217" i="217"/>
  <c r="C141" i="218"/>
  <c r="J137" i="218"/>
  <c r="W18" i="206"/>
  <c r="AG18" i="206" s="1"/>
  <c r="B55" i="206"/>
  <c r="W29" i="210"/>
  <c r="S14" i="213"/>
  <c r="Q14" i="213"/>
  <c r="L14" i="213"/>
  <c r="C127" i="214"/>
  <c r="J123" i="214"/>
  <c r="S13" i="217"/>
  <c r="Q13" i="217"/>
  <c r="L13" i="217"/>
  <c r="W30" i="206"/>
  <c r="S18" i="205"/>
  <c r="Q18" i="205"/>
  <c r="L18" i="205"/>
  <c r="BC52" i="206"/>
  <c r="BA52" i="206"/>
  <c r="AJ52" i="206"/>
  <c r="S13" i="213"/>
  <c r="Q13" i="213"/>
  <c r="L13" i="213"/>
  <c r="J123" i="206"/>
  <c r="C127" i="206"/>
  <c r="L37" i="217"/>
  <c r="W13" i="218"/>
  <c r="AG13" i="218" s="1"/>
  <c r="J130" i="218"/>
  <c r="C134" i="218"/>
  <c r="J102" i="206"/>
  <c r="C106" i="206"/>
  <c r="L10" i="213"/>
  <c r="Q10" i="213"/>
  <c r="Q10" i="217"/>
  <c r="L10" i="217"/>
  <c r="R175" i="217"/>
  <c r="J34" i="217" s="1"/>
  <c r="S14" i="217" s="1"/>
  <c r="Q175" i="217"/>
  <c r="W21" i="218"/>
  <c r="AG21" i="218" s="1"/>
  <c r="W30" i="218"/>
  <c r="L10" i="205"/>
  <c r="S10" i="205"/>
  <c r="Q10" i="205"/>
  <c r="S20" i="209"/>
  <c r="Q20" i="209"/>
  <c r="L20" i="209"/>
  <c r="W15" i="218"/>
  <c r="AG15" i="218" s="1"/>
  <c r="W13" i="210"/>
  <c r="AG13" i="210" s="1"/>
  <c r="B51" i="210"/>
  <c r="S17" i="205"/>
  <c r="L17" i="205"/>
  <c r="Q17" i="205"/>
  <c r="W29" i="206"/>
  <c r="C134" i="206"/>
  <c r="J130" i="206"/>
  <c r="W31" i="206"/>
  <c r="R161" i="209"/>
  <c r="J32" i="209" s="1"/>
  <c r="S12" i="209" s="1"/>
  <c r="Q161" i="209"/>
  <c r="C134" i="210"/>
  <c r="J130" i="210"/>
  <c r="L30" i="213"/>
  <c r="W31" i="214"/>
  <c r="C148" i="206"/>
  <c r="J144" i="206"/>
  <c r="B59" i="210"/>
  <c r="W20" i="218"/>
  <c r="AG20" i="218" s="1"/>
  <c r="W25" i="218"/>
  <c r="L19" i="205"/>
  <c r="S19" i="205"/>
  <c r="Q19" i="205"/>
  <c r="R231" i="209"/>
  <c r="J42" i="209" s="1"/>
  <c r="Q231" i="209"/>
  <c r="AS49" i="214"/>
  <c r="AU49" i="214"/>
  <c r="AT49" i="214"/>
  <c r="AV49" i="214"/>
  <c r="W23" i="206"/>
  <c r="Q39" i="213"/>
  <c r="L39" i="213"/>
  <c r="L43" i="209"/>
  <c r="BC54" i="210"/>
  <c r="BA54" i="210"/>
  <c r="AJ54" i="210"/>
  <c r="R238" i="205"/>
  <c r="J43" i="205" s="1"/>
  <c r="Q238" i="205"/>
  <c r="W25" i="210"/>
  <c r="L37" i="213"/>
  <c r="Q15" i="217"/>
  <c r="L15" i="217"/>
  <c r="S19" i="217"/>
  <c r="Q19" i="217"/>
  <c r="L19" i="217"/>
  <c r="B54" i="214"/>
  <c r="W29" i="218"/>
  <c r="Q40" i="213"/>
  <c r="L40" i="213"/>
  <c r="S16" i="217"/>
  <c r="Q16" i="217"/>
  <c r="L16" i="217"/>
  <c r="W23" i="218"/>
  <c r="Q37" i="205"/>
  <c r="L37" i="205"/>
  <c r="W23" i="210"/>
  <c r="W32" i="218"/>
  <c r="S19" i="209"/>
  <c r="L19" i="209"/>
  <c r="Q19" i="209"/>
  <c r="W22" i="206"/>
  <c r="AG22" i="206" s="1"/>
  <c r="Q44" i="209"/>
  <c r="L44" i="209"/>
  <c r="W20" i="210"/>
  <c r="AG20" i="210" s="1"/>
  <c r="W13" i="214"/>
  <c r="AG13" i="214" s="1"/>
  <c r="J137" i="206"/>
  <c r="C141" i="206"/>
  <c r="S17" i="209"/>
  <c r="Q17" i="209"/>
  <c r="L17" i="209"/>
  <c r="J102" i="210"/>
  <c r="C106" i="210"/>
  <c r="W31" i="218"/>
  <c r="L31" i="205"/>
  <c r="W17" i="206"/>
  <c r="AG17" i="206" s="1"/>
  <c r="L16" i="205"/>
  <c r="S16" i="205"/>
  <c r="Q16" i="205"/>
  <c r="Q39" i="205"/>
  <c r="L39" i="205"/>
  <c r="W17" i="218"/>
  <c r="AG17" i="218" s="1"/>
  <c r="B51" i="218"/>
  <c r="B56" i="214"/>
  <c r="J123" i="210"/>
  <c r="C127" i="210"/>
  <c r="R196" i="209"/>
  <c r="J37" i="209" s="1"/>
  <c r="Q196" i="209"/>
  <c r="J144" i="218"/>
  <c r="C148" i="218"/>
  <c r="B89" i="210"/>
  <c r="W17" i="210"/>
  <c r="AG17" i="210" s="1"/>
  <c r="S11" i="205"/>
  <c r="Q11" i="205"/>
  <c r="L11" i="205"/>
  <c r="W21" i="206"/>
  <c r="AG21" i="206" s="1"/>
  <c r="Q14" i="209"/>
  <c r="L14" i="209"/>
  <c r="Q34" i="213"/>
  <c r="L34" i="213"/>
  <c r="S22" i="209"/>
  <c r="Q22" i="209"/>
  <c r="L22" i="209"/>
  <c r="W17" i="214"/>
  <c r="AG17" i="214" s="1"/>
  <c r="BC58" i="210"/>
  <c r="BA58" i="210"/>
  <c r="AJ58" i="210"/>
  <c r="R175" i="209"/>
  <c r="J34" i="209" s="1"/>
  <c r="S14" i="209" s="1"/>
  <c r="Q175" i="209"/>
  <c r="W19" i="210"/>
  <c r="AG19" i="210" s="1"/>
  <c r="Q238" i="213"/>
  <c r="R238" i="213"/>
  <c r="J43" i="213" s="1"/>
  <c r="S20" i="213"/>
  <c r="Q20" i="213"/>
  <c r="L20" i="213"/>
  <c r="AJ75" i="218"/>
  <c r="AU70" i="218"/>
  <c r="AU71" i="218" s="1"/>
  <c r="AU72" i="218" s="1"/>
  <c r="C106" i="218"/>
  <c r="J102" i="218"/>
  <c r="Q39" i="209"/>
  <c r="L39" i="209"/>
  <c r="W25" i="214"/>
  <c r="Q38" i="205"/>
  <c r="L38" i="205"/>
  <c r="W26" i="206"/>
  <c r="BC50" i="206"/>
  <c r="BA50" i="206"/>
  <c r="B54" i="218"/>
  <c r="BC54" i="206"/>
  <c r="BA54" i="206"/>
  <c r="W32" i="210"/>
  <c r="BC59" i="218"/>
  <c r="BA59" i="218"/>
  <c r="W16" i="218"/>
  <c r="AG16" i="218" s="1"/>
  <c r="L23" i="205"/>
  <c r="S23" i="205"/>
  <c r="Q23" i="205"/>
  <c r="Q19" i="213"/>
  <c r="S19" i="213"/>
  <c r="L19" i="213"/>
  <c r="C106" i="214"/>
  <c r="J102" i="214"/>
  <c r="J116" i="218"/>
  <c r="C120" i="218"/>
  <c r="B85" i="218"/>
  <c r="B58" i="206"/>
  <c r="L41" i="213"/>
  <c r="W14" i="218"/>
  <c r="AG14" i="218" s="1"/>
  <c r="S22" i="217"/>
  <c r="Q22" i="217"/>
  <c r="L22" i="217"/>
  <c r="R189" i="209"/>
  <c r="J36" i="209" s="1"/>
  <c r="Q189" i="209"/>
  <c r="S24" i="205"/>
  <c r="Q24" i="205"/>
  <c r="L24" i="205"/>
  <c r="W14" i="206"/>
  <c r="AG14" i="206" s="1"/>
  <c r="W15" i="206"/>
  <c r="AG15" i="206" s="1"/>
  <c r="S21" i="213"/>
  <c r="Q21" i="213"/>
  <c r="L21" i="213"/>
  <c r="S16" i="209"/>
  <c r="Q16" i="209"/>
  <c r="L16" i="209"/>
  <c r="B50" i="218"/>
  <c r="W26" i="218"/>
  <c r="R154" i="209"/>
  <c r="J31" i="209" s="1"/>
  <c r="S11" i="209" s="1"/>
  <c r="Q154" i="209"/>
  <c r="W16" i="214"/>
  <c r="AG16" i="214" s="1"/>
  <c r="C148" i="214"/>
  <c r="J144" i="214"/>
  <c r="W30" i="210"/>
  <c r="W24" i="210"/>
  <c r="S12" i="213"/>
  <c r="Q12" i="213"/>
  <c r="L12" i="213"/>
  <c r="R224" i="205"/>
  <c r="J41" i="205" s="1"/>
  <c r="Q224" i="205"/>
  <c r="S15" i="209"/>
  <c r="L15" i="209"/>
  <c r="Q15" i="209"/>
  <c r="B52" i="214"/>
  <c r="S23" i="217"/>
  <c r="Q23" i="217"/>
  <c r="L23" i="217"/>
  <c r="W25" i="206"/>
  <c r="W18" i="210"/>
  <c r="AG18" i="210" s="1"/>
  <c r="Q12" i="209"/>
  <c r="L12" i="209"/>
  <c r="R168" i="209"/>
  <c r="J33" i="209" s="1"/>
  <c r="S13" i="209" s="1"/>
  <c r="Q168" i="209"/>
  <c r="C148" i="210"/>
  <c r="J144" i="210"/>
  <c r="R130" i="217"/>
  <c r="V127" i="217" s="1"/>
  <c r="V128" i="217" s="1"/>
  <c r="V129" i="217" s="1"/>
  <c r="L139" i="217"/>
  <c r="B51" i="206"/>
  <c r="R224" i="209"/>
  <c r="J41" i="209" s="1"/>
  <c r="Q224" i="209"/>
  <c r="W22" i="214"/>
  <c r="AG22" i="214" s="1"/>
  <c r="W22" i="218"/>
  <c r="AG22" i="218" s="1"/>
  <c r="Q11" i="213"/>
  <c r="S11" i="213"/>
  <c r="L11" i="213"/>
  <c r="S11" i="217"/>
  <c r="Q11" i="217"/>
  <c r="L11" i="217"/>
  <c r="C127" i="218"/>
  <c r="J123" i="218"/>
  <c r="W14" i="210"/>
  <c r="AG14" i="210" s="1"/>
  <c r="J151" i="210"/>
  <c r="C155" i="210"/>
  <c r="S23" i="213"/>
  <c r="Q23" i="213"/>
  <c r="L23" i="213"/>
  <c r="S20" i="205"/>
  <c r="Q20" i="205"/>
  <c r="L20" i="205"/>
  <c r="Q217" i="209"/>
  <c r="R217" i="209"/>
  <c r="J40" i="209" s="1"/>
  <c r="S17" i="217"/>
  <c r="Q17" i="217"/>
  <c r="L17" i="217"/>
  <c r="J116" i="206"/>
  <c r="C120" i="206"/>
  <c r="R203" i="209"/>
  <c r="J38" i="209" s="1"/>
  <c r="Q203" i="209"/>
  <c r="B89" i="214"/>
  <c r="Q42" i="205"/>
  <c r="L42" i="205"/>
  <c r="W19" i="214"/>
  <c r="AG19" i="214" s="1"/>
  <c r="W32" i="214"/>
  <c r="S30" i="209"/>
  <c r="Q35" i="209"/>
  <c r="L35" i="209"/>
  <c r="S15" i="213"/>
  <c r="Q15" i="213"/>
  <c r="L15" i="213"/>
  <c r="W13" i="206"/>
  <c r="AG13" i="206" s="1"/>
  <c r="W26" i="214"/>
  <c r="W32" i="206"/>
  <c r="W30" i="214"/>
  <c r="S24" i="209"/>
  <c r="Q24" i="209"/>
  <c r="L24" i="209"/>
  <c r="J137" i="214"/>
  <c r="C141" i="214"/>
  <c r="Q34" i="205"/>
  <c r="L34" i="205"/>
  <c r="S14" i="205"/>
  <c r="BC53" i="210"/>
  <c r="BA53" i="210"/>
  <c r="W27" i="214"/>
  <c r="W21" i="214"/>
  <c r="AG21" i="214" s="1"/>
  <c r="S13" i="205"/>
  <c r="Q13" i="205"/>
  <c r="L13" i="205"/>
  <c r="J137" i="210"/>
  <c r="C141" i="210"/>
  <c r="B85" i="210"/>
  <c r="C134" i="214"/>
  <c r="J130" i="214"/>
  <c r="L18" i="213"/>
  <c r="S18" i="213"/>
  <c r="Q18" i="213"/>
  <c r="B57" i="214"/>
  <c r="V151" i="206"/>
  <c r="G40" i="206"/>
  <c r="B54" i="206"/>
  <c r="S23" i="209"/>
  <c r="Q23" i="209"/>
  <c r="L23" i="209"/>
  <c r="W28" i="210"/>
  <c r="B78" i="218"/>
  <c r="B59" i="218"/>
  <c r="W24" i="214"/>
  <c r="AG40" i="206"/>
  <c r="W21" i="210"/>
  <c r="AG21" i="210" s="1"/>
  <c r="W23" i="214"/>
  <c r="W24" i="218"/>
  <c r="R182" i="217"/>
  <c r="J35" i="217" s="1"/>
  <c r="Q182" i="217"/>
  <c r="L11" i="209"/>
  <c r="Q11" i="209"/>
  <c r="Q17" i="213"/>
  <c r="S17" i="213"/>
  <c r="L17" i="213"/>
  <c r="V109" i="218"/>
  <c r="AH109" i="218"/>
  <c r="AE34" i="218" s="1"/>
  <c r="G34" i="218"/>
  <c r="W27" i="206"/>
  <c r="L12" i="205"/>
  <c r="S12" i="205"/>
  <c r="Q12" i="205"/>
  <c r="W31" i="210"/>
  <c r="AH109" i="206"/>
  <c r="AE34" i="206" s="1"/>
  <c r="G34" i="206"/>
  <c r="V109" i="206"/>
  <c r="W24" i="206"/>
  <c r="AJ50" i="206"/>
  <c r="Q13" i="209"/>
  <c r="L13" i="209"/>
  <c r="S22" i="213"/>
  <c r="Q22" i="213"/>
  <c r="L22" i="213"/>
  <c r="BC50" i="210"/>
  <c r="BA50" i="210"/>
  <c r="AJ50" i="210"/>
  <c r="W28" i="206"/>
  <c r="W16" i="206"/>
  <c r="AG16" i="206" s="1"/>
  <c r="S24" i="217"/>
  <c r="Q24" i="217"/>
  <c r="L24" i="217"/>
  <c r="W27" i="210"/>
  <c r="Q30" i="205"/>
  <c r="L30" i="205"/>
  <c r="S16" i="213"/>
  <c r="L16" i="213"/>
  <c r="Q16" i="213"/>
  <c r="J151" i="218"/>
  <c r="C155" i="218"/>
  <c r="J116" i="214"/>
  <c r="C120" i="214"/>
  <c r="S20" i="217"/>
  <c r="Q20" i="217"/>
  <c r="L20" i="217"/>
  <c r="W19" i="206"/>
  <c r="AG19" i="206" s="1"/>
  <c r="B55" i="210"/>
  <c r="W28" i="218"/>
  <c r="S18" i="217"/>
  <c r="Q18" i="217"/>
  <c r="L18" i="217"/>
  <c r="Q36" i="205"/>
  <c r="L36" i="205"/>
  <c r="Z154" i="206"/>
  <c r="AB154" i="206" s="1"/>
  <c r="AD154" i="206" s="1"/>
  <c r="Z152" i="206"/>
  <c r="AB152" i="206" s="1"/>
  <c r="AD152" i="206" s="1"/>
  <c r="Z153" i="206"/>
  <c r="AB153" i="206" s="1"/>
  <c r="AD153" i="206" s="1"/>
  <c r="Z155" i="206"/>
  <c r="AB155" i="206" s="1"/>
  <c r="AD155" i="206" s="1"/>
  <c r="Z151" i="206"/>
  <c r="AB151" i="206" s="1"/>
  <c r="AD151" i="206" s="1"/>
  <c r="W15" i="210"/>
  <c r="AG15" i="210" s="1"/>
  <c r="BA57" i="210"/>
  <c r="BC57" i="210"/>
  <c r="W15" i="214"/>
  <c r="AG15" i="214" s="1"/>
  <c r="S30" i="213"/>
  <c r="Q35" i="213"/>
  <c r="L35" i="213"/>
  <c r="L33" i="217"/>
  <c r="W26" i="210"/>
  <c r="W22" i="210"/>
  <c r="AG22" i="210" s="1"/>
  <c r="S12" i="217"/>
  <c r="Q12" i="217"/>
  <c r="L12" i="217"/>
  <c r="Q14" i="217"/>
  <c r="L14" i="217"/>
  <c r="W16" i="210"/>
  <c r="AG16" i="210" s="1"/>
  <c r="R147" i="217"/>
  <c r="J30" i="217" s="1"/>
  <c r="Q147" i="217"/>
  <c r="W18" i="218"/>
  <c r="AG18" i="218" s="1"/>
  <c r="S30" i="205"/>
  <c r="Q35" i="205"/>
  <c r="L35" i="205"/>
  <c r="BC56" i="206"/>
  <c r="BA56" i="206"/>
  <c r="AJ56" i="206"/>
  <c r="AH109" i="210"/>
  <c r="AE34" i="210" s="1"/>
  <c r="G34" i="210"/>
  <c r="V109" i="210"/>
  <c r="W14" i="214"/>
  <c r="AG14" i="214" s="1"/>
  <c r="W28" i="214"/>
  <c r="Q42" i="213"/>
  <c r="L42" i="213"/>
  <c r="W27" i="218"/>
  <c r="W20" i="214"/>
  <c r="AG20" i="214" s="1"/>
  <c r="S21" i="209"/>
  <c r="L21" i="209"/>
  <c r="Q21" i="209"/>
  <c r="Q203" i="213"/>
  <c r="R203" i="213"/>
  <c r="J38" i="213" s="1"/>
  <c r="Q32" i="205"/>
  <c r="L32" i="205"/>
  <c r="Q40" i="205"/>
  <c r="L40" i="205"/>
  <c r="W18" i="214"/>
  <c r="AG18" i="214" s="1"/>
  <c r="BC49" i="214"/>
  <c r="BA49" i="214"/>
  <c r="AV70" i="206"/>
  <c r="AV71" i="206" s="1"/>
  <c r="AV72" i="206" s="1"/>
  <c r="AG85" i="206"/>
  <c r="AJ85" i="206" s="1"/>
  <c r="V109" i="214"/>
  <c r="AH109" i="214"/>
  <c r="AE34" i="214" s="1"/>
  <c r="G34" i="214"/>
  <c r="W19" i="218"/>
  <c r="AG19" i="218" s="1"/>
  <c r="Q44" i="205"/>
  <c r="L44" i="205"/>
  <c r="J151" i="214"/>
  <c r="C155" i="214"/>
  <c r="W29" i="214"/>
  <c r="B49" i="214"/>
  <c r="S21" i="217"/>
  <c r="Q21" i="217"/>
  <c r="L21" i="217"/>
  <c r="L15" i="205"/>
  <c r="S15" i="205"/>
  <c r="Q15" i="205"/>
  <c r="BC58" i="206"/>
  <c r="BA58" i="206"/>
  <c r="R147" i="209"/>
  <c r="J30" i="209" s="1"/>
  <c r="Q147" i="209"/>
  <c r="S24" i="213"/>
  <c r="L24" i="213"/>
  <c r="Q24" i="213"/>
  <c r="B55" i="202"/>
  <c r="B58" i="194"/>
  <c r="B59" i="198"/>
  <c r="BA54" i="194"/>
  <c r="BC54" i="194"/>
  <c r="Q32" i="201"/>
  <c r="L32" i="201"/>
  <c r="B89" i="198"/>
  <c r="S30" i="193"/>
  <c r="Q35" i="193"/>
  <c r="L35" i="193"/>
  <c r="Q23" i="197"/>
  <c r="L23" i="197"/>
  <c r="S23" i="197"/>
  <c r="B50" i="194"/>
  <c r="S19" i="193"/>
  <c r="Q19" i="193"/>
  <c r="L19" i="193"/>
  <c r="S21" i="193"/>
  <c r="Q21" i="193"/>
  <c r="L21" i="193"/>
  <c r="W32" i="198"/>
  <c r="W24" i="194"/>
  <c r="W26" i="194"/>
  <c r="C106" i="194"/>
  <c r="J102" i="194"/>
  <c r="W13" i="202"/>
  <c r="AG13" i="202" s="1"/>
  <c r="C141" i="194"/>
  <c r="J137" i="194"/>
  <c r="W13" i="198"/>
  <c r="AG13" i="198" s="1"/>
  <c r="J116" i="202"/>
  <c r="C120" i="202"/>
  <c r="W24" i="198"/>
  <c r="W23" i="194"/>
  <c r="BC52" i="194"/>
  <c r="BA52" i="194"/>
  <c r="Q43" i="193"/>
  <c r="L43" i="193"/>
  <c r="V109" i="198"/>
  <c r="AH109" i="198"/>
  <c r="AE34" i="198" s="1"/>
  <c r="G34" i="198"/>
  <c r="AJ52" i="194"/>
  <c r="Q33" i="193"/>
  <c r="L33" i="193"/>
  <c r="W27" i="202"/>
  <c r="Q10" i="201"/>
  <c r="L10" i="201"/>
  <c r="Q41" i="193"/>
  <c r="L41" i="193"/>
  <c r="Q32" i="193"/>
  <c r="L32" i="193"/>
  <c r="Q40" i="201"/>
  <c r="L40" i="201"/>
  <c r="Q35" i="201"/>
  <c r="S30" i="201"/>
  <c r="L35" i="201"/>
  <c r="B85" i="194"/>
  <c r="Q10" i="197"/>
  <c r="S10" i="197"/>
  <c r="L10" i="197"/>
  <c r="BA53" i="194"/>
  <c r="BC53" i="194"/>
  <c r="AJ53" i="194"/>
  <c r="W28" i="198"/>
  <c r="Q22" i="201"/>
  <c r="S22" i="201"/>
  <c r="L22" i="201"/>
  <c r="BC59" i="202"/>
  <c r="BA59" i="202"/>
  <c r="B49" i="198"/>
  <c r="B56" i="194"/>
  <c r="R154" i="197"/>
  <c r="J31" i="197" s="1"/>
  <c r="Q154" i="197"/>
  <c r="Q17" i="201"/>
  <c r="S17" i="201"/>
  <c r="L17" i="201"/>
  <c r="Q16" i="197"/>
  <c r="L16" i="197"/>
  <c r="S16" i="197"/>
  <c r="J151" i="202"/>
  <c r="C155" i="202"/>
  <c r="AU70" i="194"/>
  <c r="AU71" i="194" s="1"/>
  <c r="AU72" i="194" s="1"/>
  <c r="AJ75" i="194"/>
  <c r="Q20" i="197"/>
  <c r="L20" i="197"/>
  <c r="S20" i="197"/>
  <c r="J137" i="198"/>
  <c r="C141" i="198"/>
  <c r="S23" i="193"/>
  <c r="Q23" i="193"/>
  <c r="L23" i="193"/>
  <c r="AJ54" i="194"/>
  <c r="W18" i="202"/>
  <c r="AG18" i="202" s="1"/>
  <c r="S15" i="193"/>
  <c r="Q15" i="193"/>
  <c r="L15" i="193"/>
  <c r="L44" i="197"/>
  <c r="Q44" i="197"/>
  <c r="W21" i="202"/>
  <c r="AG21" i="202" s="1"/>
  <c r="C127" i="202"/>
  <c r="J123" i="202"/>
  <c r="C106" i="202"/>
  <c r="J102" i="202"/>
  <c r="W15" i="194"/>
  <c r="AG15" i="194" s="1"/>
  <c r="Q16" i="201"/>
  <c r="S16" i="201"/>
  <c r="L16" i="201"/>
  <c r="Q18" i="197"/>
  <c r="L18" i="197"/>
  <c r="S18" i="197"/>
  <c r="BA59" i="198"/>
  <c r="BC59" i="198"/>
  <c r="Q14" i="197"/>
  <c r="L14" i="197"/>
  <c r="S14" i="197"/>
  <c r="W29" i="198"/>
  <c r="Q32" i="197"/>
  <c r="L32" i="197"/>
  <c r="W29" i="202"/>
  <c r="Q38" i="193"/>
  <c r="L38" i="193"/>
  <c r="S20" i="193"/>
  <c r="Q20" i="193"/>
  <c r="L20" i="193"/>
  <c r="W22" i="194"/>
  <c r="AG22" i="194" s="1"/>
  <c r="W25" i="198"/>
  <c r="R130" i="193"/>
  <c r="V127" i="193" s="1"/>
  <c r="V128" i="193" s="1"/>
  <c r="V129" i="193" s="1"/>
  <c r="L139" i="193"/>
  <c r="BA51" i="198"/>
  <c r="BC51" i="198"/>
  <c r="W28" i="202"/>
  <c r="S12" i="193"/>
  <c r="Q12" i="193"/>
  <c r="L12" i="193"/>
  <c r="BA50" i="194"/>
  <c r="BC50" i="194"/>
  <c r="Q39" i="193"/>
  <c r="L39" i="193"/>
  <c r="Q37" i="197"/>
  <c r="L37" i="197"/>
  <c r="Q44" i="193"/>
  <c r="L44" i="193"/>
  <c r="Q44" i="201"/>
  <c r="L44" i="201"/>
  <c r="Q23" i="201"/>
  <c r="S23" i="201"/>
  <c r="L23" i="201"/>
  <c r="S18" i="193"/>
  <c r="Q18" i="193"/>
  <c r="L18" i="193"/>
  <c r="Q20" i="201"/>
  <c r="L20" i="201"/>
  <c r="S20" i="201"/>
  <c r="V109" i="194"/>
  <c r="AH109" i="194"/>
  <c r="AE34" i="194" s="1"/>
  <c r="G34" i="194"/>
  <c r="W30" i="198"/>
  <c r="W32" i="202"/>
  <c r="L30" i="197"/>
  <c r="B85" i="202"/>
  <c r="J102" i="198"/>
  <c r="C106" i="198"/>
  <c r="W28" i="194"/>
  <c r="W14" i="194"/>
  <c r="AG14" i="194" s="1"/>
  <c r="BC57" i="198"/>
  <c r="AJ57" i="198"/>
  <c r="BA57" i="198"/>
  <c r="Q18" i="201"/>
  <c r="S18" i="201"/>
  <c r="L18" i="201"/>
  <c r="BA53" i="198"/>
  <c r="BC53" i="198"/>
  <c r="AJ53" i="198"/>
  <c r="W17" i="202"/>
  <c r="AG17" i="202" s="1"/>
  <c r="W31" i="194"/>
  <c r="W32" i="194"/>
  <c r="Q21" i="201"/>
  <c r="S21" i="201"/>
  <c r="L21" i="201"/>
  <c r="B78" i="202"/>
  <c r="W20" i="198"/>
  <c r="AG20" i="198" s="1"/>
  <c r="C155" i="194"/>
  <c r="J151" i="194"/>
  <c r="W19" i="202"/>
  <c r="AG19" i="202" s="1"/>
  <c r="Q12" i="201"/>
  <c r="S12" i="201"/>
  <c r="L12" i="201"/>
  <c r="BA49" i="194"/>
  <c r="BC49" i="194"/>
  <c r="W16" i="198"/>
  <c r="AG16" i="198" s="1"/>
  <c r="BA57" i="194"/>
  <c r="BC57" i="194"/>
  <c r="W23" i="198"/>
  <c r="AJ51" i="198"/>
  <c r="Q11" i="201"/>
  <c r="S11" i="201"/>
  <c r="L11" i="201"/>
  <c r="R189" i="201"/>
  <c r="J36" i="201" s="1"/>
  <c r="Q189" i="201"/>
  <c r="Q35" i="197"/>
  <c r="S30" i="197"/>
  <c r="L35" i="197"/>
  <c r="Q13" i="201"/>
  <c r="L13" i="201"/>
  <c r="W23" i="202"/>
  <c r="Q24" i="197"/>
  <c r="L24" i="197"/>
  <c r="S24" i="197"/>
  <c r="R203" i="201"/>
  <c r="J38" i="201" s="1"/>
  <c r="Q203" i="201"/>
  <c r="Q15" i="201"/>
  <c r="S15" i="201"/>
  <c r="L15" i="201"/>
  <c r="W31" i="198"/>
  <c r="J116" i="194"/>
  <c r="C120" i="194"/>
  <c r="W14" i="202"/>
  <c r="AG14" i="202" s="1"/>
  <c r="S16" i="193"/>
  <c r="Q16" i="193"/>
  <c r="L16" i="193"/>
  <c r="R203" i="197"/>
  <c r="J38" i="197" s="1"/>
  <c r="Q203" i="197"/>
  <c r="Q43" i="197"/>
  <c r="L43" i="197"/>
  <c r="R210" i="201"/>
  <c r="J39" i="201" s="1"/>
  <c r="Q210" i="201"/>
  <c r="J130" i="202"/>
  <c r="C134" i="202"/>
  <c r="Q40" i="197"/>
  <c r="L40" i="197"/>
  <c r="Q19" i="197"/>
  <c r="L19" i="197"/>
  <c r="S19" i="197"/>
  <c r="BC58" i="202"/>
  <c r="BA58" i="202"/>
  <c r="AJ58" i="202"/>
  <c r="J151" i="198"/>
  <c r="C155" i="198"/>
  <c r="W26" i="202"/>
  <c r="L34" i="201"/>
  <c r="W20" i="194"/>
  <c r="AG20" i="194" s="1"/>
  <c r="W27" i="198"/>
  <c r="W26" i="198"/>
  <c r="J144" i="202"/>
  <c r="C148" i="202"/>
  <c r="W25" i="202"/>
  <c r="W25" i="194"/>
  <c r="C127" i="194"/>
  <c r="J123" i="194"/>
  <c r="Q34" i="197"/>
  <c r="L34" i="197"/>
  <c r="B57" i="194"/>
  <c r="J123" i="198"/>
  <c r="C127" i="198"/>
  <c r="S11" i="193"/>
  <c r="Q11" i="193"/>
  <c r="L11" i="193"/>
  <c r="Q43" i="201"/>
  <c r="L43" i="201"/>
  <c r="Q31" i="193"/>
  <c r="L31" i="193"/>
  <c r="S14" i="193"/>
  <c r="Q14" i="193"/>
  <c r="L14" i="193"/>
  <c r="W22" i="198"/>
  <c r="AG22" i="198" s="1"/>
  <c r="Q22" i="197"/>
  <c r="L22" i="197"/>
  <c r="S22" i="197"/>
  <c r="S22" i="193"/>
  <c r="Q22" i="193"/>
  <c r="L22" i="193"/>
  <c r="W19" i="198"/>
  <c r="AG19" i="198" s="1"/>
  <c r="W21" i="198"/>
  <c r="AG21" i="198" s="1"/>
  <c r="Q17" i="197"/>
  <c r="L17" i="197"/>
  <c r="S17" i="197"/>
  <c r="W17" i="194"/>
  <c r="AG17" i="194" s="1"/>
  <c r="Q11" i="197"/>
  <c r="L11" i="197"/>
  <c r="S11" i="197"/>
  <c r="W15" i="198"/>
  <c r="AG15" i="198" s="1"/>
  <c r="W17" i="198"/>
  <c r="AG17" i="198" s="1"/>
  <c r="B55" i="198"/>
  <c r="B59" i="202"/>
  <c r="Q147" i="201"/>
  <c r="R147" i="201"/>
  <c r="J30" i="201" s="1"/>
  <c r="S10" i="201" s="1"/>
  <c r="J144" i="194"/>
  <c r="C148" i="194"/>
  <c r="V109" i="202"/>
  <c r="AH109" i="202"/>
  <c r="AE34" i="202" s="1"/>
  <c r="G34" i="202"/>
  <c r="W18" i="194"/>
  <c r="AG18" i="194" s="1"/>
  <c r="W15" i="202"/>
  <c r="AG15" i="202" s="1"/>
  <c r="Q15" i="197"/>
  <c r="L15" i="197"/>
  <c r="S15" i="197"/>
  <c r="Q24" i="201"/>
  <c r="L24" i="201"/>
  <c r="S24" i="201"/>
  <c r="Q168" i="201"/>
  <c r="R168" i="201"/>
  <c r="J33" i="201" s="1"/>
  <c r="Q40" i="193"/>
  <c r="L40" i="193"/>
  <c r="L30" i="193"/>
  <c r="W27" i="194"/>
  <c r="W14" i="198"/>
  <c r="AG14" i="198" s="1"/>
  <c r="B49" i="194"/>
  <c r="S24" i="193"/>
  <c r="Q24" i="193"/>
  <c r="L24" i="193"/>
  <c r="Q33" i="197"/>
  <c r="L33" i="197"/>
  <c r="B52" i="198"/>
  <c r="B85" i="198"/>
  <c r="Q36" i="193"/>
  <c r="L36" i="193"/>
  <c r="Q42" i="197"/>
  <c r="L42" i="197"/>
  <c r="Q37" i="193"/>
  <c r="L37" i="193"/>
  <c r="W19" i="194"/>
  <c r="AG19" i="194" s="1"/>
  <c r="Q31" i="201"/>
  <c r="L31" i="201"/>
  <c r="W22" i="202"/>
  <c r="AG22" i="202" s="1"/>
  <c r="BA58" i="194"/>
  <c r="BC58" i="194"/>
  <c r="Q19" i="201"/>
  <c r="S19" i="201"/>
  <c r="L19" i="201"/>
  <c r="W16" i="194"/>
  <c r="AG16" i="194" s="1"/>
  <c r="Q12" i="197"/>
  <c r="L12" i="197"/>
  <c r="S12" i="197"/>
  <c r="AU70" i="202"/>
  <c r="AU71" i="202" s="1"/>
  <c r="AU72" i="202" s="1"/>
  <c r="AJ75" i="202"/>
  <c r="B56" i="198"/>
  <c r="Q14" i="201"/>
  <c r="S14" i="201"/>
  <c r="L14" i="201"/>
  <c r="R130" i="201"/>
  <c r="V127" i="201" s="1"/>
  <c r="V128" i="201" s="1"/>
  <c r="V129" i="201" s="1"/>
  <c r="W13" i="194"/>
  <c r="AG13" i="194" s="1"/>
  <c r="J116" i="198"/>
  <c r="C120" i="198"/>
  <c r="W16" i="202"/>
  <c r="AG16" i="202" s="1"/>
  <c r="C141" i="202"/>
  <c r="J137" i="202"/>
  <c r="W24" i="202"/>
  <c r="BA55" i="202"/>
  <c r="BC55" i="202"/>
  <c r="S10" i="193"/>
  <c r="Q10" i="193"/>
  <c r="L10" i="193"/>
  <c r="Q210" i="197"/>
  <c r="R210" i="197"/>
  <c r="J39" i="197" s="1"/>
  <c r="BA55" i="198"/>
  <c r="BC55" i="198"/>
  <c r="BC56" i="194"/>
  <c r="BA56" i="194"/>
  <c r="W30" i="194"/>
  <c r="W29" i="194"/>
  <c r="C134" i="198"/>
  <c r="J130" i="198"/>
  <c r="W30" i="202"/>
  <c r="Q21" i="197"/>
  <c r="L21" i="197"/>
  <c r="S21" i="197"/>
  <c r="AV49" i="198"/>
  <c r="AU49" i="198"/>
  <c r="AS49" i="198"/>
  <c r="AT49" i="198"/>
  <c r="W31" i="202"/>
  <c r="S13" i="193"/>
  <c r="Q13" i="193"/>
  <c r="L13" i="193"/>
  <c r="R231" i="201"/>
  <c r="J42" i="201" s="1"/>
  <c r="Q231" i="201"/>
  <c r="W20" i="202"/>
  <c r="AG20" i="202" s="1"/>
  <c r="S17" i="193"/>
  <c r="Q17" i="193"/>
  <c r="L17" i="193"/>
  <c r="C148" i="198"/>
  <c r="J144" i="198"/>
  <c r="W18" i="198"/>
  <c r="AG18" i="198" s="1"/>
  <c r="AT49" i="194"/>
  <c r="AS49" i="194"/>
  <c r="AV49" i="194"/>
  <c r="AU49" i="194"/>
  <c r="J130" i="194"/>
  <c r="C134" i="194"/>
  <c r="Q13" i="197"/>
  <c r="L13" i="197"/>
  <c r="S13" i="197"/>
  <c r="L36" i="197"/>
  <c r="Q36" i="197"/>
  <c r="W17" i="190"/>
  <c r="AG17" i="190" s="1"/>
  <c r="Q13" i="189"/>
  <c r="S13" i="189"/>
  <c r="L13" i="189"/>
  <c r="S30" i="189"/>
  <c r="Q35" i="189"/>
  <c r="L35" i="189"/>
  <c r="W13" i="190"/>
  <c r="AG13" i="190" s="1"/>
  <c r="C127" i="190"/>
  <c r="J123" i="190"/>
  <c r="Q37" i="189"/>
  <c r="L37" i="189"/>
  <c r="S22" i="189"/>
  <c r="Q22" i="189"/>
  <c r="L22" i="189"/>
  <c r="B55" i="190"/>
  <c r="Q31" i="189"/>
  <c r="L31" i="189"/>
  <c r="V109" i="190"/>
  <c r="AH109" i="190"/>
  <c r="AE34" i="190" s="1"/>
  <c r="G34" i="190"/>
  <c r="C106" i="190"/>
  <c r="J102" i="190"/>
  <c r="W24" i="190"/>
  <c r="W18" i="190"/>
  <c r="AG18" i="190" s="1"/>
  <c r="Q44" i="189"/>
  <c r="L44" i="189"/>
  <c r="Q43" i="189"/>
  <c r="L43" i="189"/>
  <c r="S19" i="189"/>
  <c r="Q19" i="189"/>
  <c r="L19" i="189"/>
  <c r="S18" i="189"/>
  <c r="Q18" i="189"/>
  <c r="L18" i="189"/>
  <c r="Q39" i="189"/>
  <c r="L39" i="189"/>
  <c r="W14" i="190"/>
  <c r="AG14" i="190" s="1"/>
  <c r="R147" i="189"/>
  <c r="J30" i="189" s="1"/>
  <c r="S10" i="189" s="1"/>
  <c r="Q147" i="189"/>
  <c r="B57" i="190"/>
  <c r="W25" i="190"/>
  <c r="J130" i="190"/>
  <c r="C134" i="190"/>
  <c r="S17" i="189"/>
  <c r="Q17" i="189"/>
  <c r="L17" i="189"/>
  <c r="W26" i="190"/>
  <c r="W15" i="190"/>
  <c r="AG15" i="190" s="1"/>
  <c r="W29" i="190"/>
  <c r="Q33" i="189"/>
  <c r="L33" i="189"/>
  <c r="S20" i="189"/>
  <c r="Q20" i="189"/>
  <c r="L20" i="189"/>
  <c r="S14" i="189"/>
  <c r="Q14" i="189"/>
  <c r="L14" i="189"/>
  <c r="Q38" i="189"/>
  <c r="L38" i="189"/>
  <c r="W21" i="190"/>
  <c r="AG21" i="190" s="1"/>
  <c r="B51" i="190"/>
  <c r="W19" i="190"/>
  <c r="AG19" i="190" s="1"/>
  <c r="W20" i="190"/>
  <c r="AG20" i="190" s="1"/>
  <c r="S11" i="189"/>
  <c r="Q11" i="189"/>
  <c r="L11" i="189"/>
  <c r="J116" i="190"/>
  <c r="C120" i="190"/>
  <c r="C141" i="190"/>
  <c r="J137" i="190"/>
  <c r="S23" i="189"/>
  <c r="Q23" i="189"/>
  <c r="L23" i="189"/>
  <c r="Q40" i="189"/>
  <c r="L40" i="189"/>
  <c r="J144" i="190"/>
  <c r="C148" i="190"/>
  <c r="W32" i="190"/>
  <c r="W23" i="190"/>
  <c r="W27" i="190"/>
  <c r="Q10" i="189"/>
  <c r="L10" i="189"/>
  <c r="BC49" i="190"/>
  <c r="BA49" i="190"/>
  <c r="L21" i="189"/>
  <c r="S21" i="189"/>
  <c r="Q21" i="189"/>
  <c r="Q41" i="189"/>
  <c r="L41" i="189"/>
  <c r="B50" i="190"/>
  <c r="S16" i="189"/>
  <c r="Q16" i="189"/>
  <c r="L16" i="189"/>
  <c r="W22" i="190"/>
  <c r="AG22" i="190" s="1"/>
  <c r="S12" i="189"/>
  <c r="Q12" i="189"/>
  <c r="L12" i="189"/>
  <c r="W30" i="190"/>
  <c r="W31" i="190"/>
  <c r="J151" i="190"/>
  <c r="C155" i="190"/>
  <c r="AJ75" i="190"/>
  <c r="AU70" i="190"/>
  <c r="AU71" i="190" s="1"/>
  <c r="AU72" i="190" s="1"/>
  <c r="W16" i="190"/>
  <c r="AG16" i="190" s="1"/>
  <c r="S15" i="189"/>
  <c r="Q15" i="189"/>
  <c r="L15" i="189"/>
  <c r="Q36" i="189"/>
  <c r="L36" i="189"/>
  <c r="W28" i="190"/>
  <c r="R130" i="189"/>
  <c r="V127" i="189" s="1"/>
  <c r="V128" i="189" s="1"/>
  <c r="V129" i="189" s="1"/>
  <c r="L139" i="189"/>
  <c r="S24" i="189"/>
  <c r="Q24" i="189"/>
  <c r="L24" i="189"/>
  <c r="B53" i="190"/>
  <c r="AT49" i="190"/>
  <c r="AU49" i="190"/>
  <c r="AS49" i="190"/>
  <c r="AV49" i="190"/>
  <c r="B85" i="190"/>
  <c r="Q39" i="186"/>
  <c r="L39" i="186"/>
  <c r="L30" i="186"/>
  <c r="L33" i="186"/>
  <c r="Q31" i="186"/>
  <c r="L43" i="186"/>
  <c r="L44" i="186"/>
  <c r="Q32" i="186"/>
  <c r="Q34" i="186"/>
  <c r="L31" i="186"/>
  <c r="L32" i="186"/>
  <c r="Q37" i="186"/>
  <c r="L37" i="186"/>
  <c r="Q40" i="186"/>
  <c r="L40" i="186"/>
  <c r="Q35" i="186"/>
  <c r="S30" i="186"/>
  <c r="S10" i="249" l="1"/>
  <c r="L40" i="245"/>
  <c r="Q31" i="229"/>
  <c r="L31" i="229"/>
  <c r="Q44" i="229"/>
  <c r="L44" i="229"/>
  <c r="L30" i="249"/>
  <c r="L42" i="229"/>
  <c r="Q30" i="213"/>
  <c r="L39" i="257"/>
  <c r="AJ33" i="230"/>
  <c r="Q38" i="245"/>
  <c r="L38" i="245"/>
  <c r="Q33" i="213"/>
  <c r="L33" i="213"/>
  <c r="Q44" i="213"/>
  <c r="L44" i="213"/>
  <c r="L40" i="257"/>
  <c r="Q43" i="241"/>
  <c r="L43" i="241"/>
  <c r="AJ40" i="254"/>
  <c r="AJ36" i="242"/>
  <c r="Q37" i="261"/>
  <c r="L37" i="261"/>
  <c r="Q38" i="257"/>
  <c r="L38" i="257"/>
  <c r="L123" i="257" s="1"/>
  <c r="AG37" i="254"/>
  <c r="AG34" i="254"/>
  <c r="AJ34" i="254" s="1"/>
  <c r="Z147" i="258"/>
  <c r="AB147" i="258" s="1"/>
  <c r="AD147" i="258" s="1"/>
  <c r="Z145" i="258"/>
  <c r="AB145" i="258" s="1"/>
  <c r="AD145" i="258" s="1"/>
  <c r="Z144" i="258"/>
  <c r="AB144" i="258" s="1"/>
  <c r="AD144" i="258" s="1"/>
  <c r="Z148" i="258"/>
  <c r="AB148" i="258" s="1"/>
  <c r="AD148" i="258" s="1"/>
  <c r="Z146" i="258"/>
  <c r="AB146" i="258" s="1"/>
  <c r="AD146" i="258" s="1"/>
  <c r="B52" i="258"/>
  <c r="B55" i="258"/>
  <c r="Z119" i="254"/>
  <c r="AB119" i="254" s="1"/>
  <c r="AD119" i="254" s="1"/>
  <c r="Z117" i="254"/>
  <c r="AB117" i="254" s="1"/>
  <c r="AD117" i="254" s="1"/>
  <c r="Z120" i="254"/>
  <c r="AB120" i="254" s="1"/>
  <c r="AD120" i="254" s="1"/>
  <c r="Z118" i="254"/>
  <c r="AB118" i="254" s="1"/>
  <c r="AD118" i="254" s="1"/>
  <c r="Z116" i="254"/>
  <c r="AB116" i="254" s="1"/>
  <c r="AD116" i="254" s="1"/>
  <c r="Z139" i="258"/>
  <c r="AB139" i="258" s="1"/>
  <c r="AD139" i="258" s="1"/>
  <c r="Z137" i="258"/>
  <c r="AB137" i="258" s="1"/>
  <c r="AD137" i="258" s="1"/>
  <c r="Z140" i="258"/>
  <c r="AB140" i="258" s="1"/>
  <c r="AD140" i="258" s="1"/>
  <c r="Z138" i="258"/>
  <c r="AB138" i="258" s="1"/>
  <c r="AD138" i="258" s="1"/>
  <c r="Z141" i="258"/>
  <c r="AB141" i="258" s="1"/>
  <c r="AD141" i="258" s="1"/>
  <c r="V151" i="262"/>
  <c r="G40" i="262"/>
  <c r="V123" i="262"/>
  <c r="G36" i="262"/>
  <c r="Q39" i="253"/>
  <c r="L39" i="253"/>
  <c r="V102" i="254"/>
  <c r="G33" i="254"/>
  <c r="V144" i="258"/>
  <c r="G39" i="258"/>
  <c r="AG37" i="258"/>
  <c r="AG38" i="254"/>
  <c r="AG40" i="258"/>
  <c r="Q31" i="261"/>
  <c r="L31" i="261"/>
  <c r="Q43" i="253"/>
  <c r="L43" i="253"/>
  <c r="Q30" i="253"/>
  <c r="S10" i="253"/>
  <c r="L30" i="253"/>
  <c r="S11" i="261"/>
  <c r="G38" i="258"/>
  <c r="V137" i="258"/>
  <c r="Z155" i="262"/>
  <c r="AB155" i="262" s="1"/>
  <c r="AD155" i="262" s="1"/>
  <c r="Z153" i="262"/>
  <c r="AB153" i="262" s="1"/>
  <c r="AD153" i="262" s="1"/>
  <c r="Z152" i="262"/>
  <c r="AB152" i="262" s="1"/>
  <c r="AD152" i="262" s="1"/>
  <c r="Z154" i="262"/>
  <c r="AB154" i="262" s="1"/>
  <c r="AD154" i="262" s="1"/>
  <c r="Z151" i="262"/>
  <c r="AB151" i="262" s="1"/>
  <c r="AD151" i="262" s="1"/>
  <c r="Z102" i="262"/>
  <c r="AB102" i="262" s="1"/>
  <c r="AD102" i="262" s="1"/>
  <c r="Z105" i="262"/>
  <c r="AB105" i="262" s="1"/>
  <c r="AD105" i="262" s="1"/>
  <c r="Z103" i="262"/>
  <c r="AB103" i="262" s="1"/>
  <c r="AD103" i="262" s="1"/>
  <c r="Z106" i="262"/>
  <c r="AB106" i="262" s="1"/>
  <c r="AD106" i="262" s="1"/>
  <c r="Z104" i="262"/>
  <c r="AB104" i="262" s="1"/>
  <c r="AD104" i="262" s="1"/>
  <c r="Z120" i="258"/>
  <c r="AB120" i="258" s="1"/>
  <c r="AD120" i="258" s="1"/>
  <c r="Z118" i="258"/>
  <c r="AB118" i="258" s="1"/>
  <c r="AD118" i="258" s="1"/>
  <c r="Z116" i="258"/>
  <c r="AB116" i="258" s="1"/>
  <c r="AD116" i="258" s="1"/>
  <c r="Z117" i="258"/>
  <c r="AB117" i="258" s="1"/>
  <c r="AD117" i="258" s="1"/>
  <c r="Z119" i="258"/>
  <c r="AB119" i="258" s="1"/>
  <c r="AD119" i="258" s="1"/>
  <c r="AG38" i="262"/>
  <c r="AG39" i="254"/>
  <c r="B75" i="258"/>
  <c r="AJ89" i="258"/>
  <c r="Z155" i="258"/>
  <c r="AB155" i="258" s="1"/>
  <c r="AD155" i="258" s="1"/>
  <c r="Z151" i="258"/>
  <c r="AB151" i="258" s="1"/>
  <c r="AD151" i="258" s="1"/>
  <c r="Z152" i="258"/>
  <c r="AB152" i="258" s="1"/>
  <c r="AD152" i="258" s="1"/>
  <c r="Z154" i="258"/>
  <c r="AB154" i="258" s="1"/>
  <c r="AD154" i="258" s="1"/>
  <c r="Z153" i="258"/>
  <c r="AB153" i="258" s="1"/>
  <c r="AD153" i="258" s="1"/>
  <c r="Z106" i="254"/>
  <c r="AB106" i="254" s="1"/>
  <c r="AD106" i="254" s="1"/>
  <c r="Z103" i="254"/>
  <c r="AB103" i="254" s="1"/>
  <c r="AD103" i="254" s="1"/>
  <c r="Z105" i="254"/>
  <c r="AB105" i="254" s="1"/>
  <c r="AD105" i="254" s="1"/>
  <c r="Z104" i="254"/>
  <c r="AB104" i="254" s="1"/>
  <c r="AD104" i="254" s="1"/>
  <c r="Z102" i="254"/>
  <c r="AB102" i="254" s="1"/>
  <c r="AD102" i="254" s="1"/>
  <c r="AG36" i="254"/>
  <c r="AG33" i="254"/>
  <c r="Q41" i="253"/>
  <c r="L41" i="253"/>
  <c r="V130" i="254"/>
  <c r="G37" i="254"/>
  <c r="B53" i="258"/>
  <c r="Q39" i="261"/>
  <c r="L39" i="261"/>
  <c r="V102" i="262"/>
  <c r="G33" i="262"/>
  <c r="B58" i="262"/>
  <c r="V116" i="258"/>
  <c r="G35" i="258"/>
  <c r="V116" i="254"/>
  <c r="G35" i="254"/>
  <c r="Q44" i="261"/>
  <c r="L44" i="261"/>
  <c r="AG36" i="258"/>
  <c r="V151" i="258"/>
  <c r="G40" i="258"/>
  <c r="B56" i="254"/>
  <c r="Q37" i="253"/>
  <c r="L37" i="253"/>
  <c r="Q33" i="253"/>
  <c r="L33" i="253"/>
  <c r="B53" i="254"/>
  <c r="B52" i="254"/>
  <c r="Z132" i="254"/>
  <c r="AB132" i="254" s="1"/>
  <c r="AD132" i="254" s="1"/>
  <c r="Z130" i="254"/>
  <c r="AB130" i="254" s="1"/>
  <c r="AD130" i="254" s="1"/>
  <c r="Z134" i="254"/>
  <c r="AB134" i="254" s="1"/>
  <c r="AD134" i="254" s="1"/>
  <c r="Z131" i="254"/>
  <c r="AB131" i="254" s="1"/>
  <c r="AD131" i="254" s="1"/>
  <c r="Z133" i="254"/>
  <c r="AB133" i="254" s="1"/>
  <c r="AD133" i="254" s="1"/>
  <c r="V102" i="258"/>
  <c r="G33" i="258"/>
  <c r="V144" i="254"/>
  <c r="G39" i="254"/>
  <c r="Q32" i="261"/>
  <c r="L32" i="261"/>
  <c r="AG35" i="262"/>
  <c r="V130" i="258"/>
  <c r="G37" i="258"/>
  <c r="AG33" i="258"/>
  <c r="AG37" i="262"/>
  <c r="Z141" i="262"/>
  <c r="AB141" i="262" s="1"/>
  <c r="AD141" i="262" s="1"/>
  <c r="Z139" i="262"/>
  <c r="AB139" i="262" s="1"/>
  <c r="AD139" i="262" s="1"/>
  <c r="Z137" i="262"/>
  <c r="AB137" i="262" s="1"/>
  <c r="AD137" i="262" s="1"/>
  <c r="Z138" i="262"/>
  <c r="AB138" i="262" s="1"/>
  <c r="AD138" i="262" s="1"/>
  <c r="Z140" i="262"/>
  <c r="AB140" i="262" s="1"/>
  <c r="AD140" i="262" s="1"/>
  <c r="V144" i="262"/>
  <c r="G39" i="262"/>
  <c r="AG38" i="258"/>
  <c r="AG35" i="254"/>
  <c r="G35" i="262"/>
  <c r="V116" i="262"/>
  <c r="Z102" i="258"/>
  <c r="AB102" i="258" s="1"/>
  <c r="AD102" i="258" s="1"/>
  <c r="Z105" i="258"/>
  <c r="AB105" i="258" s="1"/>
  <c r="AD105" i="258" s="1"/>
  <c r="Z103" i="258"/>
  <c r="AB103" i="258" s="1"/>
  <c r="AD103" i="258" s="1"/>
  <c r="Z104" i="258"/>
  <c r="AB104" i="258" s="1"/>
  <c r="AD104" i="258" s="1"/>
  <c r="Z106" i="258"/>
  <c r="AB106" i="258" s="1"/>
  <c r="AD106" i="258" s="1"/>
  <c r="B59" i="262"/>
  <c r="Z146" i="254"/>
  <c r="AB146" i="254" s="1"/>
  <c r="AD146" i="254" s="1"/>
  <c r="Z144" i="254"/>
  <c r="AB144" i="254" s="1"/>
  <c r="AD144" i="254" s="1"/>
  <c r="Z147" i="254"/>
  <c r="AB147" i="254" s="1"/>
  <c r="AD147" i="254" s="1"/>
  <c r="Z148" i="254"/>
  <c r="AB148" i="254" s="1"/>
  <c r="AD148" i="254" s="1"/>
  <c r="Z145" i="254"/>
  <c r="AB145" i="254" s="1"/>
  <c r="AD145" i="254" s="1"/>
  <c r="Z133" i="262"/>
  <c r="AB133" i="262" s="1"/>
  <c r="AD133" i="262" s="1"/>
  <c r="Z131" i="262"/>
  <c r="AB131" i="262" s="1"/>
  <c r="AD131" i="262" s="1"/>
  <c r="Z134" i="262"/>
  <c r="AB134" i="262" s="1"/>
  <c r="AD134" i="262" s="1"/>
  <c r="Z132" i="262"/>
  <c r="AB132" i="262" s="1"/>
  <c r="AD132" i="262" s="1"/>
  <c r="Z130" i="262"/>
  <c r="AB130" i="262" s="1"/>
  <c r="AD130" i="262" s="1"/>
  <c r="Q43" i="261"/>
  <c r="L43" i="261"/>
  <c r="Z134" i="258"/>
  <c r="AB134" i="258" s="1"/>
  <c r="AD134" i="258" s="1"/>
  <c r="Z132" i="258"/>
  <c r="AB132" i="258" s="1"/>
  <c r="AD132" i="258" s="1"/>
  <c r="Z130" i="258"/>
  <c r="AB130" i="258" s="1"/>
  <c r="AD130" i="258" s="1"/>
  <c r="Z133" i="258"/>
  <c r="AB133" i="258" s="1"/>
  <c r="AD133" i="258" s="1"/>
  <c r="Z131" i="258"/>
  <c r="AB131" i="258" s="1"/>
  <c r="AD131" i="258" s="1"/>
  <c r="AG35" i="258"/>
  <c r="V137" i="254"/>
  <c r="G38" i="254"/>
  <c r="Q35" i="261"/>
  <c r="S30" i="261"/>
  <c r="L35" i="261"/>
  <c r="B51" i="258"/>
  <c r="B56" i="258"/>
  <c r="B75" i="254"/>
  <c r="AJ89" i="254"/>
  <c r="V137" i="262"/>
  <c r="G38" i="262"/>
  <c r="Z144" i="262"/>
  <c r="AB144" i="262" s="1"/>
  <c r="AD144" i="262" s="1"/>
  <c r="Z147" i="262"/>
  <c r="AB147" i="262" s="1"/>
  <c r="AD147" i="262" s="1"/>
  <c r="Z145" i="262"/>
  <c r="AB145" i="262" s="1"/>
  <c r="AD145" i="262" s="1"/>
  <c r="Z148" i="262"/>
  <c r="AB148" i="262" s="1"/>
  <c r="AD148" i="262" s="1"/>
  <c r="Z146" i="262"/>
  <c r="AB146" i="262" s="1"/>
  <c r="AD146" i="262" s="1"/>
  <c r="V123" i="258"/>
  <c r="G36" i="258"/>
  <c r="B75" i="262"/>
  <c r="AJ89" i="262"/>
  <c r="B57" i="258"/>
  <c r="Z120" i="262"/>
  <c r="AB120" i="262" s="1"/>
  <c r="AD120" i="262" s="1"/>
  <c r="Z118" i="262"/>
  <c r="AB118" i="262" s="1"/>
  <c r="AD118" i="262" s="1"/>
  <c r="Z119" i="262"/>
  <c r="AB119" i="262" s="1"/>
  <c r="AD119" i="262" s="1"/>
  <c r="Z117" i="262"/>
  <c r="AB117" i="262" s="1"/>
  <c r="AD117" i="262" s="1"/>
  <c r="Z116" i="262"/>
  <c r="AB116" i="262" s="1"/>
  <c r="AD116" i="262" s="1"/>
  <c r="Z127" i="254"/>
  <c r="AB127" i="254" s="1"/>
  <c r="AD127" i="254" s="1"/>
  <c r="Z124" i="254"/>
  <c r="AB124" i="254" s="1"/>
  <c r="AD124" i="254" s="1"/>
  <c r="Z126" i="254"/>
  <c r="AB126" i="254" s="1"/>
  <c r="AD126" i="254" s="1"/>
  <c r="Z125" i="254"/>
  <c r="AB125" i="254" s="1"/>
  <c r="AD125" i="254" s="1"/>
  <c r="Z123" i="254"/>
  <c r="AB123" i="254" s="1"/>
  <c r="AD123" i="254" s="1"/>
  <c r="AG40" i="262"/>
  <c r="AG34" i="262"/>
  <c r="AJ34" i="262" s="1"/>
  <c r="V130" i="262"/>
  <c r="G37" i="262"/>
  <c r="Z137" i="254"/>
  <c r="AB137" i="254" s="1"/>
  <c r="AD137" i="254" s="1"/>
  <c r="Z139" i="254"/>
  <c r="AB139" i="254" s="1"/>
  <c r="AD139" i="254" s="1"/>
  <c r="Z138" i="254"/>
  <c r="AB138" i="254" s="1"/>
  <c r="AD138" i="254" s="1"/>
  <c r="Z140" i="254"/>
  <c r="AB140" i="254" s="1"/>
  <c r="AD140" i="254" s="1"/>
  <c r="Z141" i="254"/>
  <c r="AB141" i="254" s="1"/>
  <c r="AD141" i="254" s="1"/>
  <c r="AG33" i="262"/>
  <c r="B50" i="254"/>
  <c r="AG39" i="258"/>
  <c r="Q38" i="261"/>
  <c r="L38" i="261"/>
  <c r="B58" i="254"/>
  <c r="Z123" i="258"/>
  <c r="AB123" i="258" s="1"/>
  <c r="AD123" i="258" s="1"/>
  <c r="Z126" i="258"/>
  <c r="AB126" i="258" s="1"/>
  <c r="AD126" i="258" s="1"/>
  <c r="Z124" i="258"/>
  <c r="AB124" i="258" s="1"/>
  <c r="AD124" i="258" s="1"/>
  <c r="Z125" i="258"/>
  <c r="AB125" i="258" s="1"/>
  <c r="AD125" i="258" s="1"/>
  <c r="Z127" i="258"/>
  <c r="AB127" i="258" s="1"/>
  <c r="AD127" i="258" s="1"/>
  <c r="Z123" i="262"/>
  <c r="AB123" i="262" s="1"/>
  <c r="AD123" i="262" s="1"/>
  <c r="Z126" i="262"/>
  <c r="AB126" i="262" s="1"/>
  <c r="AD126" i="262" s="1"/>
  <c r="Z124" i="262"/>
  <c r="AB124" i="262" s="1"/>
  <c r="AD124" i="262" s="1"/>
  <c r="Z127" i="262"/>
  <c r="AB127" i="262" s="1"/>
  <c r="AD127" i="262" s="1"/>
  <c r="Z125" i="262"/>
  <c r="AB125" i="262" s="1"/>
  <c r="AD125" i="262" s="1"/>
  <c r="AG36" i="262"/>
  <c r="AG39" i="262"/>
  <c r="Q34" i="261"/>
  <c r="L34" i="261"/>
  <c r="V123" i="254"/>
  <c r="G36" i="254"/>
  <c r="AG34" i="258"/>
  <c r="AJ34" i="258" s="1"/>
  <c r="AG39" i="246"/>
  <c r="AG36" i="246"/>
  <c r="Z153" i="238"/>
  <c r="AB153" i="238" s="1"/>
  <c r="AD153" i="238" s="1"/>
  <c r="Z151" i="238"/>
  <c r="AB151" i="238" s="1"/>
  <c r="AD151" i="238" s="1"/>
  <c r="Z154" i="238"/>
  <c r="AB154" i="238" s="1"/>
  <c r="AD154" i="238" s="1"/>
  <c r="Z152" i="238"/>
  <c r="AB152" i="238" s="1"/>
  <c r="AD152" i="238" s="1"/>
  <c r="Z155" i="238"/>
  <c r="AB155" i="238" s="1"/>
  <c r="AD155" i="238" s="1"/>
  <c r="Q36" i="245"/>
  <c r="L36" i="245"/>
  <c r="AG37" i="238"/>
  <c r="AG37" i="246"/>
  <c r="B75" i="246"/>
  <c r="AJ89" i="246"/>
  <c r="AG35" i="246"/>
  <c r="Z154" i="246"/>
  <c r="AB154" i="246" s="1"/>
  <c r="AD154" i="246" s="1"/>
  <c r="Z152" i="246"/>
  <c r="AB152" i="246" s="1"/>
  <c r="AD152" i="246" s="1"/>
  <c r="Z153" i="246"/>
  <c r="AB153" i="246" s="1"/>
  <c r="AD153" i="246" s="1"/>
  <c r="Z151" i="246"/>
  <c r="AB151" i="246" s="1"/>
  <c r="AD151" i="246" s="1"/>
  <c r="Z155" i="246"/>
  <c r="AB155" i="246" s="1"/>
  <c r="AD155" i="246" s="1"/>
  <c r="AG33" i="238"/>
  <c r="V116" i="242"/>
  <c r="G35" i="242"/>
  <c r="AG34" i="246"/>
  <c r="AJ34" i="246" s="1"/>
  <c r="Z102" i="250"/>
  <c r="AB102" i="250" s="1"/>
  <c r="AD102" i="250" s="1"/>
  <c r="Z105" i="250"/>
  <c r="AB105" i="250" s="1"/>
  <c r="AD105" i="250" s="1"/>
  <c r="Z103" i="250"/>
  <c r="AB103" i="250" s="1"/>
  <c r="AD103" i="250" s="1"/>
  <c r="Z106" i="250"/>
  <c r="AB106" i="250" s="1"/>
  <c r="AD106" i="250" s="1"/>
  <c r="Z104" i="250"/>
  <c r="AB104" i="250" s="1"/>
  <c r="AD104" i="250" s="1"/>
  <c r="V151" i="250"/>
  <c r="G40" i="250"/>
  <c r="AG40" i="246"/>
  <c r="AG33" i="250"/>
  <c r="Z120" i="250"/>
  <c r="AB120" i="250" s="1"/>
  <c r="AD120" i="250" s="1"/>
  <c r="Z118" i="250"/>
  <c r="AB118" i="250" s="1"/>
  <c r="AD118" i="250" s="1"/>
  <c r="Z116" i="250"/>
  <c r="AB116" i="250" s="1"/>
  <c r="AD116" i="250" s="1"/>
  <c r="Z119" i="250"/>
  <c r="AB119" i="250" s="1"/>
  <c r="AD119" i="250" s="1"/>
  <c r="Z117" i="250"/>
  <c r="AB117" i="250" s="1"/>
  <c r="AD117" i="250" s="1"/>
  <c r="V137" i="242"/>
  <c r="G38" i="242"/>
  <c r="Z125" i="246"/>
  <c r="AB125" i="246" s="1"/>
  <c r="AD125" i="246" s="1"/>
  <c r="Z123" i="246"/>
  <c r="AB123" i="246" s="1"/>
  <c r="AD123" i="246" s="1"/>
  <c r="Z127" i="246"/>
  <c r="AB127" i="246" s="1"/>
  <c r="AD127" i="246" s="1"/>
  <c r="Z124" i="246"/>
  <c r="AB124" i="246" s="1"/>
  <c r="AD124" i="246" s="1"/>
  <c r="Z126" i="246"/>
  <c r="AB126" i="246" s="1"/>
  <c r="AD126" i="246" s="1"/>
  <c r="AG36" i="238"/>
  <c r="Q33" i="249"/>
  <c r="L33" i="249"/>
  <c r="S13" i="249"/>
  <c r="V151" i="246"/>
  <c r="G40" i="246"/>
  <c r="Z120" i="242"/>
  <c r="AB120" i="242" s="1"/>
  <c r="AD120" i="242" s="1"/>
  <c r="Z118" i="242"/>
  <c r="AB118" i="242" s="1"/>
  <c r="AD118" i="242" s="1"/>
  <c r="Z116" i="242"/>
  <c r="AB116" i="242" s="1"/>
  <c r="AD116" i="242" s="1"/>
  <c r="Z117" i="242"/>
  <c r="AB117" i="242" s="1"/>
  <c r="AD117" i="242" s="1"/>
  <c r="Z119" i="242"/>
  <c r="AB119" i="242" s="1"/>
  <c r="AD119" i="242" s="1"/>
  <c r="Q38" i="241"/>
  <c r="L38" i="241"/>
  <c r="V102" i="250"/>
  <c r="G33" i="250"/>
  <c r="Z155" i="250"/>
  <c r="AB155" i="250" s="1"/>
  <c r="AD155" i="250" s="1"/>
  <c r="Z153" i="250"/>
  <c r="AB153" i="250" s="1"/>
  <c r="AD153" i="250" s="1"/>
  <c r="Z151" i="250"/>
  <c r="AB151" i="250" s="1"/>
  <c r="AD151" i="250" s="1"/>
  <c r="Z154" i="250"/>
  <c r="AB154" i="250" s="1"/>
  <c r="AD154" i="250" s="1"/>
  <c r="Z152" i="250"/>
  <c r="AB152" i="250" s="1"/>
  <c r="AD152" i="250" s="1"/>
  <c r="Z119" i="238"/>
  <c r="AB119" i="238" s="1"/>
  <c r="AD119" i="238" s="1"/>
  <c r="Z117" i="238"/>
  <c r="AB117" i="238" s="1"/>
  <c r="AD117" i="238" s="1"/>
  <c r="Z118" i="238"/>
  <c r="AB118" i="238" s="1"/>
  <c r="AD118" i="238" s="1"/>
  <c r="Z116" i="238"/>
  <c r="AB116" i="238" s="1"/>
  <c r="AD116" i="238" s="1"/>
  <c r="Z120" i="238"/>
  <c r="AB120" i="238" s="1"/>
  <c r="AD120" i="238" s="1"/>
  <c r="Q39" i="245"/>
  <c r="L39" i="245"/>
  <c r="Q34" i="249"/>
  <c r="L34" i="249"/>
  <c r="AG35" i="250"/>
  <c r="AG40" i="250"/>
  <c r="Z130" i="242"/>
  <c r="AB130" i="242" s="1"/>
  <c r="AD130" i="242" s="1"/>
  <c r="Z133" i="242"/>
  <c r="AB133" i="242" s="1"/>
  <c r="AD133" i="242" s="1"/>
  <c r="Z131" i="242"/>
  <c r="AB131" i="242" s="1"/>
  <c r="AD131" i="242" s="1"/>
  <c r="Z134" i="242"/>
  <c r="AB134" i="242" s="1"/>
  <c r="AD134" i="242" s="1"/>
  <c r="Z132" i="242"/>
  <c r="AB132" i="242" s="1"/>
  <c r="AD132" i="242" s="1"/>
  <c r="Z141" i="242"/>
  <c r="AB141" i="242" s="1"/>
  <c r="AD141" i="242" s="1"/>
  <c r="Z139" i="242"/>
  <c r="AB139" i="242" s="1"/>
  <c r="AD139" i="242" s="1"/>
  <c r="Z137" i="242"/>
  <c r="AB137" i="242" s="1"/>
  <c r="AD137" i="242" s="1"/>
  <c r="Z140" i="242"/>
  <c r="AB140" i="242" s="1"/>
  <c r="AD140" i="242" s="1"/>
  <c r="Z138" i="242"/>
  <c r="AB138" i="242" s="1"/>
  <c r="AD138" i="242" s="1"/>
  <c r="Z123" i="250"/>
  <c r="AB123" i="250" s="1"/>
  <c r="AD123" i="250" s="1"/>
  <c r="Z126" i="250"/>
  <c r="AB126" i="250" s="1"/>
  <c r="AD126" i="250" s="1"/>
  <c r="Z124" i="250"/>
  <c r="AB124" i="250" s="1"/>
  <c r="AD124" i="250" s="1"/>
  <c r="Z127" i="250"/>
  <c r="AB127" i="250" s="1"/>
  <c r="AD127" i="250" s="1"/>
  <c r="Z125" i="250"/>
  <c r="AB125" i="250" s="1"/>
  <c r="AD125" i="250" s="1"/>
  <c r="V123" i="246"/>
  <c r="G36" i="246"/>
  <c r="Z141" i="250"/>
  <c r="AB141" i="250" s="1"/>
  <c r="AD141" i="250" s="1"/>
  <c r="Z139" i="250"/>
  <c r="AB139" i="250" s="1"/>
  <c r="AD139" i="250" s="1"/>
  <c r="Z137" i="250"/>
  <c r="AB137" i="250" s="1"/>
  <c r="AD137" i="250" s="1"/>
  <c r="Z140" i="250"/>
  <c r="AB140" i="250" s="1"/>
  <c r="AD140" i="250" s="1"/>
  <c r="Z138" i="250"/>
  <c r="AB138" i="250" s="1"/>
  <c r="AD138" i="250" s="1"/>
  <c r="AG33" i="246"/>
  <c r="G37" i="238"/>
  <c r="V130" i="238"/>
  <c r="B89" i="242"/>
  <c r="AG37" i="250"/>
  <c r="Q42" i="249"/>
  <c r="L42" i="249"/>
  <c r="Z130" i="246"/>
  <c r="AB130" i="246" s="1"/>
  <c r="AD130" i="246" s="1"/>
  <c r="Z134" i="246"/>
  <c r="AB134" i="246" s="1"/>
  <c r="AD134" i="246" s="1"/>
  <c r="Z132" i="246"/>
  <c r="AB132" i="246" s="1"/>
  <c r="AD132" i="246" s="1"/>
  <c r="Z131" i="246"/>
  <c r="AB131" i="246" s="1"/>
  <c r="AD131" i="246" s="1"/>
  <c r="Z133" i="246"/>
  <c r="AB133" i="246" s="1"/>
  <c r="AD133" i="246" s="1"/>
  <c r="G38" i="246"/>
  <c r="V137" i="246"/>
  <c r="V116" i="238"/>
  <c r="G35" i="238"/>
  <c r="Z146" i="242"/>
  <c r="AB146" i="242" s="1"/>
  <c r="AD146" i="242" s="1"/>
  <c r="Z144" i="242"/>
  <c r="AB144" i="242" s="1"/>
  <c r="AD144" i="242" s="1"/>
  <c r="Z148" i="242"/>
  <c r="AB148" i="242" s="1"/>
  <c r="AD148" i="242" s="1"/>
  <c r="Z145" i="242"/>
  <c r="AB145" i="242" s="1"/>
  <c r="AD145" i="242" s="1"/>
  <c r="Z147" i="242"/>
  <c r="AB147" i="242" s="1"/>
  <c r="AD147" i="242" s="1"/>
  <c r="AG34" i="242"/>
  <c r="AJ34" i="242" s="1"/>
  <c r="V130" i="242"/>
  <c r="G37" i="242"/>
  <c r="Q31" i="237"/>
  <c r="L31" i="237"/>
  <c r="B50" i="242"/>
  <c r="V123" i="250"/>
  <c r="G36" i="250"/>
  <c r="V137" i="250"/>
  <c r="G38" i="250"/>
  <c r="AG37" i="242"/>
  <c r="Z134" i="238"/>
  <c r="AB134" i="238" s="1"/>
  <c r="AD134" i="238" s="1"/>
  <c r="Z130" i="238"/>
  <c r="AB130" i="238" s="1"/>
  <c r="AD130" i="238" s="1"/>
  <c r="Z133" i="238"/>
  <c r="AB133" i="238" s="1"/>
  <c r="AD133" i="238" s="1"/>
  <c r="Z131" i="238"/>
  <c r="AB131" i="238" s="1"/>
  <c r="AD131" i="238" s="1"/>
  <c r="Z132" i="238"/>
  <c r="AB132" i="238" s="1"/>
  <c r="AD132" i="238" s="1"/>
  <c r="V116" i="246"/>
  <c r="G35" i="246"/>
  <c r="S14" i="249"/>
  <c r="S11" i="237"/>
  <c r="V130" i="246"/>
  <c r="G37" i="246"/>
  <c r="Z137" i="246"/>
  <c r="AB137" i="246" s="1"/>
  <c r="AD137" i="246" s="1"/>
  <c r="Z139" i="246"/>
  <c r="AB139" i="246" s="1"/>
  <c r="AD139" i="246" s="1"/>
  <c r="Z141" i="246"/>
  <c r="AB141" i="246" s="1"/>
  <c r="AD141" i="246" s="1"/>
  <c r="Z138" i="246"/>
  <c r="AB138" i="246" s="1"/>
  <c r="AD138" i="246" s="1"/>
  <c r="Z140" i="246"/>
  <c r="AB140" i="246" s="1"/>
  <c r="AD140" i="246" s="1"/>
  <c r="V144" i="242"/>
  <c r="G39" i="242"/>
  <c r="V151" i="238"/>
  <c r="G40" i="238"/>
  <c r="AG38" i="238"/>
  <c r="G33" i="246"/>
  <c r="V102" i="246"/>
  <c r="AG35" i="238"/>
  <c r="AG38" i="246"/>
  <c r="B89" i="238"/>
  <c r="Z146" i="238"/>
  <c r="AB146" i="238" s="1"/>
  <c r="AD146" i="238" s="1"/>
  <c r="Z144" i="238"/>
  <c r="AB144" i="238" s="1"/>
  <c r="AD144" i="238" s="1"/>
  <c r="Z145" i="238"/>
  <c r="AB145" i="238" s="1"/>
  <c r="AD145" i="238" s="1"/>
  <c r="Z147" i="238"/>
  <c r="AB147" i="238" s="1"/>
  <c r="AD147" i="238" s="1"/>
  <c r="Z148" i="238"/>
  <c r="AB148" i="238" s="1"/>
  <c r="AD148" i="238" s="1"/>
  <c r="AG34" i="250"/>
  <c r="AJ34" i="250" s="1"/>
  <c r="AG38" i="250"/>
  <c r="Z120" i="246"/>
  <c r="AB120" i="246" s="1"/>
  <c r="AD120" i="246" s="1"/>
  <c r="Z117" i="246"/>
  <c r="AB117" i="246" s="1"/>
  <c r="AD117" i="246" s="1"/>
  <c r="Z119" i="246"/>
  <c r="AB119" i="246" s="1"/>
  <c r="AD119" i="246" s="1"/>
  <c r="Z118" i="246"/>
  <c r="AB118" i="246" s="1"/>
  <c r="AD118" i="246" s="1"/>
  <c r="Z116" i="246"/>
  <c r="AB116" i="246" s="1"/>
  <c r="AD116" i="246" s="1"/>
  <c r="AG38" i="242"/>
  <c r="AG36" i="250"/>
  <c r="B75" i="250"/>
  <c r="AJ89" i="250"/>
  <c r="Q30" i="241"/>
  <c r="L30" i="241"/>
  <c r="V102" i="238"/>
  <c r="G33" i="238"/>
  <c r="B51" i="242"/>
  <c r="B49" i="238"/>
  <c r="V144" i="250"/>
  <c r="G39" i="250"/>
  <c r="V144" i="238"/>
  <c r="G39" i="238"/>
  <c r="Z126" i="238"/>
  <c r="AB126" i="238" s="1"/>
  <c r="AD126" i="238" s="1"/>
  <c r="Z124" i="238"/>
  <c r="AB124" i="238" s="1"/>
  <c r="AD124" i="238" s="1"/>
  <c r="Z127" i="238"/>
  <c r="AB127" i="238" s="1"/>
  <c r="AD127" i="238" s="1"/>
  <c r="Z125" i="238"/>
  <c r="AB125" i="238" s="1"/>
  <c r="AD125" i="238" s="1"/>
  <c r="Z123" i="238"/>
  <c r="AB123" i="238" s="1"/>
  <c r="AD123" i="238" s="1"/>
  <c r="Z151" i="242"/>
  <c r="AB151" i="242" s="1"/>
  <c r="AD151" i="242" s="1"/>
  <c r="Z154" i="242"/>
  <c r="AB154" i="242" s="1"/>
  <c r="AD154" i="242" s="1"/>
  <c r="Z152" i="242"/>
  <c r="AB152" i="242" s="1"/>
  <c r="AD152" i="242" s="1"/>
  <c r="Z153" i="242"/>
  <c r="AB153" i="242" s="1"/>
  <c r="AD153" i="242" s="1"/>
  <c r="Z155" i="242"/>
  <c r="AB155" i="242" s="1"/>
  <c r="AD155" i="242" s="1"/>
  <c r="V137" i="238"/>
  <c r="G38" i="238"/>
  <c r="S15" i="237"/>
  <c r="Q35" i="237"/>
  <c r="S30" i="237"/>
  <c r="L35" i="237"/>
  <c r="B51" i="246"/>
  <c r="Z106" i="238"/>
  <c r="AB106" i="238" s="1"/>
  <c r="AD106" i="238" s="1"/>
  <c r="Z105" i="238"/>
  <c r="AB105" i="238" s="1"/>
  <c r="AD105" i="238" s="1"/>
  <c r="Z103" i="238"/>
  <c r="AB103" i="238" s="1"/>
  <c r="AD103" i="238" s="1"/>
  <c r="Z104" i="238"/>
  <c r="AB104" i="238" s="1"/>
  <c r="AD104" i="238" s="1"/>
  <c r="Z102" i="238"/>
  <c r="AB102" i="238" s="1"/>
  <c r="AD102" i="238" s="1"/>
  <c r="AG39" i="242"/>
  <c r="Z133" i="250"/>
  <c r="AB133" i="250" s="1"/>
  <c r="AD133" i="250" s="1"/>
  <c r="Z131" i="250"/>
  <c r="AB131" i="250" s="1"/>
  <c r="AD131" i="250" s="1"/>
  <c r="Z134" i="250"/>
  <c r="AB134" i="250" s="1"/>
  <c r="AD134" i="250" s="1"/>
  <c r="Z132" i="250"/>
  <c r="AB132" i="250" s="1"/>
  <c r="AD132" i="250" s="1"/>
  <c r="Z130" i="250"/>
  <c r="AB130" i="250" s="1"/>
  <c r="AD130" i="250" s="1"/>
  <c r="Q37" i="237"/>
  <c r="L37" i="237"/>
  <c r="Z144" i="246"/>
  <c r="AB144" i="246" s="1"/>
  <c r="AD144" i="246" s="1"/>
  <c r="Z147" i="246"/>
  <c r="AB147" i="246" s="1"/>
  <c r="AD147" i="246" s="1"/>
  <c r="Z146" i="246"/>
  <c r="AB146" i="246" s="1"/>
  <c r="AD146" i="246" s="1"/>
  <c r="Z148" i="246"/>
  <c r="AB148" i="246" s="1"/>
  <c r="AD148" i="246" s="1"/>
  <c r="Z145" i="246"/>
  <c r="AB145" i="246" s="1"/>
  <c r="AD145" i="246" s="1"/>
  <c r="AG39" i="238"/>
  <c r="Z144" i="250"/>
  <c r="AB144" i="250" s="1"/>
  <c r="AD144" i="250" s="1"/>
  <c r="Z147" i="250"/>
  <c r="AB147" i="250" s="1"/>
  <c r="AD147" i="250" s="1"/>
  <c r="Z145" i="250"/>
  <c r="AB145" i="250" s="1"/>
  <c r="AD145" i="250" s="1"/>
  <c r="Z148" i="250"/>
  <c r="AB148" i="250" s="1"/>
  <c r="AD148" i="250" s="1"/>
  <c r="Z146" i="250"/>
  <c r="AB146" i="250" s="1"/>
  <c r="AD146" i="250" s="1"/>
  <c r="AG34" i="238"/>
  <c r="AJ34" i="238" s="1"/>
  <c r="V123" i="238"/>
  <c r="G36" i="238"/>
  <c r="V151" i="242"/>
  <c r="G40" i="242"/>
  <c r="Z141" i="238"/>
  <c r="AB141" i="238" s="1"/>
  <c r="AD141" i="238" s="1"/>
  <c r="Z137" i="238"/>
  <c r="AB137" i="238" s="1"/>
  <c r="AD137" i="238" s="1"/>
  <c r="Z139" i="238"/>
  <c r="AB139" i="238" s="1"/>
  <c r="AD139" i="238" s="1"/>
  <c r="Z140" i="238"/>
  <c r="AB140" i="238" s="1"/>
  <c r="AD140" i="238" s="1"/>
  <c r="Z138" i="238"/>
  <c r="AB138" i="238" s="1"/>
  <c r="AD138" i="238" s="1"/>
  <c r="V130" i="250"/>
  <c r="G37" i="250"/>
  <c r="AG39" i="250"/>
  <c r="AG40" i="242"/>
  <c r="Z104" i="246"/>
  <c r="AB104" i="246" s="1"/>
  <c r="AD104" i="246" s="1"/>
  <c r="Z102" i="246"/>
  <c r="AB102" i="246" s="1"/>
  <c r="AD102" i="246" s="1"/>
  <c r="Z106" i="246"/>
  <c r="AB106" i="246" s="1"/>
  <c r="AD106" i="246" s="1"/>
  <c r="Z103" i="246"/>
  <c r="AB103" i="246" s="1"/>
  <c r="AD103" i="246" s="1"/>
  <c r="Z105" i="246"/>
  <c r="AB105" i="246" s="1"/>
  <c r="AD105" i="246" s="1"/>
  <c r="AG40" i="238"/>
  <c r="Q37" i="249"/>
  <c r="L37" i="249"/>
  <c r="B53" i="242"/>
  <c r="V116" i="250"/>
  <c r="G35" i="250"/>
  <c r="B59" i="242"/>
  <c r="Q31" i="249"/>
  <c r="L31" i="249"/>
  <c r="AG35" i="242"/>
  <c r="G39" i="246"/>
  <c r="V144" i="246"/>
  <c r="Q42" i="233"/>
  <c r="L42" i="233"/>
  <c r="Q37" i="225"/>
  <c r="L37" i="225"/>
  <c r="AG34" i="234"/>
  <c r="AJ34" i="234" s="1"/>
  <c r="AG37" i="222"/>
  <c r="G36" i="226"/>
  <c r="V123" i="226"/>
  <c r="AG36" i="226"/>
  <c r="Z155" i="230"/>
  <c r="AB155" i="230" s="1"/>
  <c r="AD155" i="230" s="1"/>
  <c r="Z153" i="230"/>
  <c r="AB153" i="230" s="1"/>
  <c r="AD153" i="230" s="1"/>
  <c r="Z152" i="230"/>
  <c r="AB152" i="230" s="1"/>
  <c r="AD152" i="230" s="1"/>
  <c r="Z154" i="230"/>
  <c r="AB154" i="230" s="1"/>
  <c r="AD154" i="230" s="1"/>
  <c r="Z151" i="230"/>
  <c r="AB151" i="230" s="1"/>
  <c r="AD151" i="230" s="1"/>
  <c r="AG38" i="222"/>
  <c r="Z147" i="222"/>
  <c r="AB147" i="222" s="1"/>
  <c r="AD147" i="222" s="1"/>
  <c r="Z145" i="222"/>
  <c r="AB145" i="222" s="1"/>
  <c r="AD145" i="222" s="1"/>
  <c r="Z146" i="222"/>
  <c r="AB146" i="222" s="1"/>
  <c r="AD146" i="222" s="1"/>
  <c r="Z148" i="222"/>
  <c r="AB148" i="222" s="1"/>
  <c r="AD148" i="222" s="1"/>
  <c r="Z144" i="222"/>
  <c r="AB144" i="222" s="1"/>
  <c r="AD144" i="222" s="1"/>
  <c r="Z105" i="226"/>
  <c r="AB105" i="226" s="1"/>
  <c r="AD105" i="226" s="1"/>
  <c r="Z103" i="226"/>
  <c r="AB103" i="226" s="1"/>
  <c r="AD103" i="226" s="1"/>
  <c r="Z106" i="226"/>
  <c r="AB106" i="226" s="1"/>
  <c r="AD106" i="226" s="1"/>
  <c r="Z104" i="226"/>
  <c r="AB104" i="226" s="1"/>
  <c r="AD104" i="226" s="1"/>
  <c r="Z102" i="226"/>
  <c r="AB102" i="226" s="1"/>
  <c r="AD102" i="226" s="1"/>
  <c r="G37" i="230"/>
  <c r="V130" i="230"/>
  <c r="AG35" i="222"/>
  <c r="B58" i="222"/>
  <c r="AG35" i="234"/>
  <c r="Q39" i="225"/>
  <c r="L39" i="225"/>
  <c r="V116" i="222"/>
  <c r="G35" i="222"/>
  <c r="Q40" i="233"/>
  <c r="L40" i="233"/>
  <c r="Z141" i="226"/>
  <c r="AB141" i="226" s="1"/>
  <c r="AD141" i="226" s="1"/>
  <c r="Z140" i="226"/>
  <c r="AB140" i="226" s="1"/>
  <c r="AD140" i="226" s="1"/>
  <c r="Z137" i="226"/>
  <c r="AB137" i="226" s="1"/>
  <c r="AD137" i="226" s="1"/>
  <c r="Z139" i="226"/>
  <c r="AB139" i="226" s="1"/>
  <c r="AD139" i="226" s="1"/>
  <c r="Z138" i="226"/>
  <c r="AB138" i="226" s="1"/>
  <c r="AD138" i="226" s="1"/>
  <c r="B54" i="234"/>
  <c r="AG40" i="222"/>
  <c r="AG36" i="222"/>
  <c r="AG38" i="234"/>
  <c r="Z154" i="222"/>
  <c r="AB154" i="222" s="1"/>
  <c r="AD154" i="222" s="1"/>
  <c r="Z152" i="222"/>
  <c r="AB152" i="222" s="1"/>
  <c r="AD152" i="222" s="1"/>
  <c r="Z155" i="222"/>
  <c r="AB155" i="222" s="1"/>
  <c r="AD155" i="222" s="1"/>
  <c r="Z151" i="222"/>
  <c r="AB151" i="222" s="1"/>
  <c r="AD151" i="222" s="1"/>
  <c r="Z153" i="222"/>
  <c r="AB153" i="222" s="1"/>
  <c r="AD153" i="222" s="1"/>
  <c r="V151" i="230"/>
  <c r="G40" i="230"/>
  <c r="V144" i="222"/>
  <c r="G39" i="222"/>
  <c r="G39" i="234"/>
  <c r="V144" i="234"/>
  <c r="AG39" i="226"/>
  <c r="V102" i="226"/>
  <c r="G33" i="226"/>
  <c r="B75" i="230"/>
  <c r="AJ89" i="230"/>
  <c r="Z132" i="230"/>
  <c r="AB132" i="230" s="1"/>
  <c r="AD132" i="230" s="1"/>
  <c r="Z133" i="230"/>
  <c r="AB133" i="230" s="1"/>
  <c r="AD133" i="230" s="1"/>
  <c r="Z134" i="230"/>
  <c r="AB134" i="230" s="1"/>
  <c r="AD134" i="230" s="1"/>
  <c r="Z131" i="230"/>
  <c r="AB131" i="230" s="1"/>
  <c r="AD131" i="230" s="1"/>
  <c r="Z130" i="230"/>
  <c r="AB130" i="230" s="1"/>
  <c r="AD130" i="230" s="1"/>
  <c r="AG36" i="230"/>
  <c r="AG38" i="230"/>
  <c r="AG39" i="230"/>
  <c r="AG40" i="226"/>
  <c r="B49" i="222"/>
  <c r="AG37" i="234"/>
  <c r="G40" i="222"/>
  <c r="V151" i="222"/>
  <c r="V137" i="230"/>
  <c r="G38" i="230"/>
  <c r="V151" i="234"/>
  <c r="G40" i="234"/>
  <c r="Z144" i="234"/>
  <c r="AB144" i="234" s="1"/>
  <c r="AD144" i="234" s="1"/>
  <c r="Z147" i="234"/>
  <c r="AB147" i="234" s="1"/>
  <c r="AD147" i="234" s="1"/>
  <c r="Z145" i="234"/>
  <c r="AB145" i="234" s="1"/>
  <c r="AD145" i="234" s="1"/>
  <c r="Z148" i="234"/>
  <c r="AB148" i="234" s="1"/>
  <c r="AD148" i="234" s="1"/>
  <c r="Z146" i="234"/>
  <c r="AB146" i="234" s="1"/>
  <c r="AD146" i="234" s="1"/>
  <c r="G37" i="222"/>
  <c r="V130" i="222"/>
  <c r="V144" i="230"/>
  <c r="G39" i="230"/>
  <c r="Z125" i="222"/>
  <c r="AB125" i="222" s="1"/>
  <c r="AD125" i="222" s="1"/>
  <c r="Z123" i="222"/>
  <c r="AB123" i="222" s="1"/>
  <c r="AD123" i="222" s="1"/>
  <c r="Z127" i="222"/>
  <c r="AB127" i="222" s="1"/>
  <c r="AD127" i="222" s="1"/>
  <c r="Z124" i="222"/>
  <c r="AB124" i="222" s="1"/>
  <c r="AD124" i="222" s="1"/>
  <c r="Z126" i="222"/>
  <c r="AB126" i="222" s="1"/>
  <c r="AD126" i="222" s="1"/>
  <c r="AG40" i="234"/>
  <c r="V151" i="226"/>
  <c r="G40" i="226"/>
  <c r="Q37" i="221"/>
  <c r="L37" i="221"/>
  <c r="AG37" i="230"/>
  <c r="B54" i="226"/>
  <c r="Z133" i="234"/>
  <c r="AB133" i="234" s="1"/>
  <c r="AD133" i="234" s="1"/>
  <c r="Z131" i="234"/>
  <c r="AB131" i="234" s="1"/>
  <c r="AD131" i="234" s="1"/>
  <c r="Z132" i="234"/>
  <c r="AB132" i="234" s="1"/>
  <c r="AD132" i="234" s="1"/>
  <c r="Z130" i="234"/>
  <c r="AB130" i="234" s="1"/>
  <c r="AD130" i="234" s="1"/>
  <c r="Z134" i="234"/>
  <c r="AB134" i="234" s="1"/>
  <c r="AD134" i="234" s="1"/>
  <c r="G33" i="222"/>
  <c r="V102" i="222"/>
  <c r="Z146" i="226"/>
  <c r="AB146" i="226" s="1"/>
  <c r="AD146" i="226" s="1"/>
  <c r="Z147" i="226"/>
  <c r="AB147" i="226" s="1"/>
  <c r="AD147" i="226" s="1"/>
  <c r="Z144" i="226"/>
  <c r="AB144" i="226" s="1"/>
  <c r="AD144" i="226" s="1"/>
  <c r="Z148" i="226"/>
  <c r="AB148" i="226" s="1"/>
  <c r="AD148" i="226" s="1"/>
  <c r="Z145" i="226"/>
  <c r="AB145" i="226" s="1"/>
  <c r="AD145" i="226" s="1"/>
  <c r="AG39" i="222"/>
  <c r="V123" i="230"/>
  <c r="G36" i="230"/>
  <c r="Z137" i="230"/>
  <c r="AB137" i="230" s="1"/>
  <c r="AD137" i="230" s="1"/>
  <c r="Z141" i="230"/>
  <c r="AB141" i="230" s="1"/>
  <c r="AD141" i="230" s="1"/>
  <c r="Z139" i="230"/>
  <c r="AB139" i="230" s="1"/>
  <c r="AD139" i="230" s="1"/>
  <c r="Z140" i="230"/>
  <c r="AB140" i="230" s="1"/>
  <c r="AD140" i="230" s="1"/>
  <c r="Z138" i="230"/>
  <c r="AB138" i="230" s="1"/>
  <c r="AD138" i="230" s="1"/>
  <c r="Z155" i="234"/>
  <c r="AB155" i="234" s="1"/>
  <c r="AD155" i="234" s="1"/>
  <c r="Z153" i="234"/>
  <c r="AB153" i="234" s="1"/>
  <c r="AD153" i="234" s="1"/>
  <c r="Z152" i="234"/>
  <c r="AB152" i="234" s="1"/>
  <c r="AD152" i="234" s="1"/>
  <c r="Z151" i="234"/>
  <c r="AB151" i="234" s="1"/>
  <c r="AD151" i="234" s="1"/>
  <c r="Z154" i="234"/>
  <c r="AB154" i="234" s="1"/>
  <c r="AD154" i="234" s="1"/>
  <c r="B54" i="222"/>
  <c r="Z130" i="222"/>
  <c r="AB130" i="222" s="1"/>
  <c r="AD130" i="222" s="1"/>
  <c r="Z133" i="222"/>
  <c r="AB133" i="222" s="1"/>
  <c r="AD133" i="222" s="1"/>
  <c r="Z132" i="222"/>
  <c r="AB132" i="222" s="1"/>
  <c r="AD132" i="222" s="1"/>
  <c r="Z134" i="222"/>
  <c r="AB134" i="222" s="1"/>
  <c r="AD134" i="222" s="1"/>
  <c r="Z131" i="222"/>
  <c r="AB131" i="222" s="1"/>
  <c r="AD131" i="222" s="1"/>
  <c r="Z147" i="230"/>
  <c r="AB147" i="230" s="1"/>
  <c r="AD147" i="230" s="1"/>
  <c r="Z148" i="230"/>
  <c r="AB148" i="230" s="1"/>
  <c r="AD148" i="230" s="1"/>
  <c r="Z146" i="230"/>
  <c r="AB146" i="230" s="1"/>
  <c r="AD146" i="230" s="1"/>
  <c r="Z144" i="230"/>
  <c r="AB144" i="230" s="1"/>
  <c r="AD144" i="230" s="1"/>
  <c r="Z145" i="230"/>
  <c r="AB145" i="230" s="1"/>
  <c r="AD145" i="230" s="1"/>
  <c r="G36" i="222"/>
  <c r="V123" i="222"/>
  <c r="AG40" i="230"/>
  <c r="B56" i="226"/>
  <c r="B75" i="234"/>
  <c r="AJ89" i="234"/>
  <c r="Q32" i="233"/>
  <c r="L32" i="233"/>
  <c r="Z153" i="226"/>
  <c r="AB153" i="226" s="1"/>
  <c r="AD153" i="226" s="1"/>
  <c r="Z151" i="226"/>
  <c r="AB151" i="226" s="1"/>
  <c r="AD151" i="226" s="1"/>
  <c r="Z154" i="226"/>
  <c r="AB154" i="226" s="1"/>
  <c r="AD154" i="226" s="1"/>
  <c r="Z152" i="226"/>
  <c r="AB152" i="226" s="1"/>
  <c r="AD152" i="226" s="1"/>
  <c r="Z155" i="226"/>
  <c r="AB155" i="226" s="1"/>
  <c r="AD155" i="226" s="1"/>
  <c r="AG38" i="226"/>
  <c r="Z102" i="234"/>
  <c r="AB102" i="234" s="1"/>
  <c r="AD102" i="234" s="1"/>
  <c r="Z105" i="234"/>
  <c r="AB105" i="234" s="1"/>
  <c r="AD105" i="234" s="1"/>
  <c r="Z104" i="234"/>
  <c r="AB104" i="234" s="1"/>
  <c r="AD104" i="234" s="1"/>
  <c r="Z106" i="234"/>
  <c r="AB106" i="234" s="1"/>
  <c r="AD106" i="234" s="1"/>
  <c r="Z103" i="234"/>
  <c r="AB103" i="234" s="1"/>
  <c r="AD103" i="234" s="1"/>
  <c r="B58" i="226"/>
  <c r="AG34" i="230"/>
  <c r="AJ34" i="230" s="1"/>
  <c r="AG34" i="222"/>
  <c r="AJ34" i="222" s="1"/>
  <c r="Q39" i="221"/>
  <c r="L39" i="221"/>
  <c r="Z134" i="226"/>
  <c r="AB134" i="226" s="1"/>
  <c r="AD134" i="226" s="1"/>
  <c r="Z130" i="226"/>
  <c r="AB130" i="226" s="1"/>
  <c r="AD130" i="226" s="1"/>
  <c r="Z133" i="226"/>
  <c r="AB133" i="226" s="1"/>
  <c r="AD133" i="226" s="1"/>
  <c r="Z131" i="226"/>
  <c r="AB131" i="226" s="1"/>
  <c r="AD131" i="226" s="1"/>
  <c r="Z132" i="226"/>
  <c r="AB132" i="226" s="1"/>
  <c r="AD132" i="226" s="1"/>
  <c r="B59" i="234"/>
  <c r="V130" i="234"/>
  <c r="G37" i="234"/>
  <c r="Q38" i="233"/>
  <c r="L38" i="233"/>
  <c r="B58" i="234"/>
  <c r="Z141" i="234"/>
  <c r="AB141" i="234" s="1"/>
  <c r="AD141" i="234" s="1"/>
  <c r="Z137" i="234"/>
  <c r="AB137" i="234" s="1"/>
  <c r="AD137" i="234" s="1"/>
  <c r="Z138" i="234"/>
  <c r="AB138" i="234" s="1"/>
  <c r="AD138" i="234" s="1"/>
  <c r="Z140" i="234"/>
  <c r="AB140" i="234" s="1"/>
  <c r="AD140" i="234" s="1"/>
  <c r="Z139" i="234"/>
  <c r="AB139" i="234" s="1"/>
  <c r="AD139" i="234" s="1"/>
  <c r="Z104" i="222"/>
  <c r="AB104" i="222" s="1"/>
  <c r="AD104" i="222" s="1"/>
  <c r="Z102" i="222"/>
  <c r="AB102" i="222" s="1"/>
  <c r="AD102" i="222" s="1"/>
  <c r="Z106" i="222"/>
  <c r="AB106" i="222" s="1"/>
  <c r="AD106" i="222" s="1"/>
  <c r="Z105" i="222"/>
  <c r="AB105" i="222" s="1"/>
  <c r="AD105" i="222" s="1"/>
  <c r="Z103" i="222"/>
  <c r="AB103" i="222" s="1"/>
  <c r="AD103" i="222" s="1"/>
  <c r="Q35" i="233"/>
  <c r="S30" i="233"/>
  <c r="L35" i="233"/>
  <c r="V144" i="226"/>
  <c r="G39" i="226"/>
  <c r="Z123" i="234"/>
  <c r="AB123" i="234" s="1"/>
  <c r="AD123" i="234" s="1"/>
  <c r="Z126" i="234"/>
  <c r="AB126" i="234" s="1"/>
  <c r="AD126" i="234" s="1"/>
  <c r="Z125" i="234"/>
  <c r="AB125" i="234" s="1"/>
  <c r="AD125" i="234" s="1"/>
  <c r="Z127" i="234"/>
  <c r="AB127" i="234" s="1"/>
  <c r="AD127" i="234" s="1"/>
  <c r="Z124" i="234"/>
  <c r="AB124" i="234" s="1"/>
  <c r="AD124" i="234" s="1"/>
  <c r="Z126" i="230"/>
  <c r="AB126" i="230" s="1"/>
  <c r="AD126" i="230" s="1"/>
  <c r="Z124" i="230"/>
  <c r="AB124" i="230" s="1"/>
  <c r="AD124" i="230" s="1"/>
  <c r="Z127" i="230"/>
  <c r="AB127" i="230" s="1"/>
  <c r="AD127" i="230" s="1"/>
  <c r="Z123" i="230"/>
  <c r="AB123" i="230" s="1"/>
  <c r="AD123" i="230" s="1"/>
  <c r="Z125" i="230"/>
  <c r="AB125" i="230" s="1"/>
  <c r="AD125" i="230" s="1"/>
  <c r="AG35" i="226"/>
  <c r="Q36" i="233"/>
  <c r="L36" i="233"/>
  <c r="AG36" i="234"/>
  <c r="S12" i="233"/>
  <c r="V116" i="234"/>
  <c r="G35" i="234"/>
  <c r="Q40" i="229"/>
  <c r="L40" i="229"/>
  <c r="V102" i="234"/>
  <c r="G33" i="234"/>
  <c r="Q31" i="233"/>
  <c r="L31" i="233"/>
  <c r="AG33" i="222"/>
  <c r="AG33" i="226"/>
  <c r="V130" i="226"/>
  <c r="G37" i="226"/>
  <c r="B55" i="230"/>
  <c r="AG37" i="226"/>
  <c r="G38" i="234"/>
  <c r="V137" i="234"/>
  <c r="V137" i="222"/>
  <c r="G38" i="222"/>
  <c r="V123" i="234"/>
  <c r="G36" i="234"/>
  <c r="B89" i="226"/>
  <c r="Q33" i="221"/>
  <c r="L33" i="221"/>
  <c r="V116" i="230"/>
  <c r="G35" i="230"/>
  <c r="Z119" i="226"/>
  <c r="AB119" i="226" s="1"/>
  <c r="AD119" i="226" s="1"/>
  <c r="Z117" i="226"/>
  <c r="AB117" i="226" s="1"/>
  <c r="AD117" i="226" s="1"/>
  <c r="Z118" i="226"/>
  <c r="AB118" i="226" s="1"/>
  <c r="AD118" i="226" s="1"/>
  <c r="Z116" i="226"/>
  <c r="AB116" i="226" s="1"/>
  <c r="AD116" i="226" s="1"/>
  <c r="Z120" i="226"/>
  <c r="AB120" i="226" s="1"/>
  <c r="AD120" i="226" s="1"/>
  <c r="Z118" i="234"/>
  <c r="AB118" i="234" s="1"/>
  <c r="AD118" i="234" s="1"/>
  <c r="Z120" i="234"/>
  <c r="AB120" i="234" s="1"/>
  <c r="AD120" i="234" s="1"/>
  <c r="Z117" i="234"/>
  <c r="AB117" i="234" s="1"/>
  <c r="AD117" i="234" s="1"/>
  <c r="Z119" i="234"/>
  <c r="AB119" i="234" s="1"/>
  <c r="AD119" i="234" s="1"/>
  <c r="Z116" i="234"/>
  <c r="AB116" i="234" s="1"/>
  <c r="AD116" i="234" s="1"/>
  <c r="AG35" i="230"/>
  <c r="Z126" i="226"/>
  <c r="AB126" i="226" s="1"/>
  <c r="AD126" i="226" s="1"/>
  <c r="Z124" i="226"/>
  <c r="AB124" i="226" s="1"/>
  <c r="AD124" i="226" s="1"/>
  <c r="Z127" i="226"/>
  <c r="AB127" i="226" s="1"/>
  <c r="AD127" i="226" s="1"/>
  <c r="Z125" i="226"/>
  <c r="AB125" i="226" s="1"/>
  <c r="AD125" i="226" s="1"/>
  <c r="Z123" i="226"/>
  <c r="AB123" i="226" s="1"/>
  <c r="AD123" i="226" s="1"/>
  <c r="Q30" i="233"/>
  <c r="L30" i="233"/>
  <c r="Q34" i="233"/>
  <c r="L34" i="233"/>
  <c r="Z140" i="222"/>
  <c r="AB140" i="222" s="1"/>
  <c r="AD140" i="222" s="1"/>
  <c r="Z139" i="222"/>
  <c r="AB139" i="222" s="1"/>
  <c r="AD139" i="222" s="1"/>
  <c r="Z138" i="222"/>
  <c r="AB138" i="222" s="1"/>
  <c r="AD138" i="222" s="1"/>
  <c r="Z141" i="222"/>
  <c r="AB141" i="222" s="1"/>
  <c r="AD141" i="222" s="1"/>
  <c r="Z137" i="222"/>
  <c r="AB137" i="222" s="1"/>
  <c r="AD137" i="222" s="1"/>
  <c r="AG33" i="234"/>
  <c r="B52" i="230"/>
  <c r="B50" i="234"/>
  <c r="Z118" i="222"/>
  <c r="AB118" i="222" s="1"/>
  <c r="AD118" i="222" s="1"/>
  <c r="Z116" i="222"/>
  <c r="AB116" i="222" s="1"/>
  <c r="AD116" i="222" s="1"/>
  <c r="Z119" i="222"/>
  <c r="AB119" i="222" s="1"/>
  <c r="AD119" i="222" s="1"/>
  <c r="Z117" i="222"/>
  <c r="AB117" i="222" s="1"/>
  <c r="AD117" i="222" s="1"/>
  <c r="Z120" i="222"/>
  <c r="AB120" i="222" s="1"/>
  <c r="AD120" i="222" s="1"/>
  <c r="B75" i="222"/>
  <c r="AJ89" i="222"/>
  <c r="Q40" i="225"/>
  <c r="L40" i="225"/>
  <c r="Z117" i="230"/>
  <c r="AB117" i="230" s="1"/>
  <c r="AD117" i="230" s="1"/>
  <c r="Z119" i="230"/>
  <c r="AB119" i="230" s="1"/>
  <c r="AD119" i="230" s="1"/>
  <c r="Z116" i="230"/>
  <c r="AB116" i="230" s="1"/>
  <c r="AD116" i="230" s="1"/>
  <c r="Z118" i="230"/>
  <c r="AB118" i="230" s="1"/>
  <c r="AD118" i="230" s="1"/>
  <c r="Z120" i="230"/>
  <c r="AB120" i="230" s="1"/>
  <c r="AD120" i="230" s="1"/>
  <c r="Q44" i="233"/>
  <c r="L44" i="233"/>
  <c r="V116" i="226"/>
  <c r="G35" i="226"/>
  <c r="AG39" i="234"/>
  <c r="S15" i="233"/>
  <c r="V137" i="226"/>
  <c r="G38" i="226"/>
  <c r="Q36" i="225"/>
  <c r="L36" i="225"/>
  <c r="B50" i="222"/>
  <c r="V151" i="218"/>
  <c r="G40" i="218"/>
  <c r="B50" i="210"/>
  <c r="Z123" i="218"/>
  <c r="AB123" i="218" s="1"/>
  <c r="AD123" i="218" s="1"/>
  <c r="Z126" i="218"/>
  <c r="AB126" i="218" s="1"/>
  <c r="AD126" i="218" s="1"/>
  <c r="Z124" i="218"/>
  <c r="AB124" i="218" s="1"/>
  <c r="AD124" i="218" s="1"/>
  <c r="Z127" i="218"/>
  <c r="AB127" i="218" s="1"/>
  <c r="AD127" i="218" s="1"/>
  <c r="Z125" i="218"/>
  <c r="AB125" i="218" s="1"/>
  <c r="AD125" i="218" s="1"/>
  <c r="AG34" i="218"/>
  <c r="AJ34" i="218" s="1"/>
  <c r="Z120" i="218"/>
  <c r="AB120" i="218" s="1"/>
  <c r="AD120" i="218" s="1"/>
  <c r="Z118" i="218"/>
  <c r="AB118" i="218" s="1"/>
  <c r="AD118" i="218" s="1"/>
  <c r="Z116" i="218"/>
  <c r="AB116" i="218" s="1"/>
  <c r="AD116" i="218" s="1"/>
  <c r="Z117" i="218"/>
  <c r="AB117" i="218" s="1"/>
  <c r="AD117" i="218" s="1"/>
  <c r="Z119" i="218"/>
  <c r="AB119" i="218" s="1"/>
  <c r="AD119" i="218" s="1"/>
  <c r="V102" i="218"/>
  <c r="G33" i="218"/>
  <c r="AG39" i="210"/>
  <c r="AG37" i="210"/>
  <c r="AG37" i="218"/>
  <c r="AG40" i="218"/>
  <c r="AG33" i="218"/>
  <c r="Z116" i="210"/>
  <c r="AB116" i="210" s="1"/>
  <c r="AD116" i="210" s="1"/>
  <c r="Z119" i="210"/>
  <c r="AB119" i="210" s="1"/>
  <c r="AD119" i="210" s="1"/>
  <c r="Z117" i="210"/>
  <c r="AB117" i="210" s="1"/>
  <c r="AD117" i="210" s="1"/>
  <c r="Z120" i="210"/>
  <c r="AB120" i="210" s="1"/>
  <c r="AD120" i="210" s="1"/>
  <c r="Z118" i="210"/>
  <c r="AB118" i="210" s="1"/>
  <c r="AD118" i="210" s="1"/>
  <c r="AG38" i="214"/>
  <c r="B56" i="206"/>
  <c r="AG39" i="206"/>
  <c r="Z155" i="218"/>
  <c r="AB155" i="218" s="1"/>
  <c r="AD155" i="218" s="1"/>
  <c r="Z153" i="218"/>
  <c r="AB153" i="218" s="1"/>
  <c r="AD153" i="218" s="1"/>
  <c r="Z152" i="218"/>
  <c r="AB152" i="218" s="1"/>
  <c r="AD152" i="218" s="1"/>
  <c r="Z151" i="218"/>
  <c r="AB151" i="218" s="1"/>
  <c r="AD151" i="218" s="1"/>
  <c r="Z154" i="218"/>
  <c r="AB154" i="218" s="1"/>
  <c r="AD154" i="218" s="1"/>
  <c r="AG33" i="206"/>
  <c r="V123" i="218"/>
  <c r="G36" i="218"/>
  <c r="Q31" i="209"/>
  <c r="L31" i="209"/>
  <c r="Z104" i="214"/>
  <c r="AB104" i="214" s="1"/>
  <c r="AD104" i="214" s="1"/>
  <c r="Z102" i="214"/>
  <c r="AB102" i="214" s="1"/>
  <c r="AD102" i="214" s="1"/>
  <c r="Z105" i="214"/>
  <c r="AB105" i="214" s="1"/>
  <c r="AD105" i="214" s="1"/>
  <c r="Z103" i="214"/>
  <c r="AB103" i="214" s="1"/>
  <c r="AD103" i="214" s="1"/>
  <c r="Z106" i="214"/>
  <c r="AB106" i="214" s="1"/>
  <c r="AD106" i="214" s="1"/>
  <c r="AG36" i="218"/>
  <c r="Q37" i="209"/>
  <c r="L37" i="209"/>
  <c r="AG37" i="206"/>
  <c r="Z134" i="206"/>
  <c r="AB134" i="206" s="1"/>
  <c r="AD134" i="206" s="1"/>
  <c r="Z132" i="206"/>
  <c r="AB132" i="206" s="1"/>
  <c r="AD132" i="206" s="1"/>
  <c r="Z130" i="206"/>
  <c r="AB130" i="206" s="1"/>
  <c r="AD130" i="206" s="1"/>
  <c r="Z133" i="206"/>
  <c r="AB133" i="206" s="1"/>
  <c r="AD133" i="206" s="1"/>
  <c r="Z131" i="206"/>
  <c r="AB131" i="206" s="1"/>
  <c r="AD131" i="206" s="1"/>
  <c r="Q34" i="217"/>
  <c r="L34" i="217"/>
  <c r="Z141" i="218"/>
  <c r="AB141" i="218" s="1"/>
  <c r="AD141" i="218" s="1"/>
  <c r="Z139" i="218"/>
  <c r="AB139" i="218" s="1"/>
  <c r="AD139" i="218" s="1"/>
  <c r="Z137" i="218"/>
  <c r="AB137" i="218" s="1"/>
  <c r="AD137" i="218" s="1"/>
  <c r="Z140" i="218"/>
  <c r="AB140" i="218" s="1"/>
  <c r="AD140" i="218" s="1"/>
  <c r="Z138" i="218"/>
  <c r="AB138" i="218" s="1"/>
  <c r="AD138" i="218" s="1"/>
  <c r="AG39" i="218"/>
  <c r="Q30" i="217"/>
  <c r="L30" i="217"/>
  <c r="S30" i="217"/>
  <c r="Q35" i="217"/>
  <c r="L35" i="217"/>
  <c r="Z133" i="214"/>
  <c r="AB133" i="214" s="1"/>
  <c r="AD133" i="214" s="1"/>
  <c r="Z131" i="214"/>
  <c r="AB131" i="214" s="1"/>
  <c r="AD131" i="214" s="1"/>
  <c r="Z130" i="214"/>
  <c r="AB130" i="214" s="1"/>
  <c r="AD130" i="214" s="1"/>
  <c r="Z132" i="214"/>
  <c r="AB132" i="214" s="1"/>
  <c r="AD132" i="214" s="1"/>
  <c r="Z134" i="214"/>
  <c r="AB134" i="214" s="1"/>
  <c r="AD134" i="214" s="1"/>
  <c r="Q41" i="205"/>
  <c r="L41" i="205"/>
  <c r="V102" i="214"/>
  <c r="G33" i="214"/>
  <c r="B75" i="218"/>
  <c r="AJ89" i="218"/>
  <c r="V123" i="210"/>
  <c r="G36" i="210"/>
  <c r="Q42" i="209"/>
  <c r="L42" i="209"/>
  <c r="G37" i="206"/>
  <c r="V130" i="206"/>
  <c r="AG33" i="210"/>
  <c r="B52" i="206"/>
  <c r="V137" i="218"/>
  <c r="G38" i="218"/>
  <c r="AG35" i="210"/>
  <c r="B50" i="206"/>
  <c r="G37" i="214"/>
  <c r="V130" i="214"/>
  <c r="AG39" i="214"/>
  <c r="Q40" i="209"/>
  <c r="L40" i="209"/>
  <c r="AG38" i="210"/>
  <c r="Z147" i="214"/>
  <c r="AB147" i="214" s="1"/>
  <c r="AD147" i="214" s="1"/>
  <c r="Z145" i="214"/>
  <c r="AB145" i="214" s="1"/>
  <c r="AD145" i="214" s="1"/>
  <c r="Z148" i="214"/>
  <c r="AB148" i="214" s="1"/>
  <c r="AD148" i="214" s="1"/>
  <c r="Z146" i="214"/>
  <c r="AB146" i="214" s="1"/>
  <c r="AD146" i="214" s="1"/>
  <c r="Z144" i="214"/>
  <c r="AB144" i="214" s="1"/>
  <c r="AD144" i="214" s="1"/>
  <c r="Q34" i="209"/>
  <c r="L34" i="209"/>
  <c r="Z127" i="210"/>
  <c r="AB127" i="210" s="1"/>
  <c r="AD127" i="210" s="1"/>
  <c r="Z125" i="210"/>
  <c r="AB125" i="210" s="1"/>
  <c r="AD125" i="210" s="1"/>
  <c r="Z126" i="210"/>
  <c r="AB126" i="210" s="1"/>
  <c r="AD126" i="210" s="1"/>
  <c r="Z124" i="210"/>
  <c r="AB124" i="210" s="1"/>
  <c r="AD124" i="210" s="1"/>
  <c r="Z123" i="210"/>
  <c r="AB123" i="210" s="1"/>
  <c r="AD123" i="210" s="1"/>
  <c r="V137" i="206"/>
  <c r="G38" i="206"/>
  <c r="Q43" i="205"/>
  <c r="L43" i="205"/>
  <c r="Z130" i="210"/>
  <c r="AB130" i="210" s="1"/>
  <c r="AD130" i="210" s="1"/>
  <c r="Z133" i="210"/>
  <c r="AB133" i="210" s="1"/>
  <c r="AD133" i="210" s="1"/>
  <c r="Z131" i="210"/>
  <c r="AB131" i="210" s="1"/>
  <c r="AD131" i="210" s="1"/>
  <c r="Z134" i="210"/>
  <c r="AB134" i="210" s="1"/>
  <c r="AD134" i="210" s="1"/>
  <c r="Z132" i="210"/>
  <c r="AB132" i="210" s="1"/>
  <c r="AD132" i="210" s="1"/>
  <c r="AG34" i="214"/>
  <c r="AJ34" i="214" s="1"/>
  <c r="AG36" i="210"/>
  <c r="AG36" i="206"/>
  <c r="Q38" i="209"/>
  <c r="L38" i="209"/>
  <c r="G40" i="210"/>
  <c r="V151" i="210"/>
  <c r="Z148" i="210"/>
  <c r="AB148" i="210" s="1"/>
  <c r="AD148" i="210" s="1"/>
  <c r="Z146" i="210"/>
  <c r="AB146" i="210" s="1"/>
  <c r="AD146" i="210" s="1"/>
  <c r="Z144" i="210"/>
  <c r="AB144" i="210" s="1"/>
  <c r="AD144" i="210" s="1"/>
  <c r="Z147" i="210"/>
  <c r="AB147" i="210" s="1"/>
  <c r="AD147" i="210" s="1"/>
  <c r="Z145" i="210"/>
  <c r="AB145" i="210" s="1"/>
  <c r="AD145" i="210" s="1"/>
  <c r="V144" i="214"/>
  <c r="G39" i="214"/>
  <c r="AG35" i="206"/>
  <c r="Q36" i="209"/>
  <c r="L36" i="209"/>
  <c r="B58" i="210"/>
  <c r="Z139" i="206"/>
  <c r="AB139" i="206" s="1"/>
  <c r="AD139" i="206" s="1"/>
  <c r="Z141" i="206"/>
  <c r="AB141" i="206" s="1"/>
  <c r="AD141" i="206" s="1"/>
  <c r="Z137" i="206"/>
  <c r="AB137" i="206" s="1"/>
  <c r="AD137" i="206" s="1"/>
  <c r="Z140" i="206"/>
  <c r="AB140" i="206" s="1"/>
  <c r="AD140" i="206" s="1"/>
  <c r="Z138" i="206"/>
  <c r="AB138" i="206" s="1"/>
  <c r="AD138" i="206" s="1"/>
  <c r="B54" i="210"/>
  <c r="Z144" i="206"/>
  <c r="AB144" i="206" s="1"/>
  <c r="AD144" i="206" s="1"/>
  <c r="Z147" i="206"/>
  <c r="AB147" i="206" s="1"/>
  <c r="AD147" i="206" s="1"/>
  <c r="Z146" i="206"/>
  <c r="AB146" i="206" s="1"/>
  <c r="AD146" i="206" s="1"/>
  <c r="Z145" i="206"/>
  <c r="AB145" i="206" s="1"/>
  <c r="AD145" i="206" s="1"/>
  <c r="Z148" i="206"/>
  <c r="AB148" i="206" s="1"/>
  <c r="AD148" i="206" s="1"/>
  <c r="V130" i="210"/>
  <c r="G37" i="210"/>
  <c r="AG35" i="218"/>
  <c r="S10" i="217"/>
  <c r="V102" i="206"/>
  <c r="G33" i="206"/>
  <c r="V123" i="206"/>
  <c r="G36" i="206"/>
  <c r="Q40" i="217"/>
  <c r="L40" i="217"/>
  <c r="Z154" i="214"/>
  <c r="AB154" i="214" s="1"/>
  <c r="AD154" i="214" s="1"/>
  <c r="Z152" i="214"/>
  <c r="AB152" i="214" s="1"/>
  <c r="AD152" i="214" s="1"/>
  <c r="Z155" i="214"/>
  <c r="AB155" i="214" s="1"/>
  <c r="AD155" i="214" s="1"/>
  <c r="Z153" i="214"/>
  <c r="AB153" i="214" s="1"/>
  <c r="AD153" i="214" s="1"/>
  <c r="Z151" i="214"/>
  <c r="AB151" i="214" s="1"/>
  <c r="AD151" i="214" s="1"/>
  <c r="AF151" i="206"/>
  <c r="AH151" i="206" s="1"/>
  <c r="AE40" i="206" s="1"/>
  <c r="V137" i="214"/>
  <c r="G38" i="214"/>
  <c r="V116" i="206"/>
  <c r="G35" i="206"/>
  <c r="Z151" i="210"/>
  <c r="AB151" i="210" s="1"/>
  <c r="AD151" i="210" s="1"/>
  <c r="Z154" i="210"/>
  <c r="AB154" i="210" s="1"/>
  <c r="AD154" i="210" s="1"/>
  <c r="Z152" i="210"/>
  <c r="AB152" i="210" s="1"/>
  <c r="AD152" i="210" s="1"/>
  <c r="Z153" i="210"/>
  <c r="AB153" i="210" s="1"/>
  <c r="AD153" i="210" s="1"/>
  <c r="Z155" i="210"/>
  <c r="AB155" i="210" s="1"/>
  <c r="AD155" i="210" s="1"/>
  <c r="Q41" i="209"/>
  <c r="L41" i="209"/>
  <c r="V144" i="210"/>
  <c r="G39" i="210"/>
  <c r="AG36" i="214"/>
  <c r="AG33" i="214"/>
  <c r="V144" i="206"/>
  <c r="G39" i="206"/>
  <c r="Z106" i="206"/>
  <c r="AB106" i="206" s="1"/>
  <c r="AD106" i="206" s="1"/>
  <c r="Z104" i="206"/>
  <c r="AB104" i="206" s="1"/>
  <c r="AD104" i="206" s="1"/>
  <c r="Z102" i="206"/>
  <c r="AB102" i="206" s="1"/>
  <c r="AD102" i="206" s="1"/>
  <c r="Z105" i="206"/>
  <c r="AB105" i="206" s="1"/>
  <c r="AD105" i="206" s="1"/>
  <c r="Z103" i="206"/>
  <c r="AB103" i="206" s="1"/>
  <c r="AD103" i="206" s="1"/>
  <c r="Z127" i="206"/>
  <c r="AB127" i="206" s="1"/>
  <c r="AD127" i="206" s="1"/>
  <c r="Z125" i="206"/>
  <c r="AB125" i="206" s="1"/>
  <c r="AD125" i="206" s="1"/>
  <c r="Z123" i="206"/>
  <c r="AB123" i="206" s="1"/>
  <c r="AD123" i="206" s="1"/>
  <c r="Z126" i="206"/>
  <c r="AB126" i="206" s="1"/>
  <c r="AD126" i="206" s="1"/>
  <c r="Z124" i="206"/>
  <c r="AB124" i="206" s="1"/>
  <c r="AD124" i="206" s="1"/>
  <c r="Z126" i="214"/>
  <c r="AB126" i="214" s="1"/>
  <c r="AD126" i="214" s="1"/>
  <c r="Z124" i="214"/>
  <c r="AB124" i="214" s="1"/>
  <c r="AD124" i="214" s="1"/>
  <c r="Z127" i="214"/>
  <c r="AB127" i="214" s="1"/>
  <c r="AD127" i="214" s="1"/>
  <c r="Z125" i="214"/>
  <c r="AB125" i="214" s="1"/>
  <c r="AD125" i="214" s="1"/>
  <c r="Z123" i="214"/>
  <c r="AB123" i="214" s="1"/>
  <c r="AD123" i="214" s="1"/>
  <c r="V151" i="214"/>
  <c r="G40" i="214"/>
  <c r="B85" i="206"/>
  <c r="AJ89" i="206"/>
  <c r="Q30" i="209"/>
  <c r="L30" i="209"/>
  <c r="S10" i="209"/>
  <c r="V116" i="214"/>
  <c r="G35" i="214"/>
  <c r="V137" i="210"/>
  <c r="G38" i="210"/>
  <c r="Z138" i="214"/>
  <c r="AB138" i="214" s="1"/>
  <c r="AD138" i="214" s="1"/>
  <c r="Z137" i="214"/>
  <c r="AB137" i="214" s="1"/>
  <c r="AD137" i="214" s="1"/>
  <c r="Z140" i="214"/>
  <c r="AB140" i="214" s="1"/>
  <c r="AD140" i="214" s="1"/>
  <c r="Z139" i="214"/>
  <c r="AB139" i="214" s="1"/>
  <c r="AD139" i="214" s="1"/>
  <c r="Z141" i="214"/>
  <c r="AB141" i="214" s="1"/>
  <c r="AD141" i="214" s="1"/>
  <c r="Z116" i="206"/>
  <c r="AB116" i="206" s="1"/>
  <c r="AD116" i="206" s="1"/>
  <c r="Z119" i="206"/>
  <c r="AB119" i="206" s="1"/>
  <c r="AD119" i="206" s="1"/>
  <c r="Z117" i="206"/>
  <c r="AB117" i="206" s="1"/>
  <c r="AD117" i="206" s="1"/>
  <c r="Z118" i="206"/>
  <c r="AB118" i="206" s="1"/>
  <c r="AD118" i="206" s="1"/>
  <c r="Z120" i="206"/>
  <c r="AB120" i="206" s="1"/>
  <c r="AD120" i="206" s="1"/>
  <c r="AG34" i="210"/>
  <c r="AJ34" i="210" s="1"/>
  <c r="AG34" i="206"/>
  <c r="AJ34" i="206" s="1"/>
  <c r="Q43" i="213"/>
  <c r="L43" i="213"/>
  <c r="V144" i="218"/>
  <c r="G39" i="218"/>
  <c r="G33" i="210"/>
  <c r="V102" i="210"/>
  <c r="S15" i="217"/>
  <c r="Q32" i="209"/>
  <c r="L32" i="209"/>
  <c r="V130" i="218"/>
  <c r="G37" i="218"/>
  <c r="G36" i="214"/>
  <c r="V123" i="214"/>
  <c r="AG38" i="206"/>
  <c r="AG40" i="214"/>
  <c r="Q38" i="213"/>
  <c r="L38" i="213"/>
  <c r="AG38" i="218"/>
  <c r="AG35" i="214"/>
  <c r="Z118" i="214"/>
  <c r="AB118" i="214" s="1"/>
  <c r="AD118" i="214" s="1"/>
  <c r="Z116" i="214"/>
  <c r="AB116" i="214" s="1"/>
  <c r="AD116" i="214" s="1"/>
  <c r="Z120" i="214"/>
  <c r="AB120" i="214" s="1"/>
  <c r="AD120" i="214" s="1"/>
  <c r="Z117" i="214"/>
  <c r="AB117" i="214" s="1"/>
  <c r="AD117" i="214" s="1"/>
  <c r="Z119" i="214"/>
  <c r="AB119" i="214" s="1"/>
  <c r="AD119" i="214" s="1"/>
  <c r="Z140" i="210"/>
  <c r="AB140" i="210" s="1"/>
  <c r="AD140" i="210" s="1"/>
  <c r="Z138" i="210"/>
  <c r="AB138" i="210" s="1"/>
  <c r="AD138" i="210" s="1"/>
  <c r="Z141" i="210"/>
  <c r="AB141" i="210" s="1"/>
  <c r="AD141" i="210" s="1"/>
  <c r="Z139" i="210"/>
  <c r="AB139" i="210" s="1"/>
  <c r="AD139" i="210" s="1"/>
  <c r="Z137" i="210"/>
  <c r="AB137" i="210" s="1"/>
  <c r="AD137" i="210" s="1"/>
  <c r="Q33" i="209"/>
  <c r="L33" i="209"/>
  <c r="V116" i="218"/>
  <c r="G35" i="218"/>
  <c r="Z102" i="218"/>
  <c r="AB102" i="218" s="1"/>
  <c r="AD102" i="218" s="1"/>
  <c r="Z105" i="218"/>
  <c r="AB105" i="218" s="1"/>
  <c r="AD105" i="218" s="1"/>
  <c r="Z103" i="218"/>
  <c r="AB103" i="218" s="1"/>
  <c r="AD103" i="218" s="1"/>
  <c r="Z106" i="218"/>
  <c r="AB106" i="218" s="1"/>
  <c r="AD106" i="218" s="1"/>
  <c r="Z104" i="218"/>
  <c r="AB104" i="218" s="1"/>
  <c r="AD104" i="218" s="1"/>
  <c r="AG37" i="214"/>
  <c r="Z144" i="218"/>
  <c r="AB144" i="218" s="1"/>
  <c r="AD144" i="218" s="1"/>
  <c r="Z147" i="218"/>
  <c r="AB147" i="218" s="1"/>
  <c r="AD147" i="218" s="1"/>
  <c r="Z145" i="218"/>
  <c r="AB145" i="218" s="1"/>
  <c r="AD145" i="218" s="1"/>
  <c r="Z148" i="218"/>
  <c r="AB148" i="218" s="1"/>
  <c r="AD148" i="218" s="1"/>
  <c r="Z146" i="218"/>
  <c r="AB146" i="218" s="1"/>
  <c r="AD146" i="218" s="1"/>
  <c r="Z106" i="210"/>
  <c r="AB106" i="210" s="1"/>
  <c r="AD106" i="210" s="1"/>
  <c r="Z104" i="210"/>
  <c r="AB104" i="210" s="1"/>
  <c r="AD104" i="210" s="1"/>
  <c r="Z105" i="210"/>
  <c r="AB105" i="210" s="1"/>
  <c r="AD105" i="210" s="1"/>
  <c r="Z103" i="210"/>
  <c r="AB103" i="210" s="1"/>
  <c r="AD103" i="210" s="1"/>
  <c r="Z102" i="210"/>
  <c r="AB102" i="210" s="1"/>
  <c r="AD102" i="210" s="1"/>
  <c r="AG40" i="210"/>
  <c r="Z133" i="218"/>
  <c r="AB133" i="218" s="1"/>
  <c r="AD133" i="218" s="1"/>
  <c r="Z131" i="218"/>
  <c r="AB131" i="218" s="1"/>
  <c r="AD131" i="218" s="1"/>
  <c r="Z134" i="218"/>
  <c r="AB134" i="218" s="1"/>
  <c r="AD134" i="218" s="1"/>
  <c r="Z132" i="218"/>
  <c r="AB132" i="218" s="1"/>
  <c r="AD132" i="218" s="1"/>
  <c r="Z130" i="218"/>
  <c r="AB130" i="218" s="1"/>
  <c r="AD130" i="218" s="1"/>
  <c r="V116" i="210"/>
  <c r="G35" i="210"/>
  <c r="AG35" i="202"/>
  <c r="Z132" i="194"/>
  <c r="AB132" i="194" s="1"/>
  <c r="AD132" i="194" s="1"/>
  <c r="Z130" i="194"/>
  <c r="AB130" i="194" s="1"/>
  <c r="AD130" i="194" s="1"/>
  <c r="Z133" i="194"/>
  <c r="AB133" i="194" s="1"/>
  <c r="AD133" i="194" s="1"/>
  <c r="Z131" i="194"/>
  <c r="AB131" i="194" s="1"/>
  <c r="AD131" i="194" s="1"/>
  <c r="Z134" i="194"/>
  <c r="AB134" i="194" s="1"/>
  <c r="AD134" i="194" s="1"/>
  <c r="V144" i="198"/>
  <c r="G39" i="198"/>
  <c r="V130" i="198"/>
  <c r="G37" i="198"/>
  <c r="AG33" i="194"/>
  <c r="V123" i="198"/>
  <c r="G36" i="198"/>
  <c r="V151" i="198"/>
  <c r="G40" i="198"/>
  <c r="Z118" i="194"/>
  <c r="AB118" i="194" s="1"/>
  <c r="AD118" i="194" s="1"/>
  <c r="Z119" i="194"/>
  <c r="AB119" i="194" s="1"/>
  <c r="AD119" i="194" s="1"/>
  <c r="Z117" i="194"/>
  <c r="AB117" i="194" s="1"/>
  <c r="AD117" i="194" s="1"/>
  <c r="Z120" i="194"/>
  <c r="AB120" i="194" s="1"/>
  <c r="AD120" i="194" s="1"/>
  <c r="Z116" i="194"/>
  <c r="AB116" i="194" s="1"/>
  <c r="AD116" i="194" s="1"/>
  <c r="Q38" i="201"/>
  <c r="L38" i="201"/>
  <c r="V151" i="194"/>
  <c r="G40" i="194"/>
  <c r="AG35" i="194"/>
  <c r="B54" i="194"/>
  <c r="B53" i="194"/>
  <c r="AG33" i="198"/>
  <c r="AG34" i="198"/>
  <c r="AJ34" i="198" s="1"/>
  <c r="B75" i="202"/>
  <c r="AJ89" i="202"/>
  <c r="Z125" i="198"/>
  <c r="AB125" i="198" s="1"/>
  <c r="AD125" i="198" s="1"/>
  <c r="Z127" i="198"/>
  <c r="AB127" i="198" s="1"/>
  <c r="AD127" i="198" s="1"/>
  <c r="Z123" i="198"/>
  <c r="AB123" i="198" s="1"/>
  <c r="AD123" i="198" s="1"/>
  <c r="Z124" i="198"/>
  <c r="AB124" i="198" s="1"/>
  <c r="AD124" i="198" s="1"/>
  <c r="Z126" i="198"/>
  <c r="AB126" i="198" s="1"/>
  <c r="AD126" i="198" s="1"/>
  <c r="Z151" i="198"/>
  <c r="AB151" i="198" s="1"/>
  <c r="AD151" i="198" s="1"/>
  <c r="Z154" i="198"/>
  <c r="AB154" i="198" s="1"/>
  <c r="AD154" i="198" s="1"/>
  <c r="Z152" i="198"/>
  <c r="AB152" i="198" s="1"/>
  <c r="AD152" i="198" s="1"/>
  <c r="Z153" i="198"/>
  <c r="AB153" i="198" s="1"/>
  <c r="AD153" i="198" s="1"/>
  <c r="Z155" i="198"/>
  <c r="AB155" i="198" s="1"/>
  <c r="AD155" i="198" s="1"/>
  <c r="Q38" i="197"/>
  <c r="L38" i="197"/>
  <c r="B51" i="198"/>
  <c r="AG40" i="198"/>
  <c r="AG34" i="194"/>
  <c r="AJ34" i="194" s="1"/>
  <c r="B75" i="194"/>
  <c r="AJ89" i="194"/>
  <c r="B52" i="194"/>
  <c r="AG36" i="194"/>
  <c r="Q39" i="197"/>
  <c r="L39" i="197"/>
  <c r="Z141" i="202"/>
  <c r="AB141" i="202" s="1"/>
  <c r="AD141" i="202" s="1"/>
  <c r="Z139" i="202"/>
  <c r="AB139" i="202" s="1"/>
  <c r="AD139" i="202" s="1"/>
  <c r="Z137" i="202"/>
  <c r="AB137" i="202" s="1"/>
  <c r="AD137" i="202" s="1"/>
  <c r="Z140" i="202"/>
  <c r="AB140" i="202" s="1"/>
  <c r="AD140" i="202" s="1"/>
  <c r="Z138" i="202"/>
  <c r="AB138" i="202" s="1"/>
  <c r="AD138" i="202" s="1"/>
  <c r="AG39" i="194"/>
  <c r="AG40" i="194"/>
  <c r="B58" i="202"/>
  <c r="V130" i="202"/>
  <c r="G37" i="202"/>
  <c r="Z102" i="202"/>
  <c r="AB102" i="202" s="1"/>
  <c r="AD102" i="202" s="1"/>
  <c r="Z105" i="202"/>
  <c r="AB105" i="202" s="1"/>
  <c r="AD105" i="202" s="1"/>
  <c r="Z103" i="202"/>
  <c r="AB103" i="202" s="1"/>
  <c r="AD103" i="202" s="1"/>
  <c r="Z106" i="202"/>
  <c r="AB106" i="202" s="1"/>
  <c r="AD106" i="202" s="1"/>
  <c r="Z104" i="202"/>
  <c r="AB104" i="202" s="1"/>
  <c r="AD104" i="202" s="1"/>
  <c r="Z137" i="194"/>
  <c r="AB137" i="194" s="1"/>
  <c r="AD137" i="194" s="1"/>
  <c r="Z141" i="194"/>
  <c r="AB141" i="194" s="1"/>
  <c r="AD141" i="194" s="1"/>
  <c r="Z138" i="194"/>
  <c r="AB138" i="194" s="1"/>
  <c r="AD138" i="194" s="1"/>
  <c r="Z140" i="194"/>
  <c r="AB140" i="194" s="1"/>
  <c r="AD140" i="194" s="1"/>
  <c r="Z139" i="194"/>
  <c r="AB139" i="194" s="1"/>
  <c r="AD139" i="194" s="1"/>
  <c r="Z147" i="194"/>
  <c r="AB147" i="194" s="1"/>
  <c r="AD147" i="194" s="1"/>
  <c r="Z145" i="194"/>
  <c r="AB145" i="194" s="1"/>
  <c r="AD145" i="194" s="1"/>
  <c r="Z146" i="194"/>
  <c r="AB146" i="194" s="1"/>
  <c r="AD146" i="194" s="1"/>
  <c r="Z148" i="194"/>
  <c r="AB148" i="194" s="1"/>
  <c r="AD148" i="194" s="1"/>
  <c r="Z144" i="194"/>
  <c r="AB144" i="194" s="1"/>
  <c r="AD144" i="194" s="1"/>
  <c r="L123" i="193"/>
  <c r="M23" i="193" s="1"/>
  <c r="V137" i="202"/>
  <c r="G38" i="202"/>
  <c r="Z133" i="202"/>
  <c r="AB133" i="202" s="1"/>
  <c r="AD133" i="202" s="1"/>
  <c r="Z131" i="202"/>
  <c r="AB131" i="202" s="1"/>
  <c r="AD131" i="202" s="1"/>
  <c r="Z134" i="202"/>
  <c r="AB134" i="202" s="1"/>
  <c r="AD134" i="202" s="1"/>
  <c r="Z132" i="202"/>
  <c r="AB132" i="202" s="1"/>
  <c r="AD132" i="202" s="1"/>
  <c r="Z130" i="202"/>
  <c r="AB130" i="202" s="1"/>
  <c r="AD130" i="202" s="1"/>
  <c r="V102" i="202"/>
  <c r="G33" i="202"/>
  <c r="V151" i="202"/>
  <c r="G40" i="202"/>
  <c r="V137" i="194"/>
  <c r="G38" i="194"/>
  <c r="AG40" i="202"/>
  <c r="AG36" i="202"/>
  <c r="V144" i="194"/>
  <c r="G39" i="194"/>
  <c r="AG39" i="198"/>
  <c r="V144" i="202"/>
  <c r="G39" i="202"/>
  <c r="Z123" i="202"/>
  <c r="AB123" i="202" s="1"/>
  <c r="AD123" i="202" s="1"/>
  <c r="Z126" i="202"/>
  <c r="AB126" i="202" s="1"/>
  <c r="AD126" i="202" s="1"/>
  <c r="Z124" i="202"/>
  <c r="AB124" i="202" s="1"/>
  <c r="AD124" i="202" s="1"/>
  <c r="Z125" i="202"/>
  <c r="AB125" i="202" s="1"/>
  <c r="AD125" i="202" s="1"/>
  <c r="Z127" i="202"/>
  <c r="AB127" i="202" s="1"/>
  <c r="AD127" i="202" s="1"/>
  <c r="V137" i="198"/>
  <c r="G38" i="198"/>
  <c r="Z155" i="202"/>
  <c r="AB155" i="202" s="1"/>
  <c r="AD155" i="202" s="1"/>
  <c r="Z153" i="202"/>
  <c r="AB153" i="202" s="1"/>
  <c r="AD153" i="202" s="1"/>
  <c r="Z152" i="202"/>
  <c r="AB152" i="202" s="1"/>
  <c r="AD152" i="202" s="1"/>
  <c r="Z151" i="202"/>
  <c r="AB151" i="202" s="1"/>
  <c r="AD151" i="202" s="1"/>
  <c r="Z154" i="202"/>
  <c r="AB154" i="202" s="1"/>
  <c r="AD154" i="202" s="1"/>
  <c r="Q31" i="197"/>
  <c r="L31" i="197"/>
  <c r="AG33" i="202"/>
  <c r="AG38" i="198"/>
  <c r="AG37" i="194"/>
  <c r="Z144" i="202"/>
  <c r="AB144" i="202" s="1"/>
  <c r="AD144" i="202" s="1"/>
  <c r="Z147" i="202"/>
  <c r="AB147" i="202" s="1"/>
  <c r="AD147" i="202" s="1"/>
  <c r="Z145" i="202"/>
  <c r="AB145" i="202" s="1"/>
  <c r="AD145" i="202" s="1"/>
  <c r="Z148" i="202"/>
  <c r="AB148" i="202" s="1"/>
  <c r="AD148" i="202" s="1"/>
  <c r="Z146" i="202"/>
  <c r="AB146" i="202" s="1"/>
  <c r="AD146" i="202" s="1"/>
  <c r="Q39" i="201"/>
  <c r="L39" i="201"/>
  <c r="AG34" i="202"/>
  <c r="AJ34" i="202" s="1"/>
  <c r="Q36" i="201"/>
  <c r="L36" i="201"/>
  <c r="AG39" i="202"/>
  <c r="AG37" i="202"/>
  <c r="V102" i="198"/>
  <c r="G33" i="198"/>
  <c r="V123" i="202"/>
  <c r="G36" i="202"/>
  <c r="AG38" i="202"/>
  <c r="Z140" i="198"/>
  <c r="AB140" i="198" s="1"/>
  <c r="AD140" i="198" s="1"/>
  <c r="Z138" i="198"/>
  <c r="AB138" i="198" s="1"/>
  <c r="AD138" i="198" s="1"/>
  <c r="Z139" i="198"/>
  <c r="AB139" i="198" s="1"/>
  <c r="AD139" i="198" s="1"/>
  <c r="Z141" i="198"/>
  <c r="AB141" i="198" s="1"/>
  <c r="AD141" i="198" s="1"/>
  <c r="Z137" i="198"/>
  <c r="AB137" i="198" s="1"/>
  <c r="AD137" i="198" s="1"/>
  <c r="Q33" i="201"/>
  <c r="L33" i="201"/>
  <c r="V116" i="198"/>
  <c r="G35" i="198"/>
  <c r="Z123" i="194"/>
  <c r="AB123" i="194" s="1"/>
  <c r="AD123" i="194" s="1"/>
  <c r="Z127" i="194"/>
  <c r="AB127" i="194" s="1"/>
  <c r="AD127" i="194" s="1"/>
  <c r="Z125" i="194"/>
  <c r="AB125" i="194" s="1"/>
  <c r="AD125" i="194" s="1"/>
  <c r="Z126" i="194"/>
  <c r="AB126" i="194" s="1"/>
  <c r="AD126" i="194" s="1"/>
  <c r="Z124" i="194"/>
  <c r="AB124" i="194" s="1"/>
  <c r="AD124" i="194" s="1"/>
  <c r="AG36" i="198"/>
  <c r="Z105" i="198"/>
  <c r="AB105" i="198" s="1"/>
  <c r="AD105" i="198" s="1"/>
  <c r="Z106" i="198"/>
  <c r="AB106" i="198" s="1"/>
  <c r="AD106" i="198" s="1"/>
  <c r="Z104" i="198"/>
  <c r="AB104" i="198" s="1"/>
  <c r="AD104" i="198" s="1"/>
  <c r="Z103" i="198"/>
  <c r="AB103" i="198" s="1"/>
  <c r="AD103" i="198" s="1"/>
  <c r="Z102" i="198"/>
  <c r="AB102" i="198" s="1"/>
  <c r="AD102" i="198" s="1"/>
  <c r="G35" i="202"/>
  <c r="V116" i="202"/>
  <c r="Z102" i="194"/>
  <c r="AB102" i="194" s="1"/>
  <c r="AD102" i="194" s="1"/>
  <c r="Z106" i="194"/>
  <c r="AB106" i="194" s="1"/>
  <c r="AD106" i="194" s="1"/>
  <c r="Z104" i="194"/>
  <c r="AB104" i="194" s="1"/>
  <c r="AD104" i="194" s="1"/>
  <c r="Z103" i="194"/>
  <c r="AB103" i="194" s="1"/>
  <c r="AD103" i="194" s="1"/>
  <c r="Z105" i="194"/>
  <c r="AB105" i="194" s="1"/>
  <c r="AD105" i="194" s="1"/>
  <c r="AG37" i="198"/>
  <c r="G37" i="194"/>
  <c r="V130" i="194"/>
  <c r="Z148" i="198"/>
  <c r="AB148" i="198" s="1"/>
  <c r="AD148" i="198" s="1"/>
  <c r="Z145" i="198"/>
  <c r="AB145" i="198" s="1"/>
  <c r="AD145" i="198" s="1"/>
  <c r="Z147" i="198"/>
  <c r="AB147" i="198" s="1"/>
  <c r="AD147" i="198" s="1"/>
  <c r="Z144" i="198"/>
  <c r="AB144" i="198" s="1"/>
  <c r="AD144" i="198" s="1"/>
  <c r="Z146" i="198"/>
  <c r="AB146" i="198" s="1"/>
  <c r="AD146" i="198" s="1"/>
  <c r="Q42" i="201"/>
  <c r="L42" i="201"/>
  <c r="Z130" i="198"/>
  <c r="AB130" i="198" s="1"/>
  <c r="AD130" i="198" s="1"/>
  <c r="Z134" i="198"/>
  <c r="AB134" i="198" s="1"/>
  <c r="AD134" i="198" s="1"/>
  <c r="Z131" i="198"/>
  <c r="AB131" i="198" s="1"/>
  <c r="AD131" i="198" s="1"/>
  <c r="Z133" i="198"/>
  <c r="AB133" i="198" s="1"/>
  <c r="AD133" i="198" s="1"/>
  <c r="Z132" i="198"/>
  <c r="AB132" i="198" s="1"/>
  <c r="AD132" i="198" s="1"/>
  <c r="Z116" i="198"/>
  <c r="AB116" i="198" s="1"/>
  <c r="AD116" i="198" s="1"/>
  <c r="Z117" i="198"/>
  <c r="AB117" i="198" s="1"/>
  <c r="AD117" i="198" s="1"/>
  <c r="Z119" i="198"/>
  <c r="AB119" i="198" s="1"/>
  <c r="AD119" i="198" s="1"/>
  <c r="Z120" i="198"/>
  <c r="AB120" i="198" s="1"/>
  <c r="AD120" i="198" s="1"/>
  <c r="Z118" i="198"/>
  <c r="AB118" i="198" s="1"/>
  <c r="AD118" i="198" s="1"/>
  <c r="AG38" i="194"/>
  <c r="Q30" i="201"/>
  <c r="L30" i="201"/>
  <c r="AG35" i="198"/>
  <c r="V123" i="194"/>
  <c r="G36" i="194"/>
  <c r="V116" i="194"/>
  <c r="G35" i="194"/>
  <c r="S13" i="201"/>
  <c r="Z155" i="194"/>
  <c r="AB155" i="194" s="1"/>
  <c r="AD155" i="194" s="1"/>
  <c r="Z151" i="194"/>
  <c r="AB151" i="194" s="1"/>
  <c r="AD151" i="194" s="1"/>
  <c r="Z154" i="194"/>
  <c r="AB154" i="194" s="1"/>
  <c r="AD154" i="194" s="1"/>
  <c r="Z152" i="194"/>
  <c r="AB152" i="194" s="1"/>
  <c r="AD152" i="194" s="1"/>
  <c r="Z153" i="194"/>
  <c r="AB153" i="194" s="1"/>
  <c r="AD153" i="194" s="1"/>
  <c r="B53" i="198"/>
  <c r="B57" i="198"/>
  <c r="Z120" i="202"/>
  <c r="AB120" i="202" s="1"/>
  <c r="AD120" i="202" s="1"/>
  <c r="Z118" i="202"/>
  <c r="AB118" i="202" s="1"/>
  <c r="AD118" i="202" s="1"/>
  <c r="Z116" i="202"/>
  <c r="AB116" i="202" s="1"/>
  <c r="AD116" i="202" s="1"/>
  <c r="Z119" i="202"/>
  <c r="AB119" i="202" s="1"/>
  <c r="AD119" i="202" s="1"/>
  <c r="Z117" i="202"/>
  <c r="AB117" i="202" s="1"/>
  <c r="AD117" i="202" s="1"/>
  <c r="G33" i="194"/>
  <c r="V102" i="194"/>
  <c r="Q30" i="189"/>
  <c r="L30" i="189"/>
  <c r="L123" i="189" s="1"/>
  <c r="AG36" i="190"/>
  <c r="V130" i="190"/>
  <c r="G37" i="190"/>
  <c r="AG34" i="190"/>
  <c r="AJ34" i="190" s="1"/>
  <c r="Z123" i="190"/>
  <c r="AB123" i="190" s="1"/>
  <c r="AD123" i="190" s="1"/>
  <c r="Z126" i="190"/>
  <c r="AB126" i="190" s="1"/>
  <c r="AD126" i="190" s="1"/>
  <c r="Z124" i="190"/>
  <c r="AB124" i="190" s="1"/>
  <c r="AD124" i="190" s="1"/>
  <c r="Z127" i="190"/>
  <c r="AB127" i="190" s="1"/>
  <c r="AD127" i="190" s="1"/>
  <c r="Z125" i="190"/>
  <c r="AB125" i="190" s="1"/>
  <c r="AD125" i="190" s="1"/>
  <c r="AG38" i="190"/>
  <c r="B75" i="190"/>
  <c r="AJ89" i="190"/>
  <c r="AG35" i="190"/>
  <c r="Z133" i="190"/>
  <c r="AB133" i="190" s="1"/>
  <c r="AD133" i="190" s="1"/>
  <c r="Z131" i="190"/>
  <c r="AB131" i="190" s="1"/>
  <c r="AD131" i="190" s="1"/>
  <c r="Z134" i="190"/>
  <c r="AB134" i="190" s="1"/>
  <c r="AD134" i="190" s="1"/>
  <c r="Z132" i="190"/>
  <c r="AB132" i="190" s="1"/>
  <c r="AD132" i="190" s="1"/>
  <c r="Z130" i="190"/>
  <c r="AB130" i="190" s="1"/>
  <c r="AD130" i="190" s="1"/>
  <c r="V123" i="190"/>
  <c r="G36" i="190"/>
  <c r="Z120" i="190"/>
  <c r="AB120" i="190" s="1"/>
  <c r="AD120" i="190" s="1"/>
  <c r="Z118" i="190"/>
  <c r="AB118" i="190" s="1"/>
  <c r="AD118" i="190" s="1"/>
  <c r="Z119" i="190"/>
  <c r="AB119" i="190" s="1"/>
  <c r="AD119" i="190" s="1"/>
  <c r="Z117" i="190"/>
  <c r="AB117" i="190" s="1"/>
  <c r="AD117" i="190" s="1"/>
  <c r="Z116" i="190"/>
  <c r="AB116" i="190" s="1"/>
  <c r="AD116" i="190" s="1"/>
  <c r="V151" i="190"/>
  <c r="G40" i="190"/>
  <c r="AG40" i="190"/>
  <c r="Z102" i="190"/>
  <c r="AB102" i="190" s="1"/>
  <c r="AD102" i="190" s="1"/>
  <c r="Z105" i="190"/>
  <c r="AB105" i="190" s="1"/>
  <c r="AD105" i="190" s="1"/>
  <c r="Z103" i="190"/>
  <c r="AB103" i="190" s="1"/>
  <c r="AD103" i="190" s="1"/>
  <c r="Z106" i="190"/>
  <c r="AB106" i="190" s="1"/>
  <c r="AD106" i="190" s="1"/>
  <c r="Z104" i="190"/>
  <c r="AB104" i="190" s="1"/>
  <c r="AD104" i="190" s="1"/>
  <c r="AG33" i="190"/>
  <c r="AG37" i="190"/>
  <c r="Z141" i="190"/>
  <c r="AB141" i="190" s="1"/>
  <c r="AD141" i="190" s="1"/>
  <c r="Z139" i="190"/>
  <c r="AB139" i="190" s="1"/>
  <c r="AD139" i="190" s="1"/>
  <c r="Z137" i="190"/>
  <c r="AB137" i="190" s="1"/>
  <c r="AD137" i="190" s="1"/>
  <c r="Z138" i="190"/>
  <c r="AB138" i="190" s="1"/>
  <c r="AD138" i="190" s="1"/>
  <c r="Z140" i="190"/>
  <c r="AB140" i="190" s="1"/>
  <c r="AD140" i="190" s="1"/>
  <c r="V102" i="190"/>
  <c r="G33" i="190"/>
  <c r="V144" i="190"/>
  <c r="G39" i="190"/>
  <c r="V137" i="190"/>
  <c r="G38" i="190"/>
  <c r="AG39" i="190"/>
  <c r="Z155" i="190"/>
  <c r="AB155" i="190" s="1"/>
  <c r="AD155" i="190" s="1"/>
  <c r="Z153" i="190"/>
  <c r="AB153" i="190" s="1"/>
  <c r="AD153" i="190" s="1"/>
  <c r="Z151" i="190"/>
  <c r="AB151" i="190" s="1"/>
  <c r="AD151" i="190" s="1"/>
  <c r="Z154" i="190"/>
  <c r="AB154" i="190" s="1"/>
  <c r="AD154" i="190" s="1"/>
  <c r="Z152" i="190"/>
  <c r="AB152" i="190" s="1"/>
  <c r="AD152" i="190" s="1"/>
  <c r="Z144" i="190"/>
  <c r="AB144" i="190" s="1"/>
  <c r="AD144" i="190" s="1"/>
  <c r="Z147" i="190"/>
  <c r="AB147" i="190" s="1"/>
  <c r="AD147" i="190" s="1"/>
  <c r="Z145" i="190"/>
  <c r="AB145" i="190" s="1"/>
  <c r="AD145" i="190" s="1"/>
  <c r="Z146" i="190"/>
  <c r="AB146" i="190" s="1"/>
  <c r="AD146" i="190" s="1"/>
  <c r="Z148" i="190"/>
  <c r="AB148" i="190" s="1"/>
  <c r="AD148" i="190" s="1"/>
  <c r="G35" i="190"/>
  <c r="V116" i="190"/>
  <c r="F909" i="8"/>
  <c r="F1128" i="8"/>
  <c r="F1067" i="8"/>
  <c r="F1208" i="8"/>
  <c r="F1199" i="8"/>
  <c r="F1119" i="8"/>
  <c r="F1140" i="8"/>
  <c r="F1093" i="8"/>
  <c r="F1204" i="8"/>
  <c r="F1135" i="8"/>
  <c r="F1210" i="8"/>
  <c r="F1211" i="8"/>
  <c r="F1222" i="8"/>
  <c r="F1214" i="8"/>
  <c r="F1181" i="8"/>
  <c r="F1186" i="8"/>
  <c r="F1175" i="8"/>
  <c r="F1149" i="8"/>
  <c r="F1157" i="8"/>
  <c r="F796" i="8"/>
  <c r="F1160" i="8"/>
  <c r="F1178" i="8"/>
  <c r="F1138" i="8"/>
  <c r="F1147" i="8"/>
  <c r="F1176" i="8"/>
  <c r="F1188" i="8"/>
  <c r="F1077" i="8"/>
  <c r="F1069" i="8"/>
  <c r="F950" i="8"/>
  <c r="F935" i="8"/>
  <c r="F1054" i="8"/>
  <c r="F959" i="8"/>
  <c r="F782" i="8"/>
  <c r="F769" i="8"/>
  <c r="F770" i="8"/>
  <c r="F970" i="8"/>
  <c r="F954" i="8"/>
  <c r="F952" i="8"/>
  <c r="F971" i="8"/>
  <c r="F962" i="8"/>
  <c r="F972" i="8"/>
  <c r="F953" i="8"/>
  <c r="F973" i="8"/>
  <c r="F774" i="8"/>
  <c r="F772" i="8"/>
  <c r="F768" i="8"/>
  <c r="F760" i="8"/>
  <c r="F895" i="8"/>
  <c r="F1151" i="8"/>
  <c r="F1141" i="8"/>
  <c r="F1126" i="8"/>
  <c r="F1123" i="8"/>
  <c r="F1101" i="8"/>
  <c r="F832" i="8"/>
  <c r="F992" i="8"/>
  <c r="F965" i="8"/>
  <c r="F885" i="8"/>
  <c r="F892" i="8"/>
  <c r="F797" i="8"/>
  <c r="F820" i="8"/>
  <c r="F841" i="8"/>
  <c r="F830" i="8"/>
  <c r="F780" i="8"/>
  <c r="F806" i="8"/>
  <c r="F800" i="8"/>
  <c r="F785" i="8"/>
  <c r="F960" i="8"/>
  <c r="F944" i="8"/>
  <c r="F765" i="8"/>
  <c r="F883" i="8"/>
  <c r="F881" i="8"/>
  <c r="F1039" i="8"/>
  <c r="F1116" i="8"/>
  <c r="F1106" i="8"/>
  <c r="F877" i="8"/>
  <c r="F872" i="8"/>
  <c r="F790" i="8"/>
  <c r="F1159" i="8"/>
  <c r="F1064" i="8"/>
  <c r="F859" i="8"/>
  <c r="F1026" i="8"/>
  <c r="F975" i="8"/>
  <c r="F913" i="8"/>
  <c r="F867" i="8"/>
  <c r="F943" i="8"/>
  <c r="F1129" i="8"/>
  <c r="F1058" i="8"/>
  <c r="F1059" i="8"/>
  <c r="F777" i="8"/>
  <c r="F773" i="8"/>
  <c r="F784" i="8"/>
  <c r="F1019" i="8"/>
  <c r="F860" i="8"/>
  <c r="F1027" i="8"/>
  <c r="F1021" i="8"/>
  <c r="F1025" i="8"/>
  <c r="F1024" i="8"/>
  <c r="F1022" i="8"/>
  <c r="F891" i="8"/>
  <c r="F1023" i="8"/>
  <c r="F957" i="8"/>
  <c r="F1038" i="8"/>
  <c r="F993" i="8"/>
  <c r="F930" i="8"/>
  <c r="F926" i="8"/>
  <c r="F1219" i="8"/>
  <c r="F1220" i="8"/>
  <c r="F1182" i="8"/>
  <c r="F1184" i="8"/>
  <c r="F1057" i="8"/>
  <c r="F202" i="8"/>
  <c r="F203" i="8"/>
  <c r="F201" i="8"/>
  <c r="F1090" i="8"/>
  <c r="F1098" i="8"/>
  <c r="F1122" i="8"/>
  <c r="F1190" i="8"/>
  <c r="F1196" i="8"/>
  <c r="F1032" i="8"/>
  <c r="F1185" i="8"/>
  <c r="F1183" i="8"/>
  <c r="F976" i="8"/>
  <c r="F923" i="8"/>
  <c r="F1078" i="8"/>
  <c r="F836" i="8"/>
  <c r="F907" i="8"/>
  <c r="F896" i="8"/>
  <c r="F1107" i="8"/>
  <c r="F1131" i="8"/>
  <c r="F1112" i="8"/>
  <c r="F988" i="8"/>
  <c r="F1041" i="8"/>
  <c r="F1146" i="8"/>
  <c r="F794" i="8"/>
  <c r="F916" i="8"/>
  <c r="F771" i="8"/>
  <c r="F880" i="8"/>
  <c r="F963" i="8"/>
  <c r="F897" i="8"/>
  <c r="F1096" i="8"/>
  <c r="F851" i="8"/>
  <c r="F827" i="8"/>
  <c r="F807" i="8"/>
  <c r="F1144" i="8"/>
  <c r="F1081" i="8"/>
  <c r="F899" i="8"/>
  <c r="F924" i="8"/>
  <c r="F828" i="8"/>
  <c r="F900" i="8"/>
  <c r="F977" i="8"/>
  <c r="F951" i="8"/>
  <c r="F1158" i="8"/>
  <c r="F789" i="8"/>
  <c r="F1109" i="8"/>
  <c r="F863" i="8"/>
  <c r="F862" i="8"/>
  <c r="F1179" i="8"/>
  <c r="F1095" i="8"/>
  <c r="F761" i="8"/>
  <c r="F762" i="8"/>
  <c r="F1088" i="8"/>
  <c r="F931" i="8"/>
  <c r="F1221" i="8"/>
  <c r="F905" i="8"/>
  <c r="F882" i="8"/>
  <c r="F1089" i="8"/>
  <c r="F864" i="8"/>
  <c r="F879" i="8"/>
  <c r="F925" i="8"/>
  <c r="F995" i="8"/>
  <c r="F1062" i="8"/>
  <c r="F1102" i="8"/>
  <c r="F1074" i="8"/>
  <c r="F1033" i="8"/>
  <c r="F969" i="8"/>
  <c r="F870" i="8"/>
  <c r="F858" i="8"/>
  <c r="F955" i="8"/>
  <c r="F786" i="8"/>
  <c r="F805" i="8"/>
  <c r="F778" i="8"/>
  <c r="F839" i="8"/>
  <c r="F1075" i="8"/>
  <c r="F1045" i="8"/>
  <c r="F1044" i="8"/>
  <c r="F1132" i="8"/>
  <c r="F1216" i="8"/>
  <c r="F906" i="8"/>
  <c r="F966" i="8"/>
  <c r="F989" i="8"/>
  <c r="F1068" i="8"/>
  <c r="F1114" i="8"/>
  <c r="F1099" i="8"/>
  <c r="F1066" i="8"/>
  <c r="F758" i="8"/>
  <c r="F994" i="8"/>
  <c r="F1113" i="8"/>
  <c r="F1127" i="8"/>
  <c r="F779" i="8"/>
  <c r="F829" i="8"/>
  <c r="F946" i="8"/>
  <c r="F958" i="8"/>
  <c r="F956" i="8"/>
  <c r="F934" i="8"/>
  <c r="F947" i="8"/>
  <c r="F945" i="8"/>
  <c r="F964" i="8"/>
  <c r="F979" i="8"/>
  <c r="F982" i="8"/>
  <c r="F996" i="8"/>
  <c r="F974" i="8"/>
  <c r="F967" i="8"/>
  <c r="F932" i="8"/>
  <c r="F936" i="8"/>
  <c r="F939" i="8"/>
  <c r="F927" i="8"/>
  <c r="F929" i="8"/>
  <c r="F933" i="8"/>
  <c r="F917" i="8"/>
  <c r="F920" i="8"/>
  <c r="F921" i="8"/>
  <c r="F940" i="8"/>
  <c r="F1046" i="8"/>
  <c r="F766" i="8"/>
  <c r="F834" i="8"/>
  <c r="F1035" i="8"/>
  <c r="F1037" i="8"/>
  <c r="F1080" i="8"/>
  <c r="F1073" i="8"/>
  <c r="F787" i="8"/>
  <c r="F984" i="8"/>
  <c r="F942" i="8"/>
  <c r="F1192" i="8"/>
  <c r="F1105" i="8"/>
  <c r="F902" i="8"/>
  <c r="F1177" i="8"/>
  <c r="F928" i="8"/>
  <c r="F1086" i="8"/>
  <c r="F903" i="8"/>
  <c r="F904" i="8"/>
  <c r="F1053" i="8"/>
  <c r="F1051" i="8"/>
  <c r="F1009" i="8"/>
  <c r="F1052" i="8"/>
  <c r="F1042" i="8"/>
  <c r="F1050" i="8"/>
  <c r="F1030" i="8"/>
  <c r="F1011" i="8"/>
  <c r="F1031" i="8"/>
  <c r="F1043" i="8"/>
  <c r="F1055" i="8"/>
  <c r="F875" i="8"/>
  <c r="F783" i="8"/>
  <c r="F1198" i="8"/>
  <c r="F1137" i="8"/>
  <c r="F1111" i="8"/>
  <c r="F821" i="8"/>
  <c r="F961" i="8"/>
  <c r="F1071" i="8"/>
  <c r="F981" i="8"/>
  <c r="F1117" i="8"/>
  <c r="F1100" i="8"/>
  <c r="F1065" i="8"/>
  <c r="F1072" i="8"/>
  <c r="F1200" i="8"/>
  <c r="F1063" i="8"/>
  <c r="F1139" i="8"/>
  <c r="F1034" i="8"/>
  <c r="F908" i="8"/>
  <c r="F1070" i="8"/>
  <c r="F1125" i="8"/>
  <c r="F980" i="8"/>
  <c r="F1104" i="8"/>
  <c r="F968" i="8"/>
  <c r="F1103" i="8"/>
  <c r="F854" i="8"/>
  <c r="F837" i="8"/>
  <c r="F1040" i="8"/>
  <c r="F1048" i="8"/>
  <c r="F823" i="8"/>
  <c r="F1215" i="8"/>
  <c r="F1206" i="8"/>
  <c r="F1163" i="8"/>
  <c r="F912" i="8"/>
  <c r="F1164" i="8"/>
  <c r="F990" i="8"/>
  <c r="F822" i="8"/>
  <c r="F1118" i="8"/>
  <c r="F871" i="8"/>
  <c r="F842" i="8"/>
  <c r="F200" i="8"/>
  <c r="F1082" i="8"/>
  <c r="F1142" i="8"/>
  <c r="F1130" i="8"/>
  <c r="F898" i="8"/>
  <c r="F869" i="8"/>
  <c r="F838" i="8"/>
  <c r="F831" i="8"/>
  <c r="F810" i="8"/>
  <c r="F855" i="8"/>
  <c r="F997" i="8"/>
  <c r="F998" i="8"/>
  <c r="F999" i="8"/>
  <c r="F803" i="8"/>
  <c r="F826" i="8"/>
  <c r="F853" i="8"/>
  <c r="F843" i="8"/>
  <c r="F844" i="8"/>
  <c r="F268" i="8"/>
  <c r="F983" i="8"/>
  <c r="F890" i="8"/>
  <c r="F1152" i="8"/>
  <c r="F1079" i="8"/>
  <c r="F1166" i="8"/>
  <c r="F1153" i="8"/>
  <c r="F1148" i="8"/>
  <c r="F1012" i="8"/>
  <c r="F1036" i="8"/>
  <c r="F852" i="8"/>
  <c r="F866" i="8"/>
  <c r="F1056" i="8"/>
  <c r="F865" i="8"/>
  <c r="F808" i="8"/>
  <c r="F1143" i="8"/>
  <c r="F809" i="8"/>
  <c r="F1121" i="8"/>
  <c r="F788" i="8"/>
  <c r="F840" i="8"/>
  <c r="F1008" i="8"/>
  <c r="F1207" i="8"/>
  <c r="F1213" i="8"/>
  <c r="F1110" i="8"/>
  <c r="F1108" i="8"/>
  <c r="F1061" i="8"/>
  <c r="F1060" i="8"/>
  <c r="F978" i="8"/>
  <c r="F1018" i="8"/>
  <c r="F1003" i="8"/>
  <c r="F1006" i="8"/>
  <c r="F1094" i="8"/>
  <c r="F1092" i="8"/>
  <c r="F1084" i="8"/>
  <c r="F1085" i="8"/>
  <c r="F1133" i="8"/>
  <c r="F1134" i="8"/>
  <c r="F1002" i="8"/>
  <c r="F1013" i="8"/>
  <c r="F1017" i="8"/>
  <c r="F1029" i="8"/>
  <c r="F1014" i="8"/>
  <c r="F1015" i="8"/>
  <c r="F1016" i="8"/>
  <c r="F1028" i="8"/>
  <c r="F1007" i="8"/>
  <c r="F991" i="8"/>
  <c r="F1001" i="8"/>
  <c r="F1004" i="8"/>
  <c r="F1010" i="8"/>
  <c r="F1000" i="8"/>
  <c r="F1005" i="8"/>
  <c r="F1091" i="8"/>
  <c r="F1083" i="8"/>
  <c r="F320" i="8"/>
  <c r="F319" i="8"/>
  <c r="F744" i="8"/>
  <c r="F731" i="8"/>
  <c r="F742" i="8"/>
  <c r="F671" i="8"/>
  <c r="F747" i="8"/>
  <c r="F707" i="8"/>
  <c r="F269" i="8"/>
  <c r="F741" i="8"/>
  <c r="F716" i="8"/>
  <c r="F633" i="8"/>
  <c r="F756" i="8"/>
  <c r="F524" i="8"/>
  <c r="F267" i="8"/>
  <c r="F273" i="8"/>
  <c r="F690" i="8"/>
  <c r="F752" i="8"/>
  <c r="F669" i="8"/>
  <c r="F634" i="8"/>
  <c r="F635" i="8"/>
  <c r="F636" i="8"/>
  <c r="F660" i="8"/>
  <c r="F442" i="8"/>
  <c r="F461" i="8"/>
  <c r="F715" i="8"/>
  <c r="F444" i="8"/>
  <c r="F753" i="8"/>
  <c r="F525" i="8"/>
  <c r="F746" i="8"/>
  <c r="F643" i="8"/>
  <c r="F737" i="8"/>
  <c r="F515" i="8"/>
  <c r="F685" i="8"/>
  <c r="F499" i="8"/>
  <c r="F693" i="8"/>
  <c r="F691" i="8"/>
  <c r="F445" i="8"/>
  <c r="F649" i="8"/>
  <c r="F670" i="8"/>
  <c r="F764" i="8"/>
  <c r="F763" i="8"/>
  <c r="F355" i="8"/>
  <c r="F356" i="8"/>
  <c r="F692" i="8"/>
  <c r="F720" i="8"/>
  <c r="F420" i="8"/>
  <c r="F624" i="8"/>
  <c r="F614" i="8"/>
  <c r="F380" i="8"/>
  <c r="F274" i="8"/>
  <c r="F500" i="8"/>
  <c r="F379" i="8"/>
  <c r="F312" i="8"/>
  <c r="F331" i="8"/>
  <c r="F271" i="8"/>
  <c r="F506" i="8"/>
  <c r="F507" i="8"/>
  <c r="F688" i="8"/>
  <c r="F603" i="8"/>
  <c r="F357" i="8"/>
  <c r="F739" i="8"/>
  <c r="F582" i="8"/>
  <c r="F705" i="8"/>
  <c r="F589" i="8"/>
  <c r="F583" i="8"/>
  <c r="F584" i="8"/>
  <c r="F702" i="8"/>
  <c r="F463" i="8"/>
  <c r="F367" i="8"/>
  <c r="F280" i="8"/>
  <c r="F443" i="8"/>
  <c r="F284" i="8"/>
  <c r="F285" i="8"/>
  <c r="F286" i="8"/>
  <c r="F324" i="8"/>
  <c r="F287" i="8"/>
  <c r="F288" i="8"/>
  <c r="F289" i="8"/>
  <c r="F767" i="8"/>
  <c r="F734" i="8"/>
  <c r="F330" i="8"/>
  <c r="F279" i="8"/>
  <c r="F272" i="8"/>
  <c r="F368" i="8"/>
  <c r="F332" i="8"/>
  <c r="F382" i="8"/>
  <c r="F757" i="8"/>
  <c r="F754" i="8"/>
  <c r="F694" i="8"/>
  <c r="F338" i="8"/>
  <c r="F642" i="8"/>
  <c r="F580" i="8"/>
  <c r="F579" i="8"/>
  <c r="F430" i="8"/>
  <c r="F431" i="8"/>
  <c r="F305" i="8"/>
  <c r="F510" i="8"/>
  <c r="F526" i="8"/>
  <c r="F527" i="8"/>
  <c r="F748" i="8"/>
  <c r="F462" i="8"/>
  <c r="F423" i="8"/>
  <c r="F516" i="8"/>
  <c r="F270" i="8"/>
  <c r="F418" i="8"/>
  <c r="F432" i="8"/>
  <c r="F433" i="8"/>
  <c r="F639" i="8"/>
  <c r="F640" i="8"/>
  <c r="F424" i="8"/>
  <c r="F425" i="8"/>
  <c r="F646" i="8"/>
  <c r="F647" i="8"/>
  <c r="F648" i="8"/>
  <c r="F434" i="8"/>
  <c r="F435" i="8"/>
  <c r="F436" i="8"/>
  <c r="F437" i="8"/>
  <c r="F508" i="8"/>
  <c r="F475" i="8"/>
  <c r="F503" i="8"/>
  <c r="F438" i="8"/>
  <c r="F581" i="8"/>
  <c r="F695" i="8"/>
  <c r="F439" i="8"/>
  <c r="F440" i="8"/>
  <c r="F441" i="8"/>
  <c r="F665" i="8"/>
  <c r="F717" i="8"/>
  <c r="F733" i="8"/>
  <c r="F666" i="8"/>
  <c r="F667" i="8"/>
  <c r="F668" i="8"/>
  <c r="F522" i="8"/>
  <c r="F625" i="8"/>
  <c r="F626" i="8"/>
  <c r="F523" i="8"/>
  <c r="F627" i="8"/>
  <c r="F528" i="8"/>
  <c r="F290" i="8"/>
  <c r="F325" i="8"/>
  <c r="F381" i="8"/>
  <c r="F571" i="8"/>
  <c r="F291" i="8"/>
  <c r="F292" i="8"/>
  <c r="F645" i="8"/>
  <c r="F630" i="8"/>
  <c r="F631" i="8"/>
  <c r="F511" i="8"/>
  <c r="F637" i="8"/>
  <c r="F512" i="8"/>
  <c r="F513" i="8"/>
  <c r="F514" i="8"/>
  <c r="F738" i="8"/>
  <c r="F604" i="8"/>
  <c r="F605" i="8"/>
  <c r="F606" i="8"/>
  <c r="F607" i="8"/>
  <c r="F608" i="8"/>
  <c r="F358" i="8"/>
  <c r="F359" i="8"/>
  <c r="F360" i="8"/>
  <c r="F426" i="8"/>
  <c r="F517" i="8"/>
  <c r="F664" i="8"/>
  <c r="F427" i="8"/>
  <c r="F428" i="8"/>
  <c r="F429" i="8"/>
  <c r="F609" i="8"/>
  <c r="F610" i="8"/>
  <c r="F611" i="8"/>
  <c r="F612" i="8"/>
  <c r="F613" i="8"/>
  <c r="F489" i="8"/>
  <c r="F490" i="8"/>
  <c r="F491" i="8"/>
  <c r="F492" i="8"/>
  <c r="F333" i="8"/>
  <c r="F641" i="8"/>
  <c r="F708" i="8"/>
  <c r="F706" i="8"/>
  <c r="F703" i="8"/>
  <c r="F615" i="8"/>
  <c r="F740" i="8"/>
  <c r="F313" i="8"/>
  <c r="F314" i="8"/>
  <c r="F315" i="8"/>
  <c r="F316" i="8"/>
  <c r="F317" i="8"/>
  <c r="F318" i="8"/>
  <c r="F465" i="8"/>
  <c r="F334" i="8"/>
  <c r="F335" i="8"/>
  <c r="F336" i="8"/>
  <c r="F672" i="8"/>
  <c r="F729" i="8"/>
  <c r="F673" i="8"/>
  <c r="F674" i="8"/>
  <c r="F730" i="8"/>
  <c r="F675" i="8"/>
  <c r="F676" i="8"/>
  <c r="F677" i="8"/>
  <c r="F678" i="8"/>
  <c r="F458" i="8"/>
  <c r="F662" i="8"/>
  <c r="F663" i="8"/>
  <c r="F459" i="8"/>
  <c r="F460" i="8"/>
  <c r="F476" i="8"/>
  <c r="F593" i="8"/>
  <c r="F477" i="8"/>
  <c r="F478" i="8"/>
  <c r="F594" i="8"/>
  <c r="F479" i="8"/>
  <c r="F480" i="8"/>
  <c r="F481" i="8"/>
  <c r="F482" i="8"/>
  <c r="F751" i="8"/>
  <c r="F570" i="8"/>
  <c r="F697" i="8"/>
  <c r="F698" i="8"/>
  <c r="F699" i="8"/>
  <c r="F700" i="8"/>
  <c r="F701" i="8"/>
  <c r="F563" i="8"/>
  <c r="F564" i="8"/>
  <c r="F562" i="8"/>
  <c r="F565" i="8"/>
  <c r="F566" i="8"/>
  <c r="F567" i="8"/>
  <c r="F568" i="8"/>
  <c r="F569" i="8"/>
  <c r="F306" i="8"/>
  <c r="F421" i="8"/>
  <c r="F329" i="8"/>
  <c r="F307" i="8"/>
  <c r="F308" i="8"/>
  <c r="F309" i="8"/>
  <c r="F310" i="8"/>
  <c r="F311" i="8"/>
  <c r="F281" i="8"/>
  <c r="F304" i="8"/>
  <c r="F282" i="8"/>
  <c r="F283" i="8"/>
  <c r="F572" i="8"/>
  <c r="F411" i="8"/>
  <c r="F412" i="8"/>
  <c r="F413" i="8"/>
  <c r="F383" i="8"/>
  <c r="F414" i="8"/>
  <c r="F573" i="8"/>
  <c r="F415" i="8"/>
  <c r="F384" i="8"/>
  <c r="F385" i="8"/>
  <c r="F498" i="8"/>
  <c r="F416" i="8"/>
  <c r="F417" i="8"/>
  <c r="F587" i="8"/>
  <c r="F449" i="8"/>
  <c r="F471" i="8"/>
  <c r="F450" i="8"/>
  <c r="F472" i="8"/>
  <c r="F451" i="8"/>
  <c r="F473" i="8"/>
  <c r="F718" i="8"/>
  <c r="F452" i="8"/>
  <c r="F453" i="8"/>
  <c r="F454" i="8"/>
  <c r="F455" i="8"/>
  <c r="F456" i="8"/>
  <c r="F457" i="8"/>
  <c r="F474" i="8"/>
  <c r="F628" i="8"/>
  <c r="F616" i="8"/>
  <c r="F617" i="8"/>
  <c r="F618" i="8"/>
  <c r="F619" i="8"/>
  <c r="F620" i="8"/>
  <c r="F529" i="8"/>
  <c r="F629" i="8"/>
  <c r="F530" i="8"/>
  <c r="F621" i="8"/>
  <c r="F622" i="8"/>
  <c r="F623" i="8"/>
  <c r="F531" i="8"/>
  <c r="F532" i="8"/>
  <c r="F326" i="8"/>
  <c r="F293" i="8"/>
  <c r="F294" i="8"/>
  <c r="F295" i="8"/>
  <c r="F296" i="8"/>
  <c r="F297" i="8"/>
  <c r="F327" i="8"/>
  <c r="F298" i="8"/>
  <c r="F299" i="8"/>
  <c r="F300" i="8"/>
  <c r="F301" i="8"/>
  <c r="F328" i="8"/>
  <c r="F302" i="8"/>
  <c r="F303" i="8"/>
  <c r="F494" i="8"/>
  <c r="F495" i="8"/>
  <c r="F496" i="8"/>
  <c r="F497" i="8"/>
  <c r="F275" i="8"/>
  <c r="F422" i="8"/>
  <c r="F464" i="8"/>
  <c r="F276" i="8"/>
  <c r="F277" i="8"/>
  <c r="F278" i="8"/>
  <c r="F721" i="8"/>
  <c r="F650" i="8"/>
  <c r="F651" i="8"/>
  <c r="F732" i="8"/>
  <c r="F652" i="8"/>
  <c r="F653" i="8"/>
  <c r="F722" i="8"/>
  <c r="F654" i="8"/>
  <c r="F655" i="8"/>
  <c r="F656" i="8"/>
  <c r="F657" i="8"/>
  <c r="F723" i="8"/>
  <c r="F658" i="8"/>
  <c r="F659" i="8"/>
  <c r="F686" i="8"/>
  <c r="F505" i="8"/>
  <c r="F483" i="8"/>
  <c r="F687" i="8"/>
  <c r="F484" i="8"/>
  <c r="F485" i="8"/>
  <c r="F486" i="8"/>
  <c r="F487" i="8"/>
  <c r="F488" i="8"/>
  <c r="F588" i="8"/>
  <c r="F724" i="8"/>
  <c r="F725" i="8"/>
  <c r="F726" i="8"/>
  <c r="F727" i="8"/>
  <c r="F728" i="8"/>
  <c r="F361" i="8"/>
  <c r="F337" i="8"/>
  <c r="F362" i="8"/>
  <c r="F363" i="8"/>
  <c r="F735" i="8"/>
  <c r="F364" i="8"/>
  <c r="F365" i="8"/>
  <c r="F366" i="8"/>
  <c r="F509" i="8"/>
  <c r="F369" i="8"/>
  <c r="F370" i="8"/>
  <c r="F371" i="8"/>
  <c r="F372" i="8"/>
  <c r="F419" i="8"/>
  <c r="F501" i="8"/>
  <c r="F373" i="8"/>
  <c r="F374" i="8"/>
  <c r="F375" i="8"/>
  <c r="F376" i="8"/>
  <c r="F502" i="8"/>
  <c r="F377" i="8"/>
  <c r="F378" i="8"/>
  <c r="F704" i="8"/>
  <c r="F585" i="8"/>
  <c r="F518" i="8"/>
  <c r="F638" i="8"/>
  <c r="F519" i="8"/>
  <c r="F520" i="8"/>
  <c r="F521" i="8"/>
  <c r="F586" i="8"/>
  <c r="F321" i="8"/>
  <c r="F632" i="8"/>
  <c r="F590" i="8"/>
  <c r="F466" i="8"/>
  <c r="F467" i="8"/>
  <c r="F591" i="8"/>
  <c r="F468" i="8"/>
  <c r="F592" i="8"/>
  <c r="F469" i="8"/>
  <c r="F470" i="8"/>
  <c r="F322" i="8"/>
  <c r="F323" i="8"/>
  <c r="F745" i="8"/>
  <c r="F750" i="8"/>
  <c r="F736" i="8"/>
  <c r="F533" i="8"/>
  <c r="F534" i="8"/>
  <c r="F661" i="8"/>
  <c r="F410" i="8"/>
  <c r="F689" i="8"/>
  <c r="F493" i="8"/>
  <c r="F446" i="8"/>
  <c r="F339" i="8"/>
  <c r="F340" i="8"/>
  <c r="F341" i="8"/>
  <c r="F504" i="8"/>
  <c r="F342" i="8"/>
  <c r="F343" i="8"/>
  <c r="F344" i="8"/>
  <c r="F447" i="8"/>
  <c r="F345" i="8"/>
  <c r="F346" i="8"/>
  <c r="F448" i="8"/>
  <c r="F347" i="8"/>
  <c r="F348" i="8"/>
  <c r="F349" i="8"/>
  <c r="F350" i="8"/>
  <c r="F351" i="8"/>
  <c r="F352" i="8"/>
  <c r="F353" i="8"/>
  <c r="F354" i="8"/>
  <c r="F679" i="8"/>
  <c r="F535" i="8"/>
  <c r="F536" i="8"/>
  <c r="F680" i="8"/>
  <c r="F537" i="8"/>
  <c r="F538" i="8"/>
  <c r="F714" i="8"/>
  <c r="F539" i="8"/>
  <c r="F540" i="8"/>
  <c r="F681" i="8"/>
  <c r="F541" i="8"/>
  <c r="F542" i="8"/>
  <c r="F543" i="8"/>
  <c r="F682" i="8"/>
  <c r="F683" i="8"/>
  <c r="F544" i="8"/>
  <c r="F545" i="8"/>
  <c r="F684" i="8"/>
  <c r="F546" i="8"/>
  <c r="F547" i="8"/>
  <c r="F548" i="8"/>
  <c r="F549" i="8"/>
  <c r="F550" i="8"/>
  <c r="F551" i="8"/>
  <c r="F552" i="8"/>
  <c r="F553" i="8"/>
  <c r="F554" i="8"/>
  <c r="F555" i="8"/>
  <c r="F556" i="8"/>
  <c r="F557" i="8"/>
  <c r="F558" i="8"/>
  <c r="F574" i="8"/>
  <c r="F575" i="8"/>
  <c r="F386" i="8"/>
  <c r="F387" i="8"/>
  <c r="F388" i="8"/>
  <c r="F389" i="8"/>
  <c r="F390" i="8"/>
  <c r="F644" i="8"/>
  <c r="F391" i="8"/>
  <c r="F392" i="8"/>
  <c r="F393" i="8"/>
  <c r="F394" i="8"/>
  <c r="F395" i="8"/>
  <c r="F696" i="8"/>
  <c r="F396" i="8"/>
  <c r="F576" i="8"/>
  <c r="F397" i="8"/>
  <c r="F398" i="8"/>
  <c r="F577" i="8"/>
  <c r="F399" i="8"/>
  <c r="F400" i="8"/>
  <c r="F401" i="8"/>
  <c r="F402" i="8"/>
  <c r="F403" i="8"/>
  <c r="F578" i="8"/>
  <c r="F404" i="8"/>
  <c r="F405" i="8"/>
  <c r="F406" i="8"/>
  <c r="F407" i="8"/>
  <c r="F408" i="8"/>
  <c r="F409" i="8"/>
  <c r="F559" i="8"/>
  <c r="F560" i="8"/>
  <c r="F561" i="8"/>
  <c r="F749" i="8"/>
  <c r="F709" i="8"/>
  <c r="F743" i="8"/>
  <c r="F596" i="8"/>
  <c r="F755" i="8"/>
  <c r="F595" i="8"/>
  <c r="F710" i="8"/>
  <c r="F597" i="8"/>
  <c r="F711" i="8"/>
  <c r="F712" i="8"/>
  <c r="F713" i="8"/>
  <c r="F598" i="8"/>
  <c r="F599" i="8"/>
  <c r="F600" i="8"/>
  <c r="F601" i="8"/>
  <c r="F602" i="8"/>
  <c r="F986" i="8"/>
  <c r="F987" i="8"/>
  <c r="F893" i="8"/>
  <c r="F884" i="8"/>
  <c r="F876" i="8"/>
  <c r="F911" i="8"/>
  <c r="F901" i="8"/>
  <c r="F868" i="8"/>
  <c r="F825" i="8"/>
  <c r="F824" i="8"/>
  <c r="F819" i="8"/>
  <c r="F922" i="8"/>
  <c r="F937" i="8"/>
  <c r="F938" i="8"/>
  <c r="F894" i="8"/>
  <c r="F948" i="8"/>
  <c r="F949" i="8"/>
  <c r="F919" i="8"/>
  <c r="F918" i="8"/>
  <c r="F833" i="8"/>
  <c r="F873" i="8"/>
  <c r="F218" i="8"/>
  <c r="F255" i="8"/>
  <c r="F240" i="8"/>
  <c r="F231" i="8"/>
  <c r="F260" i="8"/>
  <c r="F232" i="8"/>
  <c r="F227" i="8"/>
  <c r="F910" i="8"/>
  <c r="F874" i="8"/>
  <c r="F914" i="8"/>
  <c r="F792" i="8"/>
  <c r="F802" i="8"/>
  <c r="F818" i="8"/>
  <c r="F804" i="8"/>
  <c r="F795" i="8"/>
  <c r="F985" i="8"/>
  <c r="F209" i="8"/>
  <c r="F258" i="8"/>
  <c r="F210" i="8"/>
  <c r="F243" i="8"/>
  <c r="F216" i="8"/>
  <c r="F235" i="8"/>
  <c r="F233" i="8"/>
  <c r="F915" i="8"/>
  <c r="F265" i="8"/>
  <c r="F221" i="8"/>
  <c r="F941" i="8"/>
  <c r="F263" i="8"/>
  <c r="F719" i="8"/>
  <c r="F798" i="8"/>
  <c r="F206" i="8"/>
  <c r="F228" i="8"/>
  <c r="F226" i="8"/>
  <c r="F211" i="8"/>
  <c r="F248" i="8"/>
  <c r="F222" i="8"/>
  <c r="F257" i="8"/>
  <c r="F247" i="8"/>
  <c r="F234" i="8"/>
  <c r="F253" i="8"/>
  <c r="F254" i="8"/>
  <c r="F215" i="8"/>
  <c r="F208" i="8"/>
  <c r="F244" i="8"/>
  <c r="F775" i="8"/>
  <c r="F776" i="8"/>
  <c r="F245" i="8"/>
  <c r="F261" i="8"/>
  <c r="F220" i="8"/>
  <c r="F857" i="8"/>
  <c r="F856" i="8"/>
  <c r="F237" i="8"/>
  <c r="F238" i="8"/>
  <c r="F239" i="8"/>
  <c r="F223" i="8"/>
  <c r="F225" i="8"/>
  <c r="F229" i="8"/>
  <c r="F259" i="8"/>
  <c r="F249" i="8"/>
  <c r="F861" i="8"/>
  <c r="F212" i="8"/>
  <c r="F213" i="8"/>
  <c r="F230" i="8"/>
  <c r="F217" i="8"/>
  <c r="F256" i="8"/>
  <c r="F236" i="8"/>
  <c r="F224" i="8"/>
  <c r="F205" i="8"/>
  <c r="F219" i="8"/>
  <c r="F242" i="8"/>
  <c r="F207" i="8"/>
  <c r="F214" i="8"/>
  <c r="F204" i="8"/>
  <c r="F250" i="8"/>
  <c r="F252" i="8"/>
  <c r="F241" i="8"/>
  <c r="F817" i="8"/>
  <c r="F262" i="8"/>
  <c r="F266" i="8"/>
  <c r="F246" i="8"/>
  <c r="F251" i="8"/>
  <c r="F815" i="8"/>
  <c r="F799" i="8"/>
  <c r="F816" i="8"/>
  <c r="F801" i="8"/>
  <c r="F264" i="8"/>
  <c r="F845" i="8"/>
  <c r="F846" i="8"/>
  <c r="F847" i="8"/>
  <c r="F848" i="8"/>
  <c r="F849" i="8"/>
  <c r="F850" i="8"/>
  <c r="F886" i="8"/>
  <c r="F887" i="8"/>
  <c r="F888" i="8"/>
  <c r="F889" i="8"/>
  <c r="F811" i="8"/>
  <c r="F793" i="8"/>
  <c r="F791" i="8"/>
  <c r="F812" i="8"/>
  <c r="F813" i="8"/>
  <c r="F814" i="8"/>
  <c r="F878" i="8"/>
  <c r="F781" i="8"/>
  <c r="F1020" i="8"/>
  <c r="F1201" i="8"/>
  <c r="F1161" i="8"/>
  <c r="F1226" i="8"/>
  <c r="F1227" i="8"/>
  <c r="F1218" i="8"/>
  <c r="F1194" i="8"/>
  <c r="F1165" i="8"/>
  <c r="F1223" i="8"/>
  <c r="F1156" i="8"/>
  <c r="F759" i="8"/>
  <c r="F1224" i="8"/>
  <c r="F1205" i="8"/>
  <c r="F1217" i="8"/>
  <c r="F1155" i="8"/>
  <c r="F1191" i="8"/>
  <c r="F1225" i="8"/>
  <c r="F835" i="8"/>
  <c r="F1076" i="8"/>
  <c r="F1174" i="8"/>
  <c r="F1097" i="8"/>
  <c r="F1124" i="8"/>
  <c r="F1115" i="8"/>
  <c r="F1154" i="8"/>
  <c r="F1120" i="8"/>
  <c r="F1087" i="8"/>
  <c r="F1049" i="8"/>
  <c r="F1136" i="8"/>
  <c r="F1195" i="8"/>
  <c r="F1193" i="8"/>
  <c r="F1197" i="8"/>
  <c r="F1150" i="8"/>
  <c r="F1162" i="8"/>
  <c r="F1202" i="8"/>
  <c r="F1203" i="8"/>
  <c r="F1209" i="8"/>
  <c r="F1212" i="8"/>
  <c r="F1189" i="8"/>
  <c r="F1187" i="8"/>
  <c r="F1180" i="8"/>
  <c r="F1167" i="8"/>
  <c r="F1168" i="8"/>
  <c r="F1169" i="8"/>
  <c r="F1145" i="8"/>
  <c r="F1170" i="8"/>
  <c r="F1171" i="8"/>
  <c r="F1172" i="8"/>
  <c r="F1173" i="8"/>
  <c r="F1047" i="8"/>
  <c r="C890" i="185"/>
  <c r="L123" i="241" l="1"/>
  <c r="M16" i="241" s="1"/>
  <c r="L123" i="245"/>
  <c r="M35" i="245" s="1"/>
  <c r="L123" i="229"/>
  <c r="L123" i="197"/>
  <c r="L123" i="225"/>
  <c r="M14" i="225" s="1"/>
  <c r="M43" i="193"/>
  <c r="L123" i="217"/>
  <c r="M13" i="245"/>
  <c r="L123" i="205"/>
  <c r="L123" i="221"/>
  <c r="M30" i="221" s="1"/>
  <c r="AF151" i="238"/>
  <c r="AH151" i="238" s="1"/>
  <c r="AE40" i="238" s="1"/>
  <c r="M24" i="257"/>
  <c r="M15" i="257"/>
  <c r="M30" i="257"/>
  <c r="M10" i="257"/>
  <c r="M23" i="257"/>
  <c r="M18" i="257"/>
  <c r="M43" i="257"/>
  <c r="M33" i="257"/>
  <c r="M11" i="257"/>
  <c r="M39" i="257"/>
  <c r="M42" i="257"/>
  <c r="M19" i="257"/>
  <c r="M12" i="257"/>
  <c r="M13" i="257"/>
  <c r="M40" i="257"/>
  <c r="M16" i="257"/>
  <c r="M17" i="257"/>
  <c r="M14" i="257"/>
  <c r="M36" i="257"/>
  <c r="M30" i="197"/>
  <c r="M43" i="197"/>
  <c r="M20" i="197"/>
  <c r="AF130" i="214"/>
  <c r="AH130" i="214" s="1"/>
  <c r="AE37" i="214" s="1"/>
  <c r="AF144" i="230"/>
  <c r="AH144" i="230" s="1"/>
  <c r="AE39" i="230" s="1"/>
  <c r="AF102" i="226"/>
  <c r="AH102" i="226" s="1"/>
  <c r="AE33" i="226" s="1"/>
  <c r="AF102" i="190"/>
  <c r="AH102" i="190" s="1"/>
  <c r="AE33" i="190" s="1"/>
  <c r="AF144" i="202"/>
  <c r="AH144" i="202" s="1"/>
  <c r="AE39" i="202" s="1"/>
  <c r="AF151" i="250"/>
  <c r="AH151" i="250" s="1"/>
  <c r="AE40" i="250" s="1"/>
  <c r="AF137" i="262"/>
  <c r="AH137" i="262" s="1"/>
  <c r="AE38" i="262" s="1"/>
  <c r="AF137" i="258"/>
  <c r="AH137" i="258" s="1"/>
  <c r="AE38" i="258" s="1"/>
  <c r="AF130" i="202"/>
  <c r="AH130" i="202" s="1"/>
  <c r="AE37" i="202" s="1"/>
  <c r="AF116" i="238"/>
  <c r="AH116" i="238" s="1"/>
  <c r="AE35" i="238" s="1"/>
  <c r="L123" i="253"/>
  <c r="M80" i="253" s="1"/>
  <c r="AF151" i="198"/>
  <c r="AH151" i="198" s="1"/>
  <c r="AE40" i="198" s="1"/>
  <c r="AF151" i="218"/>
  <c r="AH151" i="218" s="1"/>
  <c r="AE40" i="218" s="1"/>
  <c r="L123" i="233"/>
  <c r="M21" i="241"/>
  <c r="M35" i="241"/>
  <c r="AF130" i="190"/>
  <c r="AH130" i="190" s="1"/>
  <c r="AE37" i="190" s="1"/>
  <c r="AF123" i="214"/>
  <c r="AH123" i="214" s="1"/>
  <c r="AE36" i="214" s="1"/>
  <c r="AF151" i="214"/>
  <c r="AH151" i="214" s="1"/>
  <c r="AE40" i="214" s="1"/>
  <c r="AJ40" i="214" s="1"/>
  <c r="M22" i="241"/>
  <c r="AF130" i="198"/>
  <c r="AH130" i="198" s="1"/>
  <c r="AE37" i="198" s="1"/>
  <c r="AF102" i="194"/>
  <c r="AH102" i="194" s="1"/>
  <c r="AE33" i="194" s="1"/>
  <c r="AF116" i="230"/>
  <c r="AH116" i="230" s="1"/>
  <c r="AE35" i="230" s="1"/>
  <c r="M30" i="225"/>
  <c r="M42" i="241"/>
  <c r="AF116" i="246"/>
  <c r="AH116" i="246" s="1"/>
  <c r="AE35" i="246" s="1"/>
  <c r="M23" i="241"/>
  <c r="L141" i="241"/>
  <c r="L3" i="241" s="1"/>
  <c r="L4" i="241" s="1"/>
  <c r="L5" i="241" s="1"/>
  <c r="L6" i="241" s="1"/>
  <c r="L7" i="241" s="1"/>
  <c r="L8" i="241" s="1"/>
  <c r="AF130" i="242"/>
  <c r="AH130" i="242" s="1"/>
  <c r="AE37" i="242" s="1"/>
  <c r="AF102" i="258"/>
  <c r="AH102" i="258" s="1"/>
  <c r="AE33" i="258" s="1"/>
  <c r="AF151" i="258"/>
  <c r="AH151" i="258" s="1"/>
  <c r="AE40" i="258" s="1"/>
  <c r="AE21" i="194"/>
  <c r="AE14" i="226"/>
  <c r="AE28" i="254"/>
  <c r="AE13" i="230"/>
  <c r="AE20" i="254"/>
  <c r="AE20" i="206"/>
  <c r="AE25" i="230"/>
  <c r="AE16" i="242"/>
  <c r="AE13" i="242"/>
  <c r="AE21" i="254"/>
  <c r="AE19" i="254"/>
  <c r="AE32" i="262"/>
  <c r="AE17" i="262"/>
  <c r="AE18" i="254"/>
  <c r="AE30" i="254"/>
  <c r="AE17" i="258"/>
  <c r="AE28" i="262"/>
  <c r="AE27" i="262"/>
  <c r="AE29" i="250"/>
  <c r="AE32" i="242"/>
  <c r="AE20" i="238"/>
  <c r="AE18" i="242"/>
  <c r="AE24" i="242"/>
  <c r="AE30" i="246"/>
  <c r="AE19" i="250"/>
  <c r="AE21" i="246"/>
  <c r="AE19" i="246"/>
  <c r="AE28" i="238"/>
  <c r="AE27" i="246"/>
  <c r="AE26" i="246"/>
  <c r="AE17" i="230"/>
  <c r="AE32" i="222"/>
  <c r="AE23" i="230"/>
  <c r="AE26" i="230"/>
  <c r="AE29" i="226"/>
  <c r="AE30" i="226"/>
  <c r="AE26" i="234"/>
  <c r="AE22" i="234"/>
  <c r="AE31" i="222"/>
  <c r="AE13" i="210"/>
  <c r="AE31" i="218"/>
  <c r="AE25" i="214"/>
  <c r="AE14" i="206"/>
  <c r="AE28" i="210"/>
  <c r="AE27" i="206"/>
  <c r="AE16" i="206"/>
  <c r="AE26" i="210"/>
  <c r="AE32" i="198"/>
  <c r="AE13" i="202"/>
  <c r="AE24" i="198"/>
  <c r="AE18" i="202"/>
  <c r="AE30" i="198"/>
  <c r="AE28" i="194"/>
  <c r="AE26" i="202"/>
  <c r="AE22" i="198"/>
  <c r="AE19" i="198"/>
  <c r="AE27" i="194"/>
  <c r="AE29" i="194"/>
  <c r="AE25" i="190"/>
  <c r="AE15" i="190"/>
  <c r="AE32" i="194"/>
  <c r="AE18" i="194"/>
  <c r="AE13" i="194"/>
  <c r="AE17" i="190"/>
  <c r="AE23" i="202"/>
  <c r="AE25" i="202"/>
  <c r="AE18" i="198"/>
  <c r="AE20" i="190"/>
  <c r="AE26" i="206"/>
  <c r="AE22" i="214"/>
  <c r="AE13" i="198"/>
  <c r="AE18" i="190"/>
  <c r="AE31" i="198"/>
  <c r="AE25" i="194"/>
  <c r="AE14" i="258"/>
  <c r="AE26" i="254"/>
  <c r="AE16" i="262"/>
  <c r="AE18" i="258"/>
  <c r="AE23" i="262"/>
  <c r="AE15" i="258"/>
  <c r="AE15" i="242"/>
  <c r="AE31" i="250"/>
  <c r="AE25" i="250"/>
  <c r="AE30" i="238"/>
  <c r="AE26" i="238"/>
  <c r="AE22" i="246"/>
  <c r="AE17" i="246"/>
  <c r="AE14" i="250"/>
  <c r="AE24" i="250"/>
  <c r="AE14" i="238"/>
  <c r="AE25" i="242"/>
  <c r="AE13" i="222"/>
  <c r="AE14" i="222"/>
  <c r="AE29" i="230"/>
  <c r="AE13" i="226"/>
  <c r="AE29" i="222"/>
  <c r="AE23" i="222"/>
  <c r="AE18" i="234"/>
  <c r="AE16" i="222"/>
  <c r="AE23" i="226"/>
  <c r="AE24" i="230"/>
  <c r="AE17" i="222"/>
  <c r="AE32" i="234"/>
  <c r="AE26" i="226"/>
  <c r="AE30" i="206"/>
  <c r="AE25" i="218"/>
  <c r="AE22" i="206"/>
  <c r="AE26" i="214"/>
  <c r="AE27" i="214"/>
  <c r="AE23" i="214"/>
  <c r="AE15" i="214"/>
  <c r="AE14" i="214"/>
  <c r="AE20" i="214"/>
  <c r="AE14" i="202"/>
  <c r="AE24" i="202"/>
  <c r="AE13" i="190"/>
  <c r="AE19" i="190"/>
  <c r="AE32" i="202"/>
  <c r="AE19" i="202"/>
  <c r="AE20" i="194"/>
  <c r="AE17" i="214"/>
  <c r="AE32" i="206"/>
  <c r="AE18" i="214"/>
  <c r="AE30" i="190"/>
  <c r="AE28" i="258"/>
  <c r="AE30" i="262"/>
  <c r="AE13" i="254"/>
  <c r="AE21" i="258"/>
  <c r="AE24" i="262"/>
  <c r="AE22" i="262"/>
  <c r="AE22" i="254"/>
  <c r="AE13" i="262"/>
  <c r="AE31" i="262"/>
  <c r="AE17" i="250"/>
  <c r="AE23" i="242"/>
  <c r="AE31" i="246"/>
  <c r="AE18" i="238"/>
  <c r="AE25" i="246"/>
  <c r="AE30" i="250"/>
  <c r="AE28" i="250"/>
  <c r="AE27" i="250"/>
  <c r="AE20" i="250"/>
  <c r="AE15" i="250"/>
  <c r="AE15" i="234"/>
  <c r="AE28" i="226"/>
  <c r="AE31" i="230"/>
  <c r="AE15" i="226"/>
  <c r="AE27" i="230"/>
  <c r="AE18" i="222"/>
  <c r="AE16" i="226"/>
  <c r="AE17" i="234"/>
  <c r="AE22" i="230"/>
  <c r="AE14" i="234"/>
  <c r="AE25" i="222"/>
  <c r="AE31" i="206"/>
  <c r="AE31" i="214"/>
  <c r="AE23" i="210"/>
  <c r="AE17" i="218"/>
  <c r="AE21" i="206"/>
  <c r="AE15" i="206"/>
  <c r="AE24" i="206"/>
  <c r="AE22" i="210"/>
  <c r="AE24" i="194"/>
  <c r="AE23" i="194"/>
  <c r="AE28" i="198"/>
  <c r="AE29" i="198"/>
  <c r="AE14" i="194"/>
  <c r="AE16" i="198"/>
  <c r="AE21" i="198"/>
  <c r="AE14" i="198"/>
  <c r="AE19" i="194"/>
  <c r="AE24" i="190"/>
  <c r="AE14" i="190"/>
  <c r="AE29" i="190"/>
  <c r="AE19" i="210"/>
  <c r="AE32" i="210"/>
  <c r="AE25" i="206"/>
  <c r="AE16" i="210"/>
  <c r="AE28" i="214"/>
  <c r="AE29" i="214"/>
  <c r="AE28" i="190"/>
  <c r="AE30" i="210"/>
  <c r="AE15" i="202"/>
  <c r="AE16" i="202"/>
  <c r="AE27" i="190"/>
  <c r="AE26" i="262"/>
  <c r="AE25" i="258"/>
  <c r="AE32" i="258"/>
  <c r="AE25" i="254"/>
  <c r="AE20" i="258"/>
  <c r="AE29" i="262"/>
  <c r="AE13" i="258"/>
  <c r="AE26" i="258"/>
  <c r="AE22" i="258"/>
  <c r="AE14" i="242"/>
  <c r="AE24" i="238"/>
  <c r="AE25" i="238"/>
  <c r="AE32" i="250"/>
  <c r="AE28" i="242"/>
  <c r="AE26" i="250"/>
  <c r="AE20" i="226"/>
  <c r="AE18" i="226"/>
  <c r="AE27" i="226"/>
  <c r="AE27" i="234"/>
  <c r="AE16" i="230"/>
  <c r="AE22" i="222"/>
  <c r="AE22" i="226"/>
  <c r="AE26" i="218"/>
  <c r="AE21" i="214"/>
  <c r="AE24" i="214"/>
  <c r="AE24" i="218"/>
  <c r="AE19" i="206"/>
  <c r="AE32" i="190"/>
  <c r="AE15" i="198"/>
  <c r="AE16" i="190"/>
  <c r="AE27" i="198"/>
  <c r="AE26" i="198"/>
  <c r="AE25" i="262"/>
  <c r="AE19" i="262"/>
  <c r="AE15" i="254"/>
  <c r="AE31" i="254"/>
  <c r="AE27" i="258"/>
  <c r="AE23" i="258"/>
  <c r="AE23" i="250"/>
  <c r="AE29" i="246"/>
  <c r="AE29" i="242"/>
  <c r="AE22" i="250"/>
  <c r="AE32" i="238"/>
  <c r="AE21" i="250"/>
  <c r="AE16" i="238"/>
  <c r="AE23" i="246"/>
  <c r="AE13" i="246"/>
  <c r="AE31" i="238"/>
  <c r="AE27" i="238"/>
  <c r="AE26" i="242"/>
  <c r="AE22" i="238"/>
  <c r="AE15" i="238"/>
  <c r="AE27" i="222"/>
  <c r="AE29" i="234"/>
  <c r="AE20" i="230"/>
  <c r="AE15" i="222"/>
  <c r="AE19" i="226"/>
  <c r="AE26" i="222"/>
  <c r="AE24" i="234"/>
  <c r="AE31" i="226"/>
  <c r="AE18" i="206"/>
  <c r="AE21" i="218"/>
  <c r="AE23" i="206"/>
  <c r="AE32" i="218"/>
  <c r="AE17" i="206"/>
  <c r="AE26" i="194"/>
  <c r="AE30" i="202"/>
  <c r="AE20" i="202"/>
  <c r="AE18" i="262"/>
  <c r="AE16" i="258"/>
  <c r="AE15" i="262"/>
  <c r="AE24" i="258"/>
  <c r="AE30" i="258"/>
  <c r="AE19" i="258"/>
  <c r="AE24" i="254"/>
  <c r="AE32" i="254"/>
  <c r="AE13" i="250"/>
  <c r="AE20" i="246"/>
  <c r="AE21" i="238"/>
  <c r="AE14" i="246"/>
  <c r="AE28" i="246"/>
  <c r="AE15" i="246"/>
  <c r="AE20" i="242"/>
  <c r="AE27" i="242"/>
  <c r="AE19" i="242"/>
  <c r="AE19" i="238"/>
  <c r="AE28" i="230"/>
  <c r="AE15" i="230"/>
  <c r="AE30" i="234"/>
  <c r="AE28" i="234"/>
  <c r="AE20" i="210"/>
  <c r="AE17" i="210"/>
  <c r="AE24" i="210"/>
  <c r="AE18" i="210"/>
  <c r="AE22" i="218"/>
  <c r="AE19" i="214"/>
  <c r="AE30" i="214"/>
  <c r="AE31" i="210"/>
  <c r="AE27" i="210"/>
  <c r="AE15" i="210"/>
  <c r="AE19" i="218"/>
  <c r="AE15" i="194"/>
  <c r="AE22" i="194"/>
  <c r="AE28" i="202"/>
  <c r="AE17" i="202"/>
  <c r="AE16" i="194"/>
  <c r="AE31" i="202"/>
  <c r="AE29" i="258"/>
  <c r="AE17" i="254"/>
  <c r="AE27" i="254"/>
  <c r="AE29" i="254"/>
  <c r="AE16" i="254"/>
  <c r="AE16" i="250"/>
  <c r="AE17" i="242"/>
  <c r="AE24" i="246"/>
  <c r="AE17" i="238"/>
  <c r="AE31" i="242"/>
  <c r="AE29" i="238"/>
  <c r="AE22" i="242"/>
  <c r="AE25" i="234"/>
  <c r="AE19" i="234"/>
  <c r="AE20" i="234"/>
  <c r="AE31" i="234"/>
  <c r="AE28" i="222"/>
  <c r="AE24" i="226"/>
  <c r="AE17" i="226"/>
  <c r="AE30" i="222"/>
  <c r="AE30" i="218"/>
  <c r="AE15" i="218"/>
  <c r="AE29" i="206"/>
  <c r="AE25" i="210"/>
  <c r="AE23" i="218"/>
  <c r="AE14" i="218"/>
  <c r="AE28" i="206"/>
  <c r="AE28" i="218"/>
  <c r="AE18" i="218"/>
  <c r="AE27" i="202"/>
  <c r="AE29" i="202"/>
  <c r="AE23" i="198"/>
  <c r="AE17" i="198"/>
  <c r="AE22" i="202"/>
  <c r="AE30" i="194"/>
  <c r="AE26" i="190"/>
  <c r="AE21" i="190"/>
  <c r="AE23" i="190"/>
  <c r="AE31" i="190"/>
  <c r="AE20" i="198"/>
  <c r="AE22" i="190"/>
  <c r="AE14" i="262"/>
  <c r="AE20" i="262"/>
  <c r="AE23" i="254"/>
  <c r="AE21" i="262"/>
  <c r="AE14" i="254"/>
  <c r="AE31" i="258"/>
  <c r="AE32" i="246"/>
  <c r="AE30" i="242"/>
  <c r="AE23" i="238"/>
  <c r="AE13" i="238"/>
  <c r="AE18" i="250"/>
  <c r="AE21" i="242"/>
  <c r="AE16" i="246"/>
  <c r="AE18" i="246"/>
  <c r="AE24" i="222"/>
  <c r="AE21" i="234"/>
  <c r="AE14" i="230"/>
  <c r="AE19" i="230"/>
  <c r="AE25" i="226"/>
  <c r="AE30" i="230"/>
  <c r="AE21" i="222"/>
  <c r="AE32" i="230"/>
  <c r="AE18" i="230"/>
  <c r="AE21" i="226"/>
  <c r="AE16" i="234"/>
  <c r="AE32" i="226"/>
  <c r="AE23" i="234"/>
  <c r="AE19" i="222"/>
  <c r="AE21" i="230"/>
  <c r="AE20" i="222"/>
  <c r="AE13" i="234"/>
  <c r="AE29" i="210"/>
  <c r="AE13" i="218"/>
  <c r="AE20" i="218"/>
  <c r="AE29" i="218"/>
  <c r="AE13" i="214"/>
  <c r="AE16" i="218"/>
  <c r="AE16" i="214"/>
  <c r="AE14" i="210"/>
  <c r="AE32" i="214"/>
  <c r="AE13" i="206"/>
  <c r="AE21" i="210"/>
  <c r="AE27" i="218"/>
  <c r="AE21" i="202"/>
  <c r="AE25" i="198"/>
  <c r="AE31" i="194"/>
  <c r="AE17" i="194"/>
  <c r="AF137" i="202"/>
  <c r="AH137" i="202" s="1"/>
  <c r="AE38" i="202" s="1"/>
  <c r="BC18" i="202" s="1"/>
  <c r="AF130" i="206"/>
  <c r="AH130" i="206" s="1"/>
  <c r="AE37" i="206" s="1"/>
  <c r="AF130" i="230"/>
  <c r="AH130" i="230" s="1"/>
  <c r="AE37" i="230" s="1"/>
  <c r="BC17" i="230" s="1"/>
  <c r="M10" i="241"/>
  <c r="AF123" i="254"/>
  <c r="AH123" i="254" s="1"/>
  <c r="AE36" i="254" s="1"/>
  <c r="BC16" i="254" s="1"/>
  <c r="M11" i="193"/>
  <c r="M40" i="193"/>
  <c r="M37" i="193"/>
  <c r="M35" i="193"/>
  <c r="M33" i="193"/>
  <c r="M32" i="193"/>
  <c r="M12" i="193"/>
  <c r="M18" i="193"/>
  <c r="L141" i="193"/>
  <c r="L142" i="193" s="1"/>
  <c r="M143" i="193" s="1"/>
  <c r="M30" i="193"/>
  <c r="M21" i="193"/>
  <c r="M22" i="193"/>
  <c r="M38" i="193"/>
  <c r="M15" i="193"/>
  <c r="M12" i="189"/>
  <c r="M23" i="189"/>
  <c r="M37" i="189"/>
  <c r="M41" i="189"/>
  <c r="M14" i="189"/>
  <c r="M36" i="189"/>
  <c r="M24" i="189"/>
  <c r="M17" i="189"/>
  <c r="M16" i="189"/>
  <c r="M139" i="189"/>
  <c r="M15" i="189"/>
  <c r="M43" i="189"/>
  <c r="M18" i="189"/>
  <c r="M35" i="189"/>
  <c r="M33" i="189"/>
  <c r="M38" i="189"/>
  <c r="M132" i="253"/>
  <c r="M133" i="253"/>
  <c r="M111" i="253"/>
  <c r="M123" i="253"/>
  <c r="M116" i="253"/>
  <c r="M112" i="253"/>
  <c r="M136" i="253"/>
  <c r="M118" i="253"/>
  <c r="M97" i="253"/>
  <c r="M52" i="253"/>
  <c r="M137" i="253"/>
  <c r="M46" i="253"/>
  <c r="M83" i="253"/>
  <c r="M48" i="253"/>
  <c r="M106" i="253"/>
  <c r="M56" i="253"/>
  <c r="M101" i="253"/>
  <c r="M51" i="253"/>
  <c r="M71" i="253"/>
  <c r="M95" i="253"/>
  <c r="M64" i="253"/>
  <c r="M87" i="253"/>
  <c r="M74" i="253"/>
  <c r="M47" i="253"/>
  <c r="M58" i="253"/>
  <c r="M60" i="253"/>
  <c r="M68" i="253"/>
  <c r="M50" i="253"/>
  <c r="M91" i="253"/>
  <c r="M98" i="253"/>
  <c r="M53" i="253"/>
  <c r="M126" i="253"/>
  <c r="M73" i="253"/>
  <c r="M130" i="253"/>
  <c r="M28" i="253"/>
  <c r="M26" i="253"/>
  <c r="M27" i="253"/>
  <c r="M19" i="253"/>
  <c r="M13" i="253"/>
  <c r="M31" i="253"/>
  <c r="M11" i="253"/>
  <c r="M38" i="253"/>
  <c r="M35" i="253"/>
  <c r="M21" i="253"/>
  <c r="M34" i="253"/>
  <c r="M16" i="253"/>
  <c r="AF144" i="258"/>
  <c r="AH144" i="258" s="1"/>
  <c r="AE39" i="258" s="1"/>
  <c r="AF144" i="254"/>
  <c r="AH144" i="254" s="1"/>
  <c r="AE39" i="254" s="1"/>
  <c r="BC19" i="254" s="1"/>
  <c r="AF102" i="262"/>
  <c r="AH102" i="262" s="1"/>
  <c r="AE33" i="262" s="1"/>
  <c r="AF130" i="254"/>
  <c r="AH130" i="254" s="1"/>
  <c r="AE37" i="254" s="1"/>
  <c r="AJ37" i="254" s="1"/>
  <c r="AF116" i="254"/>
  <c r="AH116" i="254" s="1"/>
  <c r="AE35" i="254" s="1"/>
  <c r="AJ35" i="254" s="1"/>
  <c r="AF123" i="258"/>
  <c r="AH123" i="258" s="1"/>
  <c r="AE36" i="258" s="1"/>
  <c r="AF137" i="254"/>
  <c r="AH137" i="254" s="1"/>
  <c r="AE38" i="254" s="1"/>
  <c r="BC18" i="254" s="1"/>
  <c r="AJ38" i="258"/>
  <c r="AF151" i="262"/>
  <c r="AH151" i="262" s="1"/>
  <c r="AE40" i="262" s="1"/>
  <c r="L141" i="257"/>
  <c r="M20" i="257"/>
  <c r="AF123" i="262"/>
  <c r="AH123" i="262" s="1"/>
  <c r="AE36" i="262" s="1"/>
  <c r="BC16" i="262" s="1"/>
  <c r="B89" i="254"/>
  <c r="M22" i="257"/>
  <c r="M30" i="253"/>
  <c r="AJ40" i="258"/>
  <c r="M139" i="257"/>
  <c r="AF130" i="262"/>
  <c r="AH130" i="262" s="1"/>
  <c r="AE37" i="262" s="1"/>
  <c r="BC17" i="262" s="1"/>
  <c r="M37" i="253"/>
  <c r="B89" i="258"/>
  <c r="M32" i="257"/>
  <c r="M31" i="257"/>
  <c r="M39" i="253"/>
  <c r="AJ38" i="262"/>
  <c r="M21" i="257"/>
  <c r="AF116" i="262"/>
  <c r="AH116" i="262" s="1"/>
  <c r="AE35" i="262" s="1"/>
  <c r="AF130" i="258"/>
  <c r="AH130" i="258" s="1"/>
  <c r="AE37" i="258" s="1"/>
  <c r="BC17" i="258" s="1"/>
  <c r="M43" i="253"/>
  <c r="B89" i="262"/>
  <c r="AF144" i="262"/>
  <c r="AH144" i="262" s="1"/>
  <c r="AE39" i="262" s="1"/>
  <c r="AJ33" i="258"/>
  <c r="AF102" i="254"/>
  <c r="AH102" i="254" s="1"/>
  <c r="AE33" i="254" s="1"/>
  <c r="AF116" i="258"/>
  <c r="AH116" i="258" s="1"/>
  <c r="AE35" i="258" s="1"/>
  <c r="BC15" i="258" s="1"/>
  <c r="L123" i="261"/>
  <c r="M35" i="261" s="1"/>
  <c r="M119" i="257"/>
  <c r="M111" i="257"/>
  <c r="M116" i="257"/>
  <c r="M108" i="257"/>
  <c r="M134" i="257"/>
  <c r="M123" i="257"/>
  <c r="M115" i="257"/>
  <c r="M136" i="257"/>
  <c r="M121" i="257"/>
  <c r="M118" i="257"/>
  <c r="M112" i="257"/>
  <c r="M109" i="257"/>
  <c r="M138" i="257"/>
  <c r="M135" i="257"/>
  <c r="M100" i="257"/>
  <c r="M94" i="257"/>
  <c r="M75" i="257"/>
  <c r="M52" i="257"/>
  <c r="M114" i="257"/>
  <c r="M76" i="257"/>
  <c r="M68" i="257"/>
  <c r="M133" i="257"/>
  <c r="M117" i="257"/>
  <c r="M110" i="257"/>
  <c r="M84" i="257"/>
  <c r="M56" i="257"/>
  <c r="M132" i="257"/>
  <c r="M120" i="257"/>
  <c r="M113" i="257"/>
  <c r="M74" i="257"/>
  <c r="M57" i="257"/>
  <c r="M81" i="257"/>
  <c r="M79" i="257"/>
  <c r="M122" i="257"/>
  <c r="M88" i="257"/>
  <c r="M67" i="257"/>
  <c r="M51" i="257"/>
  <c r="M104" i="257"/>
  <c r="M60" i="257"/>
  <c r="M102" i="257"/>
  <c r="M80" i="257"/>
  <c r="M87" i="257"/>
  <c r="M55" i="257"/>
  <c r="M59" i="257"/>
  <c r="M58" i="257"/>
  <c r="M130" i="257"/>
  <c r="M127" i="257"/>
  <c r="M63" i="257"/>
  <c r="M61" i="257"/>
  <c r="M107" i="257"/>
  <c r="M92" i="257"/>
  <c r="M72" i="257"/>
  <c r="M50" i="257"/>
  <c r="M62" i="257"/>
  <c r="M97" i="257"/>
  <c r="M105" i="257"/>
  <c r="M48" i="257"/>
  <c r="M103" i="257"/>
  <c r="M99" i="257"/>
  <c r="M54" i="257"/>
  <c r="M64" i="257"/>
  <c r="M93" i="257"/>
  <c r="M46" i="257"/>
  <c r="M126" i="257"/>
  <c r="M96" i="257"/>
  <c r="M95" i="257"/>
  <c r="M128" i="257"/>
  <c r="M70" i="257"/>
  <c r="M65" i="257"/>
  <c r="M137" i="257"/>
  <c r="M86" i="257"/>
  <c r="M71" i="257"/>
  <c r="M49" i="257"/>
  <c r="M106" i="257"/>
  <c r="M73" i="257"/>
  <c r="M66" i="257"/>
  <c r="M98" i="257"/>
  <c r="M78" i="257"/>
  <c r="M53" i="257"/>
  <c r="M77" i="257"/>
  <c r="M69" i="257"/>
  <c r="M83" i="257"/>
  <c r="M90" i="257"/>
  <c r="M89" i="257"/>
  <c r="M85" i="257"/>
  <c r="M91" i="257"/>
  <c r="M101" i="257"/>
  <c r="M47" i="257"/>
  <c r="M131" i="257"/>
  <c r="M26" i="257"/>
  <c r="M27" i="257"/>
  <c r="M25" i="257"/>
  <c r="M28" i="257"/>
  <c r="M29" i="257"/>
  <c r="M35" i="257"/>
  <c r="M37" i="257"/>
  <c r="M34" i="257"/>
  <c r="M38" i="257"/>
  <c r="M44" i="257"/>
  <c r="M129" i="257"/>
  <c r="M41" i="257"/>
  <c r="AF137" i="238"/>
  <c r="AH137" i="238" s="1"/>
  <c r="AE38" i="238" s="1"/>
  <c r="AJ38" i="238" s="1"/>
  <c r="AF123" i="250"/>
  <c r="AH123" i="250" s="1"/>
  <c r="AE36" i="250" s="1"/>
  <c r="AF102" i="250"/>
  <c r="AH102" i="250" s="1"/>
  <c r="AE33" i="250" s="1"/>
  <c r="BC13" i="250" s="1"/>
  <c r="AF130" i="246"/>
  <c r="AH130" i="246" s="1"/>
  <c r="AE37" i="246" s="1"/>
  <c r="BC17" i="246" s="1"/>
  <c r="AF116" i="250"/>
  <c r="AH116" i="250" s="1"/>
  <c r="AE35" i="250" s="1"/>
  <c r="BC15" i="250" s="1"/>
  <c r="AF130" i="250"/>
  <c r="AH130" i="250" s="1"/>
  <c r="AE37" i="250" s="1"/>
  <c r="AJ37" i="250" s="1"/>
  <c r="AF123" i="238"/>
  <c r="AH123" i="238" s="1"/>
  <c r="AE36" i="238" s="1"/>
  <c r="AF144" i="238"/>
  <c r="AH144" i="238" s="1"/>
  <c r="AE39" i="238" s="1"/>
  <c r="AF130" i="238"/>
  <c r="AH130" i="238" s="1"/>
  <c r="AE37" i="238" s="1"/>
  <c r="AF151" i="246"/>
  <c r="AH151" i="246" s="1"/>
  <c r="AE40" i="246" s="1"/>
  <c r="AF137" i="250"/>
  <c r="AH137" i="250" s="1"/>
  <c r="AE38" i="250" s="1"/>
  <c r="M116" i="245"/>
  <c r="M108" i="245"/>
  <c r="M134" i="245"/>
  <c r="M113" i="245"/>
  <c r="M137" i="245"/>
  <c r="M133" i="245"/>
  <c r="M118" i="245"/>
  <c r="M115" i="245"/>
  <c r="M104" i="245"/>
  <c r="M93" i="245"/>
  <c r="M86" i="245"/>
  <c r="M72" i="245"/>
  <c r="M64" i="245"/>
  <c r="M56" i="245"/>
  <c r="M48" i="245"/>
  <c r="M132" i="245"/>
  <c r="M123" i="245"/>
  <c r="M112" i="245"/>
  <c r="M97" i="245"/>
  <c r="M90" i="245"/>
  <c r="M83" i="245"/>
  <c r="M73" i="245"/>
  <c r="M65" i="245"/>
  <c r="M57" i="245"/>
  <c r="M49" i="245"/>
  <c r="M127" i="245"/>
  <c r="M120" i="245"/>
  <c r="M109" i="245"/>
  <c r="M101" i="245"/>
  <c r="M117" i="245"/>
  <c r="M114" i="245"/>
  <c r="M138" i="245"/>
  <c r="M135" i="245"/>
  <c r="M92" i="245"/>
  <c r="M79" i="245"/>
  <c r="M53" i="245"/>
  <c r="M100" i="245"/>
  <c r="M81" i="245"/>
  <c r="M71" i="245"/>
  <c r="M63" i="245"/>
  <c r="M122" i="245"/>
  <c r="M119" i="245"/>
  <c r="M76" i="245"/>
  <c r="M55" i="245"/>
  <c r="M130" i="245"/>
  <c r="M111" i="245"/>
  <c r="M47" i="245"/>
  <c r="M121" i="245"/>
  <c r="M107" i="245"/>
  <c r="M102" i="245"/>
  <c r="M136" i="245"/>
  <c r="M61" i="245"/>
  <c r="M110" i="245"/>
  <c r="M89" i="245"/>
  <c r="M99" i="245"/>
  <c r="M51" i="245"/>
  <c r="M78" i="245"/>
  <c r="M62" i="245"/>
  <c r="M131" i="245"/>
  <c r="M126" i="245"/>
  <c r="M91" i="245"/>
  <c r="M52" i="245"/>
  <c r="M69" i="245"/>
  <c r="M75" i="245"/>
  <c r="M88" i="245"/>
  <c r="M66" i="245"/>
  <c r="M95" i="245"/>
  <c r="M105" i="245"/>
  <c r="M70" i="245"/>
  <c r="M80" i="245"/>
  <c r="M85" i="245"/>
  <c r="M103" i="245"/>
  <c r="M77" i="245"/>
  <c r="M46" i="245"/>
  <c r="M54" i="245"/>
  <c r="M74" i="245"/>
  <c r="M59" i="245"/>
  <c r="M106" i="245"/>
  <c r="M50" i="245"/>
  <c r="M58" i="245"/>
  <c r="M128" i="245"/>
  <c r="M94" i="245"/>
  <c r="M98" i="245"/>
  <c r="M84" i="245"/>
  <c r="M67" i="245"/>
  <c r="M87" i="245"/>
  <c r="M60" i="245"/>
  <c r="M68" i="245"/>
  <c r="M96" i="245"/>
  <c r="M18" i="245"/>
  <c r="M10" i="245"/>
  <c r="M129" i="245"/>
  <c r="M26" i="245"/>
  <c r="M28" i="245"/>
  <c r="M27" i="245"/>
  <c r="M38" i="245"/>
  <c r="M29" i="245"/>
  <c r="M25" i="245"/>
  <c r="AF137" i="246"/>
  <c r="AH137" i="246" s="1"/>
  <c r="AE38" i="246" s="1"/>
  <c r="BC18" i="246" s="1"/>
  <c r="M12" i="241"/>
  <c r="M13" i="241"/>
  <c r="M30" i="245"/>
  <c r="M32" i="245"/>
  <c r="M36" i="245"/>
  <c r="M11" i="245"/>
  <c r="M12" i="245"/>
  <c r="M44" i="245"/>
  <c r="M16" i="245"/>
  <c r="M116" i="241"/>
  <c r="M108" i="241"/>
  <c r="M134" i="241"/>
  <c r="M130" i="241"/>
  <c r="M128" i="241"/>
  <c r="M127" i="241"/>
  <c r="M123" i="241"/>
  <c r="M115" i="241"/>
  <c r="M120" i="241"/>
  <c r="M112" i="241"/>
  <c r="M133" i="241"/>
  <c r="M117" i="241"/>
  <c r="M109" i="241"/>
  <c r="M132" i="241"/>
  <c r="M122" i="241"/>
  <c r="M114" i="241"/>
  <c r="M102" i="241"/>
  <c r="M53" i="241"/>
  <c r="M97" i="241"/>
  <c r="M90" i="241"/>
  <c r="M61" i="241"/>
  <c r="M136" i="241"/>
  <c r="M113" i="241"/>
  <c r="M110" i="241"/>
  <c r="M64" i="241"/>
  <c r="M94" i="241"/>
  <c r="M89" i="241"/>
  <c r="M63" i="241"/>
  <c r="M138" i="241"/>
  <c r="M119" i="241"/>
  <c r="M48" i="241"/>
  <c r="M121" i="241"/>
  <c r="M118" i="241"/>
  <c r="M98" i="241"/>
  <c r="M93" i="241"/>
  <c r="M79" i="241"/>
  <c r="M55" i="241"/>
  <c r="M135" i="241"/>
  <c r="M81" i="241"/>
  <c r="M56" i="241"/>
  <c r="M72" i="241"/>
  <c r="M111" i="241"/>
  <c r="M86" i="241"/>
  <c r="M88" i="241"/>
  <c r="M71" i="241"/>
  <c r="M67" i="241"/>
  <c r="M99" i="241"/>
  <c r="M96" i="241"/>
  <c r="M59" i="241"/>
  <c r="M51" i="241"/>
  <c r="M105" i="241"/>
  <c r="M49" i="241"/>
  <c r="M74" i="241"/>
  <c r="M106" i="241"/>
  <c r="M103" i="241"/>
  <c r="M91" i="241"/>
  <c r="M58" i="241"/>
  <c r="M46" i="241"/>
  <c r="M54" i="241"/>
  <c r="M77" i="241"/>
  <c r="M52" i="241"/>
  <c r="M80" i="241"/>
  <c r="M131" i="241"/>
  <c r="M95" i="241"/>
  <c r="M50" i="241"/>
  <c r="M101" i="241"/>
  <c r="M84" i="241"/>
  <c r="M83" i="241"/>
  <c r="M18" i="241"/>
  <c r="M73" i="241"/>
  <c r="M75" i="241"/>
  <c r="M85" i="241"/>
  <c r="M76" i="241"/>
  <c r="M65" i="241"/>
  <c r="M100" i="241"/>
  <c r="M57" i="241"/>
  <c r="M92" i="241"/>
  <c r="M68" i="241"/>
  <c r="M62" i="241"/>
  <c r="M43" i="241"/>
  <c r="M60" i="241"/>
  <c r="M66" i="241"/>
  <c r="M107" i="241"/>
  <c r="M87" i="241"/>
  <c r="M78" i="241"/>
  <c r="M47" i="241"/>
  <c r="M70" i="241"/>
  <c r="M69" i="241"/>
  <c r="M104" i="241"/>
  <c r="M29" i="241"/>
  <c r="M32" i="241"/>
  <c r="M129" i="241"/>
  <c r="M126" i="241"/>
  <c r="M25" i="241"/>
  <c r="M137" i="241"/>
  <c r="M28" i="241"/>
  <c r="M27" i="241"/>
  <c r="M26" i="241"/>
  <c r="AF102" i="238"/>
  <c r="AH102" i="238" s="1"/>
  <c r="AE33" i="238" s="1"/>
  <c r="AJ37" i="242"/>
  <c r="AF144" i="242"/>
  <c r="AH144" i="242" s="1"/>
  <c r="AE39" i="242" s="1"/>
  <c r="BC19" i="242" s="1"/>
  <c r="M36" i="241"/>
  <c r="L123" i="249"/>
  <c r="M31" i="249" s="1"/>
  <c r="M40" i="245"/>
  <c r="M37" i="241"/>
  <c r="M21" i="245"/>
  <c r="AF144" i="246"/>
  <c r="AH144" i="246" s="1"/>
  <c r="AE39" i="246" s="1"/>
  <c r="BC19" i="246" s="1"/>
  <c r="M17" i="245"/>
  <c r="M33" i="241"/>
  <c r="B89" i="250"/>
  <c r="AJ35" i="238"/>
  <c r="M34" i="241"/>
  <c r="M24" i="241"/>
  <c r="M40" i="241"/>
  <c r="M33" i="245"/>
  <c r="AF137" i="242"/>
  <c r="AH137" i="242" s="1"/>
  <c r="AE38" i="242" s="1"/>
  <c r="BC18" i="242" s="1"/>
  <c r="AJ40" i="250"/>
  <c r="M14" i="241"/>
  <c r="AJ35" i="246"/>
  <c r="AF102" i="246"/>
  <c r="AH102" i="246" s="1"/>
  <c r="AE33" i="246" s="1"/>
  <c r="AF144" i="250"/>
  <c r="AH144" i="250" s="1"/>
  <c r="AE39" i="250" s="1"/>
  <c r="BC19" i="250" s="1"/>
  <c r="M139" i="241"/>
  <c r="AF151" i="242"/>
  <c r="AH151" i="242" s="1"/>
  <c r="AE40" i="242" s="1"/>
  <c r="M34" i="245"/>
  <c r="M19" i="241"/>
  <c r="M41" i="245"/>
  <c r="M22" i="245"/>
  <c r="AF123" i="246"/>
  <c r="AH123" i="246" s="1"/>
  <c r="AE36" i="246" s="1"/>
  <c r="B89" i="246"/>
  <c r="AJ37" i="238"/>
  <c r="M44" i="241"/>
  <c r="AJ40" i="238"/>
  <c r="L142" i="241"/>
  <c r="M143" i="241" s="1"/>
  <c r="M23" i="245"/>
  <c r="M17" i="241"/>
  <c r="AF116" i="242"/>
  <c r="AH116" i="242" s="1"/>
  <c r="AE35" i="242" s="1"/>
  <c r="BC15" i="242" s="1"/>
  <c r="M31" i="241"/>
  <c r="M37" i="245"/>
  <c r="M19" i="245"/>
  <c r="M31" i="245"/>
  <c r="M24" i="245"/>
  <c r="M42" i="245"/>
  <c r="M139" i="245"/>
  <c r="M15" i="245"/>
  <c r="M14" i="245"/>
  <c r="M39" i="245"/>
  <c r="M20" i="245"/>
  <c r="M20" i="241"/>
  <c r="M15" i="241"/>
  <c r="M30" i="241"/>
  <c r="L123" i="237"/>
  <c r="M31" i="237" s="1"/>
  <c r="M11" i="241"/>
  <c r="L141" i="245"/>
  <c r="M43" i="245"/>
  <c r="M38" i="241"/>
  <c r="M39" i="241"/>
  <c r="M41" i="241"/>
  <c r="AF130" i="234"/>
  <c r="AH130" i="234" s="1"/>
  <c r="AE37" i="234" s="1"/>
  <c r="AF137" i="222"/>
  <c r="AH137" i="222" s="1"/>
  <c r="AE38" i="222" s="1"/>
  <c r="AF151" i="230"/>
  <c r="AH151" i="230" s="1"/>
  <c r="AE40" i="230" s="1"/>
  <c r="M119" i="229"/>
  <c r="M111" i="229"/>
  <c r="M116" i="229"/>
  <c r="M108" i="229"/>
  <c r="M136" i="229"/>
  <c r="M121" i="229"/>
  <c r="M113" i="229"/>
  <c r="M135" i="229"/>
  <c r="M118" i="229"/>
  <c r="M110" i="229"/>
  <c r="M72" i="229"/>
  <c r="M134" i="229"/>
  <c r="M130" i="229"/>
  <c r="M128" i="229"/>
  <c r="M127" i="229"/>
  <c r="M123" i="229"/>
  <c r="M115" i="229"/>
  <c r="M107" i="229"/>
  <c r="M103" i="229"/>
  <c r="M99" i="229"/>
  <c r="M95" i="229"/>
  <c r="M91" i="229"/>
  <c r="M73" i="229"/>
  <c r="M65" i="229"/>
  <c r="M57" i="229"/>
  <c r="M49" i="229"/>
  <c r="M120" i="229"/>
  <c r="M112" i="229"/>
  <c r="M133" i="229"/>
  <c r="M117" i="229"/>
  <c r="M109" i="229"/>
  <c r="M122" i="229"/>
  <c r="M68" i="229"/>
  <c r="M64" i="229"/>
  <c r="M60" i="229"/>
  <c r="M56" i="229"/>
  <c r="M52" i="229"/>
  <c r="M48" i="229"/>
  <c r="M114" i="229"/>
  <c r="M69" i="229"/>
  <c r="M61" i="229"/>
  <c r="M53" i="229"/>
  <c r="M77" i="229"/>
  <c r="M101" i="229"/>
  <c r="M93" i="229"/>
  <c r="M132" i="229"/>
  <c r="M67" i="229"/>
  <c r="M84" i="229"/>
  <c r="M55" i="229"/>
  <c r="M51" i="229"/>
  <c r="M96" i="229"/>
  <c r="M70" i="229"/>
  <c r="M81" i="229"/>
  <c r="M104" i="229"/>
  <c r="M54" i="229"/>
  <c r="M71" i="229"/>
  <c r="M74" i="229"/>
  <c r="M80" i="229"/>
  <c r="M90" i="229"/>
  <c r="M92" i="229"/>
  <c r="M87" i="229"/>
  <c r="M89" i="229"/>
  <c r="M78" i="229"/>
  <c r="M46" i="229"/>
  <c r="M106" i="229"/>
  <c r="M98" i="229"/>
  <c r="M100" i="229"/>
  <c r="M86" i="229"/>
  <c r="M59" i="229"/>
  <c r="M138" i="229"/>
  <c r="M79" i="229"/>
  <c r="M22" i="229"/>
  <c r="M83" i="229"/>
  <c r="M50" i="229"/>
  <c r="M137" i="229"/>
  <c r="M105" i="229"/>
  <c r="M75" i="229"/>
  <c r="M88" i="229"/>
  <c r="M76" i="229"/>
  <c r="M126" i="229"/>
  <c r="M58" i="229"/>
  <c r="M94" i="229"/>
  <c r="M97" i="229"/>
  <c r="M85" i="229"/>
  <c r="M62" i="229"/>
  <c r="M131" i="229"/>
  <c r="M102" i="229"/>
  <c r="M63" i="229"/>
  <c r="M47" i="229"/>
  <c r="M66" i="229"/>
  <c r="M35" i="229"/>
  <c r="M44" i="229"/>
  <c r="M25" i="229"/>
  <c r="M129" i="229"/>
  <c r="M27" i="229"/>
  <c r="M31" i="229"/>
  <c r="M29" i="229"/>
  <c r="M26" i="229"/>
  <c r="M28" i="229"/>
  <c r="M32" i="229"/>
  <c r="M23" i="229"/>
  <c r="L141" i="229"/>
  <c r="M12" i="229"/>
  <c r="M41" i="229"/>
  <c r="M39" i="229"/>
  <c r="M43" i="229"/>
  <c r="M30" i="229"/>
  <c r="M24" i="229"/>
  <c r="M17" i="229"/>
  <c r="M19" i="229"/>
  <c r="M13" i="229"/>
  <c r="M36" i="229"/>
  <c r="M11" i="229"/>
  <c r="M139" i="229"/>
  <c r="M37" i="229"/>
  <c r="M38" i="229"/>
  <c r="M20" i="229"/>
  <c r="M10" i="229"/>
  <c r="M34" i="229"/>
  <c r="M18" i="229"/>
  <c r="M15" i="229"/>
  <c r="M14" i="229"/>
  <c r="M16" i="229"/>
  <c r="M42" i="229"/>
  <c r="M33" i="229"/>
  <c r="M21" i="229"/>
  <c r="M119" i="233"/>
  <c r="M111" i="233"/>
  <c r="M138" i="233"/>
  <c r="M136" i="233"/>
  <c r="M121" i="233"/>
  <c r="M113" i="233"/>
  <c r="M135" i="233"/>
  <c r="M118" i="233"/>
  <c r="M110" i="233"/>
  <c r="M134" i="233"/>
  <c r="M123" i="233"/>
  <c r="M115" i="233"/>
  <c r="M133" i="233"/>
  <c r="M120" i="233"/>
  <c r="M116" i="233"/>
  <c r="M81" i="233"/>
  <c r="M132" i="233"/>
  <c r="M122" i="233"/>
  <c r="M109" i="233"/>
  <c r="M102" i="233"/>
  <c r="M131" i="233"/>
  <c r="M112" i="233"/>
  <c r="M114" i="233"/>
  <c r="M68" i="233"/>
  <c r="M51" i="233"/>
  <c r="M117" i="233"/>
  <c r="M60" i="233"/>
  <c r="M78" i="233"/>
  <c r="M52" i="233"/>
  <c r="M70" i="233"/>
  <c r="M62" i="233"/>
  <c r="M108" i="233"/>
  <c r="M46" i="233"/>
  <c r="M67" i="233"/>
  <c r="M54" i="233"/>
  <c r="M58" i="233"/>
  <c r="M92" i="233"/>
  <c r="M98" i="233"/>
  <c r="M79" i="233"/>
  <c r="M61" i="233"/>
  <c r="M69" i="233"/>
  <c r="M72" i="233"/>
  <c r="M107" i="233"/>
  <c r="M91" i="233"/>
  <c r="M97" i="233"/>
  <c r="M80" i="233"/>
  <c r="M87" i="233"/>
  <c r="M71" i="233"/>
  <c r="M88" i="233"/>
  <c r="M99" i="233"/>
  <c r="M95" i="233"/>
  <c r="M48" i="233"/>
  <c r="M126" i="233"/>
  <c r="M86" i="233"/>
  <c r="M77" i="233"/>
  <c r="M63" i="233"/>
  <c r="M50" i="233"/>
  <c r="M106" i="233"/>
  <c r="M53" i="233"/>
  <c r="M89" i="233"/>
  <c r="M65" i="233"/>
  <c r="M66" i="233"/>
  <c r="M127" i="233"/>
  <c r="M47" i="233"/>
  <c r="M59" i="233"/>
  <c r="M57" i="233"/>
  <c r="M73" i="233"/>
  <c r="M49" i="233"/>
  <c r="M128" i="233"/>
  <c r="M94" i="233"/>
  <c r="M130" i="233"/>
  <c r="M55" i="233"/>
  <c r="M105" i="233"/>
  <c r="M76" i="233"/>
  <c r="M75" i="233"/>
  <c r="M74" i="233"/>
  <c r="M96" i="233"/>
  <c r="M84" i="233"/>
  <c r="M100" i="233"/>
  <c r="M104" i="233"/>
  <c r="M93" i="233"/>
  <c r="M56" i="233"/>
  <c r="M64" i="233"/>
  <c r="M101" i="233"/>
  <c r="M83" i="233"/>
  <c r="M85" i="233"/>
  <c r="M103" i="233"/>
  <c r="M90" i="233"/>
  <c r="M26" i="233"/>
  <c r="M29" i="233"/>
  <c r="M137" i="233"/>
  <c r="M129" i="233"/>
  <c r="M27" i="233"/>
  <c r="M28" i="233"/>
  <c r="M25" i="233"/>
  <c r="M21" i="233"/>
  <c r="M43" i="233"/>
  <c r="M19" i="233"/>
  <c r="M139" i="233"/>
  <c r="M141" i="233" s="1"/>
  <c r="M17" i="233"/>
  <c r="M11" i="233"/>
  <c r="M39" i="233"/>
  <c r="M24" i="233"/>
  <c r="M14" i="233"/>
  <c r="L141" i="233"/>
  <c r="M33" i="233"/>
  <c r="M41" i="233"/>
  <c r="M15" i="233"/>
  <c r="M12" i="233"/>
  <c r="M23" i="233"/>
  <c r="M18" i="233"/>
  <c r="M22" i="233"/>
  <c r="M13" i="233"/>
  <c r="M16" i="233"/>
  <c r="M37" i="233"/>
  <c r="M20" i="233"/>
  <c r="M10" i="233"/>
  <c r="AF123" i="230"/>
  <c r="AH123" i="230" s="1"/>
  <c r="AE36" i="230" s="1"/>
  <c r="BC16" i="230" s="1"/>
  <c r="AF137" i="230"/>
  <c r="AH137" i="230" s="1"/>
  <c r="AE38" i="230" s="1"/>
  <c r="AF144" i="234"/>
  <c r="AH144" i="234" s="1"/>
  <c r="AE39" i="234" s="1"/>
  <c r="AF151" i="222"/>
  <c r="AH151" i="222" s="1"/>
  <c r="AE40" i="222" s="1"/>
  <c r="AF130" i="226"/>
  <c r="AH130" i="226" s="1"/>
  <c r="AE37" i="226" s="1"/>
  <c r="AJ37" i="226" s="1"/>
  <c r="AF102" i="234"/>
  <c r="AH102" i="234" s="1"/>
  <c r="AE33" i="234" s="1"/>
  <c r="AF144" i="226"/>
  <c r="AH144" i="226" s="1"/>
  <c r="AE39" i="226" s="1"/>
  <c r="AJ39" i="226" s="1"/>
  <c r="M15" i="225"/>
  <c r="AF144" i="222"/>
  <c r="AH144" i="222" s="1"/>
  <c r="AE39" i="222" s="1"/>
  <c r="M43" i="225"/>
  <c r="M23" i="225"/>
  <c r="M22" i="225"/>
  <c r="M35" i="233"/>
  <c r="AF151" i="226"/>
  <c r="AH151" i="226" s="1"/>
  <c r="AE40" i="226" s="1"/>
  <c r="AJ40" i="226" s="1"/>
  <c r="M16" i="221"/>
  <c r="M40" i="233"/>
  <c r="M37" i="225"/>
  <c r="M30" i="233"/>
  <c r="AJ35" i="230"/>
  <c r="AF116" i="226"/>
  <c r="AH116" i="226" s="1"/>
  <c r="AE35" i="226" s="1"/>
  <c r="AF102" i="222"/>
  <c r="AH102" i="222" s="1"/>
  <c r="AE33" i="222" s="1"/>
  <c r="AF130" i="222"/>
  <c r="AH130" i="222" s="1"/>
  <c r="AE37" i="222" s="1"/>
  <c r="BC17" i="222" s="1"/>
  <c r="AF151" i="234"/>
  <c r="AH151" i="234" s="1"/>
  <c r="AE40" i="234" s="1"/>
  <c r="AJ40" i="234" s="1"/>
  <c r="M22" i="221"/>
  <c r="AF123" i="222"/>
  <c r="AH123" i="222" s="1"/>
  <c r="AE36" i="222" s="1"/>
  <c r="BC16" i="222" s="1"/>
  <c r="M20" i="221"/>
  <c r="M34" i="221"/>
  <c r="M35" i="225"/>
  <c r="M32" i="233"/>
  <c r="M43" i="221"/>
  <c r="M23" i="221"/>
  <c r="B89" i="230"/>
  <c r="M21" i="221"/>
  <c r="M132" i="225"/>
  <c r="M122" i="225"/>
  <c r="M114" i="225"/>
  <c r="M118" i="225"/>
  <c r="M96" i="225"/>
  <c r="M81" i="225"/>
  <c r="M133" i="225"/>
  <c r="M115" i="225"/>
  <c r="M112" i="225"/>
  <c r="M111" i="225"/>
  <c r="M80" i="225"/>
  <c r="M136" i="225"/>
  <c r="M126" i="225"/>
  <c r="M109" i="225"/>
  <c r="M88" i="225"/>
  <c r="M72" i="225"/>
  <c r="M135" i="225"/>
  <c r="M121" i="225"/>
  <c r="M108" i="225"/>
  <c r="M78" i="225"/>
  <c r="M68" i="225"/>
  <c r="M64" i="225"/>
  <c r="M131" i="225"/>
  <c r="M123" i="225"/>
  <c r="M120" i="225"/>
  <c r="M117" i="225"/>
  <c r="M92" i="225"/>
  <c r="M113" i="225"/>
  <c r="M101" i="225"/>
  <c r="M90" i="225"/>
  <c r="M70" i="225"/>
  <c r="M60" i="225"/>
  <c r="M56" i="225"/>
  <c r="M130" i="225"/>
  <c r="M119" i="225"/>
  <c r="M116" i="225"/>
  <c r="M99" i="225"/>
  <c r="M85" i="225"/>
  <c r="M75" i="225"/>
  <c r="M71" i="225"/>
  <c r="M51" i="225"/>
  <c r="M83" i="225"/>
  <c r="M106" i="225"/>
  <c r="M103" i="225"/>
  <c r="M84" i="225"/>
  <c r="M87" i="225"/>
  <c r="M134" i="225"/>
  <c r="M104" i="225"/>
  <c r="M94" i="225"/>
  <c r="M97" i="225"/>
  <c r="M55" i="225"/>
  <c r="M138" i="225"/>
  <c r="M127" i="225"/>
  <c r="M110" i="225"/>
  <c r="M77" i="225"/>
  <c r="M63" i="225"/>
  <c r="M48" i="225"/>
  <c r="M19" i="225"/>
  <c r="M100" i="225"/>
  <c r="M59" i="225"/>
  <c r="M47" i="225"/>
  <c r="M93" i="225"/>
  <c r="M89" i="225"/>
  <c r="M67" i="225"/>
  <c r="M79" i="225"/>
  <c r="M62" i="225"/>
  <c r="M49" i="225"/>
  <c r="M50" i="225"/>
  <c r="M76" i="225"/>
  <c r="M54" i="225"/>
  <c r="M46" i="225"/>
  <c r="M65" i="225"/>
  <c r="M137" i="225"/>
  <c r="M52" i="225"/>
  <c r="M69" i="225"/>
  <c r="M91" i="225"/>
  <c r="M86" i="225"/>
  <c r="M74" i="225"/>
  <c r="M107" i="225"/>
  <c r="M53" i="225"/>
  <c r="M57" i="225"/>
  <c r="M61" i="225"/>
  <c r="M98" i="225"/>
  <c r="M95" i="225"/>
  <c r="M58" i="225"/>
  <c r="M66" i="225"/>
  <c r="M102" i="225"/>
  <c r="M73" i="225"/>
  <c r="M128" i="225"/>
  <c r="M105" i="225"/>
  <c r="M129" i="225"/>
  <c r="M28" i="225"/>
  <c r="M11" i="225"/>
  <c r="M27" i="225"/>
  <c r="M31" i="225"/>
  <c r="M29" i="225"/>
  <c r="M25" i="225"/>
  <c r="M26" i="225"/>
  <c r="L141" i="225"/>
  <c r="M34" i="225"/>
  <c r="M44" i="225"/>
  <c r="M139" i="225"/>
  <c r="AF137" i="226"/>
  <c r="AH137" i="226" s="1"/>
  <c r="AE38" i="226" s="1"/>
  <c r="AJ38" i="226" s="1"/>
  <c r="M40" i="225"/>
  <c r="AF116" i="222"/>
  <c r="AH116" i="222" s="1"/>
  <c r="AE35" i="222" s="1"/>
  <c r="M20" i="225"/>
  <c r="AF123" i="226"/>
  <c r="AH123" i="226" s="1"/>
  <c r="AE36" i="226" s="1"/>
  <c r="M33" i="225"/>
  <c r="M31" i="233"/>
  <c r="M38" i="233"/>
  <c r="M10" i="221"/>
  <c r="M11" i="221"/>
  <c r="M42" i="233"/>
  <c r="AF116" i="234"/>
  <c r="AH116" i="234" s="1"/>
  <c r="AE35" i="234" s="1"/>
  <c r="M13" i="225"/>
  <c r="AF123" i="234"/>
  <c r="AH123" i="234" s="1"/>
  <c r="AE36" i="234" s="1"/>
  <c r="BC16" i="234" s="1"/>
  <c r="M132" i="221"/>
  <c r="M122" i="221"/>
  <c r="M114" i="221"/>
  <c r="M76" i="221"/>
  <c r="M68" i="221"/>
  <c r="M60" i="221"/>
  <c r="M52" i="221"/>
  <c r="M119" i="221"/>
  <c r="M111" i="221"/>
  <c r="M116" i="221"/>
  <c r="M108" i="221"/>
  <c r="M136" i="221"/>
  <c r="M121" i="221"/>
  <c r="M113" i="221"/>
  <c r="M120" i="221"/>
  <c r="M112" i="221"/>
  <c r="M103" i="221"/>
  <c r="M95" i="221"/>
  <c r="M87" i="221"/>
  <c r="M118" i="221"/>
  <c r="M115" i="221"/>
  <c r="M64" i="221"/>
  <c r="M56" i="221"/>
  <c r="M48" i="221"/>
  <c r="M135" i="221"/>
  <c r="M104" i="221"/>
  <c r="M96" i="221"/>
  <c r="M88" i="221"/>
  <c r="M128" i="221"/>
  <c r="M134" i="221"/>
  <c r="M127" i="221"/>
  <c r="M73" i="221"/>
  <c r="M65" i="221"/>
  <c r="M57" i="221"/>
  <c r="M49" i="221"/>
  <c r="M130" i="221"/>
  <c r="M123" i="221"/>
  <c r="M133" i="221"/>
  <c r="M117" i="221"/>
  <c r="M110" i="221"/>
  <c r="M80" i="221"/>
  <c r="M100" i="221"/>
  <c r="M92" i="221"/>
  <c r="M84" i="221"/>
  <c r="M75" i="221"/>
  <c r="M67" i="221"/>
  <c r="M59" i="221"/>
  <c r="M51" i="221"/>
  <c r="M109" i="221"/>
  <c r="M86" i="221"/>
  <c r="M107" i="221"/>
  <c r="M98" i="221"/>
  <c r="M47" i="221"/>
  <c r="M97" i="221"/>
  <c r="M131" i="221"/>
  <c r="M69" i="221"/>
  <c r="M91" i="221"/>
  <c r="M99" i="221"/>
  <c r="M105" i="221"/>
  <c r="M77" i="221"/>
  <c r="M81" i="221"/>
  <c r="M106" i="221"/>
  <c r="M46" i="221"/>
  <c r="M72" i="221"/>
  <c r="M102" i="221"/>
  <c r="M138" i="221"/>
  <c r="M54" i="221"/>
  <c r="M55" i="221"/>
  <c r="M94" i="221"/>
  <c r="M62" i="221"/>
  <c r="M50" i="221"/>
  <c r="M85" i="221"/>
  <c r="M137" i="221"/>
  <c r="M63" i="221"/>
  <c r="M70" i="221"/>
  <c r="M58" i="221"/>
  <c r="M93" i="221"/>
  <c r="M71" i="221"/>
  <c r="M78" i="221"/>
  <c r="M66" i="221"/>
  <c r="M53" i="221"/>
  <c r="M101" i="221"/>
  <c r="M79" i="221"/>
  <c r="M90" i="221"/>
  <c r="M83" i="221"/>
  <c r="M89" i="221"/>
  <c r="M74" i="221"/>
  <c r="M61" i="221"/>
  <c r="M126" i="221"/>
  <c r="M28" i="221"/>
  <c r="M29" i="221"/>
  <c r="M25" i="221"/>
  <c r="M139" i="221"/>
  <c r="M141" i="221" s="1"/>
  <c r="M129" i="221"/>
  <c r="M42" i="221"/>
  <c r="L141" i="221"/>
  <c r="M26" i="221"/>
  <c r="M27" i="221"/>
  <c r="B89" i="234"/>
  <c r="M37" i="221"/>
  <c r="M32" i="221"/>
  <c r="AJ39" i="230"/>
  <c r="M24" i="225"/>
  <c r="M36" i="221"/>
  <c r="M18" i="221"/>
  <c r="M34" i="233"/>
  <c r="M21" i="225"/>
  <c r="M36" i="225"/>
  <c r="M44" i="233"/>
  <c r="B89" i="222"/>
  <c r="M38" i="225"/>
  <c r="M36" i="233"/>
  <c r="M17" i="225"/>
  <c r="M39" i="221"/>
  <c r="M16" i="225"/>
  <c r="M41" i="225"/>
  <c r="M39" i="225"/>
  <c r="AF137" i="234"/>
  <c r="AH137" i="234" s="1"/>
  <c r="AE38" i="234" s="1"/>
  <c r="BC18" i="234" s="1"/>
  <c r="M12" i="225"/>
  <c r="M18" i="225"/>
  <c r="M33" i="221"/>
  <c r="AJ33" i="226"/>
  <c r="M40" i="229"/>
  <c r="M13" i="221"/>
  <c r="M10" i="225"/>
  <c r="M40" i="221"/>
  <c r="M32" i="225"/>
  <c r="M41" i="221"/>
  <c r="AF130" i="218"/>
  <c r="AH130" i="218" s="1"/>
  <c r="AE37" i="218" s="1"/>
  <c r="BC17" i="218" s="1"/>
  <c r="AF144" i="206"/>
  <c r="AH144" i="206" s="1"/>
  <c r="AE39" i="206" s="1"/>
  <c r="AF102" i="218"/>
  <c r="AH102" i="218" s="1"/>
  <c r="AE33" i="218" s="1"/>
  <c r="BC13" i="218" s="1"/>
  <c r="AF116" i="206"/>
  <c r="AH116" i="206" s="1"/>
  <c r="AE35" i="206" s="1"/>
  <c r="M134" i="205"/>
  <c r="M130" i="205"/>
  <c r="M128" i="205"/>
  <c r="M127" i="205"/>
  <c r="M123" i="205"/>
  <c r="M115" i="205"/>
  <c r="M113" i="205"/>
  <c r="M72" i="205"/>
  <c r="M64" i="205"/>
  <c r="M120" i="205"/>
  <c r="M112" i="205"/>
  <c r="M136" i="205"/>
  <c r="M118" i="205"/>
  <c r="M110" i="205"/>
  <c r="M133" i="205"/>
  <c r="M117" i="205"/>
  <c r="M109" i="205"/>
  <c r="M80" i="205"/>
  <c r="M48" i="205"/>
  <c r="M132" i="205"/>
  <c r="M122" i="205"/>
  <c r="M114" i="205"/>
  <c r="M135" i="205"/>
  <c r="M119" i="205"/>
  <c r="M111" i="205"/>
  <c r="M56" i="205"/>
  <c r="M116" i="205"/>
  <c r="M108" i="205"/>
  <c r="M121" i="205"/>
  <c r="M104" i="205"/>
  <c r="M106" i="205"/>
  <c r="M51" i="205"/>
  <c r="M57" i="205"/>
  <c r="M107" i="205"/>
  <c r="M96" i="205"/>
  <c r="M78" i="205"/>
  <c r="M137" i="205"/>
  <c r="M54" i="205"/>
  <c r="M73" i="205"/>
  <c r="M47" i="205"/>
  <c r="M83" i="205"/>
  <c r="M52" i="205"/>
  <c r="M58" i="205"/>
  <c r="M67" i="205"/>
  <c r="M86" i="205"/>
  <c r="M60" i="205"/>
  <c r="M131" i="205"/>
  <c r="M85" i="205"/>
  <c r="M49" i="205"/>
  <c r="M55" i="205"/>
  <c r="M61" i="205"/>
  <c r="M70" i="205"/>
  <c r="M88" i="205"/>
  <c r="M63" i="205"/>
  <c r="M50" i="205"/>
  <c r="M98" i="205"/>
  <c r="M65" i="205"/>
  <c r="M68" i="205"/>
  <c r="M74" i="205"/>
  <c r="M81" i="205"/>
  <c r="M103" i="205"/>
  <c r="M76" i="205"/>
  <c r="M53" i="205"/>
  <c r="M46" i="205"/>
  <c r="M100" i="205"/>
  <c r="M87" i="205"/>
  <c r="M71" i="205"/>
  <c r="M77" i="205"/>
  <c r="M84" i="205"/>
  <c r="M105" i="205"/>
  <c r="M79" i="205"/>
  <c r="M66" i="205"/>
  <c r="M59" i="205"/>
  <c r="M89" i="205"/>
  <c r="M91" i="205"/>
  <c r="M95" i="205"/>
  <c r="M99" i="205"/>
  <c r="M90" i="205"/>
  <c r="M69" i="205"/>
  <c r="M62" i="205"/>
  <c r="M102" i="205"/>
  <c r="M93" i="205"/>
  <c r="M97" i="205"/>
  <c r="M101" i="205"/>
  <c r="M92" i="205"/>
  <c r="M94" i="205"/>
  <c r="M75" i="205"/>
  <c r="M138" i="205"/>
  <c r="M14" i="205"/>
  <c r="M129" i="205"/>
  <c r="M126" i="205"/>
  <c r="M22" i="205"/>
  <c r="M25" i="205"/>
  <c r="M27" i="205"/>
  <c r="M29" i="205"/>
  <c r="M28" i="205"/>
  <c r="L141" i="205"/>
  <c r="M26" i="205"/>
  <c r="M139" i="205"/>
  <c r="M33" i="205"/>
  <c r="M39" i="205"/>
  <c r="M10" i="205"/>
  <c r="M15" i="205"/>
  <c r="M24" i="205"/>
  <c r="M40" i="205"/>
  <c r="M44" i="205"/>
  <c r="M35" i="205"/>
  <c r="M37" i="205"/>
  <c r="M20" i="205"/>
  <c r="M18" i="205"/>
  <c r="M21" i="205"/>
  <c r="M12" i="205"/>
  <c r="M31" i="205"/>
  <c r="M19" i="205"/>
  <c r="M32" i="205"/>
  <c r="M13" i="205"/>
  <c r="M23" i="205"/>
  <c r="M34" i="205"/>
  <c r="M30" i="205"/>
  <c r="M42" i="205"/>
  <c r="M36" i="205"/>
  <c r="M16" i="205"/>
  <c r="M38" i="205"/>
  <c r="M17" i="205"/>
  <c r="M11" i="205"/>
  <c r="AF116" i="218"/>
  <c r="AH116" i="218" s="1"/>
  <c r="AE35" i="218" s="1"/>
  <c r="AF144" i="214"/>
  <c r="AH144" i="214" s="1"/>
  <c r="AE39" i="214" s="1"/>
  <c r="AJ39" i="214" s="1"/>
  <c r="M135" i="217"/>
  <c r="M118" i="217"/>
  <c r="M134" i="217"/>
  <c r="M123" i="217"/>
  <c r="M115" i="217"/>
  <c r="M120" i="217"/>
  <c r="M112" i="217"/>
  <c r="M133" i="217"/>
  <c r="M117" i="217"/>
  <c r="M109" i="217"/>
  <c r="M122" i="217"/>
  <c r="M119" i="217"/>
  <c r="M98" i="217"/>
  <c r="M85" i="217"/>
  <c r="M72" i="217"/>
  <c r="M65" i="217"/>
  <c r="M52" i="217"/>
  <c r="M46" i="217"/>
  <c r="M136" i="217"/>
  <c r="M81" i="217"/>
  <c r="M132" i="217"/>
  <c r="M138" i="217"/>
  <c r="M126" i="217"/>
  <c r="M121" i="217"/>
  <c r="M90" i="217"/>
  <c r="M114" i="217"/>
  <c r="M111" i="217"/>
  <c r="M108" i="217"/>
  <c r="M88" i="217"/>
  <c r="M63" i="217"/>
  <c r="M110" i="217"/>
  <c r="M80" i="217"/>
  <c r="M113" i="217"/>
  <c r="M71" i="217"/>
  <c r="M116" i="217"/>
  <c r="M51" i="217"/>
  <c r="M87" i="217"/>
  <c r="M69" i="217"/>
  <c r="M77" i="217"/>
  <c r="M94" i="217"/>
  <c r="M106" i="217"/>
  <c r="M59" i="217"/>
  <c r="M76" i="217"/>
  <c r="M103" i="217"/>
  <c r="M74" i="217"/>
  <c r="M97" i="217"/>
  <c r="M99" i="217"/>
  <c r="M75" i="217"/>
  <c r="M26" i="217"/>
  <c r="M49" i="217"/>
  <c r="M67" i="217"/>
  <c r="M83" i="217"/>
  <c r="M60" i="217"/>
  <c r="M93" i="217"/>
  <c r="M61" i="217"/>
  <c r="M56" i="217"/>
  <c r="M62" i="217"/>
  <c r="M89" i="217"/>
  <c r="M78" i="217"/>
  <c r="M68" i="217"/>
  <c r="M73" i="217"/>
  <c r="M79" i="217"/>
  <c r="M86" i="217"/>
  <c r="M47" i="217"/>
  <c r="M100" i="217"/>
  <c r="M70" i="217"/>
  <c r="M58" i="217"/>
  <c r="M55" i="217"/>
  <c r="M54" i="217"/>
  <c r="M95" i="217"/>
  <c r="M127" i="217"/>
  <c r="M53" i="217"/>
  <c r="M131" i="217"/>
  <c r="M64" i="217"/>
  <c r="M92" i="217"/>
  <c r="M84" i="217"/>
  <c r="M91" i="217"/>
  <c r="M50" i="217"/>
  <c r="M105" i="217"/>
  <c r="M102" i="217"/>
  <c r="M104" i="217"/>
  <c r="M130" i="217"/>
  <c r="M48" i="217"/>
  <c r="M57" i="217"/>
  <c r="M128" i="217"/>
  <c r="M96" i="217"/>
  <c r="M66" i="217"/>
  <c r="M101" i="217"/>
  <c r="M107" i="217"/>
  <c r="M28" i="217"/>
  <c r="M27" i="217"/>
  <c r="M43" i="217"/>
  <c r="M41" i="217"/>
  <c r="M137" i="217"/>
  <c r="M42" i="217"/>
  <c r="M31" i="217"/>
  <c r="M39" i="217"/>
  <c r="M38" i="217"/>
  <c r="M44" i="217"/>
  <c r="M36" i="217"/>
  <c r="M29" i="217"/>
  <c r="M32" i="217"/>
  <c r="M129" i="217"/>
  <c r="M25" i="217"/>
  <c r="M20" i="217"/>
  <c r="M16" i="217"/>
  <c r="M14" i="217"/>
  <c r="M18" i="217"/>
  <c r="M13" i="217"/>
  <c r="M21" i="217"/>
  <c r="M15" i="217"/>
  <c r="M11" i="217"/>
  <c r="M23" i="217"/>
  <c r="M12" i="217"/>
  <c r="M33" i="217"/>
  <c r="L141" i="217"/>
  <c r="M19" i="217"/>
  <c r="M10" i="217"/>
  <c r="M139" i="217"/>
  <c r="M24" i="217"/>
  <c r="M37" i="217"/>
  <c r="M22" i="217"/>
  <c r="M17" i="217"/>
  <c r="AF137" i="210"/>
  <c r="AH137" i="210" s="1"/>
  <c r="AE38" i="210" s="1"/>
  <c r="AJ37" i="214"/>
  <c r="AF144" i="218"/>
  <c r="AH144" i="218" s="1"/>
  <c r="AE39" i="218" s="1"/>
  <c r="BC19" i="218" s="1"/>
  <c r="AF137" i="214"/>
  <c r="AH137" i="214" s="1"/>
  <c r="AE38" i="214" s="1"/>
  <c r="B89" i="206"/>
  <c r="AF123" i="206"/>
  <c r="AH123" i="206" s="1"/>
  <c r="AE36" i="206" s="1"/>
  <c r="BC16" i="206" s="1"/>
  <c r="AJ40" i="206"/>
  <c r="AF102" i="214"/>
  <c r="AH102" i="214" s="1"/>
  <c r="AE33" i="214" s="1"/>
  <c r="AJ33" i="214" s="1"/>
  <c r="AJ36" i="214"/>
  <c r="AF151" i="210"/>
  <c r="AH151" i="210" s="1"/>
  <c r="AE40" i="210" s="1"/>
  <c r="BC20" i="210" s="1"/>
  <c r="M40" i="217"/>
  <c r="AF144" i="210"/>
  <c r="AH144" i="210" s="1"/>
  <c r="AE39" i="210" s="1"/>
  <c r="AF130" i="210"/>
  <c r="AH130" i="210" s="1"/>
  <c r="AE37" i="210" s="1"/>
  <c r="AJ40" i="218"/>
  <c r="AF102" i="210"/>
  <c r="AH102" i="210" s="1"/>
  <c r="AE33" i="210" s="1"/>
  <c r="BC13" i="210" s="1"/>
  <c r="M43" i="205"/>
  <c r="M35" i="217"/>
  <c r="M30" i="217"/>
  <c r="AF137" i="218"/>
  <c r="AH137" i="218" s="1"/>
  <c r="AE38" i="218" s="1"/>
  <c r="AF123" i="218"/>
  <c r="AH123" i="218" s="1"/>
  <c r="AE36" i="218" s="1"/>
  <c r="AF123" i="210"/>
  <c r="AH123" i="210" s="1"/>
  <c r="AE36" i="210" s="1"/>
  <c r="B89" i="218"/>
  <c r="L123" i="213"/>
  <c r="AF116" i="214"/>
  <c r="AH116" i="214" s="1"/>
  <c r="AE35" i="214" s="1"/>
  <c r="BC15" i="214" s="1"/>
  <c r="AF102" i="206"/>
  <c r="AH102" i="206" s="1"/>
  <c r="AE33" i="206" s="1"/>
  <c r="L123" i="209"/>
  <c r="M33" i="209" s="1"/>
  <c r="AF137" i="206"/>
  <c r="AH137" i="206" s="1"/>
  <c r="AE38" i="206" s="1"/>
  <c r="BC18" i="206" s="1"/>
  <c r="M41" i="205"/>
  <c r="M34" i="217"/>
  <c r="AJ37" i="206"/>
  <c r="AF116" i="210"/>
  <c r="AH116" i="210" s="1"/>
  <c r="AE35" i="210" s="1"/>
  <c r="AF130" i="194"/>
  <c r="AH130" i="194" s="1"/>
  <c r="AE37" i="194" s="1"/>
  <c r="AF151" i="194"/>
  <c r="AH151" i="194" s="1"/>
  <c r="AE40" i="194" s="1"/>
  <c r="BC20" i="194" s="1"/>
  <c r="AJ37" i="202"/>
  <c r="AJ38" i="202"/>
  <c r="AJ39" i="202"/>
  <c r="M33" i="197"/>
  <c r="AF144" i="194"/>
  <c r="AH144" i="194" s="1"/>
  <c r="AE39" i="194" s="1"/>
  <c r="AJ39" i="194" s="1"/>
  <c r="M38" i="197"/>
  <c r="AJ33" i="194"/>
  <c r="M116" i="197"/>
  <c r="M108" i="197"/>
  <c r="M133" i="197"/>
  <c r="M118" i="197"/>
  <c r="M115" i="197"/>
  <c r="M132" i="197"/>
  <c r="M123" i="197"/>
  <c r="M112" i="197"/>
  <c r="M97" i="197"/>
  <c r="M120" i="197"/>
  <c r="M109" i="197"/>
  <c r="M128" i="197"/>
  <c r="M117" i="197"/>
  <c r="M114" i="197"/>
  <c r="M105" i="197"/>
  <c r="M136" i="197"/>
  <c r="M122" i="197"/>
  <c r="M111" i="197"/>
  <c r="M135" i="197"/>
  <c r="M130" i="197"/>
  <c r="M119" i="197"/>
  <c r="M134" i="197"/>
  <c r="M113" i="197"/>
  <c r="M121" i="197"/>
  <c r="M52" i="197"/>
  <c r="M110" i="197"/>
  <c r="M47" i="197"/>
  <c r="M72" i="197"/>
  <c r="M89" i="197"/>
  <c r="M78" i="197"/>
  <c r="M64" i="197"/>
  <c r="M63" i="197"/>
  <c r="M49" i="197"/>
  <c r="M50" i="197"/>
  <c r="M101" i="197"/>
  <c r="M86" i="197"/>
  <c r="M71" i="197"/>
  <c r="M66" i="197"/>
  <c r="M59" i="197"/>
  <c r="M57" i="197"/>
  <c r="M62" i="197"/>
  <c r="M68" i="197"/>
  <c r="M94" i="197"/>
  <c r="M74" i="197"/>
  <c r="M73" i="197"/>
  <c r="M87" i="197"/>
  <c r="M88" i="197"/>
  <c r="M67" i="197"/>
  <c r="M60" i="197"/>
  <c r="M79" i="197"/>
  <c r="M107" i="197"/>
  <c r="M48" i="197"/>
  <c r="M127" i="197"/>
  <c r="M80" i="197"/>
  <c r="M70" i="197"/>
  <c r="M81" i="197"/>
  <c r="M95" i="197"/>
  <c r="M58" i="197"/>
  <c r="M96" i="197"/>
  <c r="M76" i="197"/>
  <c r="M84" i="197"/>
  <c r="M55" i="197"/>
  <c r="M83" i="197"/>
  <c r="M77" i="197"/>
  <c r="M90" i="197"/>
  <c r="M126" i="197"/>
  <c r="M91" i="197"/>
  <c r="M85" i="197"/>
  <c r="M46" i="197"/>
  <c r="M102" i="197"/>
  <c r="M131" i="197"/>
  <c r="M98" i="197"/>
  <c r="M104" i="197"/>
  <c r="M92" i="197"/>
  <c r="M100" i="197"/>
  <c r="M106" i="197"/>
  <c r="M99" i="197"/>
  <c r="M65" i="197"/>
  <c r="M54" i="197"/>
  <c r="M103" i="197"/>
  <c r="M93" i="197"/>
  <c r="M53" i="197"/>
  <c r="M137" i="197"/>
  <c r="M69" i="197"/>
  <c r="M75" i="197"/>
  <c r="M51" i="197"/>
  <c r="M61" i="197"/>
  <c r="M138" i="197"/>
  <c r="M56" i="197"/>
  <c r="M129" i="197"/>
  <c r="M28" i="197"/>
  <c r="M27" i="197"/>
  <c r="M29" i="197"/>
  <c r="L141" i="197"/>
  <c r="M139" i="197"/>
  <c r="M141" i="197" s="1"/>
  <c r="M41" i="197"/>
  <c r="M26" i="197"/>
  <c r="M25" i="197"/>
  <c r="M37" i="197"/>
  <c r="AF116" i="198"/>
  <c r="AH116" i="198" s="1"/>
  <c r="AE35" i="198" s="1"/>
  <c r="M14" i="193"/>
  <c r="M24" i="197"/>
  <c r="M11" i="197"/>
  <c r="M116" i="193"/>
  <c r="M108" i="193"/>
  <c r="M135" i="193"/>
  <c r="M118" i="193"/>
  <c r="M110" i="193"/>
  <c r="M133" i="193"/>
  <c r="M117" i="193"/>
  <c r="M132" i="193"/>
  <c r="M122" i="193"/>
  <c r="M114" i="193"/>
  <c r="M119" i="193"/>
  <c r="M126" i="193"/>
  <c r="M121" i="193"/>
  <c r="M96" i="193"/>
  <c r="M66" i="193"/>
  <c r="M59" i="193"/>
  <c r="M128" i="193"/>
  <c r="M112" i="193"/>
  <c r="M65" i="193"/>
  <c r="M136" i="193"/>
  <c r="M80" i="193"/>
  <c r="M115" i="193"/>
  <c r="M105" i="193"/>
  <c r="M89" i="193"/>
  <c r="M134" i="193"/>
  <c r="M111" i="193"/>
  <c r="M138" i="193"/>
  <c r="M123" i="193"/>
  <c r="M120" i="193"/>
  <c r="M97" i="193"/>
  <c r="M83" i="193"/>
  <c r="M51" i="193"/>
  <c r="M113" i="193"/>
  <c r="M109" i="193"/>
  <c r="M102" i="193"/>
  <c r="M99" i="193"/>
  <c r="M86" i="193"/>
  <c r="M127" i="193"/>
  <c r="M101" i="193"/>
  <c r="M85" i="193"/>
  <c r="M81" i="193"/>
  <c r="M78" i="193"/>
  <c r="M61" i="193"/>
  <c r="M74" i="193"/>
  <c r="M90" i="193"/>
  <c r="M104" i="193"/>
  <c r="M71" i="193"/>
  <c r="M77" i="193"/>
  <c r="M54" i="193"/>
  <c r="M92" i="193"/>
  <c r="M47" i="193"/>
  <c r="M106" i="193"/>
  <c r="M46" i="193"/>
  <c r="M137" i="193"/>
  <c r="M103" i="193"/>
  <c r="M48" i="193"/>
  <c r="M57" i="193"/>
  <c r="M94" i="193"/>
  <c r="M100" i="193"/>
  <c r="M130" i="193"/>
  <c r="M70" i="193"/>
  <c r="M49" i="193"/>
  <c r="M67" i="193"/>
  <c r="M60" i="193"/>
  <c r="M98" i="193"/>
  <c r="M76" i="193"/>
  <c r="M56" i="193"/>
  <c r="M87" i="193"/>
  <c r="M84" i="193"/>
  <c r="M63" i="193"/>
  <c r="M62" i="193"/>
  <c r="M91" i="193"/>
  <c r="M107" i="193"/>
  <c r="M73" i="193"/>
  <c r="M50" i="193"/>
  <c r="M72" i="193"/>
  <c r="M93" i="193"/>
  <c r="M52" i="193"/>
  <c r="M58" i="193"/>
  <c r="M79" i="193"/>
  <c r="M53" i="193"/>
  <c r="M68" i="193"/>
  <c r="M75" i="193"/>
  <c r="M95" i="193"/>
  <c r="M55" i="193"/>
  <c r="M64" i="193"/>
  <c r="M88" i="193"/>
  <c r="M69" i="193"/>
  <c r="M131" i="193"/>
  <c r="M25" i="193"/>
  <c r="M28" i="193"/>
  <c r="M29" i="193"/>
  <c r="M27" i="193"/>
  <c r="M42" i="193"/>
  <c r="M129" i="193"/>
  <c r="M26" i="193"/>
  <c r="M34" i="193"/>
  <c r="AF137" i="194"/>
  <c r="AH137" i="194" s="1"/>
  <c r="AE38" i="194" s="1"/>
  <c r="BC18" i="194" s="1"/>
  <c r="AF102" i="202"/>
  <c r="AH102" i="202" s="1"/>
  <c r="AE33" i="202" s="1"/>
  <c r="BC13" i="202" s="1"/>
  <c r="M16" i="193"/>
  <c r="M22" i="197"/>
  <c r="M44" i="197"/>
  <c r="AF123" i="198"/>
  <c r="AH123" i="198" s="1"/>
  <c r="AE36" i="198" s="1"/>
  <c r="BC16" i="198" s="1"/>
  <c r="AF116" i="194"/>
  <c r="AH116" i="194" s="1"/>
  <c r="AE35" i="194" s="1"/>
  <c r="M17" i="197"/>
  <c r="M16" i="197"/>
  <c r="AF137" i="198"/>
  <c r="AH137" i="198" s="1"/>
  <c r="AE38" i="198" s="1"/>
  <c r="BC18" i="198" s="1"/>
  <c r="M44" i="193"/>
  <c r="M15" i="197"/>
  <c r="M10" i="193"/>
  <c r="M20" i="193"/>
  <c r="M39" i="193"/>
  <c r="M40" i="197"/>
  <c r="M24" i="193"/>
  <c r="AF116" i="202"/>
  <c r="AH116" i="202" s="1"/>
  <c r="AE35" i="202" s="1"/>
  <c r="AF123" i="194"/>
  <c r="AH123" i="194" s="1"/>
  <c r="AE36" i="194" s="1"/>
  <c r="BC16" i="194" s="1"/>
  <c r="M10" i="197"/>
  <c r="M21" i="197"/>
  <c r="M23" i="197"/>
  <c r="AJ40" i="198"/>
  <c r="M31" i="193"/>
  <c r="M41" i="193"/>
  <c r="M36" i="193"/>
  <c r="M36" i="197"/>
  <c r="M39" i="197"/>
  <c r="M19" i="193"/>
  <c r="M32" i="197"/>
  <c r="B89" i="202"/>
  <c r="AF102" i="198"/>
  <c r="AH102" i="198" s="1"/>
  <c r="AE33" i="198" s="1"/>
  <c r="BC13" i="198" s="1"/>
  <c r="M19" i="197"/>
  <c r="M31" i="197"/>
  <c r="AF123" i="202"/>
  <c r="AH123" i="202" s="1"/>
  <c r="AE36" i="202" s="1"/>
  <c r="M18" i="197"/>
  <c r="M13" i="193"/>
  <c r="L123" i="201"/>
  <c r="M39" i="201" s="1"/>
  <c r="B89" i="194"/>
  <c r="AF151" i="202"/>
  <c r="AH151" i="202" s="1"/>
  <c r="AE40" i="202" s="1"/>
  <c r="AJ40" i="202" s="1"/>
  <c r="AF144" i="198"/>
  <c r="AH144" i="198" s="1"/>
  <c r="AE39" i="198" s="1"/>
  <c r="BC19" i="198" s="1"/>
  <c r="AJ37" i="198"/>
  <c r="M13" i="197"/>
  <c r="M14" i="197"/>
  <c r="M42" i="197"/>
  <c r="M34" i="197"/>
  <c r="M12" i="197"/>
  <c r="M139" i="193"/>
  <c r="M17" i="193"/>
  <c r="M35" i="197"/>
  <c r="AF144" i="190"/>
  <c r="AH144" i="190" s="1"/>
  <c r="AE39" i="190" s="1"/>
  <c r="BC19" i="190" s="1"/>
  <c r="AF137" i="190"/>
  <c r="AH137" i="190" s="1"/>
  <c r="AE38" i="190" s="1"/>
  <c r="BC18" i="190" s="1"/>
  <c r="AF123" i="190"/>
  <c r="AH123" i="190" s="1"/>
  <c r="AE36" i="190" s="1"/>
  <c r="M44" i="189"/>
  <c r="M39" i="189"/>
  <c r="AF151" i="190"/>
  <c r="AH151" i="190" s="1"/>
  <c r="AE40" i="190" s="1"/>
  <c r="BC20" i="190" s="1"/>
  <c r="M132" i="189"/>
  <c r="M122" i="189"/>
  <c r="M114" i="189"/>
  <c r="M135" i="189"/>
  <c r="M119" i="189"/>
  <c r="M108" i="189"/>
  <c r="M116" i="189"/>
  <c r="M113" i="189"/>
  <c r="M136" i="189"/>
  <c r="M134" i="189"/>
  <c r="M115" i="189"/>
  <c r="M112" i="189"/>
  <c r="M133" i="189"/>
  <c r="M117" i="189"/>
  <c r="M121" i="189"/>
  <c r="M118" i="189"/>
  <c r="M101" i="189"/>
  <c r="M95" i="189"/>
  <c r="M73" i="189"/>
  <c r="M69" i="189"/>
  <c r="M64" i="189"/>
  <c r="M60" i="189"/>
  <c r="M59" i="189"/>
  <c r="M111" i="189"/>
  <c r="M92" i="189"/>
  <c r="M110" i="189"/>
  <c r="M87" i="189"/>
  <c r="M65" i="189"/>
  <c r="M61" i="189"/>
  <c r="M56" i="189"/>
  <c r="M52" i="189"/>
  <c r="M130" i="189"/>
  <c r="M128" i="189"/>
  <c r="M120" i="189"/>
  <c r="M89" i="189"/>
  <c r="M83" i="189"/>
  <c r="M80" i="189"/>
  <c r="M123" i="189"/>
  <c r="M76" i="189"/>
  <c r="M57" i="189"/>
  <c r="M53" i="189"/>
  <c r="M48" i="189"/>
  <c r="M109" i="189"/>
  <c r="M104" i="189"/>
  <c r="M75" i="189"/>
  <c r="M71" i="189"/>
  <c r="M68" i="189"/>
  <c r="M107" i="189"/>
  <c r="M86" i="189"/>
  <c r="M67" i="189"/>
  <c r="M85" i="189"/>
  <c r="M91" i="189"/>
  <c r="M93" i="189"/>
  <c r="M66" i="189"/>
  <c r="M50" i="189"/>
  <c r="M47" i="189"/>
  <c r="M84" i="189"/>
  <c r="M97" i="189"/>
  <c r="M62" i="189"/>
  <c r="M81" i="189"/>
  <c r="M70" i="189"/>
  <c r="M51" i="189"/>
  <c r="M94" i="189"/>
  <c r="M72" i="189"/>
  <c r="M99" i="189"/>
  <c r="M127" i="189"/>
  <c r="M79" i="189"/>
  <c r="M96" i="189"/>
  <c r="M32" i="189"/>
  <c r="M103" i="189"/>
  <c r="M74" i="189"/>
  <c r="M106" i="189"/>
  <c r="M88" i="189"/>
  <c r="M98" i="189"/>
  <c r="M105" i="189"/>
  <c r="M54" i="189"/>
  <c r="M126" i="189"/>
  <c r="M46" i="189"/>
  <c r="M102" i="189"/>
  <c r="M138" i="189"/>
  <c r="M90" i="189"/>
  <c r="M100" i="189"/>
  <c r="M55" i="189"/>
  <c r="M131" i="189"/>
  <c r="M78" i="189"/>
  <c r="M49" i="189"/>
  <c r="M58" i="189"/>
  <c r="M77" i="189"/>
  <c r="M63" i="189"/>
  <c r="M28" i="189"/>
  <c r="M34" i="189"/>
  <c r="M129" i="189"/>
  <c r="M26" i="189"/>
  <c r="M27" i="189"/>
  <c r="M42" i="189"/>
  <c r="M25" i="189"/>
  <c r="M137" i="189"/>
  <c r="M29" i="189"/>
  <c r="M19" i="189"/>
  <c r="M21" i="189"/>
  <c r="L141" i="189"/>
  <c r="AJ37" i="190"/>
  <c r="M10" i="189"/>
  <c r="M40" i="189"/>
  <c r="M30" i="189"/>
  <c r="B89" i="190"/>
  <c r="M22" i="189"/>
  <c r="AJ33" i="190"/>
  <c r="M20" i="189"/>
  <c r="M13" i="189"/>
  <c r="M11" i="189"/>
  <c r="AF116" i="190"/>
  <c r="AH116" i="190" s="1"/>
  <c r="AE35" i="190" s="1"/>
  <c r="M31" i="189"/>
  <c r="AE32" i="2"/>
  <c r="AE31" i="2"/>
  <c r="C798" i="185"/>
  <c r="C779" i="185"/>
  <c r="C780" i="185"/>
  <c r="C782" i="185"/>
  <c r="C790" i="185"/>
  <c r="C776" i="185"/>
  <c r="C778" i="185"/>
  <c r="C781" i="185"/>
  <c r="C784" i="185"/>
  <c r="C799" i="185"/>
  <c r="C806" i="185"/>
  <c r="C795" i="185"/>
  <c r="C796" i="185"/>
  <c r="C797" i="185"/>
  <c r="C802" i="185"/>
  <c r="C807" i="185"/>
  <c r="C808" i="185"/>
  <c r="C811" i="185"/>
  <c r="C783" i="185"/>
  <c r="C791" i="185"/>
  <c r="C794" i="185"/>
  <c r="C786" i="185"/>
  <c r="C774" i="185"/>
  <c r="C775" i="185"/>
  <c r="C777" i="185"/>
  <c r="C805" i="185"/>
  <c r="C803" i="185"/>
  <c r="C809" i="185"/>
  <c r="C801" i="185"/>
  <c r="C800" i="185"/>
  <c r="C792" i="185"/>
  <c r="C789" i="185"/>
  <c r="C989" i="185"/>
  <c r="C1000" i="185"/>
  <c r="C982" i="185"/>
  <c r="C981" i="185"/>
  <c r="C984" i="185"/>
  <c r="C985" i="185"/>
  <c r="C986" i="185"/>
  <c r="C987" i="185"/>
  <c r="C983" i="185"/>
  <c r="C988" i="185"/>
  <c r="C990" i="185"/>
  <c r="C991" i="185"/>
  <c r="C993" i="185"/>
  <c r="C995" i="185"/>
  <c r="C996" i="185"/>
  <c r="C997" i="185"/>
  <c r="C998" i="185"/>
  <c r="C999" i="185"/>
  <c r="C1001" i="185"/>
  <c r="C1002" i="185"/>
  <c r="C1003" i="185"/>
  <c r="C1004" i="185"/>
  <c r="C1005" i="185"/>
  <c r="C1006" i="185"/>
  <c r="C994" i="185"/>
  <c r="C1007" i="185"/>
  <c r="C1014" i="185"/>
  <c r="C1008" i="185"/>
  <c r="C1009" i="185"/>
  <c r="C1010" i="185"/>
  <c r="C1011" i="185"/>
  <c r="C1012" i="185"/>
  <c r="C1013" i="185"/>
  <c r="C637" i="185"/>
  <c r="C635" i="185"/>
  <c r="C649" i="185"/>
  <c r="C632" i="185"/>
  <c r="C633" i="185"/>
  <c r="C634" i="185"/>
  <c r="C636" i="185"/>
  <c r="C638" i="185"/>
  <c r="C639" i="185"/>
  <c r="C641" i="185"/>
  <c r="C642" i="185"/>
  <c r="C643" i="185"/>
  <c r="C644" i="185"/>
  <c r="C645" i="185"/>
  <c r="C646" i="185"/>
  <c r="C647" i="185"/>
  <c r="C648" i="185"/>
  <c r="C650" i="185"/>
  <c r="C651" i="185"/>
  <c r="C652" i="185"/>
  <c r="C653" i="185"/>
  <c r="C704" i="185"/>
  <c r="C700" i="185"/>
  <c r="C689" i="185"/>
  <c r="C711" i="185"/>
  <c r="C686" i="185"/>
  <c r="C688" i="185"/>
  <c r="C690" i="185"/>
  <c r="C692" i="185"/>
  <c r="C701" i="185"/>
  <c r="C709" i="185"/>
  <c r="C699" i="185"/>
  <c r="C712" i="185"/>
  <c r="C705" i="185"/>
  <c r="C706" i="185"/>
  <c r="C691" i="185"/>
  <c r="C694" i="185"/>
  <c r="C696" i="185"/>
  <c r="C698" i="185"/>
  <c r="C693" i="185"/>
  <c r="C684" i="185"/>
  <c r="C685" i="185"/>
  <c r="C687" i="185"/>
  <c r="C708" i="185"/>
  <c r="C707" i="185"/>
  <c r="C710" i="185"/>
  <c r="C703" i="185"/>
  <c r="C702" i="185"/>
  <c r="C697" i="185"/>
  <c r="C695" i="185"/>
  <c r="C825" i="185"/>
  <c r="C819" i="185"/>
  <c r="C821" i="185"/>
  <c r="C816" i="185"/>
  <c r="C818" i="185"/>
  <c r="C823" i="185"/>
  <c r="C833" i="185"/>
  <c r="C840" i="185"/>
  <c r="C829" i="185"/>
  <c r="C830" i="185"/>
  <c r="C831" i="185"/>
  <c r="C836" i="185"/>
  <c r="C837" i="185"/>
  <c r="C822" i="185"/>
  <c r="C826" i="185"/>
  <c r="C820" i="185"/>
  <c r="C828" i="185"/>
  <c r="C824" i="185"/>
  <c r="C814" i="185"/>
  <c r="C815" i="185"/>
  <c r="C839" i="185"/>
  <c r="C838" i="185"/>
  <c r="C841" i="185"/>
  <c r="C835" i="185"/>
  <c r="C832" i="185"/>
  <c r="C817" i="185"/>
  <c r="C834" i="185"/>
  <c r="C827" i="185"/>
  <c r="C615" i="185"/>
  <c r="C620" i="185"/>
  <c r="C612" i="185"/>
  <c r="C611" i="185"/>
  <c r="C613" i="185"/>
  <c r="C616" i="185"/>
  <c r="C599" i="185"/>
  <c r="C598" i="185"/>
  <c r="C601" i="185"/>
  <c r="C602" i="185"/>
  <c r="C608" i="185"/>
  <c r="C627" i="185"/>
  <c r="C618" i="185"/>
  <c r="C617" i="185"/>
  <c r="C619" i="185"/>
  <c r="C621" i="185"/>
  <c r="C622" i="185"/>
  <c r="C623" i="185"/>
  <c r="C624" i="185"/>
  <c r="C614" i="185"/>
  <c r="C605" i="185"/>
  <c r="C607" i="185"/>
  <c r="C603" i="185"/>
  <c r="C596" i="185"/>
  <c r="C597" i="185"/>
  <c r="C600" i="185"/>
  <c r="C626" i="185"/>
  <c r="C625" i="185"/>
  <c r="C604" i="185"/>
  <c r="C628" i="185"/>
  <c r="C610" i="185"/>
  <c r="C609" i="185"/>
  <c r="C606" i="185"/>
  <c r="C713" i="185"/>
  <c r="C719" i="185"/>
  <c r="C721" i="185"/>
  <c r="C723" i="185"/>
  <c r="C726" i="185"/>
  <c r="C737" i="185"/>
  <c r="C743" i="185"/>
  <c r="C724" i="185"/>
  <c r="C722" i="185"/>
  <c r="C728" i="185"/>
  <c r="C734" i="185"/>
  <c r="C735" i="185"/>
  <c r="C740" i="185"/>
  <c r="C744" i="185"/>
  <c r="C733" i="185"/>
  <c r="C725" i="185"/>
  <c r="C718" i="185"/>
  <c r="C730" i="185"/>
  <c r="C732" i="185"/>
  <c r="C727" i="185"/>
  <c r="C717" i="185"/>
  <c r="C720" i="185"/>
  <c r="C742" i="185"/>
  <c r="C741" i="185"/>
  <c r="C745" i="185"/>
  <c r="C739" i="185"/>
  <c r="C738" i="185"/>
  <c r="C731" i="185"/>
  <c r="C729" i="185"/>
  <c r="C736" i="185"/>
  <c r="C916" i="185"/>
  <c r="C904" i="185"/>
  <c r="C906" i="185"/>
  <c r="C921" i="185"/>
  <c r="C922" i="185"/>
  <c r="C923" i="185"/>
  <c r="C924" i="185"/>
  <c r="C901" i="185"/>
  <c r="C903" i="185"/>
  <c r="C905" i="185"/>
  <c r="C908" i="185"/>
  <c r="C918" i="185"/>
  <c r="C927" i="185"/>
  <c r="C915" i="185"/>
  <c r="C907" i="185"/>
  <c r="C911" i="185"/>
  <c r="C900" i="185"/>
  <c r="C912" i="185"/>
  <c r="C914" i="185"/>
  <c r="C909" i="185"/>
  <c r="C899" i="185"/>
  <c r="C902" i="185"/>
  <c r="C926" i="185"/>
  <c r="C925" i="185"/>
  <c r="C928" i="185"/>
  <c r="C920" i="185"/>
  <c r="C919" i="185"/>
  <c r="C913" i="185"/>
  <c r="C910" i="185"/>
  <c r="C917" i="185"/>
  <c r="C659" i="185"/>
  <c r="C660" i="185"/>
  <c r="C661" i="185"/>
  <c r="C670" i="185"/>
  <c r="C674" i="185"/>
  <c r="C672" i="185"/>
  <c r="C665" i="185"/>
  <c r="C671" i="185"/>
  <c r="C677" i="185"/>
  <c r="C681" i="185"/>
  <c r="C656" i="185"/>
  <c r="C658" i="185"/>
  <c r="C663" i="185"/>
  <c r="C680" i="185"/>
  <c r="C666" i="185"/>
  <c r="C662" i="185"/>
  <c r="C667" i="185"/>
  <c r="C655" i="185"/>
  <c r="C657" i="185"/>
  <c r="C669" i="185"/>
  <c r="C664" i="185"/>
  <c r="C654" i="185"/>
  <c r="C679" i="185"/>
  <c r="C678" i="185"/>
  <c r="C682" i="185"/>
  <c r="C676" i="185"/>
  <c r="C675" i="185"/>
  <c r="C668" i="185"/>
  <c r="C673" i="185"/>
  <c r="C858" i="185"/>
  <c r="C859" i="185"/>
  <c r="C844" i="185"/>
  <c r="C847" i="185"/>
  <c r="C848" i="185"/>
  <c r="C854" i="185"/>
  <c r="C862" i="185"/>
  <c r="C851" i="185"/>
  <c r="C852" i="185"/>
  <c r="C846" i="185"/>
  <c r="C860" i="185"/>
  <c r="C857" i="185"/>
  <c r="C850" i="185"/>
  <c r="C845" i="185"/>
  <c r="C861" i="185"/>
  <c r="C863" i="185"/>
  <c r="C849" i="185"/>
  <c r="C856" i="185"/>
  <c r="C855" i="185"/>
  <c r="C843" i="185"/>
  <c r="C842" i="185"/>
  <c r="C853" i="185"/>
  <c r="C868" i="185"/>
  <c r="C870" i="185"/>
  <c r="C871" i="185"/>
  <c r="C877" i="185"/>
  <c r="C881" i="185"/>
  <c r="C875" i="185"/>
  <c r="C879" i="185"/>
  <c r="C869" i="185"/>
  <c r="C876" i="185"/>
  <c r="C878" i="185"/>
  <c r="C874" i="185"/>
  <c r="C867" i="185"/>
  <c r="C882" i="185"/>
  <c r="C865" i="185"/>
  <c r="C873" i="185"/>
  <c r="C880" i="185"/>
  <c r="C866" i="185"/>
  <c r="C872" i="185"/>
  <c r="C864" i="185"/>
  <c r="C933" i="185"/>
  <c r="C938" i="185"/>
  <c r="C939" i="185"/>
  <c r="C945" i="185"/>
  <c r="C950" i="185"/>
  <c r="C935" i="185"/>
  <c r="C937" i="185"/>
  <c r="C942" i="185"/>
  <c r="C943" i="185"/>
  <c r="C936" i="185"/>
  <c r="C944" i="185"/>
  <c r="C948" i="185"/>
  <c r="C934" i="185"/>
  <c r="C949" i="185"/>
  <c r="C951" i="185"/>
  <c r="C947" i="185"/>
  <c r="C941" i="185"/>
  <c r="C932" i="185"/>
  <c r="C946" i="185"/>
  <c r="C940" i="185"/>
  <c r="C962" i="185"/>
  <c r="C967" i="185"/>
  <c r="C964" i="185"/>
  <c r="C968" i="185"/>
  <c r="C975" i="185"/>
  <c r="C978" i="185"/>
  <c r="C972" i="185"/>
  <c r="C973" i="185"/>
  <c r="C966" i="185"/>
  <c r="C974" i="185"/>
  <c r="C971" i="185"/>
  <c r="C965" i="185"/>
  <c r="C979" i="185"/>
  <c r="C970" i="185"/>
  <c r="C977" i="185"/>
  <c r="C963" i="185"/>
  <c r="C976" i="185"/>
  <c r="C961" i="185"/>
  <c r="C969" i="185"/>
  <c r="C573" i="185"/>
  <c r="C582" i="185"/>
  <c r="C569" i="185"/>
  <c r="C576" i="185"/>
  <c r="C577" i="185"/>
  <c r="C578" i="185"/>
  <c r="C579" i="185"/>
  <c r="C575" i="185"/>
  <c r="C572" i="185"/>
  <c r="C580" i="185"/>
  <c r="C583" i="185"/>
  <c r="C570" i="185"/>
  <c r="C581" i="185"/>
  <c r="C571" i="185"/>
  <c r="C574" i="185"/>
  <c r="C549" i="185"/>
  <c r="C548" i="185"/>
  <c r="C551" i="185"/>
  <c r="C553" i="185"/>
  <c r="C558" i="185"/>
  <c r="C565" i="185"/>
  <c r="C546" i="185"/>
  <c r="C545" i="185"/>
  <c r="C567" i="185"/>
  <c r="C561" i="185"/>
  <c r="C556" i="185"/>
  <c r="C557" i="185"/>
  <c r="C568" i="185"/>
  <c r="C562" i="185"/>
  <c r="C563" i="185"/>
  <c r="C552" i="185"/>
  <c r="C554" i="185"/>
  <c r="C550" i="185"/>
  <c r="C564" i="185"/>
  <c r="C547" i="185"/>
  <c r="C566" i="185"/>
  <c r="C560" i="185"/>
  <c r="C559" i="185"/>
  <c r="C555" i="185"/>
  <c r="C771" i="185"/>
  <c r="C773" i="185"/>
  <c r="C772" i="185"/>
  <c r="C767" i="185"/>
  <c r="C770" i="185"/>
  <c r="C766" i="185"/>
  <c r="C768" i="185"/>
  <c r="C765" i="185"/>
  <c r="C769" i="185"/>
  <c r="C755" i="185"/>
  <c r="C750" i="185"/>
  <c r="C749" i="185"/>
  <c r="C751" i="185"/>
  <c r="C752" i="185"/>
  <c r="C753" i="185"/>
  <c r="C756" i="185"/>
  <c r="C757" i="185"/>
  <c r="C759" i="185"/>
  <c r="C761" i="185"/>
  <c r="C762" i="185"/>
  <c r="C760" i="185"/>
  <c r="C758" i="185"/>
  <c r="C763" i="185"/>
  <c r="C530" i="185"/>
  <c r="C531" i="185"/>
  <c r="C538" i="185"/>
  <c r="C541" i="185"/>
  <c r="C540" i="185"/>
  <c r="C543" i="185"/>
  <c r="C544" i="185"/>
  <c r="C589" i="185"/>
  <c r="C590" i="185"/>
  <c r="C591" i="185"/>
  <c r="C587" i="185"/>
  <c r="C588" i="185"/>
  <c r="C585" i="185"/>
  <c r="C586" i="185"/>
  <c r="C532" i="185"/>
  <c r="C537" i="185"/>
  <c r="C536" i="185"/>
  <c r="C534" i="185"/>
  <c r="C535" i="185"/>
  <c r="C533" i="185"/>
  <c r="C1020" i="185"/>
  <c r="C1022" i="185"/>
  <c r="C1021" i="185"/>
  <c r="C1019" i="185"/>
  <c r="C1015" i="185"/>
  <c r="C1017" i="185"/>
  <c r="C1018" i="185"/>
  <c r="C1016" i="185"/>
  <c r="C957" i="185"/>
  <c r="C960" i="185"/>
  <c r="C955" i="185"/>
  <c r="C958" i="185"/>
  <c r="C959" i="185"/>
  <c r="C954" i="185"/>
  <c r="C956" i="185"/>
  <c r="C542" i="185"/>
  <c r="C683" i="185"/>
  <c r="C885" i="185"/>
  <c r="C592" i="185"/>
  <c r="C327" i="185"/>
  <c r="C328" i="185"/>
  <c r="C501" i="185"/>
  <c r="C884" i="185"/>
  <c r="C886" i="185"/>
  <c r="C887" i="185"/>
  <c r="C888" i="185"/>
  <c r="C889" i="185"/>
  <c r="C891" i="185"/>
  <c r="C892" i="185"/>
  <c r="C893" i="185"/>
  <c r="C894" i="185"/>
  <c r="C895" i="185"/>
  <c r="C896" i="185"/>
  <c r="C897" i="185"/>
  <c r="C898" i="185"/>
  <c r="C787" i="185"/>
  <c r="BC19" i="206" l="1"/>
  <c r="BC16" i="202"/>
  <c r="BC13" i="206"/>
  <c r="BC16" i="226"/>
  <c r="BC15" i="234"/>
  <c r="BC20" i="230"/>
  <c r="BC18" i="222"/>
  <c r="BC13" i="246"/>
  <c r="AJ37" i="246"/>
  <c r="M42" i="225"/>
  <c r="M141" i="217"/>
  <c r="AJ33" i="202"/>
  <c r="BC13" i="262"/>
  <c r="M24" i="253"/>
  <c r="M12" i="253"/>
  <c r="M49" i="253"/>
  <c r="M131" i="253"/>
  <c r="M76" i="253"/>
  <c r="M66" i="253"/>
  <c r="M135" i="253"/>
  <c r="M120" i="253"/>
  <c r="BC17" i="210"/>
  <c r="BC20" i="262"/>
  <c r="M15" i="253"/>
  <c r="M139" i="253"/>
  <c r="M129" i="253"/>
  <c r="M20" i="253"/>
  <c r="M55" i="253"/>
  <c r="M79" i="253"/>
  <c r="M105" i="253"/>
  <c r="M78" i="253"/>
  <c r="M59" i="253"/>
  <c r="M102" i="253"/>
  <c r="M72" i="253"/>
  <c r="M88" i="253"/>
  <c r="M113" i="253"/>
  <c r="M117" i="253"/>
  <c r="M114" i="253"/>
  <c r="BC13" i="222"/>
  <c r="M42" i="253"/>
  <c r="M22" i="253"/>
  <c r="M93" i="253"/>
  <c r="M54" i="253"/>
  <c r="M85" i="253"/>
  <c r="M104" i="253"/>
  <c r="M109" i="253"/>
  <c r="BC15" i="190"/>
  <c r="BC15" i="198"/>
  <c r="BC19" i="210"/>
  <c r="BC15" i="206"/>
  <c r="AJ38" i="222"/>
  <c r="BC16" i="238"/>
  <c r="M41" i="253"/>
  <c r="M33" i="253"/>
  <c r="M14" i="253"/>
  <c r="M44" i="253"/>
  <c r="M25" i="253"/>
  <c r="M18" i="253"/>
  <c r="M128" i="253"/>
  <c r="M138" i="253"/>
  <c r="M89" i="253"/>
  <c r="M103" i="253"/>
  <c r="M92" i="253"/>
  <c r="M70" i="253"/>
  <c r="M99" i="253"/>
  <c r="M63" i="253"/>
  <c r="M121" i="253"/>
  <c r="M115" i="253"/>
  <c r="M122" i="253"/>
  <c r="AJ38" i="190"/>
  <c r="M36" i="253"/>
  <c r="M32" i="253"/>
  <c r="L141" i="253"/>
  <c r="L3" i="253" s="1"/>
  <c r="L4" i="253" s="1"/>
  <c r="L5" i="253" s="1"/>
  <c r="L6" i="253" s="1"/>
  <c r="L7" i="253" s="1"/>
  <c r="L8" i="253" s="1"/>
  <c r="M10" i="253"/>
  <c r="M100" i="253"/>
  <c r="M81" i="253"/>
  <c r="M96" i="253"/>
  <c r="M62" i="253"/>
  <c r="M86" i="253"/>
  <c r="M69" i="253"/>
  <c r="M90" i="253"/>
  <c r="M127" i="253"/>
  <c r="M61" i="253"/>
  <c r="M134" i="253"/>
  <c r="M119" i="253"/>
  <c r="BC13" i="238"/>
  <c r="BC18" i="250"/>
  <c r="M23" i="253"/>
  <c r="M17" i="253"/>
  <c r="M40" i="253"/>
  <c r="M29" i="253"/>
  <c r="M84" i="253"/>
  <c r="M107" i="253"/>
  <c r="M77" i="253"/>
  <c r="M94" i="253"/>
  <c r="M57" i="253"/>
  <c r="M75" i="253"/>
  <c r="M65" i="253"/>
  <c r="M67" i="253"/>
  <c r="M110" i="253"/>
  <c r="M108" i="253"/>
  <c r="M12" i="221"/>
  <c r="M24" i="221"/>
  <c r="BC15" i="202"/>
  <c r="BC17" i="226"/>
  <c r="BC18" i="214"/>
  <c r="BC15" i="226"/>
  <c r="BC20" i="222"/>
  <c r="AJ36" i="254"/>
  <c r="BC16" i="190"/>
  <c r="BC20" i="202"/>
  <c r="BC17" i="194"/>
  <c r="BC17" i="234"/>
  <c r="AJ35" i="250"/>
  <c r="AJ39" i="242"/>
  <c r="BC20" i="246"/>
  <c r="AJ38" i="254"/>
  <c r="BC16" i="258"/>
  <c r="BC15" i="194"/>
  <c r="AJ37" i="222"/>
  <c r="AJ39" i="210"/>
  <c r="BC18" i="210"/>
  <c r="AJ37" i="230"/>
  <c r="BC19" i="222"/>
  <c r="BC19" i="238"/>
  <c r="BC13" i="254"/>
  <c r="M38" i="221"/>
  <c r="BC16" i="218"/>
  <c r="M40" i="209"/>
  <c r="BC15" i="218"/>
  <c r="AJ36" i="222"/>
  <c r="AJ40" i="262"/>
  <c r="M17" i="221"/>
  <c r="M19" i="221"/>
  <c r="AJ39" i="218"/>
  <c r="M31" i="209"/>
  <c r="M37" i="249"/>
  <c r="BC16" i="250"/>
  <c r="BC19" i="258"/>
  <c r="M141" i="189"/>
  <c r="M44" i="221"/>
  <c r="M31" i="221"/>
  <c r="M38" i="201"/>
  <c r="AJ37" i="210"/>
  <c r="M36" i="209"/>
  <c r="BC19" i="226"/>
  <c r="M42" i="249"/>
  <c r="BC17" i="238"/>
  <c r="AJ39" i="254"/>
  <c r="M15" i="221"/>
  <c r="AJ38" i="198"/>
  <c r="L3" i="193"/>
  <c r="L4" i="193" s="1"/>
  <c r="L5" i="193" s="1"/>
  <c r="L6" i="193" s="1"/>
  <c r="L7" i="193" s="1"/>
  <c r="L8" i="193" s="1"/>
  <c r="BC15" i="210"/>
  <c r="AJ37" i="234"/>
  <c r="AJ40" i="230"/>
  <c r="AJ40" i="222"/>
  <c r="BC13" i="234"/>
  <c r="BC15" i="262"/>
  <c r="M35" i="221"/>
  <c r="BC16" i="210"/>
  <c r="M38" i="209"/>
  <c r="BC18" i="226"/>
  <c r="M14" i="221"/>
  <c r="AJ35" i="206"/>
  <c r="BC19" i="234"/>
  <c r="AJ13" i="214"/>
  <c r="B13" i="214" s="1"/>
  <c r="BA13" i="214"/>
  <c r="AJ21" i="190"/>
  <c r="B21" i="190" s="1"/>
  <c r="BA21" i="190"/>
  <c r="BC21" i="190"/>
  <c r="BA14" i="234"/>
  <c r="AJ14" i="234"/>
  <c r="B14" i="234" s="1"/>
  <c r="BC14" i="234"/>
  <c r="AJ37" i="194"/>
  <c r="AJ40" i="194"/>
  <c r="BC17" i="206"/>
  <c r="AJ13" i="206"/>
  <c r="B13" i="206" s="1"/>
  <c r="BA13" i="206"/>
  <c r="AJ13" i="218"/>
  <c r="B13" i="218" s="1"/>
  <c r="BA13" i="218"/>
  <c r="BA16" i="234"/>
  <c r="AJ16" i="234"/>
  <c r="B16" i="234" s="1"/>
  <c r="AJ14" i="230"/>
  <c r="B14" i="230" s="1"/>
  <c r="BC14" i="230"/>
  <c r="BA14" i="230"/>
  <c r="BC23" i="238"/>
  <c r="AJ23" i="238"/>
  <c r="B23" i="238" s="1"/>
  <c r="BA23" i="238"/>
  <c r="BC14" i="262"/>
  <c r="BA14" i="262"/>
  <c r="AJ14" i="262"/>
  <c r="B14" i="262" s="1"/>
  <c r="AJ22" i="202"/>
  <c r="B22" i="202" s="1"/>
  <c r="BA22" i="202"/>
  <c r="BC22" i="202"/>
  <c r="BC14" i="218"/>
  <c r="BA14" i="218"/>
  <c r="AJ14" i="218"/>
  <c r="B14" i="218" s="1"/>
  <c r="AJ24" i="226"/>
  <c r="B24" i="226" s="1"/>
  <c r="BC24" i="226"/>
  <c r="BA24" i="226"/>
  <c r="BC31" i="242"/>
  <c r="BA31" i="242"/>
  <c r="AJ31" i="242"/>
  <c r="BA17" i="254"/>
  <c r="AJ17" i="254"/>
  <c r="B17" i="254" s="1"/>
  <c r="BA19" i="218"/>
  <c r="AJ19" i="218"/>
  <c r="B19" i="218" s="1"/>
  <c r="BC24" i="210"/>
  <c r="BA24" i="210"/>
  <c r="AJ24" i="210"/>
  <c r="B24" i="210" s="1"/>
  <c r="BA19" i="242"/>
  <c r="AJ19" i="242"/>
  <c r="B19" i="242" s="1"/>
  <c r="AJ13" i="250"/>
  <c r="B13" i="250" s="1"/>
  <c r="BA13" i="250"/>
  <c r="BA18" i="262"/>
  <c r="AJ18" i="262"/>
  <c r="B18" i="262" s="1"/>
  <c r="AJ18" i="206"/>
  <c r="B18" i="206" s="1"/>
  <c r="BA18" i="206"/>
  <c r="BA27" i="222"/>
  <c r="AJ27" i="222"/>
  <c r="B27" i="222" s="1"/>
  <c r="BC27" i="222"/>
  <c r="BA16" i="238"/>
  <c r="AJ16" i="238"/>
  <c r="B16" i="238" s="1"/>
  <c r="BC27" i="258"/>
  <c r="BA27" i="258"/>
  <c r="AJ27" i="258"/>
  <c r="B27" i="258" s="1"/>
  <c r="BA15" i="198"/>
  <c r="AJ15" i="198"/>
  <c r="B15" i="198" s="1"/>
  <c r="BC22" i="222"/>
  <c r="BA22" i="222"/>
  <c r="AJ22" i="222"/>
  <c r="B22" i="222" s="1"/>
  <c r="AJ32" i="250"/>
  <c r="BC32" i="250"/>
  <c r="BA32" i="250"/>
  <c r="BA20" i="258"/>
  <c r="AJ20" i="258"/>
  <c r="B20" i="258" s="1"/>
  <c r="BA30" i="210"/>
  <c r="AJ30" i="210"/>
  <c r="BC30" i="210"/>
  <c r="BC29" i="190"/>
  <c r="AJ29" i="190"/>
  <c r="BA29" i="190"/>
  <c r="BA29" i="198"/>
  <c r="BC29" i="198"/>
  <c r="AJ29" i="198"/>
  <c r="BA17" i="218"/>
  <c r="AJ17" i="218"/>
  <c r="B17" i="218" s="1"/>
  <c r="AJ16" i="226"/>
  <c r="B16" i="226" s="1"/>
  <c r="BA16" i="226"/>
  <c r="AJ20" i="250"/>
  <c r="B20" i="250" s="1"/>
  <c r="BA20" i="250"/>
  <c r="BA17" i="250"/>
  <c r="AJ17" i="250"/>
  <c r="B17" i="250" s="1"/>
  <c r="BC30" i="262"/>
  <c r="BA30" i="262"/>
  <c r="AJ30" i="262"/>
  <c r="BA32" i="202"/>
  <c r="BC32" i="202"/>
  <c r="AJ32" i="202"/>
  <c r="AJ23" i="214"/>
  <c r="B23" i="214" s="1"/>
  <c r="BC23" i="214"/>
  <c r="BA23" i="214"/>
  <c r="BA17" i="222"/>
  <c r="AJ17" i="222"/>
  <c r="B17" i="222" s="1"/>
  <c r="AJ29" i="230"/>
  <c r="BA29" i="230"/>
  <c r="BC29" i="230"/>
  <c r="BC22" i="246"/>
  <c r="BA22" i="246"/>
  <c r="AJ22" i="246"/>
  <c r="B22" i="246" s="1"/>
  <c r="AJ18" i="258"/>
  <c r="B18" i="258" s="1"/>
  <c r="BA18" i="258"/>
  <c r="BC22" i="214"/>
  <c r="AJ22" i="214"/>
  <c r="B22" i="214" s="1"/>
  <c r="BA22" i="214"/>
  <c r="BA18" i="194"/>
  <c r="AJ18" i="194"/>
  <c r="B18" i="194" s="1"/>
  <c r="BA26" i="202"/>
  <c r="BC26" i="202"/>
  <c r="AJ26" i="202"/>
  <c r="B26" i="202" s="1"/>
  <c r="AJ16" i="206"/>
  <c r="B16" i="206" s="1"/>
  <c r="BA16" i="206"/>
  <c r="AJ22" i="234"/>
  <c r="B22" i="234" s="1"/>
  <c r="BC22" i="234"/>
  <c r="BA22" i="234"/>
  <c r="BC26" i="246"/>
  <c r="BA26" i="246"/>
  <c r="AJ26" i="246"/>
  <c r="B26" i="246" s="1"/>
  <c r="BA18" i="242"/>
  <c r="AJ18" i="242"/>
  <c r="B18" i="242" s="1"/>
  <c r="AJ18" i="254"/>
  <c r="B18" i="254" s="1"/>
  <c r="BA18" i="254"/>
  <c r="AJ20" i="206"/>
  <c r="B20" i="206" s="1"/>
  <c r="BA20" i="206"/>
  <c r="BC17" i="242"/>
  <c r="BC13" i="194"/>
  <c r="BC20" i="250"/>
  <c r="BA26" i="198"/>
  <c r="BC26" i="198"/>
  <c r="AJ26" i="198"/>
  <c r="B26" i="198" s="1"/>
  <c r="AJ35" i="194"/>
  <c r="BC19" i="194"/>
  <c r="AJ37" i="218"/>
  <c r="AJ39" i="206"/>
  <c r="M37" i="209"/>
  <c r="M41" i="209"/>
  <c r="AJ39" i="234"/>
  <c r="BC20" i="234"/>
  <c r="AJ33" i="234"/>
  <c r="BC18" i="230"/>
  <c r="BC16" i="246"/>
  <c r="BC20" i="242"/>
  <c r="AJ39" i="238"/>
  <c r="BC17" i="250"/>
  <c r="AJ33" i="262"/>
  <c r="BC15" i="254"/>
  <c r="BC32" i="214"/>
  <c r="BA32" i="214"/>
  <c r="AJ32" i="214"/>
  <c r="BC29" i="210"/>
  <c r="AJ29" i="210"/>
  <c r="BA29" i="210"/>
  <c r="AJ21" i="226"/>
  <c r="B21" i="226" s="1"/>
  <c r="BA21" i="226"/>
  <c r="BC21" i="226"/>
  <c r="AJ21" i="234"/>
  <c r="B21" i="234" s="1"/>
  <c r="BC21" i="234"/>
  <c r="BA21" i="234"/>
  <c r="BC30" i="242"/>
  <c r="BA30" i="242"/>
  <c r="AJ30" i="242"/>
  <c r="BC22" i="190"/>
  <c r="AJ22" i="190"/>
  <c r="B22" i="190" s="1"/>
  <c r="BA22" i="190"/>
  <c r="BA17" i="198"/>
  <c r="AJ17" i="198"/>
  <c r="B17" i="198" s="1"/>
  <c r="BC23" i="218"/>
  <c r="BA23" i="218"/>
  <c r="AJ23" i="218"/>
  <c r="B23" i="218" s="1"/>
  <c r="BC28" i="222"/>
  <c r="BA28" i="222"/>
  <c r="AJ28" i="222"/>
  <c r="B28" i="222" s="1"/>
  <c r="BA17" i="238"/>
  <c r="AJ17" i="238"/>
  <c r="B17" i="238" s="1"/>
  <c r="BC29" i="258"/>
  <c r="AJ29" i="258"/>
  <c r="BA29" i="258"/>
  <c r="AJ15" i="210"/>
  <c r="B15" i="210" s="1"/>
  <c r="BA15" i="210"/>
  <c r="BA17" i="210"/>
  <c r="AJ17" i="210"/>
  <c r="B17" i="210" s="1"/>
  <c r="AJ27" i="242"/>
  <c r="B27" i="242" s="1"/>
  <c r="BC27" i="242"/>
  <c r="BA27" i="242"/>
  <c r="BA32" i="254"/>
  <c r="AJ32" i="254"/>
  <c r="BC32" i="254"/>
  <c r="BA20" i="202"/>
  <c r="AJ20" i="202"/>
  <c r="B20" i="202" s="1"/>
  <c r="BA31" i="226"/>
  <c r="AJ31" i="226"/>
  <c r="BC31" i="226"/>
  <c r="BA15" i="238"/>
  <c r="AJ15" i="238"/>
  <c r="B15" i="238" s="1"/>
  <c r="AJ21" i="250"/>
  <c r="B21" i="250" s="1"/>
  <c r="BA21" i="250"/>
  <c r="BC21" i="250"/>
  <c r="BC31" i="254"/>
  <c r="BA31" i="254"/>
  <c r="AJ31" i="254"/>
  <c r="BA32" i="190"/>
  <c r="BC32" i="190"/>
  <c r="AJ32" i="190"/>
  <c r="AJ16" i="230"/>
  <c r="B16" i="230" s="1"/>
  <c r="BA16" i="230"/>
  <c r="AJ25" i="238"/>
  <c r="B25" i="238" s="1"/>
  <c r="BA25" i="238"/>
  <c r="BC25" i="238"/>
  <c r="BC25" i="254"/>
  <c r="BA25" i="254"/>
  <c r="AJ25" i="254"/>
  <c r="B25" i="254" s="1"/>
  <c r="BA28" i="190"/>
  <c r="BC28" i="190"/>
  <c r="AJ28" i="190"/>
  <c r="B28" i="190" s="1"/>
  <c r="AJ14" i="190"/>
  <c r="B14" i="190" s="1"/>
  <c r="BC14" i="190"/>
  <c r="BA14" i="190"/>
  <c r="BA28" i="198"/>
  <c r="BC28" i="198"/>
  <c r="AJ28" i="198"/>
  <c r="B28" i="198" s="1"/>
  <c r="BC23" i="210"/>
  <c r="BA23" i="210"/>
  <c r="AJ23" i="210"/>
  <c r="B23" i="210" s="1"/>
  <c r="AJ18" i="222"/>
  <c r="B18" i="222" s="1"/>
  <c r="BA18" i="222"/>
  <c r="AJ27" i="250"/>
  <c r="B27" i="250" s="1"/>
  <c r="BC27" i="250"/>
  <c r="BA27" i="250"/>
  <c r="BC31" i="262"/>
  <c r="BA31" i="262"/>
  <c r="AJ31" i="262"/>
  <c r="BC28" i="258"/>
  <c r="AJ28" i="258"/>
  <c r="B28" i="258" s="1"/>
  <c r="BA28" i="258"/>
  <c r="BA19" i="190"/>
  <c r="AJ19" i="190"/>
  <c r="B19" i="190" s="1"/>
  <c r="BC27" i="214"/>
  <c r="BA27" i="214"/>
  <c r="AJ27" i="214"/>
  <c r="B27" i="214" s="1"/>
  <c r="BA24" i="230"/>
  <c r="AJ24" i="230"/>
  <c r="B24" i="230" s="1"/>
  <c r="BC24" i="230"/>
  <c r="BC14" i="222"/>
  <c r="BA14" i="222"/>
  <c r="AJ14" i="222"/>
  <c r="B14" i="222" s="1"/>
  <c r="BA26" i="238"/>
  <c r="BC26" i="238"/>
  <c r="AJ26" i="238"/>
  <c r="B26" i="238" s="1"/>
  <c r="BA16" i="262"/>
  <c r="AJ16" i="262"/>
  <c r="B16" i="262" s="1"/>
  <c r="BA26" i="206"/>
  <c r="AJ26" i="206"/>
  <c r="B26" i="206" s="1"/>
  <c r="BC26" i="206"/>
  <c r="AJ32" i="194"/>
  <c r="BA32" i="194"/>
  <c r="BC32" i="194"/>
  <c r="AJ28" i="194"/>
  <c r="B28" i="194" s="1"/>
  <c r="BC28" i="194"/>
  <c r="BA28" i="194"/>
  <c r="AJ27" i="206"/>
  <c r="B27" i="206" s="1"/>
  <c r="BC27" i="206"/>
  <c r="BA27" i="206"/>
  <c r="BA26" i="234"/>
  <c r="BC26" i="234"/>
  <c r="AJ26" i="234"/>
  <c r="B26" i="234" s="1"/>
  <c r="BA27" i="246"/>
  <c r="BC27" i="246"/>
  <c r="AJ27" i="246"/>
  <c r="B27" i="246" s="1"/>
  <c r="BA20" i="238"/>
  <c r="AJ20" i="238"/>
  <c r="B20" i="238" s="1"/>
  <c r="AJ17" i="262"/>
  <c r="B17" i="262" s="1"/>
  <c r="BA17" i="262"/>
  <c r="BA20" i="254"/>
  <c r="BC20" i="254"/>
  <c r="AJ20" i="254"/>
  <c r="B20" i="254" s="1"/>
  <c r="BC17" i="198"/>
  <c r="BC20" i="218"/>
  <c r="BC19" i="202"/>
  <c r="AJ21" i="202"/>
  <c r="B21" i="202" s="1"/>
  <c r="BC21" i="202"/>
  <c r="BA21" i="202"/>
  <c r="BA19" i="222"/>
  <c r="AJ19" i="222"/>
  <c r="B19" i="222" s="1"/>
  <c r="BA21" i="262"/>
  <c r="BC21" i="262"/>
  <c r="AJ21" i="262"/>
  <c r="B21" i="262" s="1"/>
  <c r="BC28" i="202"/>
  <c r="BA28" i="202"/>
  <c r="AJ28" i="202"/>
  <c r="B28" i="202" s="1"/>
  <c r="BA14" i="246"/>
  <c r="AJ14" i="246"/>
  <c r="B14" i="246" s="1"/>
  <c r="BC14" i="246"/>
  <c r="BC32" i="218"/>
  <c r="BA32" i="218"/>
  <c r="AJ32" i="218"/>
  <c r="BA28" i="226"/>
  <c r="BC28" i="226"/>
  <c r="AJ28" i="226"/>
  <c r="B28" i="226" s="1"/>
  <c r="BC18" i="218"/>
  <c r="M30" i="209"/>
  <c r="AJ36" i="250"/>
  <c r="AJ40" i="246"/>
  <c r="AJ36" i="262"/>
  <c r="AJ33" i="254"/>
  <c r="BC17" i="254"/>
  <c r="AJ17" i="194"/>
  <c r="B17" i="194" s="1"/>
  <c r="BA17" i="194"/>
  <c r="AJ14" i="210"/>
  <c r="B14" i="210" s="1"/>
  <c r="BC14" i="210"/>
  <c r="BA14" i="210"/>
  <c r="AJ13" i="234"/>
  <c r="B13" i="234" s="1"/>
  <c r="BA13" i="234"/>
  <c r="AJ18" i="230"/>
  <c r="B18" i="230" s="1"/>
  <c r="BA18" i="230"/>
  <c r="BC24" i="222"/>
  <c r="BA24" i="222"/>
  <c r="AJ24" i="222"/>
  <c r="B24" i="222" s="1"/>
  <c r="BC32" i="246"/>
  <c r="BA32" i="246"/>
  <c r="AJ32" i="246"/>
  <c r="BA20" i="198"/>
  <c r="AJ20" i="198"/>
  <c r="B20" i="198" s="1"/>
  <c r="BC23" i="198"/>
  <c r="BA23" i="198"/>
  <c r="AJ23" i="198"/>
  <c r="B23" i="198" s="1"/>
  <c r="BC25" i="210"/>
  <c r="BA25" i="210"/>
  <c r="AJ25" i="210"/>
  <c r="B25" i="210" s="1"/>
  <c r="BC31" i="234"/>
  <c r="AJ31" i="234"/>
  <c r="BA31" i="234"/>
  <c r="BC24" i="246"/>
  <c r="BA24" i="246"/>
  <c r="AJ24" i="246"/>
  <c r="B24" i="246" s="1"/>
  <c r="BC31" i="202"/>
  <c r="BA31" i="202"/>
  <c r="AJ31" i="202"/>
  <c r="BC27" i="210"/>
  <c r="BA27" i="210"/>
  <c r="AJ27" i="210"/>
  <c r="B27" i="210" s="1"/>
  <c r="BA20" i="210"/>
  <c r="AJ20" i="210"/>
  <c r="B20" i="210" s="1"/>
  <c r="AJ20" i="242"/>
  <c r="B20" i="242" s="1"/>
  <c r="BA20" i="242"/>
  <c r="BA24" i="254"/>
  <c r="BC24" i="254"/>
  <c r="AJ24" i="254"/>
  <c r="B24" i="254" s="1"/>
  <c r="BC30" i="202"/>
  <c r="BA30" i="202"/>
  <c r="AJ30" i="202"/>
  <c r="BC24" i="234"/>
  <c r="AJ24" i="234"/>
  <c r="B24" i="234" s="1"/>
  <c r="BA24" i="234"/>
  <c r="BA22" i="238"/>
  <c r="BC22" i="238"/>
  <c r="AJ22" i="238"/>
  <c r="B22" i="238" s="1"/>
  <c r="BC32" i="238"/>
  <c r="BA32" i="238"/>
  <c r="AJ32" i="238"/>
  <c r="AJ15" i="254"/>
  <c r="B15" i="254" s="1"/>
  <c r="BA15" i="254"/>
  <c r="BA19" i="206"/>
  <c r="AJ19" i="206"/>
  <c r="B19" i="206" s="1"/>
  <c r="AJ27" i="234"/>
  <c r="B27" i="234" s="1"/>
  <c r="BA27" i="234"/>
  <c r="BC27" i="234"/>
  <c r="AJ24" i="238"/>
  <c r="B24" i="238" s="1"/>
  <c r="BA24" i="238"/>
  <c r="BC24" i="238"/>
  <c r="BC32" i="258"/>
  <c r="BA32" i="258"/>
  <c r="AJ32" i="258"/>
  <c r="BC29" i="214"/>
  <c r="BA29" i="214"/>
  <c r="AJ29" i="214"/>
  <c r="AJ24" i="190"/>
  <c r="B24" i="190" s="1"/>
  <c r="BA24" i="190"/>
  <c r="BC24" i="190"/>
  <c r="BC23" i="194"/>
  <c r="BA23" i="194"/>
  <c r="AJ23" i="194"/>
  <c r="B23" i="194" s="1"/>
  <c r="BA31" i="214"/>
  <c r="BC31" i="214"/>
  <c r="AJ31" i="214"/>
  <c r="AJ27" i="230"/>
  <c r="B27" i="230" s="1"/>
  <c r="BC27" i="230"/>
  <c r="BA27" i="230"/>
  <c r="BC28" i="250"/>
  <c r="BA28" i="250"/>
  <c r="AJ28" i="250"/>
  <c r="B28" i="250" s="1"/>
  <c r="BA13" i="262"/>
  <c r="AJ13" i="262"/>
  <c r="B13" i="262" s="1"/>
  <c r="AJ30" i="190"/>
  <c r="BC30" i="190"/>
  <c r="BA30" i="190"/>
  <c r="AJ13" i="190"/>
  <c r="B13" i="190" s="1"/>
  <c r="BA13" i="190"/>
  <c r="AJ26" i="214"/>
  <c r="B26" i="214" s="1"/>
  <c r="BC26" i="214"/>
  <c r="BA26" i="214"/>
  <c r="BA23" i="226"/>
  <c r="BC23" i="226"/>
  <c r="AJ23" i="226"/>
  <c r="B23" i="226" s="1"/>
  <c r="BA13" i="222"/>
  <c r="AJ13" i="222"/>
  <c r="B13" i="222" s="1"/>
  <c r="BC30" i="238"/>
  <c r="BA30" i="238"/>
  <c r="AJ30" i="238"/>
  <c r="AJ26" i="254"/>
  <c r="B26" i="254" s="1"/>
  <c r="BC26" i="254"/>
  <c r="BA26" i="254"/>
  <c r="AJ20" i="190"/>
  <c r="B20" i="190" s="1"/>
  <c r="BA20" i="190"/>
  <c r="BA15" i="190"/>
  <c r="AJ15" i="190"/>
  <c r="B15" i="190" s="1"/>
  <c r="BC30" i="198"/>
  <c r="BA30" i="198"/>
  <c r="AJ30" i="198"/>
  <c r="BC28" i="210"/>
  <c r="BA28" i="210"/>
  <c r="AJ28" i="210"/>
  <c r="B28" i="210" s="1"/>
  <c r="BC30" i="226"/>
  <c r="BA30" i="226"/>
  <c r="AJ30" i="226"/>
  <c r="BA28" i="238"/>
  <c r="BC28" i="238"/>
  <c r="AJ28" i="238"/>
  <c r="B28" i="238" s="1"/>
  <c r="BC32" i="242"/>
  <c r="BA32" i="242"/>
  <c r="AJ32" i="242"/>
  <c r="BC32" i="262"/>
  <c r="AJ32" i="262"/>
  <c r="BA32" i="262"/>
  <c r="BA13" i="230"/>
  <c r="BC13" i="230"/>
  <c r="AJ13" i="230"/>
  <c r="B13" i="230" s="1"/>
  <c r="BC20" i="198"/>
  <c r="BC13" i="190"/>
  <c r="BC13" i="214"/>
  <c r="BC19" i="214"/>
  <c r="BC20" i="226"/>
  <c r="BC31" i="194"/>
  <c r="AJ31" i="194"/>
  <c r="BA31" i="194"/>
  <c r="AJ16" i="214"/>
  <c r="B16" i="214" s="1"/>
  <c r="BA16" i="214"/>
  <c r="AJ20" i="222"/>
  <c r="B20" i="222" s="1"/>
  <c r="BA20" i="222"/>
  <c r="BC32" i="230"/>
  <c r="BA32" i="230"/>
  <c r="AJ32" i="230"/>
  <c r="BA18" i="246"/>
  <c r="AJ18" i="246"/>
  <c r="B18" i="246" s="1"/>
  <c r="BC31" i="258"/>
  <c r="BA31" i="258"/>
  <c r="AJ31" i="258"/>
  <c r="BC31" i="190"/>
  <c r="BA31" i="190"/>
  <c r="AJ31" i="190"/>
  <c r="BC29" i="202"/>
  <c r="AJ29" i="202"/>
  <c r="BA29" i="202"/>
  <c r="BA29" i="206"/>
  <c r="AJ29" i="206"/>
  <c r="BC29" i="206"/>
  <c r="AJ20" i="234"/>
  <c r="B20" i="234" s="1"/>
  <c r="BA20" i="234"/>
  <c r="BA17" i="242"/>
  <c r="AJ17" i="242"/>
  <c r="B17" i="242" s="1"/>
  <c r="BA16" i="194"/>
  <c r="AJ16" i="194"/>
  <c r="B16" i="194" s="1"/>
  <c r="BC31" i="210"/>
  <c r="BA31" i="210"/>
  <c r="AJ31" i="210"/>
  <c r="BA28" i="234"/>
  <c r="BC28" i="234"/>
  <c r="AJ28" i="234"/>
  <c r="B28" i="234" s="1"/>
  <c r="AJ15" i="246"/>
  <c r="B15" i="246" s="1"/>
  <c r="BA15" i="246"/>
  <c r="AJ19" i="258"/>
  <c r="B19" i="258" s="1"/>
  <c r="BA19" i="258"/>
  <c r="BC26" i="194"/>
  <c r="BA26" i="194"/>
  <c r="AJ26" i="194"/>
  <c r="B26" i="194" s="1"/>
  <c r="BC26" i="222"/>
  <c r="BA26" i="222"/>
  <c r="AJ26" i="222"/>
  <c r="B26" i="222" s="1"/>
  <c r="BC26" i="242"/>
  <c r="BA26" i="242"/>
  <c r="AJ26" i="242"/>
  <c r="B26" i="242" s="1"/>
  <c r="AJ22" i="250"/>
  <c r="B22" i="250" s="1"/>
  <c r="BC22" i="250"/>
  <c r="BA22" i="250"/>
  <c r="AJ19" i="262"/>
  <c r="B19" i="262" s="1"/>
  <c r="BA19" i="262"/>
  <c r="BC24" i="218"/>
  <c r="BA24" i="218"/>
  <c r="AJ24" i="218"/>
  <c r="B24" i="218" s="1"/>
  <c r="BA27" i="226"/>
  <c r="BC27" i="226"/>
  <c r="AJ27" i="226"/>
  <c r="B27" i="226" s="1"/>
  <c r="AJ14" i="242"/>
  <c r="B14" i="242" s="1"/>
  <c r="BA14" i="242"/>
  <c r="BC14" i="242"/>
  <c r="BA25" i="258"/>
  <c r="BC25" i="258"/>
  <c r="AJ25" i="258"/>
  <c r="B25" i="258" s="1"/>
  <c r="BC28" i="214"/>
  <c r="BA28" i="214"/>
  <c r="AJ28" i="214"/>
  <c r="B28" i="214" s="1"/>
  <c r="BA19" i="194"/>
  <c r="AJ19" i="194"/>
  <c r="B19" i="194" s="1"/>
  <c r="BC24" i="194"/>
  <c r="BA24" i="194"/>
  <c r="AJ24" i="194"/>
  <c r="B24" i="194" s="1"/>
  <c r="BA31" i="206"/>
  <c r="BC31" i="206"/>
  <c r="AJ31" i="206"/>
  <c r="AJ15" i="226"/>
  <c r="B15" i="226" s="1"/>
  <c r="BA15" i="226"/>
  <c r="BA30" i="250"/>
  <c r="BC30" i="250"/>
  <c r="AJ30" i="250"/>
  <c r="BC22" i="254"/>
  <c r="AJ22" i="254"/>
  <c r="B22" i="254" s="1"/>
  <c r="BA22" i="254"/>
  <c r="AJ18" i="214"/>
  <c r="B18" i="214" s="1"/>
  <c r="BA18" i="214"/>
  <c r="BC24" i="202"/>
  <c r="BA24" i="202"/>
  <c r="AJ24" i="202"/>
  <c r="B24" i="202" s="1"/>
  <c r="BC22" i="206"/>
  <c r="BA22" i="206"/>
  <c r="AJ22" i="206"/>
  <c r="B22" i="206" s="1"/>
  <c r="AJ16" i="222"/>
  <c r="B16" i="222" s="1"/>
  <c r="BA16" i="222"/>
  <c r="AJ25" i="242"/>
  <c r="B25" i="242" s="1"/>
  <c r="BC25" i="242"/>
  <c r="BA25" i="242"/>
  <c r="BC25" i="250"/>
  <c r="BA25" i="250"/>
  <c r="AJ25" i="250"/>
  <c r="B25" i="250" s="1"/>
  <c r="AJ14" i="258"/>
  <c r="B14" i="258" s="1"/>
  <c r="BA14" i="258"/>
  <c r="BC14" i="258"/>
  <c r="BA18" i="198"/>
  <c r="AJ18" i="198"/>
  <c r="B18" i="198" s="1"/>
  <c r="BA25" i="190"/>
  <c r="BC25" i="190"/>
  <c r="AJ25" i="190"/>
  <c r="B25" i="190" s="1"/>
  <c r="AJ18" i="202"/>
  <c r="B18" i="202" s="1"/>
  <c r="BA18" i="202"/>
  <c r="AJ14" i="206"/>
  <c r="B14" i="206" s="1"/>
  <c r="BA14" i="206"/>
  <c r="BC14" i="206"/>
  <c r="BC29" i="226"/>
  <c r="BA29" i="226"/>
  <c r="AJ29" i="226"/>
  <c r="AJ19" i="246"/>
  <c r="B19" i="246" s="1"/>
  <c r="BA19" i="246"/>
  <c r="BC29" i="250"/>
  <c r="BA29" i="250"/>
  <c r="AJ29" i="250"/>
  <c r="BA19" i="254"/>
  <c r="AJ19" i="254"/>
  <c r="B19" i="254" s="1"/>
  <c r="BC28" i="254"/>
  <c r="AJ28" i="254"/>
  <c r="B28" i="254" s="1"/>
  <c r="BA28" i="254"/>
  <c r="BC20" i="206"/>
  <c r="BC20" i="214"/>
  <c r="BC20" i="238"/>
  <c r="AJ33" i="222"/>
  <c r="BC15" i="222"/>
  <c r="BC25" i="198"/>
  <c r="BA25" i="198"/>
  <c r="AJ25" i="198"/>
  <c r="B25" i="198" s="1"/>
  <c r="AJ16" i="218"/>
  <c r="B16" i="218" s="1"/>
  <c r="BA16" i="218"/>
  <c r="BC21" i="230"/>
  <c r="BA21" i="230"/>
  <c r="AJ21" i="230"/>
  <c r="B21" i="230" s="1"/>
  <c r="BC21" i="222"/>
  <c r="AJ21" i="222"/>
  <c r="B21" i="222" s="1"/>
  <c r="BA21" i="222"/>
  <c r="AJ16" i="246"/>
  <c r="B16" i="246" s="1"/>
  <c r="BA16" i="246"/>
  <c r="AJ14" i="254"/>
  <c r="B14" i="254" s="1"/>
  <c r="BA14" i="254"/>
  <c r="BC14" i="254"/>
  <c r="BA23" i="190"/>
  <c r="BC23" i="190"/>
  <c r="AJ23" i="190"/>
  <c r="B23" i="190" s="1"/>
  <c r="BC27" i="202"/>
  <c r="BA27" i="202"/>
  <c r="AJ27" i="202"/>
  <c r="B27" i="202" s="1"/>
  <c r="AJ15" i="218"/>
  <c r="B15" i="218" s="1"/>
  <c r="BA15" i="218"/>
  <c r="BA19" i="234"/>
  <c r="AJ19" i="234"/>
  <c r="B19" i="234" s="1"/>
  <c r="BA16" i="250"/>
  <c r="AJ16" i="250"/>
  <c r="B16" i="250" s="1"/>
  <c r="BA17" i="202"/>
  <c r="AJ17" i="202"/>
  <c r="B17" i="202" s="1"/>
  <c r="BC30" i="214"/>
  <c r="BA30" i="214"/>
  <c r="AJ30" i="214"/>
  <c r="BC30" i="234"/>
  <c r="BA30" i="234"/>
  <c r="AJ30" i="234"/>
  <c r="BA28" i="246"/>
  <c r="BC28" i="246"/>
  <c r="AJ28" i="246"/>
  <c r="B28" i="246" s="1"/>
  <c r="AJ30" i="258"/>
  <c r="BC30" i="258"/>
  <c r="BA30" i="258"/>
  <c r="BA17" i="206"/>
  <c r="AJ17" i="206"/>
  <c r="B17" i="206" s="1"/>
  <c r="BA19" i="226"/>
  <c r="AJ19" i="226"/>
  <c r="B19" i="226" s="1"/>
  <c r="BC27" i="238"/>
  <c r="AJ27" i="238"/>
  <c r="B27" i="238" s="1"/>
  <c r="BA27" i="238"/>
  <c r="BC29" i="242"/>
  <c r="BA29" i="242"/>
  <c r="AJ29" i="242"/>
  <c r="BA25" i="262"/>
  <c r="BC25" i="262"/>
  <c r="AJ25" i="262"/>
  <c r="B25" i="262" s="1"/>
  <c r="BC24" i="214"/>
  <c r="BA24" i="214"/>
  <c r="AJ24" i="214"/>
  <c r="B24" i="214" s="1"/>
  <c r="AJ18" i="226"/>
  <c r="B18" i="226" s="1"/>
  <c r="BA18" i="226"/>
  <c r="AJ22" i="258"/>
  <c r="B22" i="258" s="1"/>
  <c r="BC22" i="258"/>
  <c r="BA22" i="258"/>
  <c r="BA26" i="262"/>
  <c r="BC26" i="262"/>
  <c r="AJ26" i="262"/>
  <c r="B26" i="262" s="1"/>
  <c r="AJ16" i="210"/>
  <c r="B16" i="210" s="1"/>
  <c r="BA16" i="210"/>
  <c r="AJ14" i="198"/>
  <c r="B14" i="198" s="1"/>
  <c r="BC14" i="198"/>
  <c r="BA14" i="198"/>
  <c r="AJ22" i="210"/>
  <c r="B22" i="210" s="1"/>
  <c r="BC22" i="210"/>
  <c r="BA22" i="210"/>
  <c r="BC25" i="222"/>
  <c r="BA25" i="222"/>
  <c r="AJ25" i="222"/>
  <c r="B25" i="222" s="1"/>
  <c r="BC31" i="230"/>
  <c r="AJ31" i="230"/>
  <c r="BA31" i="230"/>
  <c r="BC25" i="246"/>
  <c r="BA25" i="246"/>
  <c r="AJ25" i="246"/>
  <c r="B25" i="246" s="1"/>
  <c r="BA22" i="262"/>
  <c r="BC22" i="262"/>
  <c r="AJ22" i="262"/>
  <c r="B22" i="262" s="1"/>
  <c r="BC32" i="206"/>
  <c r="BA32" i="206"/>
  <c r="AJ32" i="206"/>
  <c r="BC14" i="202"/>
  <c r="BA14" i="202"/>
  <c r="AJ14" i="202"/>
  <c r="B14" i="202" s="1"/>
  <c r="BC25" i="218"/>
  <c r="BA25" i="218"/>
  <c r="AJ25" i="218"/>
  <c r="B25" i="218" s="1"/>
  <c r="AJ18" i="234"/>
  <c r="B18" i="234" s="1"/>
  <c r="BA18" i="234"/>
  <c r="BC14" i="238"/>
  <c r="BA14" i="238"/>
  <c r="AJ14" i="238"/>
  <c r="B14" i="238" s="1"/>
  <c r="BC31" i="250"/>
  <c r="BA31" i="250"/>
  <c r="AJ31" i="250"/>
  <c r="BC25" i="194"/>
  <c r="BA25" i="194"/>
  <c r="AJ25" i="194"/>
  <c r="B25" i="194" s="1"/>
  <c r="BC25" i="202"/>
  <c r="BA25" i="202"/>
  <c r="AJ25" i="202"/>
  <c r="B25" i="202" s="1"/>
  <c r="BC29" i="194"/>
  <c r="AJ29" i="194"/>
  <c r="BA29" i="194"/>
  <c r="BC24" i="198"/>
  <c r="BA24" i="198"/>
  <c r="AJ24" i="198"/>
  <c r="B24" i="198" s="1"/>
  <c r="BC25" i="214"/>
  <c r="BA25" i="214"/>
  <c r="AJ25" i="214"/>
  <c r="B25" i="214" s="1"/>
  <c r="BA26" i="230"/>
  <c r="AJ26" i="230"/>
  <c r="B26" i="230" s="1"/>
  <c r="BC26" i="230"/>
  <c r="AJ21" i="246"/>
  <c r="B21" i="246" s="1"/>
  <c r="BA21" i="246"/>
  <c r="BC21" i="246"/>
  <c r="BA27" i="262"/>
  <c r="BC27" i="262"/>
  <c r="AJ27" i="262"/>
  <c r="B27" i="262" s="1"/>
  <c r="BC21" i="254"/>
  <c r="BA21" i="254"/>
  <c r="AJ21" i="254"/>
  <c r="B21" i="254" s="1"/>
  <c r="AJ14" i="226"/>
  <c r="B14" i="226" s="1"/>
  <c r="BA14" i="226"/>
  <c r="BC14" i="226"/>
  <c r="BC15" i="246"/>
  <c r="BC16" i="214"/>
  <c r="BC15" i="238"/>
  <c r="BC13" i="226"/>
  <c r="AJ17" i="214"/>
  <c r="B17" i="214" s="1"/>
  <c r="BA17" i="214"/>
  <c r="AJ20" i="214"/>
  <c r="B20" i="214" s="1"/>
  <c r="BA20" i="214"/>
  <c r="BC30" i="206"/>
  <c r="BA30" i="206"/>
  <c r="AJ30" i="206"/>
  <c r="BC23" i="222"/>
  <c r="BA23" i="222"/>
  <c r="AJ23" i="222"/>
  <c r="B23" i="222" s="1"/>
  <c r="BA24" i="250"/>
  <c r="AJ24" i="250"/>
  <c r="B24" i="250" s="1"/>
  <c r="BC24" i="250"/>
  <c r="BA15" i="242"/>
  <c r="AJ15" i="242"/>
  <c r="B15" i="242" s="1"/>
  <c r="BA31" i="198"/>
  <c r="AJ31" i="198"/>
  <c r="BC31" i="198"/>
  <c r="AJ23" i="202"/>
  <c r="B23" i="202" s="1"/>
  <c r="BA23" i="202"/>
  <c r="BC23" i="202"/>
  <c r="AJ27" i="194"/>
  <c r="B27" i="194" s="1"/>
  <c r="BC27" i="194"/>
  <c r="BA27" i="194"/>
  <c r="BA13" i="202"/>
  <c r="AJ13" i="202"/>
  <c r="B13" i="202" s="1"/>
  <c r="AJ31" i="218"/>
  <c r="BC31" i="218"/>
  <c r="BA31" i="218"/>
  <c r="BC23" i="230"/>
  <c r="AJ23" i="230"/>
  <c r="B23" i="230" s="1"/>
  <c r="BA23" i="230"/>
  <c r="BA19" i="250"/>
  <c r="AJ19" i="250"/>
  <c r="B19" i="250" s="1"/>
  <c r="AJ28" i="262"/>
  <c r="B28" i="262" s="1"/>
  <c r="BA28" i="262"/>
  <c r="BC28" i="262"/>
  <c r="BC13" i="242"/>
  <c r="BA13" i="242"/>
  <c r="AJ13" i="242"/>
  <c r="B13" i="242" s="1"/>
  <c r="BC21" i="194"/>
  <c r="BA21" i="194"/>
  <c r="AJ21" i="194"/>
  <c r="B21" i="194" s="1"/>
  <c r="BC17" i="190"/>
  <c r="BC17" i="202"/>
  <c r="BC19" i="230"/>
  <c r="AJ30" i="230"/>
  <c r="BA30" i="230"/>
  <c r="BC30" i="230"/>
  <c r="AJ18" i="218"/>
  <c r="B18" i="218" s="1"/>
  <c r="BA18" i="218"/>
  <c r="BC25" i="234"/>
  <c r="AJ25" i="234"/>
  <c r="B25" i="234" s="1"/>
  <c r="BA25" i="234"/>
  <c r="AJ19" i="214"/>
  <c r="B19" i="214" s="1"/>
  <c r="BA19" i="214"/>
  <c r="BA15" i="222"/>
  <c r="AJ15" i="222"/>
  <c r="B15" i="222" s="1"/>
  <c r="BA24" i="262"/>
  <c r="BC24" i="262"/>
  <c r="AJ24" i="262"/>
  <c r="B24" i="262" s="1"/>
  <c r="AJ36" i="190"/>
  <c r="AJ33" i="218"/>
  <c r="M32" i="209"/>
  <c r="M42" i="209"/>
  <c r="M141" i="245"/>
  <c r="AJ38" i="250"/>
  <c r="BC18" i="238"/>
  <c r="BC19" i="262"/>
  <c r="AJ36" i="258"/>
  <c r="BC27" i="218"/>
  <c r="BA27" i="218"/>
  <c r="AJ27" i="218"/>
  <c r="B27" i="218" s="1"/>
  <c r="BC29" i="218"/>
  <c r="BA29" i="218"/>
  <c r="AJ29" i="218"/>
  <c r="BC23" i="234"/>
  <c r="BA23" i="234"/>
  <c r="AJ23" i="234"/>
  <c r="B23" i="234" s="1"/>
  <c r="BA25" i="226"/>
  <c r="AJ25" i="226"/>
  <c r="B25" i="226" s="1"/>
  <c r="BC25" i="226"/>
  <c r="BA18" i="250"/>
  <c r="AJ18" i="250"/>
  <c r="B18" i="250" s="1"/>
  <c r="BA23" i="254"/>
  <c r="BC23" i="254"/>
  <c r="AJ23" i="254"/>
  <c r="B23" i="254" s="1"/>
  <c r="BC26" i="190"/>
  <c r="AJ26" i="190"/>
  <c r="B26" i="190" s="1"/>
  <c r="BA26" i="190"/>
  <c r="BC28" i="218"/>
  <c r="BA28" i="218"/>
  <c r="AJ28" i="218"/>
  <c r="B28" i="218" s="1"/>
  <c r="BA30" i="222"/>
  <c r="BC30" i="222"/>
  <c r="AJ30" i="222"/>
  <c r="BC22" i="242"/>
  <c r="BA22" i="242"/>
  <c r="AJ22" i="242"/>
  <c r="B22" i="242" s="1"/>
  <c r="BC29" i="254"/>
  <c r="BA29" i="254"/>
  <c r="AJ29" i="254"/>
  <c r="BC22" i="194"/>
  <c r="BA22" i="194"/>
  <c r="AJ22" i="194"/>
  <c r="B22" i="194" s="1"/>
  <c r="AJ22" i="218"/>
  <c r="B22" i="218" s="1"/>
  <c r="BC22" i="218"/>
  <c r="BA22" i="218"/>
  <c r="AJ28" i="230"/>
  <c r="B28" i="230" s="1"/>
  <c r="BC28" i="230"/>
  <c r="BA28" i="230"/>
  <c r="AJ21" i="238"/>
  <c r="B21" i="238" s="1"/>
  <c r="BA21" i="238"/>
  <c r="BC21" i="238"/>
  <c r="BA15" i="262"/>
  <c r="AJ15" i="262"/>
  <c r="B15" i="262" s="1"/>
  <c r="BC23" i="206"/>
  <c r="BA23" i="206"/>
  <c r="AJ23" i="206"/>
  <c r="B23" i="206" s="1"/>
  <c r="AJ20" i="230"/>
  <c r="B20" i="230" s="1"/>
  <c r="BA20" i="230"/>
  <c r="BA13" i="246"/>
  <c r="AJ13" i="246"/>
  <c r="B13" i="246" s="1"/>
  <c r="BC23" i="250"/>
  <c r="BA23" i="250"/>
  <c r="AJ23" i="250"/>
  <c r="B23" i="250" s="1"/>
  <c r="BC27" i="198"/>
  <c r="AJ27" i="198"/>
  <c r="B27" i="198" s="1"/>
  <c r="BA27" i="198"/>
  <c r="BC26" i="218"/>
  <c r="BA26" i="218"/>
  <c r="AJ26" i="218"/>
  <c r="B26" i="218" s="1"/>
  <c r="BA26" i="250"/>
  <c r="BC26" i="250"/>
  <c r="AJ26" i="250"/>
  <c r="B26" i="250" s="1"/>
  <c r="AJ13" i="258"/>
  <c r="B13" i="258" s="1"/>
  <c r="BA13" i="258"/>
  <c r="AJ16" i="202"/>
  <c r="B16" i="202" s="1"/>
  <c r="BA16" i="202"/>
  <c r="BC32" i="210"/>
  <c r="BA32" i="210"/>
  <c r="AJ32" i="210"/>
  <c r="BA16" i="198"/>
  <c r="AJ16" i="198"/>
  <c r="B16" i="198" s="1"/>
  <c r="BA15" i="206"/>
  <c r="AJ15" i="206"/>
  <c r="B15" i="206" s="1"/>
  <c r="BC22" i="230"/>
  <c r="AJ22" i="230"/>
  <c r="B22" i="230" s="1"/>
  <c r="BA22" i="230"/>
  <c r="AJ15" i="234"/>
  <c r="B15" i="234" s="1"/>
  <c r="BA15" i="234"/>
  <c r="BC31" i="246"/>
  <c r="BA31" i="246"/>
  <c r="AJ31" i="246"/>
  <c r="AJ21" i="258"/>
  <c r="B21" i="258" s="1"/>
  <c r="BA21" i="258"/>
  <c r="BC21" i="258"/>
  <c r="AJ20" i="194"/>
  <c r="B20" i="194" s="1"/>
  <c r="BA20" i="194"/>
  <c r="BC14" i="214"/>
  <c r="AJ14" i="214"/>
  <c r="B14" i="214" s="1"/>
  <c r="BA14" i="214"/>
  <c r="BC26" i="226"/>
  <c r="AJ26" i="226"/>
  <c r="B26" i="226" s="1"/>
  <c r="BA26" i="226"/>
  <c r="BC29" i="222"/>
  <c r="BA29" i="222"/>
  <c r="AJ29" i="222"/>
  <c r="AJ14" i="250"/>
  <c r="B14" i="250" s="1"/>
  <c r="BA14" i="250"/>
  <c r="BC14" i="250"/>
  <c r="AJ15" i="258"/>
  <c r="B15" i="258" s="1"/>
  <c r="BA15" i="258"/>
  <c r="AJ18" i="190"/>
  <c r="B18" i="190" s="1"/>
  <c r="BA18" i="190"/>
  <c r="AJ17" i="190"/>
  <c r="B17" i="190" s="1"/>
  <c r="BA17" i="190"/>
  <c r="BA19" i="198"/>
  <c r="AJ19" i="198"/>
  <c r="B19" i="198" s="1"/>
  <c r="BA32" i="198"/>
  <c r="BC32" i="198"/>
  <c r="AJ32" i="198"/>
  <c r="AJ13" i="210"/>
  <c r="B13" i="210" s="1"/>
  <c r="BA13" i="210"/>
  <c r="BC32" i="222"/>
  <c r="BA32" i="222"/>
  <c r="AJ32" i="222"/>
  <c r="BA30" i="246"/>
  <c r="AJ30" i="246"/>
  <c r="BC30" i="246"/>
  <c r="AJ17" i="258"/>
  <c r="B17" i="258" s="1"/>
  <c r="BA17" i="258"/>
  <c r="AJ16" i="242"/>
  <c r="B16" i="242" s="1"/>
  <c r="BC16" i="242"/>
  <c r="BA16" i="242"/>
  <c r="BC20" i="258"/>
  <c r="BC18" i="258"/>
  <c r="BC17" i="214"/>
  <c r="AJ21" i="242"/>
  <c r="B21" i="242" s="1"/>
  <c r="BC21" i="242"/>
  <c r="BA21" i="242"/>
  <c r="AJ30" i="218"/>
  <c r="BC30" i="218"/>
  <c r="BA30" i="218"/>
  <c r="AJ16" i="254"/>
  <c r="B16" i="254" s="1"/>
  <c r="BA16" i="254"/>
  <c r="BA15" i="230"/>
  <c r="AJ15" i="230"/>
  <c r="B15" i="230" s="1"/>
  <c r="BC24" i="258"/>
  <c r="BA24" i="258"/>
  <c r="AJ24" i="258"/>
  <c r="B24" i="258" s="1"/>
  <c r="BA31" i="238"/>
  <c r="AJ31" i="238"/>
  <c r="BC31" i="238"/>
  <c r="BC29" i="246"/>
  <c r="BA29" i="246"/>
  <c r="AJ29" i="246"/>
  <c r="AJ21" i="214"/>
  <c r="B21" i="214" s="1"/>
  <c r="BC21" i="214"/>
  <c r="BA21" i="214"/>
  <c r="BA20" i="226"/>
  <c r="AJ20" i="226"/>
  <c r="B20" i="226" s="1"/>
  <c r="AJ26" i="258"/>
  <c r="B26" i="258" s="1"/>
  <c r="BC26" i="258"/>
  <c r="BA26" i="258"/>
  <c r="BA27" i="190"/>
  <c r="AJ27" i="190"/>
  <c r="B27" i="190" s="1"/>
  <c r="BC27" i="190"/>
  <c r="BC25" i="206"/>
  <c r="BA25" i="206"/>
  <c r="AJ25" i="206"/>
  <c r="B25" i="206" s="1"/>
  <c r="BC21" i="198"/>
  <c r="BA21" i="198"/>
  <c r="AJ21" i="198"/>
  <c r="B21" i="198" s="1"/>
  <c r="AJ24" i="206"/>
  <c r="B24" i="206" s="1"/>
  <c r="BC24" i="206"/>
  <c r="BA24" i="206"/>
  <c r="BA18" i="238"/>
  <c r="AJ18" i="238"/>
  <c r="B18" i="238" s="1"/>
  <c r="M141" i="205"/>
  <c r="AJ39" i="246"/>
  <c r="AJ37" i="262"/>
  <c r="BC21" i="210"/>
  <c r="AJ21" i="210"/>
  <c r="B21" i="210" s="1"/>
  <c r="BA21" i="210"/>
  <c r="AJ20" i="218"/>
  <c r="B20" i="218" s="1"/>
  <c r="BA20" i="218"/>
  <c r="BC32" i="226"/>
  <c r="BA32" i="226"/>
  <c r="AJ32" i="226"/>
  <c r="AJ19" i="230"/>
  <c r="B19" i="230" s="1"/>
  <c r="BA19" i="230"/>
  <c r="BA13" i="238"/>
  <c r="AJ13" i="238"/>
  <c r="B13" i="238" s="1"/>
  <c r="BA20" i="262"/>
  <c r="AJ20" i="262"/>
  <c r="B20" i="262" s="1"/>
  <c r="BC30" i="194"/>
  <c r="AJ30" i="194"/>
  <c r="BA30" i="194"/>
  <c r="BC28" i="206"/>
  <c r="BA28" i="206"/>
  <c r="AJ28" i="206"/>
  <c r="B28" i="206" s="1"/>
  <c r="BA17" i="226"/>
  <c r="AJ17" i="226"/>
  <c r="B17" i="226" s="1"/>
  <c r="BC29" i="238"/>
  <c r="BA29" i="238"/>
  <c r="AJ29" i="238"/>
  <c r="BC27" i="254"/>
  <c r="BA27" i="254"/>
  <c r="AJ27" i="254"/>
  <c r="B27" i="254" s="1"/>
  <c r="AJ15" i="194"/>
  <c r="B15" i="194" s="1"/>
  <c r="BA15" i="194"/>
  <c r="BA18" i="210"/>
  <c r="AJ18" i="210"/>
  <c r="B18" i="210" s="1"/>
  <c r="AJ19" i="238"/>
  <c r="B19" i="238" s="1"/>
  <c r="BA19" i="238"/>
  <c r="AJ20" i="246"/>
  <c r="B20" i="246" s="1"/>
  <c r="BA20" i="246"/>
  <c r="BA16" i="258"/>
  <c r="AJ16" i="258"/>
  <c r="B16" i="258" s="1"/>
  <c r="AJ21" i="218"/>
  <c r="B21" i="218" s="1"/>
  <c r="BC21" i="218"/>
  <c r="BA21" i="218"/>
  <c r="AJ29" i="234"/>
  <c r="BC29" i="234"/>
  <c r="BA29" i="234"/>
  <c r="BA23" i="246"/>
  <c r="AJ23" i="246"/>
  <c r="B23" i="246" s="1"/>
  <c r="BC23" i="246"/>
  <c r="BC23" i="258"/>
  <c r="AJ23" i="258"/>
  <c r="B23" i="258" s="1"/>
  <c r="BA23" i="258"/>
  <c r="BA16" i="190"/>
  <c r="AJ16" i="190"/>
  <c r="B16" i="190" s="1"/>
  <c r="BA22" i="226"/>
  <c r="BC22" i="226"/>
  <c r="AJ22" i="226"/>
  <c r="B22" i="226" s="1"/>
  <c r="AJ28" i="242"/>
  <c r="B28" i="242" s="1"/>
  <c r="BC28" i="242"/>
  <c r="BA28" i="242"/>
  <c r="BC29" i="262"/>
  <c r="BA29" i="262"/>
  <c r="AJ29" i="262"/>
  <c r="BA15" i="202"/>
  <c r="AJ15" i="202"/>
  <c r="B15" i="202" s="1"/>
  <c r="AJ19" i="210"/>
  <c r="B19" i="210" s="1"/>
  <c r="BA19" i="210"/>
  <c r="AJ14" i="194"/>
  <c r="B14" i="194" s="1"/>
  <c r="BC14" i="194"/>
  <c r="BA14" i="194"/>
  <c r="AJ21" i="206"/>
  <c r="B21" i="206" s="1"/>
  <c r="BC21" i="206"/>
  <c r="BA21" i="206"/>
  <c r="AJ17" i="234"/>
  <c r="B17" i="234" s="1"/>
  <c r="BA17" i="234"/>
  <c r="BA15" i="250"/>
  <c r="AJ15" i="250"/>
  <c r="B15" i="250" s="1"/>
  <c r="BC23" i="242"/>
  <c r="BA23" i="242"/>
  <c r="AJ23" i="242"/>
  <c r="B23" i="242" s="1"/>
  <c r="BA13" i="254"/>
  <c r="AJ13" i="254"/>
  <c r="B13" i="254" s="1"/>
  <c r="AJ19" i="202"/>
  <c r="B19" i="202" s="1"/>
  <c r="BA19" i="202"/>
  <c r="AJ15" i="214"/>
  <c r="B15" i="214" s="1"/>
  <c r="BA15" i="214"/>
  <c r="AJ32" i="234"/>
  <c r="BA32" i="234"/>
  <c r="BC32" i="234"/>
  <c r="AJ13" i="226"/>
  <c r="B13" i="226" s="1"/>
  <c r="BA13" i="226"/>
  <c r="BA17" i="246"/>
  <c r="AJ17" i="246"/>
  <c r="B17" i="246" s="1"/>
  <c r="AJ23" i="262"/>
  <c r="B23" i="262" s="1"/>
  <c r="BA23" i="262"/>
  <c r="BC23" i="262"/>
  <c r="BA13" i="198"/>
  <c r="AJ13" i="198"/>
  <c r="B13" i="198" s="1"/>
  <c r="BA13" i="194"/>
  <c r="AJ13" i="194"/>
  <c r="B13" i="194" s="1"/>
  <c r="AJ22" i="198"/>
  <c r="B22" i="198" s="1"/>
  <c r="BA22" i="198"/>
  <c r="BC22" i="198"/>
  <c r="BC26" i="210"/>
  <c r="BA26" i="210"/>
  <c r="AJ26" i="210"/>
  <c r="B26" i="210" s="1"/>
  <c r="AJ31" i="222"/>
  <c r="BC31" i="222"/>
  <c r="BA31" i="222"/>
  <c r="AJ17" i="230"/>
  <c r="B17" i="230" s="1"/>
  <c r="BA17" i="230"/>
  <c r="BC24" i="242"/>
  <c r="BA24" i="242"/>
  <c r="AJ24" i="242"/>
  <c r="B24" i="242" s="1"/>
  <c r="BC30" i="254"/>
  <c r="BA30" i="254"/>
  <c r="AJ30" i="254"/>
  <c r="BC25" i="230"/>
  <c r="AJ25" i="230"/>
  <c r="B25" i="230" s="1"/>
  <c r="BA25" i="230"/>
  <c r="BC13" i="258"/>
  <c r="BC15" i="230"/>
  <c r="BC18" i="262"/>
  <c r="M141" i="193"/>
  <c r="M44" i="261"/>
  <c r="M43" i="261"/>
  <c r="AJ39" i="262"/>
  <c r="AJ35" i="262"/>
  <c r="M38" i="261"/>
  <c r="AJ35" i="258"/>
  <c r="L142" i="257"/>
  <c r="M143" i="257" s="1"/>
  <c r="L3" i="257"/>
  <c r="L4" i="257" s="1"/>
  <c r="L5" i="257" s="1"/>
  <c r="L6" i="257" s="1"/>
  <c r="L7" i="257" s="1"/>
  <c r="L8" i="257" s="1"/>
  <c r="M141" i="257"/>
  <c r="AJ37" i="258"/>
  <c r="AJ39" i="258"/>
  <c r="M31" i="261"/>
  <c r="M141" i="253"/>
  <c r="M116" i="261"/>
  <c r="M108" i="261"/>
  <c r="M135" i="261"/>
  <c r="M118" i="261"/>
  <c r="M110" i="261"/>
  <c r="M120" i="261"/>
  <c r="M112" i="261"/>
  <c r="M133" i="261"/>
  <c r="M117" i="261"/>
  <c r="M121" i="261"/>
  <c r="M114" i="261"/>
  <c r="M111" i="261"/>
  <c r="M130" i="261"/>
  <c r="M81" i="261"/>
  <c r="M123" i="261"/>
  <c r="M127" i="261"/>
  <c r="M113" i="261"/>
  <c r="M134" i="261"/>
  <c r="M115" i="261"/>
  <c r="M109" i="261"/>
  <c r="M60" i="261"/>
  <c r="M119" i="261"/>
  <c r="M50" i="261"/>
  <c r="M122" i="261"/>
  <c r="M105" i="261"/>
  <c r="M68" i="261"/>
  <c r="M132" i="261"/>
  <c r="M102" i="261"/>
  <c r="M52" i="261"/>
  <c r="M136" i="261"/>
  <c r="M128" i="261"/>
  <c r="M66" i="261"/>
  <c r="M91" i="261"/>
  <c r="M69" i="261"/>
  <c r="M99" i="261"/>
  <c r="M83" i="261"/>
  <c r="M94" i="261"/>
  <c r="M89" i="261"/>
  <c r="M104" i="261"/>
  <c r="M72" i="261"/>
  <c r="M101" i="261"/>
  <c r="M103" i="261"/>
  <c r="M107" i="261"/>
  <c r="M96" i="261"/>
  <c r="M61" i="261"/>
  <c r="M100" i="261"/>
  <c r="M62" i="261"/>
  <c r="M93" i="261"/>
  <c r="M71" i="261"/>
  <c r="M63" i="261"/>
  <c r="M78" i="261"/>
  <c r="M48" i="261"/>
  <c r="M80" i="261"/>
  <c r="M92" i="261"/>
  <c r="M95" i="261"/>
  <c r="M46" i="261"/>
  <c r="M79" i="261"/>
  <c r="M51" i="261"/>
  <c r="M138" i="261"/>
  <c r="M67" i="261"/>
  <c r="M98" i="261"/>
  <c r="M65" i="261"/>
  <c r="M97" i="261"/>
  <c r="M49" i="261"/>
  <c r="M84" i="261"/>
  <c r="M47" i="261"/>
  <c r="M77" i="261"/>
  <c r="M53" i="261"/>
  <c r="M58" i="261"/>
  <c r="M70" i="261"/>
  <c r="M59" i="261"/>
  <c r="M74" i="261"/>
  <c r="M86" i="261"/>
  <c r="M75" i="261"/>
  <c r="M64" i="261"/>
  <c r="M54" i="261"/>
  <c r="M87" i="261"/>
  <c r="M56" i="261"/>
  <c r="M131" i="261"/>
  <c r="M126" i="261"/>
  <c r="M55" i="261"/>
  <c r="M88" i="261"/>
  <c r="M57" i="261"/>
  <c r="M106" i="261"/>
  <c r="M90" i="261"/>
  <c r="M76" i="261"/>
  <c r="M85" i="261"/>
  <c r="M73" i="261"/>
  <c r="M27" i="261"/>
  <c r="M25" i="261"/>
  <c r="M137" i="261"/>
  <c r="M28" i="261"/>
  <c r="M36" i="261"/>
  <c r="M26" i="261"/>
  <c r="M37" i="261"/>
  <c r="M129" i="261"/>
  <c r="M29" i="261"/>
  <c r="M139" i="261"/>
  <c r="M12" i="261"/>
  <c r="M22" i="261"/>
  <c r="M10" i="261"/>
  <c r="M14" i="261"/>
  <c r="M19" i="261"/>
  <c r="M41" i="261"/>
  <c r="M15" i="261"/>
  <c r="M40" i="261"/>
  <c r="M20" i="261"/>
  <c r="M42" i="261"/>
  <c r="M17" i="261"/>
  <c r="M21" i="261"/>
  <c r="M13" i="261"/>
  <c r="M24" i="261"/>
  <c r="L141" i="261"/>
  <c r="M23" i="261"/>
  <c r="M11" i="261"/>
  <c r="M33" i="261"/>
  <c r="M18" i="261"/>
  <c r="M16" i="261"/>
  <c r="M30" i="261"/>
  <c r="M34" i="261"/>
  <c r="M39" i="261"/>
  <c r="M32" i="261"/>
  <c r="L142" i="245"/>
  <c r="M143" i="245" s="1"/>
  <c r="L3" i="245"/>
  <c r="L4" i="245" s="1"/>
  <c r="L5" i="245" s="1"/>
  <c r="L6" i="245" s="1"/>
  <c r="L7" i="245" s="1"/>
  <c r="L8" i="245" s="1"/>
  <c r="AJ35" i="242"/>
  <c r="M34" i="249"/>
  <c r="AJ38" i="246"/>
  <c r="AJ39" i="250"/>
  <c r="M132" i="237"/>
  <c r="M122" i="237"/>
  <c r="M114" i="237"/>
  <c r="M76" i="237"/>
  <c r="M68" i="237"/>
  <c r="M60" i="237"/>
  <c r="M119" i="237"/>
  <c r="M111" i="237"/>
  <c r="M116" i="237"/>
  <c r="M108" i="237"/>
  <c r="M135" i="237"/>
  <c r="M118" i="237"/>
  <c r="M110" i="237"/>
  <c r="M120" i="237"/>
  <c r="M112" i="237"/>
  <c r="M133" i="237"/>
  <c r="M117" i="237"/>
  <c r="M109" i="237"/>
  <c r="M127" i="237"/>
  <c r="M107" i="237"/>
  <c r="M99" i="237"/>
  <c r="M91" i="237"/>
  <c r="M83" i="237"/>
  <c r="M136" i="237"/>
  <c r="M121" i="237"/>
  <c r="M80" i="237"/>
  <c r="M134" i="237"/>
  <c r="M100" i="237"/>
  <c r="M92" i="237"/>
  <c r="M84" i="237"/>
  <c r="M128" i="237"/>
  <c r="M113" i="237"/>
  <c r="M130" i="237"/>
  <c r="M103" i="237"/>
  <c r="M95" i="237"/>
  <c r="M87" i="237"/>
  <c r="M75" i="237"/>
  <c r="M67" i="237"/>
  <c r="M59" i="237"/>
  <c r="M123" i="237"/>
  <c r="M81" i="237"/>
  <c r="M115" i="237"/>
  <c r="M104" i="237"/>
  <c r="M96" i="237"/>
  <c r="M88" i="237"/>
  <c r="M52" i="237"/>
  <c r="M73" i="237"/>
  <c r="M90" i="237"/>
  <c r="M54" i="237"/>
  <c r="M51" i="237"/>
  <c r="M138" i="237"/>
  <c r="M58" i="237"/>
  <c r="M71" i="237"/>
  <c r="M24" i="237"/>
  <c r="M62" i="237"/>
  <c r="M89" i="237"/>
  <c r="M53" i="237"/>
  <c r="M102" i="237"/>
  <c r="M86" i="237"/>
  <c r="M55" i="237"/>
  <c r="M66" i="237"/>
  <c r="M97" i="237"/>
  <c r="M61" i="237"/>
  <c r="M48" i="237"/>
  <c r="M15" i="237"/>
  <c r="M47" i="237"/>
  <c r="M65" i="237"/>
  <c r="M126" i="237"/>
  <c r="M72" i="237"/>
  <c r="M70" i="237"/>
  <c r="M105" i="237"/>
  <c r="M69" i="237"/>
  <c r="M98" i="237"/>
  <c r="M50" i="237"/>
  <c r="M94" i="237"/>
  <c r="M85" i="237"/>
  <c r="M74" i="237"/>
  <c r="M77" i="237"/>
  <c r="M57" i="237"/>
  <c r="M49" i="237"/>
  <c r="M93" i="237"/>
  <c r="M78" i="237"/>
  <c r="M56" i="237"/>
  <c r="M46" i="237"/>
  <c r="M106" i="237"/>
  <c r="M63" i="237"/>
  <c r="M79" i="237"/>
  <c r="M101" i="237"/>
  <c r="M131" i="237"/>
  <c r="M64" i="237"/>
  <c r="M139" i="237"/>
  <c r="M137" i="237"/>
  <c r="L141" i="237"/>
  <c r="M129" i="237"/>
  <c r="M25" i="237"/>
  <c r="M27" i="237"/>
  <c r="M34" i="237"/>
  <c r="M42" i="237"/>
  <c r="M29" i="237"/>
  <c r="M38" i="237"/>
  <c r="M43" i="237"/>
  <c r="M26" i="237"/>
  <c r="M28" i="237"/>
  <c r="M20" i="237"/>
  <c r="M30" i="237"/>
  <c r="M32" i="237"/>
  <c r="M13" i="237"/>
  <c r="M10" i="237"/>
  <c r="M36" i="237"/>
  <c r="M40" i="237"/>
  <c r="M11" i="237"/>
  <c r="M17" i="237"/>
  <c r="M19" i="237"/>
  <c r="M23" i="237"/>
  <c r="M22" i="237"/>
  <c r="M33" i="237"/>
  <c r="M21" i="237"/>
  <c r="M12" i="237"/>
  <c r="M44" i="237"/>
  <c r="M41" i="237"/>
  <c r="M14" i="237"/>
  <c r="M39" i="237"/>
  <c r="M16" i="237"/>
  <c r="M18" i="237"/>
  <c r="AJ40" i="242"/>
  <c r="AJ36" i="238"/>
  <c r="M35" i="237"/>
  <c r="M141" i="241"/>
  <c r="AJ36" i="246"/>
  <c r="AJ33" i="238"/>
  <c r="M33" i="249"/>
  <c r="M37" i="237"/>
  <c r="M134" i="249"/>
  <c r="M123" i="249"/>
  <c r="M115" i="249"/>
  <c r="M119" i="249"/>
  <c r="M111" i="249"/>
  <c r="M122" i="249"/>
  <c r="M133" i="249"/>
  <c r="M116" i="249"/>
  <c r="M113" i="249"/>
  <c r="M110" i="249"/>
  <c r="M112" i="249"/>
  <c r="M109" i="249"/>
  <c r="M136" i="249"/>
  <c r="M108" i="249"/>
  <c r="M106" i="249"/>
  <c r="M98" i="249"/>
  <c r="M81" i="249"/>
  <c r="M79" i="249"/>
  <c r="M75" i="249"/>
  <c r="M138" i="249"/>
  <c r="M135" i="249"/>
  <c r="M121" i="249"/>
  <c r="M118" i="249"/>
  <c r="M132" i="249"/>
  <c r="M104" i="249"/>
  <c r="M96" i="249"/>
  <c r="M76" i="249"/>
  <c r="M72" i="249"/>
  <c r="M68" i="249"/>
  <c r="M64" i="249"/>
  <c r="M60" i="249"/>
  <c r="M56" i="249"/>
  <c r="M52" i="249"/>
  <c r="M48" i="249"/>
  <c r="M131" i="249"/>
  <c r="M114" i="249"/>
  <c r="M120" i="249"/>
  <c r="M117" i="249"/>
  <c r="M86" i="249"/>
  <c r="M80" i="249"/>
  <c r="M69" i="249"/>
  <c r="M65" i="249"/>
  <c r="M61" i="249"/>
  <c r="M57" i="249"/>
  <c r="M53" i="249"/>
  <c r="M49" i="249"/>
  <c r="M84" i="249"/>
  <c r="M51" i="249"/>
  <c r="M74" i="249"/>
  <c r="M87" i="249"/>
  <c r="M128" i="249"/>
  <c r="M91" i="249"/>
  <c r="M85" i="249"/>
  <c r="M59" i="249"/>
  <c r="M94" i="249"/>
  <c r="M54" i="249"/>
  <c r="M99" i="249"/>
  <c r="M126" i="249"/>
  <c r="M50" i="249"/>
  <c r="M78" i="249"/>
  <c r="M55" i="249"/>
  <c r="M101" i="249"/>
  <c r="M127" i="249"/>
  <c r="M67" i="249"/>
  <c r="M130" i="249"/>
  <c r="M100" i="249"/>
  <c r="M58" i="249"/>
  <c r="M93" i="249"/>
  <c r="M95" i="249"/>
  <c r="M63" i="249"/>
  <c r="M89" i="249"/>
  <c r="M46" i="249"/>
  <c r="M73" i="249"/>
  <c r="M66" i="249"/>
  <c r="M71" i="249"/>
  <c r="M47" i="249"/>
  <c r="M77" i="249"/>
  <c r="M83" i="249"/>
  <c r="M90" i="249"/>
  <c r="M97" i="249"/>
  <c r="M107" i="249"/>
  <c r="M62" i="249"/>
  <c r="M92" i="249"/>
  <c r="M70" i="249"/>
  <c r="M102" i="249"/>
  <c r="M88" i="249"/>
  <c r="M103" i="249"/>
  <c r="M105" i="249"/>
  <c r="M29" i="249"/>
  <c r="M26" i="249"/>
  <c r="M129" i="249"/>
  <c r="M28" i="249"/>
  <c r="M27" i="249"/>
  <c r="M25" i="249"/>
  <c r="M137" i="249"/>
  <c r="M35" i="249"/>
  <c r="M139" i="249"/>
  <c r="M13" i="249"/>
  <c r="M44" i="249"/>
  <c r="M16" i="249"/>
  <c r="M12" i="249"/>
  <c r="M32" i="249"/>
  <c r="M40" i="249"/>
  <c r="L141" i="249"/>
  <c r="M11" i="249"/>
  <c r="M41" i="249"/>
  <c r="M24" i="249"/>
  <c r="M36" i="249"/>
  <c r="M39" i="249"/>
  <c r="M43" i="249"/>
  <c r="M14" i="249"/>
  <c r="M18" i="249"/>
  <c r="M30" i="249"/>
  <c r="M22" i="249"/>
  <c r="M17" i="249"/>
  <c r="M10" i="249"/>
  <c r="M21" i="249"/>
  <c r="M23" i="249"/>
  <c r="M15" i="249"/>
  <c r="M20" i="249"/>
  <c r="M19" i="249"/>
  <c r="M38" i="249"/>
  <c r="AJ33" i="246"/>
  <c r="AJ38" i="242"/>
  <c r="AJ33" i="250"/>
  <c r="AJ39" i="222"/>
  <c r="AJ38" i="230"/>
  <c r="AJ35" i="234"/>
  <c r="AJ36" i="234"/>
  <c r="M141" i="225"/>
  <c r="AJ35" i="226"/>
  <c r="M141" i="229"/>
  <c r="AJ36" i="226"/>
  <c r="L142" i="233"/>
  <c r="M143" i="233" s="1"/>
  <c r="L3" i="233"/>
  <c r="L4" i="233" s="1"/>
  <c r="L5" i="233" s="1"/>
  <c r="L6" i="233" s="1"/>
  <c r="L7" i="233" s="1"/>
  <c r="L8" i="233" s="1"/>
  <c r="L3" i="221"/>
  <c r="L4" i="221" s="1"/>
  <c r="L5" i="221" s="1"/>
  <c r="L6" i="221" s="1"/>
  <c r="L7" i="221" s="1"/>
  <c r="L8" i="221" s="1"/>
  <c r="L142" i="221"/>
  <c r="M143" i="221" s="1"/>
  <c r="L142" i="225"/>
  <c r="M143" i="225" s="1"/>
  <c r="L3" i="225"/>
  <c r="L4" i="225" s="1"/>
  <c r="L5" i="225" s="1"/>
  <c r="L6" i="225" s="1"/>
  <c r="L7" i="225" s="1"/>
  <c r="L8" i="225" s="1"/>
  <c r="AJ36" i="230"/>
  <c r="AJ38" i="234"/>
  <c r="AJ35" i="222"/>
  <c r="L142" i="229"/>
  <c r="M143" i="229" s="1"/>
  <c r="L3" i="229"/>
  <c r="L4" i="229" s="1"/>
  <c r="L5" i="229" s="1"/>
  <c r="L6" i="229" s="1"/>
  <c r="L7" i="229" s="1"/>
  <c r="L8" i="229" s="1"/>
  <c r="M134" i="213"/>
  <c r="M123" i="213"/>
  <c r="M115" i="213"/>
  <c r="M133" i="213"/>
  <c r="M117" i="213"/>
  <c r="M109" i="213"/>
  <c r="M116" i="213"/>
  <c r="M108" i="213"/>
  <c r="M120" i="213"/>
  <c r="M111" i="213"/>
  <c r="M136" i="213"/>
  <c r="M119" i="213"/>
  <c r="M110" i="213"/>
  <c r="M121" i="213"/>
  <c r="M112" i="213"/>
  <c r="M138" i="213"/>
  <c r="M74" i="213"/>
  <c r="M56" i="213"/>
  <c r="M47" i="213"/>
  <c r="M106" i="213"/>
  <c r="M79" i="213"/>
  <c r="M61" i="213"/>
  <c r="M52" i="213"/>
  <c r="M122" i="213"/>
  <c r="M66" i="213"/>
  <c r="M48" i="213"/>
  <c r="M118" i="213"/>
  <c r="M101" i="213"/>
  <c r="M76" i="213"/>
  <c r="M53" i="213"/>
  <c r="M114" i="213"/>
  <c r="M93" i="213"/>
  <c r="M72" i="213"/>
  <c r="M58" i="213"/>
  <c r="M135" i="213"/>
  <c r="M86" i="213"/>
  <c r="M64" i="213"/>
  <c r="M50" i="213"/>
  <c r="M132" i="213"/>
  <c r="M113" i="213"/>
  <c r="M97" i="213"/>
  <c r="M69" i="213"/>
  <c r="M60" i="213"/>
  <c r="M68" i="213"/>
  <c r="M102" i="213"/>
  <c r="M99" i="213"/>
  <c r="M91" i="213"/>
  <c r="M55" i="213"/>
  <c r="M105" i="213"/>
  <c r="M75" i="213"/>
  <c r="M88" i="213"/>
  <c r="M90" i="213"/>
  <c r="M129" i="213"/>
  <c r="M51" i="213"/>
  <c r="M67" i="213"/>
  <c r="M63" i="213"/>
  <c r="M65" i="213"/>
  <c r="M96" i="213"/>
  <c r="M81" i="213"/>
  <c r="M92" i="213"/>
  <c r="M71" i="213"/>
  <c r="M57" i="213"/>
  <c r="M70" i="213"/>
  <c r="M78" i="213"/>
  <c r="M127" i="213"/>
  <c r="M87" i="213"/>
  <c r="M100" i="213"/>
  <c r="M54" i="213"/>
  <c r="M85" i="213"/>
  <c r="M73" i="213"/>
  <c r="M49" i="213"/>
  <c r="M98" i="213"/>
  <c r="M84" i="213"/>
  <c r="M89" i="213"/>
  <c r="M80" i="213"/>
  <c r="M77" i="213"/>
  <c r="M62" i="213"/>
  <c r="M95" i="213"/>
  <c r="M83" i="213"/>
  <c r="M107" i="213"/>
  <c r="M103" i="213"/>
  <c r="M130" i="213"/>
  <c r="M94" i="213"/>
  <c r="M59" i="213"/>
  <c r="M46" i="213"/>
  <c r="M104" i="213"/>
  <c r="M128" i="213"/>
  <c r="M131" i="213"/>
  <c r="M33" i="213"/>
  <c r="M126" i="213"/>
  <c r="M137" i="213"/>
  <c r="M25" i="213"/>
  <c r="M27" i="213"/>
  <c r="M28" i="213"/>
  <c r="M29" i="213"/>
  <c r="M32" i="213"/>
  <c r="M36" i="213"/>
  <c r="L141" i="213"/>
  <c r="M139" i="213"/>
  <c r="M31" i="213"/>
  <c r="M26" i="213"/>
  <c r="M44" i="213"/>
  <c r="M21" i="213"/>
  <c r="M40" i="213"/>
  <c r="M13" i="213"/>
  <c r="M41" i="213"/>
  <c r="M16" i="213"/>
  <c r="M19" i="213"/>
  <c r="M34" i="213"/>
  <c r="M39" i="213"/>
  <c r="M18" i="213"/>
  <c r="M10" i="213"/>
  <c r="M22" i="213"/>
  <c r="M15" i="213"/>
  <c r="M20" i="213"/>
  <c r="M12" i="213"/>
  <c r="M14" i="213"/>
  <c r="M30" i="213"/>
  <c r="M42" i="213"/>
  <c r="M23" i="213"/>
  <c r="M17" i="213"/>
  <c r="M11" i="213"/>
  <c r="M37" i="213"/>
  <c r="M35" i="213"/>
  <c r="M24" i="213"/>
  <c r="AJ33" i="206"/>
  <c r="AJ36" i="210"/>
  <c r="AJ35" i="218"/>
  <c r="AJ36" i="206"/>
  <c r="AJ36" i="218"/>
  <c r="AJ40" i="210"/>
  <c r="L142" i="217"/>
  <c r="M143" i="217" s="1"/>
  <c r="L3" i="217"/>
  <c r="L4" i="217" s="1"/>
  <c r="L5" i="217" s="1"/>
  <c r="L6" i="217" s="1"/>
  <c r="L7" i="217" s="1"/>
  <c r="L8" i="217" s="1"/>
  <c r="M43" i="213"/>
  <c r="M116" i="209"/>
  <c r="M108" i="209"/>
  <c r="M136" i="209"/>
  <c r="M121" i="209"/>
  <c r="M113" i="209"/>
  <c r="M120" i="209"/>
  <c r="M112" i="209"/>
  <c r="M133" i="209"/>
  <c r="M117" i="209"/>
  <c r="M109" i="209"/>
  <c r="M80" i="209"/>
  <c r="M132" i="209"/>
  <c r="M122" i="209"/>
  <c r="M114" i="209"/>
  <c r="M87" i="209"/>
  <c r="M73" i="209"/>
  <c r="M69" i="209"/>
  <c r="M130" i="209"/>
  <c r="M128" i="209"/>
  <c r="M110" i="209"/>
  <c r="M95" i="209"/>
  <c r="M85" i="209"/>
  <c r="M135" i="209"/>
  <c r="M123" i="209"/>
  <c r="M119" i="209"/>
  <c r="M115" i="209"/>
  <c r="M101" i="209"/>
  <c r="M72" i="209"/>
  <c r="M127" i="209"/>
  <c r="M118" i="209"/>
  <c r="M111" i="209"/>
  <c r="M61" i="209"/>
  <c r="M53" i="209"/>
  <c r="M64" i="209"/>
  <c r="M91" i="209"/>
  <c r="M48" i="209"/>
  <c r="M134" i="209"/>
  <c r="M56" i="209"/>
  <c r="M98" i="209"/>
  <c r="M55" i="209"/>
  <c r="M103" i="209"/>
  <c r="M96" i="209"/>
  <c r="M88" i="209"/>
  <c r="M102" i="209"/>
  <c r="M75" i="209"/>
  <c r="M105" i="209"/>
  <c r="M63" i="209"/>
  <c r="M106" i="209"/>
  <c r="M70" i="209"/>
  <c r="M46" i="209"/>
  <c r="M50" i="209"/>
  <c r="M83" i="209"/>
  <c r="M71" i="209"/>
  <c r="M57" i="209"/>
  <c r="M86" i="209"/>
  <c r="M100" i="209"/>
  <c r="M54" i="209"/>
  <c r="M58" i="209"/>
  <c r="M81" i="209"/>
  <c r="M68" i="209"/>
  <c r="M47" i="209"/>
  <c r="M107" i="209"/>
  <c r="M18" i="209"/>
  <c r="M62" i="209"/>
  <c r="M66" i="209"/>
  <c r="M104" i="209"/>
  <c r="M76" i="209"/>
  <c r="M77" i="209"/>
  <c r="M138" i="209"/>
  <c r="M52" i="209"/>
  <c r="M51" i="209"/>
  <c r="M74" i="209"/>
  <c r="M92" i="209"/>
  <c r="M93" i="209"/>
  <c r="M60" i="209"/>
  <c r="M59" i="209"/>
  <c r="M90" i="209"/>
  <c r="M67" i="209"/>
  <c r="M49" i="209"/>
  <c r="M65" i="209"/>
  <c r="M97" i="209"/>
  <c r="M84" i="209"/>
  <c r="M94" i="209"/>
  <c r="M89" i="209"/>
  <c r="M99" i="209"/>
  <c r="M131" i="209"/>
  <c r="M79" i="209"/>
  <c r="M78" i="209"/>
  <c r="M129" i="209"/>
  <c r="M126" i="209"/>
  <c r="M10" i="209"/>
  <c r="M29" i="209"/>
  <c r="L141" i="209"/>
  <c r="M26" i="209"/>
  <c r="M27" i="209"/>
  <c r="M139" i="209"/>
  <c r="M28" i="209"/>
  <c r="M137" i="209"/>
  <c r="M25" i="209"/>
  <c r="M12" i="209"/>
  <c r="M21" i="209"/>
  <c r="M39" i="209"/>
  <c r="M16" i="209"/>
  <c r="M19" i="209"/>
  <c r="M20" i="209"/>
  <c r="M22" i="209"/>
  <c r="M13" i="209"/>
  <c r="M44" i="209"/>
  <c r="M35" i="209"/>
  <c r="M15" i="209"/>
  <c r="M17" i="209"/>
  <c r="M24" i="209"/>
  <c r="M23" i="209"/>
  <c r="M14" i="209"/>
  <c r="M11" i="209"/>
  <c r="M43" i="209"/>
  <c r="AJ38" i="210"/>
  <c r="M34" i="209"/>
  <c r="AJ38" i="214"/>
  <c r="AJ33" i="210"/>
  <c r="L142" i="205"/>
  <c r="M143" i="205" s="1"/>
  <c r="L3" i="205"/>
  <c r="L4" i="205" s="1"/>
  <c r="L5" i="205" s="1"/>
  <c r="L6" i="205" s="1"/>
  <c r="L7" i="205" s="1"/>
  <c r="L8" i="205" s="1"/>
  <c r="AJ38" i="206"/>
  <c r="AJ35" i="214"/>
  <c r="M38" i="213"/>
  <c r="AJ38" i="218"/>
  <c r="AJ35" i="210"/>
  <c r="M119" i="201"/>
  <c r="M111" i="201"/>
  <c r="M116" i="201"/>
  <c r="M108" i="201"/>
  <c r="M136" i="201"/>
  <c r="M121" i="201"/>
  <c r="M113" i="201"/>
  <c r="M110" i="201"/>
  <c r="M104" i="201"/>
  <c r="M88" i="201"/>
  <c r="M67" i="201"/>
  <c r="M49" i="201"/>
  <c r="M122" i="201"/>
  <c r="M68" i="201"/>
  <c r="M135" i="201"/>
  <c r="M118" i="201"/>
  <c r="M115" i="201"/>
  <c r="M112" i="201"/>
  <c r="M109" i="201"/>
  <c r="M134" i="201"/>
  <c r="M76" i="201"/>
  <c r="M133" i="201"/>
  <c r="M123" i="201"/>
  <c r="M120" i="201"/>
  <c r="M117" i="201"/>
  <c r="M114" i="201"/>
  <c r="M75" i="201"/>
  <c r="M132" i="201"/>
  <c r="M59" i="201"/>
  <c r="M47" i="201"/>
  <c r="M60" i="201"/>
  <c r="M52" i="201"/>
  <c r="M48" i="201"/>
  <c r="M66" i="201"/>
  <c r="M80" i="201"/>
  <c r="M71" i="201"/>
  <c r="M57" i="201"/>
  <c r="M128" i="201"/>
  <c r="M79" i="201"/>
  <c r="M69" i="201"/>
  <c r="M130" i="201"/>
  <c r="M61" i="201"/>
  <c r="M56" i="201"/>
  <c r="M92" i="201"/>
  <c r="M50" i="201"/>
  <c r="M138" i="201"/>
  <c r="M89" i="201"/>
  <c r="M73" i="201"/>
  <c r="M55" i="201"/>
  <c r="M94" i="201"/>
  <c r="M62" i="201"/>
  <c r="M105" i="201"/>
  <c r="M107" i="201"/>
  <c r="M64" i="201"/>
  <c r="M87" i="201"/>
  <c r="M46" i="201"/>
  <c r="M84" i="201"/>
  <c r="M77" i="201"/>
  <c r="M81" i="201"/>
  <c r="M106" i="201"/>
  <c r="M78" i="201"/>
  <c r="M54" i="201"/>
  <c r="M131" i="201"/>
  <c r="M58" i="201"/>
  <c r="M53" i="201"/>
  <c r="M86" i="201"/>
  <c r="M83" i="201"/>
  <c r="M95" i="201"/>
  <c r="M90" i="201"/>
  <c r="M96" i="201"/>
  <c r="M97" i="201"/>
  <c r="M74" i="201"/>
  <c r="M100" i="201"/>
  <c r="M102" i="201"/>
  <c r="M99" i="201"/>
  <c r="M51" i="201"/>
  <c r="M103" i="201"/>
  <c r="M91" i="201"/>
  <c r="M127" i="201"/>
  <c r="M63" i="201"/>
  <c r="M93" i="201"/>
  <c r="M85" i="201"/>
  <c r="M65" i="201"/>
  <c r="M70" i="201"/>
  <c r="M98" i="201"/>
  <c r="M72" i="201"/>
  <c r="M101" i="201"/>
  <c r="M29" i="201"/>
  <c r="M126" i="201"/>
  <c r="M27" i="201"/>
  <c r="M41" i="201"/>
  <c r="M26" i="201"/>
  <c r="M137" i="201"/>
  <c r="L141" i="201"/>
  <c r="M139" i="201"/>
  <c r="M141" i="201" s="1"/>
  <c r="M37" i="201"/>
  <c r="M129" i="201"/>
  <c r="M25" i="201"/>
  <c r="M28" i="201"/>
  <c r="M24" i="201"/>
  <c r="M17" i="201"/>
  <c r="M10" i="201"/>
  <c r="M43" i="201"/>
  <c r="M22" i="201"/>
  <c r="M19" i="201"/>
  <c r="M21" i="201"/>
  <c r="M31" i="201"/>
  <c r="M35" i="201"/>
  <c r="M20" i="201"/>
  <c r="M44" i="201"/>
  <c r="M16" i="201"/>
  <c r="M32" i="201"/>
  <c r="M15" i="201"/>
  <c r="M40" i="201"/>
  <c r="M23" i="201"/>
  <c r="M34" i="201"/>
  <c r="M13" i="201"/>
  <c r="M18" i="201"/>
  <c r="M11" i="201"/>
  <c r="M12" i="201"/>
  <c r="M14" i="201"/>
  <c r="AJ36" i="198"/>
  <c r="AJ36" i="194"/>
  <c r="M33" i="201"/>
  <c r="M36" i="201"/>
  <c r="AJ38" i="194"/>
  <c r="M42" i="201"/>
  <c r="AJ33" i="198"/>
  <c r="M30" i="201"/>
  <c r="AJ36" i="202"/>
  <c r="AJ35" i="202"/>
  <c r="AJ35" i="198"/>
  <c r="AJ39" i="198"/>
  <c r="L3" i="197"/>
  <c r="L4" i="197" s="1"/>
  <c r="L5" i="197" s="1"/>
  <c r="L6" i="197" s="1"/>
  <c r="L7" i="197" s="1"/>
  <c r="L8" i="197" s="1"/>
  <c r="L142" i="197"/>
  <c r="M143" i="197" s="1"/>
  <c r="AJ40" i="190"/>
  <c r="L3" i="189"/>
  <c r="L4" i="189" s="1"/>
  <c r="L5" i="189" s="1"/>
  <c r="L6" i="189" s="1"/>
  <c r="L7" i="189" s="1"/>
  <c r="L8" i="189" s="1"/>
  <c r="L142" i="189"/>
  <c r="M143" i="189" s="1"/>
  <c r="AJ35" i="190"/>
  <c r="AJ39" i="190"/>
  <c r="BA31" i="2"/>
  <c r="AJ31" i="2"/>
  <c r="BA32" i="2"/>
  <c r="AJ32" i="2"/>
  <c r="X25" i="23"/>
  <c r="X26" i="23"/>
  <c r="X27" i="23"/>
  <c r="X28" i="23"/>
  <c r="X29" i="23"/>
  <c r="X30" i="23"/>
  <c r="X31" i="23"/>
  <c r="X24" i="23"/>
  <c r="D25" i="23"/>
  <c r="D26" i="23"/>
  <c r="L142" i="253" l="1"/>
  <c r="M143" i="253" s="1"/>
  <c r="M141" i="209"/>
  <c r="M141" i="213"/>
  <c r="M141" i="249"/>
  <c r="G15" i="2"/>
  <c r="D12" i="186"/>
  <c r="G14" i="2"/>
  <c r="D11" i="186"/>
  <c r="M141" i="237"/>
  <c r="M141" i="261"/>
  <c r="L142" i="261"/>
  <c r="M143" i="261" s="1"/>
  <c r="L3" i="261"/>
  <c r="L4" i="261" s="1"/>
  <c r="L5" i="261" s="1"/>
  <c r="L6" i="261" s="1"/>
  <c r="L7" i="261" s="1"/>
  <c r="L8" i="261" s="1"/>
  <c r="L3" i="237"/>
  <c r="L4" i="237" s="1"/>
  <c r="L5" i="237" s="1"/>
  <c r="L6" i="237" s="1"/>
  <c r="L7" i="237" s="1"/>
  <c r="L8" i="237" s="1"/>
  <c r="L142" i="237"/>
  <c r="M143" i="237" s="1"/>
  <c r="L142" i="249"/>
  <c r="M143" i="249" s="1"/>
  <c r="L3" i="249"/>
  <c r="L4" i="249" s="1"/>
  <c r="L5" i="249" s="1"/>
  <c r="L6" i="249" s="1"/>
  <c r="L7" i="249" s="1"/>
  <c r="L8" i="249" s="1"/>
  <c r="L3" i="209"/>
  <c r="L4" i="209" s="1"/>
  <c r="L5" i="209" s="1"/>
  <c r="L6" i="209" s="1"/>
  <c r="L7" i="209" s="1"/>
  <c r="L8" i="209" s="1"/>
  <c r="L142" i="209"/>
  <c r="M143" i="209" s="1"/>
  <c r="L142" i="213"/>
  <c r="M143" i="213" s="1"/>
  <c r="L3" i="213"/>
  <c r="L4" i="213" s="1"/>
  <c r="L5" i="213" s="1"/>
  <c r="L6" i="213" s="1"/>
  <c r="L7" i="213" s="1"/>
  <c r="L8" i="213" s="1"/>
  <c r="L142" i="201"/>
  <c r="M143" i="201" s="1"/>
  <c r="L3" i="201"/>
  <c r="L4" i="201" s="1"/>
  <c r="L5" i="201" s="1"/>
  <c r="L6" i="201" s="1"/>
  <c r="L7" i="201" s="1"/>
  <c r="L8" i="201" s="1"/>
  <c r="D24" i="186"/>
  <c r="F16" i="63" s="1"/>
  <c r="G27" i="2"/>
  <c r="D23" i="186"/>
  <c r="F15" i="63" s="1"/>
  <c r="G26" i="2"/>
  <c r="D22" i="186"/>
  <c r="F14" i="63" s="1"/>
  <c r="G25" i="2"/>
  <c r="D21" i="186"/>
  <c r="F13" i="63" s="1"/>
  <c r="G24" i="2"/>
  <c r="D20" i="186"/>
  <c r="F12" i="63" s="1"/>
  <c r="G23" i="2"/>
  <c r="D27" i="186"/>
  <c r="G30" i="2"/>
  <c r="D26" i="186"/>
  <c r="G29" i="2"/>
  <c r="D25" i="186"/>
  <c r="G28" i="2"/>
  <c r="AQ28" i="2" s="1"/>
  <c r="O26" i="186" l="1"/>
  <c r="J26" i="186" s="1"/>
  <c r="G18" i="63" s="1"/>
  <c r="F18" i="63"/>
  <c r="F4" i="63"/>
  <c r="O12" i="186"/>
  <c r="J12" i="186" s="1"/>
  <c r="D32" i="186"/>
  <c r="O27" i="186"/>
  <c r="J27" i="186" s="1"/>
  <c r="G19" i="63" s="1"/>
  <c r="F19" i="63"/>
  <c r="O25" i="186"/>
  <c r="J25" i="186" s="1"/>
  <c r="G17" i="63" s="1"/>
  <c r="F17" i="63"/>
  <c r="F3" i="63"/>
  <c r="D31" i="186"/>
  <c r="O11" i="186"/>
  <c r="J11" i="186" s="1"/>
  <c r="D41" i="186"/>
  <c r="O21" i="186"/>
  <c r="J21" i="186" s="1"/>
  <c r="G13" i="63" s="1"/>
  <c r="O24" i="186"/>
  <c r="J24" i="186" s="1"/>
  <c r="G16" i="63" s="1"/>
  <c r="D44" i="186"/>
  <c r="AQ29" i="2"/>
  <c r="AP29" i="2"/>
  <c r="AQ30" i="2"/>
  <c r="AP30" i="2"/>
  <c r="D42" i="186"/>
  <c r="O22" i="186"/>
  <c r="J22" i="186" s="1"/>
  <c r="G14" i="63" s="1"/>
  <c r="D40" i="186"/>
  <c r="O20" i="186"/>
  <c r="J20" i="186" s="1"/>
  <c r="G12" i="63" s="1"/>
  <c r="O23" i="186"/>
  <c r="J23" i="186" s="1"/>
  <c r="G15" i="63" s="1"/>
  <c r="D43" i="186"/>
  <c r="D2" i="63"/>
  <c r="Q26" i="186" l="1"/>
  <c r="Q25" i="186"/>
  <c r="S25" i="186"/>
  <c r="S26" i="186"/>
  <c r="L25" i="186"/>
  <c r="L26" i="186"/>
  <c r="L27" i="186"/>
  <c r="S27" i="186"/>
  <c r="Q27" i="186"/>
  <c r="Q11" i="186"/>
  <c r="G3" i="63"/>
  <c r="L11" i="186"/>
  <c r="S11" i="186"/>
  <c r="G4" i="63"/>
  <c r="L12" i="186"/>
  <c r="Q12" i="186"/>
  <c r="S12" i="186"/>
  <c r="Q22" i="186"/>
  <c r="S22" i="186"/>
  <c r="L22" i="186"/>
  <c r="S23" i="186"/>
  <c r="Q23" i="186"/>
  <c r="L23" i="186"/>
  <c r="Q20" i="186"/>
  <c r="S20" i="186"/>
  <c r="L20" i="186"/>
  <c r="W29" i="2"/>
  <c r="AE29" i="2"/>
  <c r="W30" i="2"/>
  <c r="AE30" i="2"/>
  <c r="L24" i="186"/>
  <c r="S24" i="186"/>
  <c r="Q24" i="186"/>
  <c r="S21" i="186"/>
  <c r="Q21" i="186"/>
  <c r="L21" i="186"/>
  <c r="BA30" i="2" l="1"/>
  <c r="AJ30" i="2"/>
  <c r="BA29" i="2"/>
  <c r="AJ29" i="2"/>
  <c r="D3" i="63" l="1"/>
  <c r="D4" i="63" s="1"/>
  <c r="D5" i="63" s="1"/>
  <c r="D6" i="63" s="1"/>
  <c r="D7" i="63" s="1"/>
  <c r="D8" i="63" s="1"/>
  <c r="D9" i="63" s="1"/>
  <c r="D10" i="63" s="1"/>
  <c r="D11" i="63" s="1"/>
  <c r="D12" i="63" s="1"/>
  <c r="D13" i="63" s="1"/>
  <c r="D14" i="63" s="1"/>
  <c r="D15" i="63" s="1"/>
  <c r="D16" i="63" s="1"/>
  <c r="D17" i="63" s="1"/>
  <c r="D18" i="63" s="1"/>
  <c r="D19" i="63" s="1"/>
  <c r="D20" i="63" s="1"/>
  <c r="D21" i="63" s="1"/>
  <c r="C2" i="63"/>
  <c r="C3" i="63" s="1"/>
  <c r="C4" i="63" s="1"/>
  <c r="C5" i="63" s="1"/>
  <c r="C6" i="63" s="1"/>
  <c r="C7" i="63" s="1"/>
  <c r="C8" i="63" s="1"/>
  <c r="C9" i="63" s="1"/>
  <c r="C10" i="63" s="1"/>
  <c r="C11" i="63" s="1"/>
  <c r="C12" i="63" s="1"/>
  <c r="C13" i="63" s="1"/>
  <c r="C14" i="63" s="1"/>
  <c r="C15" i="63" s="1"/>
  <c r="C16" i="63" s="1"/>
  <c r="C17" i="63" s="1"/>
  <c r="C18" i="63" s="1"/>
  <c r="C19" i="63" s="1"/>
  <c r="C20" i="63" s="1"/>
  <c r="C21" i="63" s="1"/>
  <c r="U14" i="2"/>
  <c r="AR44" i="23" l="1"/>
  <c r="R5" i="2" l="1"/>
  <c r="B79" i="8" l="1"/>
  <c r="U20" i="2"/>
  <c r="U19" i="2"/>
  <c r="U18" i="2"/>
  <c r="U17" i="2"/>
  <c r="U16" i="2"/>
  <c r="U15" i="2"/>
  <c r="U13" i="2"/>
  <c r="R13" i="2"/>
  <c r="AK2" i="2"/>
  <c r="AG2" i="2"/>
  <c r="R9" i="2"/>
  <c r="R8" i="2"/>
  <c r="R7" i="2"/>
  <c r="M9" i="2"/>
  <c r="M8" i="2"/>
  <c r="M7" i="2"/>
  <c r="M4" i="2"/>
  <c r="F9" i="2"/>
  <c r="F8" i="2"/>
  <c r="F7" i="2"/>
  <c r="F4" i="2"/>
  <c r="F5" i="2"/>
  <c r="E75" i="8"/>
  <c r="E76" i="8" s="1"/>
  <c r="E77" i="8" s="1"/>
  <c r="B75" i="8"/>
  <c r="B76" i="8"/>
  <c r="B77" i="8"/>
  <c r="B78" i="8"/>
  <c r="E72" i="8"/>
  <c r="E73" i="8" s="1"/>
  <c r="B71" i="8"/>
  <c r="B72" i="8"/>
  <c r="B73" i="8"/>
  <c r="B74" i="8"/>
  <c r="E68" i="8"/>
  <c r="E69" i="8" s="1"/>
  <c r="B69" i="8"/>
  <c r="B70" i="8"/>
  <c r="B65" i="8"/>
  <c r="B66" i="8"/>
  <c r="B67" i="8"/>
  <c r="B68" i="8"/>
  <c r="B64" i="8"/>
  <c r="B63" i="8"/>
  <c r="B62" i="8"/>
  <c r="B61" i="8"/>
  <c r="B60" i="8"/>
  <c r="E58" i="8"/>
  <c r="E52" i="8"/>
  <c r="E49" i="8"/>
  <c r="E45" i="8"/>
  <c r="E46" i="8" s="1"/>
  <c r="E42" i="8"/>
  <c r="E33" i="8"/>
  <c r="E34" i="8" s="1"/>
  <c r="E29" i="8"/>
  <c r="E30" i="8" s="1"/>
  <c r="E25" i="8"/>
  <c r="E26" i="8" s="1"/>
  <c r="E23" i="8"/>
  <c r="E19" i="8"/>
  <c r="E20" i="8" s="1"/>
  <c r="E15" i="8"/>
  <c r="E16" i="8" s="1"/>
  <c r="E11" i="8"/>
  <c r="E12" i="8" s="1"/>
  <c r="E7" i="8"/>
  <c r="E8" i="8" s="1"/>
  <c r="B3" i="8"/>
  <c r="D14" i="2"/>
  <c r="D13" i="2"/>
  <c r="AG26" i="2" l="1"/>
  <c r="AG25" i="2"/>
  <c r="AG23" i="2"/>
  <c r="AG22" i="2"/>
  <c r="AG21" i="2"/>
  <c r="AG28" i="2"/>
  <c r="AG24" i="2"/>
  <c r="AG27" i="2"/>
  <c r="AG18" i="2"/>
  <c r="AG15" i="2"/>
  <c r="AG16" i="2"/>
  <c r="AG20" i="2"/>
  <c r="AG19" i="2"/>
  <c r="AG17" i="2"/>
  <c r="AX22" i="2"/>
  <c r="AX23" i="2"/>
  <c r="AX24" i="2"/>
  <c r="AX25" i="2"/>
  <c r="AX26" i="2"/>
  <c r="AX27" i="2"/>
  <c r="AX28" i="2"/>
  <c r="AX21" i="2"/>
  <c r="AX14" i="2"/>
  <c r="AX15" i="2"/>
  <c r="AX16" i="2"/>
  <c r="AX17" i="2"/>
  <c r="AX18" i="2"/>
  <c r="AX19" i="2"/>
  <c r="AX20" i="2"/>
  <c r="AX13" i="2"/>
  <c r="AW22" i="2"/>
  <c r="AW23" i="2"/>
  <c r="AW24" i="2"/>
  <c r="AW25" i="2"/>
  <c r="AW26" i="2"/>
  <c r="AW27" i="2"/>
  <c r="AW28" i="2"/>
  <c r="AW21" i="2"/>
  <c r="AW14" i="2"/>
  <c r="AW15" i="2"/>
  <c r="AW16" i="2"/>
  <c r="AW17" i="2"/>
  <c r="AW18" i="2"/>
  <c r="AW19" i="2"/>
  <c r="AW20" i="2"/>
  <c r="AW13" i="2"/>
  <c r="D31" i="23" l="1"/>
  <c r="D17" i="186" s="1"/>
  <c r="D30" i="23"/>
  <c r="D16" i="186" s="1"/>
  <c r="D29" i="23"/>
  <c r="D28" i="23"/>
  <c r="D27" i="23"/>
  <c r="D24" i="23"/>
  <c r="F3" i="2"/>
  <c r="D10" i="186" l="1"/>
  <c r="F2" i="63" s="1"/>
  <c r="G17" i="2"/>
  <c r="D14" i="186"/>
  <c r="G18" i="2"/>
  <c r="D15" i="186"/>
  <c r="G16" i="2"/>
  <c r="D13" i="186"/>
  <c r="O16" i="186"/>
  <c r="J16" i="186" s="1"/>
  <c r="F8" i="63"/>
  <c r="D36" i="186"/>
  <c r="F9" i="63"/>
  <c r="O17" i="186"/>
  <c r="J17" i="186" s="1"/>
  <c r="D37" i="186"/>
  <c r="AQ30" i="23"/>
  <c r="O30" i="23" s="1"/>
  <c r="G19" i="2"/>
  <c r="AQ31" i="23"/>
  <c r="O31" i="23" s="1"/>
  <c r="G20" i="2"/>
  <c r="AQ34" i="23"/>
  <c r="AI26" i="23" s="1"/>
  <c r="AQ33" i="23"/>
  <c r="AQ24" i="23"/>
  <c r="O24" i="23" s="1"/>
  <c r="G13" i="2"/>
  <c r="AQ32" i="23"/>
  <c r="AQ39" i="23"/>
  <c r="AI31" i="23" s="1"/>
  <c r="AQ38" i="23"/>
  <c r="AI30" i="23" s="1"/>
  <c r="AQ35" i="23"/>
  <c r="AI27" i="23" s="1"/>
  <c r="AQ37" i="23"/>
  <c r="AI29" i="23" s="1"/>
  <c r="AQ28" i="23"/>
  <c r="O28" i="23" s="1"/>
  <c r="AQ36" i="23"/>
  <c r="AI28" i="23" s="1"/>
  <c r="AQ25" i="23"/>
  <c r="O25" i="23" s="1"/>
  <c r="AQ26" i="23"/>
  <c r="O26" i="23" s="1"/>
  <c r="AQ27" i="23"/>
  <c r="O27" i="23" s="1"/>
  <c r="AQ29" i="23"/>
  <c r="O29" i="23" s="1"/>
  <c r="W18" i="5"/>
  <c r="D30" i="186" l="1"/>
  <c r="O10" i="186"/>
  <c r="J10" i="186" s="1"/>
  <c r="G2" i="63" s="1"/>
  <c r="S10" i="186"/>
  <c r="G9" i="63"/>
  <c r="S17" i="186"/>
  <c r="Q17" i="186"/>
  <c r="L17" i="186"/>
  <c r="O15" i="186"/>
  <c r="J15" i="186" s="1"/>
  <c r="F7" i="63"/>
  <c r="D35" i="186"/>
  <c r="G8" i="63"/>
  <c r="Q16" i="186"/>
  <c r="L16" i="186"/>
  <c r="S16" i="186"/>
  <c r="D34" i="186"/>
  <c r="F6" i="63"/>
  <c r="O14" i="186"/>
  <c r="J14" i="186" s="1"/>
  <c r="F5" i="63"/>
  <c r="D33" i="186"/>
  <c r="O13" i="186"/>
  <c r="J13" i="186" s="1"/>
  <c r="AI24" i="23"/>
  <c r="O32" i="23"/>
  <c r="AI25" i="23"/>
  <c r="O33" i="23"/>
  <c r="AQ22" i="2"/>
  <c r="AQ26" i="2"/>
  <c r="AQ25" i="2"/>
  <c r="AQ24" i="2"/>
  <c r="AQ23" i="2"/>
  <c r="AQ21" i="2"/>
  <c r="AQ27" i="2"/>
  <c r="AQ17" i="2"/>
  <c r="AQ14" i="2"/>
  <c r="AQ20" i="2"/>
  <c r="AQ15" i="2"/>
  <c r="AQ16" i="2"/>
  <c r="AQ19" i="2"/>
  <c r="AQ13" i="2"/>
  <c r="AQ18" i="2"/>
  <c r="S44" i="23"/>
  <c r="AE44" i="23"/>
  <c r="AU70" i="2"/>
  <c r="R85" i="2"/>
  <c r="AE47" i="2"/>
  <c r="L10" i="186" l="1"/>
  <c r="Q10" i="186"/>
  <c r="G7" i="63"/>
  <c r="Q15" i="186"/>
  <c r="L15" i="186"/>
  <c r="S15" i="186"/>
  <c r="G5" i="63"/>
  <c r="Q13" i="186"/>
  <c r="L13" i="186"/>
  <c r="S13" i="186"/>
  <c r="Q14" i="186"/>
  <c r="G6" i="63"/>
  <c r="L14" i="186"/>
  <c r="S14" i="186"/>
  <c r="AG78" i="2"/>
  <c r="AD78" i="2" s="1"/>
  <c r="AG75" i="2"/>
  <c r="L123" i="186" l="1"/>
  <c r="M13" i="186" s="1"/>
  <c r="AG80" i="2"/>
  <c r="AG81" i="2"/>
  <c r="AG82" i="2"/>
  <c r="AG83" i="2"/>
  <c r="AG79" i="2"/>
  <c r="AG72" i="2"/>
  <c r="AG71" i="2"/>
  <c r="X71" i="2"/>
  <c r="R70" i="2"/>
  <c r="AG70" i="2" s="1"/>
  <c r="M22" i="186" l="1"/>
  <c r="M23" i="186"/>
  <c r="M88" i="186"/>
  <c r="M19" i="186"/>
  <c r="M135" i="186"/>
  <c r="M59" i="186"/>
  <c r="M123" i="186"/>
  <c r="M89" i="186"/>
  <c r="M115" i="186"/>
  <c r="M86" i="186"/>
  <c r="M31" i="186"/>
  <c r="M58" i="186"/>
  <c r="M78" i="186"/>
  <c r="M87" i="186"/>
  <c r="M30" i="186"/>
  <c r="M52" i="186"/>
  <c r="M68" i="186"/>
  <c r="M64" i="186"/>
  <c r="M85" i="186"/>
  <c r="M105" i="186"/>
  <c r="M100" i="186"/>
  <c r="M101" i="186"/>
  <c r="M72" i="186"/>
  <c r="M107" i="186"/>
  <c r="M20" i="186"/>
  <c r="M55" i="186"/>
  <c r="M29" i="186"/>
  <c r="M80" i="186"/>
  <c r="M34" i="186"/>
  <c r="M117" i="186"/>
  <c r="M94" i="186"/>
  <c r="M104" i="186"/>
  <c r="M65" i="186"/>
  <c r="M116" i="186"/>
  <c r="M70" i="186"/>
  <c r="M134" i="186"/>
  <c r="M63" i="186"/>
  <c r="M76" i="186"/>
  <c r="M61" i="186"/>
  <c r="L141" i="186"/>
  <c r="M97" i="186"/>
  <c r="M56" i="186"/>
  <c r="M103" i="186"/>
  <c r="M131" i="186"/>
  <c r="M132" i="186"/>
  <c r="M21" i="186"/>
  <c r="M127" i="186"/>
  <c r="M69" i="186"/>
  <c r="M42" i="186"/>
  <c r="M84" i="186"/>
  <c r="M139" i="186"/>
  <c r="M81" i="186"/>
  <c r="M113" i="186"/>
  <c r="M50" i="186"/>
  <c r="M121" i="186"/>
  <c r="M53" i="186"/>
  <c r="M47" i="186"/>
  <c r="M26" i="186"/>
  <c r="M40" i="186"/>
  <c r="M38" i="186"/>
  <c r="M111" i="186"/>
  <c r="M27" i="186"/>
  <c r="M37" i="186"/>
  <c r="M83" i="186"/>
  <c r="M119" i="186"/>
  <c r="M138" i="186"/>
  <c r="M95" i="186"/>
  <c r="M57" i="186"/>
  <c r="M36" i="186"/>
  <c r="M99" i="186"/>
  <c r="M41" i="186"/>
  <c r="M48" i="186"/>
  <c r="M12" i="186"/>
  <c r="M96" i="186"/>
  <c r="M79" i="186"/>
  <c r="M133" i="186"/>
  <c r="M129" i="186"/>
  <c r="M25" i="186"/>
  <c r="M46" i="186"/>
  <c r="M137" i="186"/>
  <c r="M91" i="186"/>
  <c r="M98" i="186"/>
  <c r="M49" i="186"/>
  <c r="M102" i="186"/>
  <c r="M60" i="186"/>
  <c r="M114" i="186"/>
  <c r="M90" i="186"/>
  <c r="M44" i="186"/>
  <c r="M62" i="186"/>
  <c r="M11" i="186"/>
  <c r="M54" i="186"/>
  <c r="M130" i="186"/>
  <c r="M126" i="186"/>
  <c r="M32" i="186"/>
  <c r="M75" i="186"/>
  <c r="M109" i="186"/>
  <c r="M136" i="186"/>
  <c r="M108" i="186"/>
  <c r="M67" i="186"/>
  <c r="M35" i="186"/>
  <c r="M118" i="186"/>
  <c r="M66" i="186"/>
  <c r="M112" i="186"/>
  <c r="M93" i="186"/>
  <c r="M39" i="186"/>
  <c r="M77" i="186"/>
  <c r="M33" i="186"/>
  <c r="M51" i="186"/>
  <c r="M106" i="186"/>
  <c r="M73" i="186"/>
  <c r="M43" i="186"/>
  <c r="M71" i="186"/>
  <c r="M18" i="186"/>
  <c r="M122" i="186"/>
  <c r="M28" i="186"/>
  <c r="M24" i="186"/>
  <c r="M120" i="186"/>
  <c r="M128" i="186"/>
  <c r="M110" i="186"/>
  <c r="M74" i="186"/>
  <c r="M92" i="186"/>
  <c r="M10" i="186"/>
  <c r="M16" i="186"/>
  <c r="M17" i="186"/>
  <c r="M15" i="186"/>
  <c r="M14" i="186"/>
  <c r="X70" i="2"/>
  <c r="BB10" i="2"/>
  <c r="BS22" i="5"/>
  <c r="BS24" i="5"/>
  <c r="BS20" i="5"/>
  <c r="BS18" i="5"/>
  <c r="BS16" i="5"/>
  <c r="BS14" i="5"/>
  <c r="BS12" i="5"/>
  <c r="BS8" i="5"/>
  <c r="BS3" i="5"/>
  <c r="BS6" i="5"/>
  <c r="BS10" i="5"/>
  <c r="BS39" i="5"/>
  <c r="BS33" i="5"/>
  <c r="BS26" i="5"/>
  <c r="BS4" i="5"/>
  <c r="BS25" i="5"/>
  <c r="BS43" i="5"/>
  <c r="BS30" i="5"/>
  <c r="BS38" i="5"/>
  <c r="BS21" i="5"/>
  <c r="BS23" i="5"/>
  <c r="BS19" i="5"/>
  <c r="BS17" i="5"/>
  <c r="BS15" i="5"/>
  <c r="BS13" i="5"/>
  <c r="BS41" i="5"/>
  <c r="BS37" i="5"/>
  <c r="BS40" i="5"/>
  <c r="BS36" i="5"/>
  <c r="BS29" i="5"/>
  <c r="BS32" i="5"/>
  <c r="BN8" i="5"/>
  <c r="BN7" i="5"/>
  <c r="BN6" i="5"/>
  <c r="BZ4" i="5"/>
  <c r="BZ3" i="5"/>
  <c r="BZ2" i="5"/>
  <c r="W61" i="2"/>
  <c r="AE61" i="2" s="1"/>
  <c r="BA61" i="2" s="1"/>
  <c r="W62" i="2"/>
  <c r="AE62" i="2" s="1"/>
  <c r="BA62" i="2" s="1"/>
  <c r="W63" i="2"/>
  <c r="AE63" i="2" s="1"/>
  <c r="BA63" i="2" s="1"/>
  <c r="W64" i="2"/>
  <c r="AE64" i="2" s="1"/>
  <c r="BA64" i="2" s="1"/>
  <c r="BC45" i="2"/>
  <c r="BC46" i="2"/>
  <c r="AP41" i="2"/>
  <c r="AQ41" i="2"/>
  <c r="AR41" i="2"/>
  <c r="AS41" i="2" s="1"/>
  <c r="AP42" i="2"/>
  <c r="AQ42" i="2"/>
  <c r="AR42" i="2"/>
  <c r="AT42" i="2" s="1"/>
  <c r="AP48" i="2"/>
  <c r="AQ48" i="2"/>
  <c r="AE65" i="2"/>
  <c r="BA65" i="2" s="1"/>
  <c r="AE66" i="2"/>
  <c r="BA66" i="2" s="1"/>
  <c r="AE44" i="2"/>
  <c r="AE43" i="2"/>
  <c r="B91" i="2"/>
  <c r="B95" i="2"/>
  <c r="B96" i="2"/>
  <c r="B97" i="2"/>
  <c r="B68" i="2"/>
  <c r="B69" i="2"/>
  <c r="G46" i="2"/>
  <c r="AP46" i="2" s="1"/>
  <c r="G45" i="2"/>
  <c r="AQ45" i="2" s="1"/>
  <c r="G44" i="2"/>
  <c r="AP44" i="2" s="1"/>
  <c r="G43" i="2"/>
  <c r="AP43" i="2" s="1"/>
  <c r="D44" i="2"/>
  <c r="AC44" i="2" s="1"/>
  <c r="D45" i="2"/>
  <c r="AC45" i="2" s="1"/>
  <c r="D46" i="2"/>
  <c r="AC46" i="2" s="1"/>
  <c r="D43" i="2"/>
  <c r="AC43" i="2" s="1"/>
  <c r="BS27" i="5"/>
  <c r="BS34" i="5"/>
  <c r="BS31" i="5"/>
  <c r="BS28" i="5"/>
  <c r="BS9" i="5"/>
  <c r="BS5" i="5"/>
  <c r="BS2" i="5"/>
  <c r="BS7" i="5"/>
  <c r="BS11" i="5"/>
  <c r="BS35" i="5"/>
  <c r="L142" i="186" l="1"/>
  <c r="M143" i="186" s="1"/>
  <c r="L3" i="186"/>
  <c r="L4" i="186" s="1"/>
  <c r="L5" i="186" s="1"/>
  <c r="L6" i="186" s="1"/>
  <c r="L7" i="186" s="1"/>
  <c r="L8" i="186" s="1"/>
  <c r="M141" i="186"/>
  <c r="D48" i="262"/>
  <c r="D48" i="258"/>
  <c r="D47" i="254"/>
  <c r="AG47" i="254" s="1"/>
  <c r="AJ47" i="254" s="1"/>
  <c r="D47" i="258"/>
  <c r="AG47" i="258" s="1"/>
  <c r="AJ47" i="258" s="1"/>
  <c r="D47" i="262"/>
  <c r="AG47" i="262" s="1"/>
  <c r="AJ47" i="262" s="1"/>
  <c r="D48" i="254"/>
  <c r="D48" i="246"/>
  <c r="D48" i="250"/>
  <c r="D47" i="250"/>
  <c r="AG47" i="250" s="1"/>
  <c r="AJ47" i="250" s="1"/>
  <c r="D47" i="246"/>
  <c r="AG47" i="246" s="1"/>
  <c r="AJ47" i="246" s="1"/>
  <c r="D48" i="242"/>
  <c r="D48" i="234"/>
  <c r="D48" i="238"/>
  <c r="D47" i="242"/>
  <c r="AG47" i="242" s="1"/>
  <c r="AJ47" i="242" s="1"/>
  <c r="D47" i="230"/>
  <c r="AG47" i="230" s="1"/>
  <c r="AJ47" i="230" s="1"/>
  <c r="D47" i="238"/>
  <c r="AG47" i="238" s="1"/>
  <c r="AJ47" i="238" s="1"/>
  <c r="D47" i="234"/>
  <c r="AG47" i="234" s="1"/>
  <c r="AJ47" i="234" s="1"/>
  <c r="D48" i="226"/>
  <c r="D48" i="230"/>
  <c r="D47" i="226"/>
  <c r="AG47" i="226" s="1"/>
  <c r="AJ47" i="226" s="1"/>
  <c r="D47" i="222"/>
  <c r="AG47" i="222" s="1"/>
  <c r="AJ47" i="222" s="1"/>
  <c r="D48" i="218"/>
  <c r="D47" i="218"/>
  <c r="AG47" i="218" s="1"/>
  <c r="AJ47" i="218" s="1"/>
  <c r="D48" i="222"/>
  <c r="D47" i="214"/>
  <c r="AG47" i="214" s="1"/>
  <c r="AJ47" i="214" s="1"/>
  <c r="D47" i="210"/>
  <c r="AG47" i="210" s="1"/>
  <c r="AJ47" i="210" s="1"/>
  <c r="D47" i="202"/>
  <c r="AG47" i="202" s="1"/>
  <c r="AJ47" i="202" s="1"/>
  <c r="D48" i="206"/>
  <c r="D48" i="214"/>
  <c r="D48" i="210"/>
  <c r="D47" i="206"/>
  <c r="AG47" i="206" s="1"/>
  <c r="AJ47" i="206" s="1"/>
  <c r="D48" i="202"/>
  <c r="D48" i="194"/>
  <c r="D47" i="198"/>
  <c r="AG47" i="198" s="1"/>
  <c r="AJ47" i="198" s="1"/>
  <c r="D47" i="190"/>
  <c r="AG47" i="190" s="1"/>
  <c r="AJ47" i="190" s="1"/>
  <c r="D48" i="190"/>
  <c r="D48" i="198"/>
  <c r="D47" i="194"/>
  <c r="AG47" i="194" s="1"/>
  <c r="AJ47" i="194" s="1"/>
  <c r="BA46" i="2"/>
  <c r="AU42" i="2"/>
  <c r="AU41" i="2"/>
  <c r="D47" i="2"/>
  <c r="AG47" i="2" s="1"/>
  <c r="AJ47" i="2" s="1"/>
  <c r="AP45" i="2"/>
  <c r="AR44" i="2"/>
  <c r="BA43" i="2"/>
  <c r="AR43" i="2"/>
  <c r="BA44" i="2"/>
  <c r="AQ43" i="2"/>
  <c r="AR45" i="2"/>
  <c r="AU45" i="2" s="1"/>
  <c r="AR46" i="2"/>
  <c r="AQ46" i="2"/>
  <c r="AQ44" i="2"/>
  <c r="BA45" i="2"/>
  <c r="AS42" i="2"/>
  <c r="BC65" i="2"/>
  <c r="BC61" i="2"/>
  <c r="AV42" i="2"/>
  <c r="BC64" i="2"/>
  <c r="BC48" i="2"/>
  <c r="BC44" i="2"/>
  <c r="BC63" i="2"/>
  <c r="BC43" i="2"/>
  <c r="BC66" i="2"/>
  <c r="BC62" i="2"/>
  <c r="AV41" i="2"/>
  <c r="AT41" i="2"/>
  <c r="AG46" i="2"/>
  <c r="AJ46" i="2" s="1"/>
  <c r="B46" i="2" s="1"/>
  <c r="AG45" i="2"/>
  <c r="AJ45" i="2" s="1"/>
  <c r="B45" i="2" s="1"/>
  <c r="AG44" i="2"/>
  <c r="AJ44" i="2" s="1"/>
  <c r="B44" i="2" s="1"/>
  <c r="AG43" i="2"/>
  <c r="AJ43" i="2" s="1"/>
  <c r="B43" i="2" s="1"/>
  <c r="D48" i="2"/>
  <c r="BA48" i="2" s="1"/>
  <c r="AG48" i="198" l="1"/>
  <c r="AJ48" i="198" s="1"/>
  <c r="AR48" i="198"/>
  <c r="AC48" i="198"/>
  <c r="AC48" i="214"/>
  <c r="AR48" i="214"/>
  <c r="AG48" i="214"/>
  <c r="AJ48" i="214" s="1"/>
  <c r="AJ67" i="214" s="1"/>
  <c r="AM47" i="214" s="1"/>
  <c r="AG48" i="238"/>
  <c r="AJ48" i="238" s="1"/>
  <c r="AJ67" i="238" s="1"/>
  <c r="AM47" i="238" s="1"/>
  <c r="AC48" i="238"/>
  <c r="AR48" i="238"/>
  <c r="AG48" i="190"/>
  <c r="AJ48" i="190" s="1"/>
  <c r="AC48" i="190"/>
  <c r="AR48" i="190"/>
  <c r="AC48" i="206"/>
  <c r="AR48" i="206"/>
  <c r="AG48" i="206"/>
  <c r="AJ48" i="206" s="1"/>
  <c r="AC48" i="234"/>
  <c r="AG48" i="234"/>
  <c r="AJ48" i="234" s="1"/>
  <c r="AR48" i="234"/>
  <c r="AR48" i="230"/>
  <c r="AG48" i="230"/>
  <c r="AJ48" i="230" s="1"/>
  <c r="AJ67" i="230" s="1"/>
  <c r="AM47" i="230" s="1"/>
  <c r="AC48" i="230"/>
  <c r="AG48" i="242"/>
  <c r="AJ48" i="242" s="1"/>
  <c r="AJ67" i="242" s="1"/>
  <c r="AM47" i="242" s="1"/>
  <c r="AR48" i="242"/>
  <c r="AC48" i="242"/>
  <c r="AC48" i="226"/>
  <c r="AR48" i="226"/>
  <c r="AG48" i="226"/>
  <c r="AJ48" i="226" s="1"/>
  <c r="AJ67" i="226" s="1"/>
  <c r="AG48" i="258"/>
  <c r="AJ48" i="258" s="1"/>
  <c r="AJ67" i="258" s="1"/>
  <c r="AC48" i="258"/>
  <c r="AR48" i="258"/>
  <c r="AG48" i="194"/>
  <c r="AJ48" i="194" s="1"/>
  <c r="AJ67" i="194" s="1"/>
  <c r="AM47" i="194" s="1"/>
  <c r="AC48" i="194"/>
  <c r="AR48" i="194"/>
  <c r="AJ67" i="234"/>
  <c r="AM47" i="234" s="1"/>
  <c r="AR48" i="262"/>
  <c r="AG48" i="262"/>
  <c r="AJ48" i="262" s="1"/>
  <c r="AC48" i="262"/>
  <c r="AR48" i="202"/>
  <c r="AC48" i="202"/>
  <c r="AG48" i="202"/>
  <c r="AJ48" i="202" s="1"/>
  <c r="AG48" i="222"/>
  <c r="AJ48" i="222" s="1"/>
  <c r="AJ67" i="222" s="1"/>
  <c r="AC48" i="222"/>
  <c r="AR48" i="222"/>
  <c r="AC48" i="250"/>
  <c r="AG48" i="250"/>
  <c r="AJ48" i="250" s="1"/>
  <c r="AR48" i="250"/>
  <c r="AJ67" i="206"/>
  <c r="AM47" i="206" s="1"/>
  <c r="AG48" i="246"/>
  <c r="AJ48" i="246" s="1"/>
  <c r="AR48" i="246"/>
  <c r="AC48" i="246"/>
  <c r="AC48" i="210"/>
  <c r="AG48" i="210"/>
  <c r="AJ48" i="210" s="1"/>
  <c r="AJ67" i="210" s="1"/>
  <c r="AM47" i="210" s="1"/>
  <c r="AR48" i="210"/>
  <c r="AR48" i="218"/>
  <c r="AG48" i="218"/>
  <c r="AJ48" i="218" s="1"/>
  <c r="AJ67" i="218" s="1"/>
  <c r="AC48" i="218"/>
  <c r="AG48" i="254"/>
  <c r="AJ48" i="254" s="1"/>
  <c r="AJ67" i="254" s="1"/>
  <c r="AR48" i="254"/>
  <c r="AC48" i="254"/>
  <c r="AV70" i="2"/>
  <c r="AT44" i="2"/>
  <c r="AU44" i="2"/>
  <c r="AT46" i="2"/>
  <c r="AU46" i="2"/>
  <c r="AS43" i="2"/>
  <c r="AU43" i="2"/>
  <c r="AT43" i="2"/>
  <c r="AV43" i="2"/>
  <c r="AS46" i="2"/>
  <c r="AV46" i="2"/>
  <c r="AV44" i="2"/>
  <c r="AS44" i="2"/>
  <c r="AS45" i="2"/>
  <c r="AV45" i="2"/>
  <c r="AT45" i="2"/>
  <c r="AC48" i="2"/>
  <c r="AR48" i="2"/>
  <c r="AG48" i="2"/>
  <c r="AJ48" i="2" s="1"/>
  <c r="B48" i="2" s="1"/>
  <c r="B67" i="218" l="1"/>
  <c r="AM45" i="218"/>
  <c r="AM62" i="218"/>
  <c r="AM57" i="218"/>
  <c r="AM58" i="218"/>
  <c r="AM75" i="218"/>
  <c r="AM24" i="218"/>
  <c r="AM30" i="218"/>
  <c r="AM40" i="218"/>
  <c r="AM44" i="218"/>
  <c r="AM87" i="218"/>
  <c r="AM46" i="218"/>
  <c r="AM66" i="218"/>
  <c r="AM49" i="218"/>
  <c r="AM21" i="218"/>
  <c r="AM16" i="218"/>
  <c r="AM19" i="218"/>
  <c r="AM39" i="218"/>
  <c r="AM80" i="218"/>
  <c r="AM86" i="218"/>
  <c r="AM82" i="218"/>
  <c r="AM64" i="218"/>
  <c r="AM51" i="218"/>
  <c r="AM22" i="218"/>
  <c r="AM18" i="218"/>
  <c r="AM34" i="218"/>
  <c r="AM37" i="218"/>
  <c r="AM83" i="218"/>
  <c r="AM72" i="218"/>
  <c r="AM85" i="218"/>
  <c r="AM13" i="218"/>
  <c r="AM14" i="218"/>
  <c r="AM25" i="218"/>
  <c r="AM73" i="218"/>
  <c r="AM41" i="218"/>
  <c r="AM70" i="218"/>
  <c r="AM77" i="218"/>
  <c r="AM50" i="218"/>
  <c r="AM20" i="218"/>
  <c r="AM26" i="218"/>
  <c r="AM23" i="218"/>
  <c r="AM81" i="218"/>
  <c r="AM65" i="218"/>
  <c r="AM60" i="218"/>
  <c r="AM52" i="218"/>
  <c r="AM56" i="218"/>
  <c r="AM54" i="218"/>
  <c r="AM27" i="218"/>
  <c r="AM29" i="218"/>
  <c r="AM28" i="218"/>
  <c r="AM71" i="218"/>
  <c r="AM36" i="218"/>
  <c r="AM76" i="218"/>
  <c r="AM42" i="218"/>
  <c r="AM84" i="218"/>
  <c r="AM61" i="218"/>
  <c r="AM53" i="218"/>
  <c r="AM78" i="218"/>
  <c r="AM31" i="218"/>
  <c r="AM17" i="218"/>
  <c r="AJ90" i="218"/>
  <c r="AM55" i="218"/>
  <c r="AM74" i="218"/>
  <c r="AM88" i="218"/>
  <c r="AM79" i="218"/>
  <c r="AM63" i="218"/>
  <c r="AM43" i="218"/>
  <c r="AM59" i="218"/>
  <c r="AM32" i="218"/>
  <c r="AM15" i="218"/>
  <c r="AM33" i="218"/>
  <c r="AM38" i="218"/>
  <c r="AM35" i="218"/>
  <c r="AM47" i="218"/>
  <c r="AM35" i="226"/>
  <c r="AM43" i="226"/>
  <c r="AM83" i="226"/>
  <c r="AM76" i="226"/>
  <c r="AM70" i="226"/>
  <c r="AM14" i="226"/>
  <c r="AM58" i="226"/>
  <c r="AM19" i="226"/>
  <c r="AM18" i="226"/>
  <c r="AM37" i="226"/>
  <c r="AM62" i="226"/>
  <c r="AM87" i="226"/>
  <c r="AM65" i="226"/>
  <c r="AM60" i="226"/>
  <c r="AM57" i="226"/>
  <c r="AM56" i="226"/>
  <c r="AM28" i="226"/>
  <c r="AM25" i="226"/>
  <c r="AM33" i="226"/>
  <c r="AM77" i="226"/>
  <c r="AM86" i="226"/>
  <c r="AM79" i="226"/>
  <c r="AM66" i="226"/>
  <c r="AM49" i="226"/>
  <c r="AM75" i="226"/>
  <c r="AM21" i="226"/>
  <c r="AM20" i="226"/>
  <c r="AM17" i="226"/>
  <c r="AM39" i="226"/>
  <c r="AM82" i="226"/>
  <c r="AM80" i="226"/>
  <c r="AM72" i="226"/>
  <c r="AM61" i="226"/>
  <c r="AM44" i="226"/>
  <c r="AM55" i="226"/>
  <c r="AM34" i="226"/>
  <c r="AM15" i="226"/>
  <c r="AM16" i="226"/>
  <c r="AM36" i="226"/>
  <c r="AM84" i="226"/>
  <c r="AM64" i="226"/>
  <c r="AM78" i="226"/>
  <c r="AM59" i="226"/>
  <c r="AM53" i="226"/>
  <c r="AM50" i="226"/>
  <c r="AJ90" i="226"/>
  <c r="AM23" i="226"/>
  <c r="AM32" i="226"/>
  <c r="AM74" i="226"/>
  <c r="AM71" i="226"/>
  <c r="AM88" i="226"/>
  <c r="AM63" i="226"/>
  <c r="AM52" i="226"/>
  <c r="AM85" i="226"/>
  <c r="AM29" i="226"/>
  <c r="AM26" i="226"/>
  <c r="AM13" i="226"/>
  <c r="B67" i="226"/>
  <c r="AM73" i="226"/>
  <c r="AM41" i="226"/>
  <c r="AM46" i="226"/>
  <c r="AM51" i="226"/>
  <c r="AM22" i="226"/>
  <c r="AM27" i="226"/>
  <c r="AM30" i="226"/>
  <c r="AM40" i="226"/>
  <c r="AM81" i="226"/>
  <c r="AM42" i="226"/>
  <c r="AM45" i="226"/>
  <c r="AM54" i="226"/>
  <c r="AM31" i="226"/>
  <c r="AM24" i="226"/>
  <c r="AM38" i="226"/>
  <c r="AM47" i="226"/>
  <c r="AM38" i="254"/>
  <c r="AM84" i="254"/>
  <c r="AM59" i="254"/>
  <c r="AM61" i="254"/>
  <c r="AM75" i="254"/>
  <c r="AM15" i="254"/>
  <c r="AM22" i="254"/>
  <c r="AM31" i="254"/>
  <c r="AM39" i="254"/>
  <c r="AM77" i="254"/>
  <c r="AM86" i="254"/>
  <c r="AM63" i="254"/>
  <c r="AM85" i="254"/>
  <c r="AM28" i="254"/>
  <c r="AM40" i="254"/>
  <c r="AM19" i="254"/>
  <c r="AM25" i="254"/>
  <c r="AM35" i="254"/>
  <c r="AM73" i="254"/>
  <c r="AM72" i="254"/>
  <c r="AM66" i="254"/>
  <c r="AM55" i="254"/>
  <c r="AM57" i="254"/>
  <c r="AM21" i="254"/>
  <c r="AM23" i="254"/>
  <c r="AM34" i="254"/>
  <c r="AM33" i="254"/>
  <c r="AM45" i="254"/>
  <c r="AM71" i="254"/>
  <c r="AM46" i="254"/>
  <c r="AM64" i="254"/>
  <c r="AM49" i="254"/>
  <c r="AM52" i="254"/>
  <c r="AM13" i="254"/>
  <c r="AM29" i="254"/>
  <c r="AM81" i="254"/>
  <c r="AM74" i="254"/>
  <c r="AM87" i="254"/>
  <c r="AM79" i="254"/>
  <c r="AM51" i="254"/>
  <c r="AM54" i="254"/>
  <c r="AM58" i="254"/>
  <c r="AM30" i="254"/>
  <c r="AM27" i="254"/>
  <c r="B67" i="254"/>
  <c r="AM65" i="254"/>
  <c r="AM88" i="254"/>
  <c r="AM78" i="254"/>
  <c r="AM62" i="254"/>
  <c r="AM20" i="254"/>
  <c r="AM50" i="254"/>
  <c r="AM18" i="254"/>
  <c r="AM17" i="254"/>
  <c r="AM42" i="254"/>
  <c r="AM80" i="254"/>
  <c r="AM83" i="254"/>
  <c r="AM44" i="254"/>
  <c r="AM70" i="254"/>
  <c r="AM56" i="254"/>
  <c r="AM16" i="254"/>
  <c r="AJ90" i="254"/>
  <c r="AM26" i="254"/>
  <c r="AM37" i="254"/>
  <c r="AM82" i="254"/>
  <c r="AM76" i="254"/>
  <c r="AM60" i="254"/>
  <c r="AM41" i="254"/>
  <c r="AM43" i="254"/>
  <c r="AM53" i="254"/>
  <c r="AM14" i="254"/>
  <c r="AM32" i="254"/>
  <c r="AM24" i="254"/>
  <c r="AM36" i="254"/>
  <c r="AM47" i="254"/>
  <c r="AM39" i="222"/>
  <c r="AM35" i="222"/>
  <c r="B67" i="222"/>
  <c r="AM82" i="222"/>
  <c r="AM51" i="222"/>
  <c r="AM46" i="222"/>
  <c r="AM50" i="222"/>
  <c r="AM18" i="222"/>
  <c r="AM15" i="222"/>
  <c r="AM17" i="222"/>
  <c r="AM83" i="222"/>
  <c r="AM70" i="222"/>
  <c r="AM42" i="222"/>
  <c r="AM66" i="222"/>
  <c r="AM57" i="222"/>
  <c r="AM54" i="222"/>
  <c r="AM34" i="222"/>
  <c r="AM27" i="222"/>
  <c r="AM40" i="222"/>
  <c r="AM43" i="222"/>
  <c r="AM84" i="222"/>
  <c r="AM45" i="222"/>
  <c r="AM60" i="222"/>
  <c r="AM53" i="222"/>
  <c r="AM58" i="222"/>
  <c r="AM32" i="222"/>
  <c r="AM23" i="222"/>
  <c r="AM36" i="222"/>
  <c r="AM74" i="222"/>
  <c r="AM64" i="222"/>
  <c r="AM55" i="222"/>
  <c r="AM85" i="222"/>
  <c r="AM49" i="222"/>
  <c r="AM29" i="222"/>
  <c r="AM31" i="222"/>
  <c r="AM37" i="222"/>
  <c r="AM44" i="222"/>
  <c r="AM80" i="222"/>
  <c r="AM63" i="222"/>
  <c r="AM78" i="222"/>
  <c r="AM59" i="222"/>
  <c r="AM14" i="222"/>
  <c r="AM30" i="222"/>
  <c r="AJ90" i="222"/>
  <c r="AM33" i="222"/>
  <c r="AM79" i="222"/>
  <c r="AM88" i="222"/>
  <c r="AM87" i="222"/>
  <c r="AM73" i="222"/>
  <c r="AM52" i="222"/>
  <c r="AM56" i="222"/>
  <c r="AM25" i="222"/>
  <c r="AM26" i="222"/>
  <c r="AM19" i="222"/>
  <c r="AM38" i="222"/>
  <c r="AM77" i="222"/>
  <c r="AM86" i="222"/>
  <c r="AM41" i="222"/>
  <c r="AM71" i="222"/>
  <c r="AM61" i="222"/>
  <c r="AM75" i="222"/>
  <c r="AM22" i="222"/>
  <c r="AM28" i="222"/>
  <c r="AM13" i="222"/>
  <c r="AM72" i="222"/>
  <c r="AM62" i="222"/>
  <c r="AM76" i="222"/>
  <c r="AM81" i="222"/>
  <c r="AM65" i="222"/>
  <c r="AM21" i="222"/>
  <c r="AM16" i="222"/>
  <c r="AM20" i="222"/>
  <c r="AM24" i="222"/>
  <c r="AM47" i="222"/>
  <c r="B48" i="202"/>
  <c r="AM37" i="258"/>
  <c r="AM83" i="258"/>
  <c r="AM62" i="258"/>
  <c r="AM72" i="258"/>
  <c r="AM64" i="258"/>
  <c r="AM54" i="258"/>
  <c r="AM75" i="258"/>
  <c r="AM31" i="258"/>
  <c r="AJ90" i="258"/>
  <c r="AM36" i="258"/>
  <c r="AM41" i="258"/>
  <c r="AM86" i="258"/>
  <c r="AM65" i="258"/>
  <c r="AM58" i="258"/>
  <c r="AM49" i="258"/>
  <c r="AM56" i="258"/>
  <c r="AM34" i="258"/>
  <c r="AM16" i="258"/>
  <c r="AM33" i="258"/>
  <c r="AM45" i="258"/>
  <c r="AM43" i="258"/>
  <c r="AM88" i="258"/>
  <c r="AM60" i="258"/>
  <c r="AM78" i="258"/>
  <c r="AM14" i="258"/>
  <c r="AM24" i="258"/>
  <c r="AM28" i="258"/>
  <c r="AM40" i="258"/>
  <c r="AM71" i="258"/>
  <c r="AM76" i="258"/>
  <c r="AM81" i="258"/>
  <c r="AM44" i="258"/>
  <c r="AM52" i="258"/>
  <c r="AM21" i="258"/>
  <c r="AM27" i="258"/>
  <c r="AM25" i="258"/>
  <c r="AM38" i="258"/>
  <c r="AM35" i="258"/>
  <c r="AM74" i="258"/>
  <c r="AM84" i="258"/>
  <c r="AM50" i="258"/>
  <c r="AM55" i="258"/>
  <c r="AM32" i="258"/>
  <c r="AM30" i="258"/>
  <c r="AM17" i="258"/>
  <c r="B67" i="258"/>
  <c r="AM42" i="258"/>
  <c r="AM46" i="258"/>
  <c r="AM80" i="258"/>
  <c r="AM66" i="258"/>
  <c r="AM53" i="258"/>
  <c r="AM19" i="258"/>
  <c r="AM13" i="258"/>
  <c r="AM20" i="258"/>
  <c r="AM39" i="258"/>
  <c r="AM77" i="258"/>
  <c r="AM70" i="258"/>
  <c r="AM61" i="258"/>
  <c r="AM87" i="258"/>
  <c r="AM63" i="258"/>
  <c r="AM57" i="258"/>
  <c r="AM26" i="258"/>
  <c r="AM22" i="258"/>
  <c r="AM18" i="258"/>
  <c r="AM73" i="258"/>
  <c r="AM79" i="258"/>
  <c r="AM85" i="258"/>
  <c r="AM82" i="258"/>
  <c r="AM59" i="258"/>
  <c r="AM51" i="258"/>
  <c r="AM29" i="258"/>
  <c r="AM15" i="258"/>
  <c r="AM23" i="258"/>
  <c r="B48" i="198"/>
  <c r="AS48" i="218"/>
  <c r="AT48" i="218"/>
  <c r="AV48" i="218"/>
  <c r="AU48" i="218"/>
  <c r="B48" i="246"/>
  <c r="B48" i="250"/>
  <c r="AM36" i="234"/>
  <c r="AM38" i="234"/>
  <c r="AM77" i="234"/>
  <c r="AM79" i="234"/>
  <c r="AM46" i="234"/>
  <c r="AM49" i="234"/>
  <c r="AM21" i="234"/>
  <c r="AM18" i="234"/>
  <c r="AM28" i="234"/>
  <c r="AM32" i="234"/>
  <c r="AM74" i="234"/>
  <c r="AM71" i="234"/>
  <c r="AM73" i="234"/>
  <c r="AM41" i="234"/>
  <c r="AM56" i="234"/>
  <c r="AM59" i="234"/>
  <c r="AM34" i="234"/>
  <c r="AM16" i="234"/>
  <c r="AM40" i="234"/>
  <c r="B67" i="234"/>
  <c r="AM84" i="234"/>
  <c r="AM86" i="234"/>
  <c r="AM82" i="234"/>
  <c r="AM52" i="234"/>
  <c r="AM58" i="234"/>
  <c r="AM27" i="234"/>
  <c r="AJ90" i="234"/>
  <c r="AM37" i="234"/>
  <c r="AM76" i="234"/>
  <c r="AM45" i="234"/>
  <c r="AM64" i="234"/>
  <c r="AM60" i="234"/>
  <c r="AM51" i="234"/>
  <c r="AM50" i="234"/>
  <c r="AM22" i="234"/>
  <c r="AM23" i="234"/>
  <c r="AM39" i="234"/>
  <c r="AM42" i="234"/>
  <c r="AM72" i="234"/>
  <c r="AM83" i="234"/>
  <c r="AM78" i="234"/>
  <c r="AM85" i="234"/>
  <c r="AM13" i="234"/>
  <c r="AM19" i="234"/>
  <c r="AM30" i="234"/>
  <c r="AM33" i="234"/>
  <c r="AM70" i="234"/>
  <c r="AM53" i="234"/>
  <c r="AM43" i="234"/>
  <c r="AM81" i="234"/>
  <c r="AM62" i="234"/>
  <c r="AM55" i="234"/>
  <c r="AM15" i="234"/>
  <c r="AM25" i="234"/>
  <c r="AM24" i="234"/>
  <c r="AM80" i="234"/>
  <c r="AM88" i="234"/>
  <c r="AM63" i="234"/>
  <c r="AM44" i="234"/>
  <c r="AM54" i="234"/>
  <c r="AM31" i="234"/>
  <c r="AM29" i="234"/>
  <c r="AM20" i="234"/>
  <c r="AM35" i="234"/>
  <c r="AM87" i="234"/>
  <c r="AM57" i="234"/>
  <c r="AM66" i="234"/>
  <c r="AM61" i="234"/>
  <c r="AM65" i="234"/>
  <c r="AM75" i="234"/>
  <c r="AM17" i="234"/>
  <c r="AM26" i="234"/>
  <c r="AM14" i="234"/>
  <c r="B48" i="258"/>
  <c r="AM48" i="258"/>
  <c r="B48" i="230"/>
  <c r="AM48" i="230"/>
  <c r="AU48" i="234"/>
  <c r="AV48" i="234"/>
  <c r="AT48" i="234"/>
  <c r="AS48" i="234"/>
  <c r="AU48" i="190"/>
  <c r="AV48" i="190"/>
  <c r="AS48" i="190"/>
  <c r="AT48" i="190"/>
  <c r="AU48" i="246"/>
  <c r="AT48" i="246"/>
  <c r="AS48" i="246"/>
  <c r="AV48" i="246"/>
  <c r="AU48" i="250"/>
  <c r="AT48" i="250"/>
  <c r="AS48" i="250"/>
  <c r="AV48" i="250"/>
  <c r="B48" i="238"/>
  <c r="AM48" i="238"/>
  <c r="AS48" i="210"/>
  <c r="AV48" i="210"/>
  <c r="AU48" i="210"/>
  <c r="AT48" i="210"/>
  <c r="AV48" i="202"/>
  <c r="AS48" i="202"/>
  <c r="AU48" i="202"/>
  <c r="AT48" i="202"/>
  <c r="AM33" i="214"/>
  <c r="AM35" i="214"/>
  <c r="AM72" i="214"/>
  <c r="AM74" i="214"/>
  <c r="AM76" i="214"/>
  <c r="AM46" i="214"/>
  <c r="AM65" i="214"/>
  <c r="AM52" i="214"/>
  <c r="AM19" i="214"/>
  <c r="AM18" i="214"/>
  <c r="B67" i="214"/>
  <c r="AM42" i="214"/>
  <c r="AM40" i="214"/>
  <c r="AM61" i="214"/>
  <c r="AM78" i="214"/>
  <c r="AM70" i="214"/>
  <c r="AM85" i="214"/>
  <c r="AM49" i="214"/>
  <c r="AM14" i="214"/>
  <c r="AM25" i="214"/>
  <c r="AM30" i="214"/>
  <c r="AM37" i="214"/>
  <c r="AM62" i="214"/>
  <c r="AM51" i="214"/>
  <c r="AM86" i="214"/>
  <c r="AM50" i="214"/>
  <c r="AM43" i="214"/>
  <c r="AM22" i="214"/>
  <c r="AM15" i="214"/>
  <c r="AM31" i="214"/>
  <c r="AM81" i="214"/>
  <c r="AM21" i="214"/>
  <c r="AM17" i="214"/>
  <c r="AM82" i="214"/>
  <c r="AM58" i="214"/>
  <c r="AM38" i="214"/>
  <c r="AM79" i="214"/>
  <c r="AM83" i="214"/>
  <c r="AM59" i="214"/>
  <c r="AM64" i="214"/>
  <c r="AM60" i="214"/>
  <c r="AJ90" i="214"/>
  <c r="AM26" i="214"/>
  <c r="AM29" i="214"/>
  <c r="AM16" i="214"/>
  <c r="AM73" i="214"/>
  <c r="AM63" i="214"/>
  <c r="AM39" i="214"/>
  <c r="AM75" i="214"/>
  <c r="AM88" i="214"/>
  <c r="AM66" i="214"/>
  <c r="AM71" i="214"/>
  <c r="AM57" i="214"/>
  <c r="AM34" i="214"/>
  <c r="AM32" i="214"/>
  <c r="AM23" i="214"/>
  <c r="AM84" i="214"/>
  <c r="AM54" i="214"/>
  <c r="AM24" i="214"/>
  <c r="AM13" i="214"/>
  <c r="AM36" i="214"/>
  <c r="AM77" i="214"/>
  <c r="AM80" i="214"/>
  <c r="AM87" i="214"/>
  <c r="AM55" i="214"/>
  <c r="AM53" i="214"/>
  <c r="AM56" i="214"/>
  <c r="AM27" i="214"/>
  <c r="AM28" i="214"/>
  <c r="AM41" i="214"/>
  <c r="AM45" i="214"/>
  <c r="AM44" i="214"/>
  <c r="AM20" i="214"/>
  <c r="AJ67" i="198"/>
  <c r="AV48" i="230"/>
  <c r="AU48" i="230"/>
  <c r="AT48" i="230"/>
  <c r="AS48" i="230"/>
  <c r="B48" i="234"/>
  <c r="AM48" i="234"/>
  <c r="AV48" i="254"/>
  <c r="AT48" i="254"/>
  <c r="AU48" i="254"/>
  <c r="AS48" i="254"/>
  <c r="B48" i="210"/>
  <c r="AM48" i="210"/>
  <c r="AM38" i="230"/>
  <c r="AM73" i="230"/>
  <c r="AM74" i="230"/>
  <c r="AM71" i="230"/>
  <c r="AM44" i="230"/>
  <c r="AM43" i="230"/>
  <c r="AM52" i="230"/>
  <c r="AM26" i="230"/>
  <c r="AM21" i="230"/>
  <c r="AM20" i="230"/>
  <c r="AM36" i="230"/>
  <c r="AM85" i="230"/>
  <c r="AM63" i="230"/>
  <c r="AM81" i="230"/>
  <c r="AM46" i="230"/>
  <c r="AM53" i="230"/>
  <c r="AM25" i="230"/>
  <c r="AM28" i="230"/>
  <c r="AM30" i="230"/>
  <c r="AM39" i="230"/>
  <c r="AM83" i="230"/>
  <c r="AM62" i="230"/>
  <c r="AM61" i="230"/>
  <c r="AM45" i="230"/>
  <c r="AM59" i="230"/>
  <c r="AM75" i="230"/>
  <c r="AM14" i="230"/>
  <c r="AM23" i="230"/>
  <c r="AM40" i="230"/>
  <c r="AM72" i="230"/>
  <c r="AM42" i="230"/>
  <c r="AM86" i="230"/>
  <c r="AM56" i="230"/>
  <c r="AM54" i="230"/>
  <c r="AM13" i="230"/>
  <c r="AM16" i="230"/>
  <c r="AM22" i="230"/>
  <c r="AM35" i="230"/>
  <c r="AM60" i="230"/>
  <c r="B67" i="230"/>
  <c r="AM84" i="230"/>
  <c r="AM66" i="230"/>
  <c r="AM50" i="230"/>
  <c r="AM51" i="230"/>
  <c r="AM55" i="230"/>
  <c r="AM32" i="230"/>
  <c r="AM24" i="230"/>
  <c r="AM37" i="230"/>
  <c r="AM88" i="230"/>
  <c r="AM87" i="230"/>
  <c r="AM76" i="230"/>
  <c r="AM65" i="230"/>
  <c r="AM64" i="230"/>
  <c r="AM49" i="230"/>
  <c r="AJ90" i="230"/>
  <c r="AM19" i="230"/>
  <c r="AM31" i="230"/>
  <c r="AM82" i="230"/>
  <c r="AM79" i="230"/>
  <c r="AM70" i="230"/>
  <c r="AM41" i="230"/>
  <c r="AM78" i="230"/>
  <c r="AM57" i="230"/>
  <c r="AM17" i="230"/>
  <c r="AM15" i="230"/>
  <c r="AM18" i="230"/>
  <c r="AM80" i="230"/>
  <c r="AM77" i="230"/>
  <c r="AM58" i="230"/>
  <c r="AM33" i="230"/>
  <c r="AM29" i="230"/>
  <c r="AM34" i="230"/>
  <c r="AM27" i="230"/>
  <c r="AJ67" i="246"/>
  <c r="B48" i="190"/>
  <c r="B48" i="214"/>
  <c r="AM48" i="214"/>
  <c r="B48" i="262"/>
  <c r="AT48" i="194"/>
  <c r="AV48" i="194"/>
  <c r="AU48" i="194"/>
  <c r="AS48" i="194"/>
  <c r="AJ67" i="202"/>
  <c r="AT48" i="214"/>
  <c r="AU48" i="214"/>
  <c r="AS48" i="214"/>
  <c r="AV48" i="214"/>
  <c r="AS48" i="222"/>
  <c r="AV48" i="222"/>
  <c r="AU48" i="222"/>
  <c r="AT48" i="222"/>
  <c r="AT48" i="262"/>
  <c r="AU48" i="262"/>
  <c r="AS48" i="262"/>
  <c r="AV48" i="262"/>
  <c r="AV48" i="226"/>
  <c r="AU48" i="226"/>
  <c r="AT48" i="226"/>
  <c r="AS48" i="226"/>
  <c r="AJ67" i="262"/>
  <c r="B48" i="254"/>
  <c r="AM48" i="254"/>
  <c r="AM80" i="238"/>
  <c r="AM78" i="238"/>
  <c r="AM88" i="238"/>
  <c r="AM79" i="238"/>
  <c r="AM55" i="238"/>
  <c r="AM53" i="238"/>
  <c r="AM14" i="238"/>
  <c r="AM26" i="238"/>
  <c r="AM38" i="238"/>
  <c r="AM81" i="238"/>
  <c r="AM73" i="238"/>
  <c r="AM65" i="238"/>
  <c r="AM59" i="238"/>
  <c r="AM50" i="238"/>
  <c r="AM22" i="238"/>
  <c r="AM20" i="238"/>
  <c r="AM25" i="238"/>
  <c r="AM37" i="238"/>
  <c r="AM77" i="238"/>
  <c r="AM83" i="238"/>
  <c r="AM84" i="238"/>
  <c r="AM54" i="238"/>
  <c r="AM51" i="238"/>
  <c r="AJ90" i="238"/>
  <c r="AM16" i="238"/>
  <c r="AM24" i="238"/>
  <c r="AM39" i="238"/>
  <c r="AM61" i="238"/>
  <c r="AM87" i="238"/>
  <c r="AM45" i="238"/>
  <c r="AM70" i="238"/>
  <c r="AM52" i="238"/>
  <c r="AM49" i="238"/>
  <c r="AM27" i="238"/>
  <c r="AM32" i="238"/>
  <c r="AM35" i="238"/>
  <c r="AM76" i="238"/>
  <c r="AM41" i="238"/>
  <c r="AM63" i="238"/>
  <c r="AM66" i="238"/>
  <c r="AM62" i="238"/>
  <c r="AM57" i="238"/>
  <c r="AM18" i="238"/>
  <c r="AM28" i="238"/>
  <c r="AM15" i="238"/>
  <c r="AM40" i="238"/>
  <c r="AM74" i="238"/>
  <c r="AM44" i="238"/>
  <c r="AM82" i="238"/>
  <c r="AM72" i="238"/>
  <c r="AM64" i="238"/>
  <c r="AM56" i="238"/>
  <c r="AM31" i="238"/>
  <c r="AM17" i="238"/>
  <c r="AM21" i="238"/>
  <c r="B67" i="238"/>
  <c r="AM86" i="238"/>
  <c r="AM71" i="238"/>
  <c r="AM58" i="238"/>
  <c r="AM85" i="238"/>
  <c r="AM23" i="238"/>
  <c r="AM13" i="238"/>
  <c r="AM34" i="238"/>
  <c r="AM36" i="238"/>
  <c r="AM60" i="238"/>
  <c r="AM42" i="238"/>
  <c r="AM46" i="238"/>
  <c r="AM43" i="238"/>
  <c r="AM75" i="238"/>
  <c r="AM19" i="238"/>
  <c r="AM30" i="238"/>
  <c r="AM29" i="238"/>
  <c r="AM33" i="238"/>
  <c r="B48" i="226"/>
  <c r="AM48" i="226"/>
  <c r="AM38" i="242"/>
  <c r="B67" i="242"/>
  <c r="AM76" i="242"/>
  <c r="AM70" i="242"/>
  <c r="AM73" i="242"/>
  <c r="AM62" i="242"/>
  <c r="AM55" i="242"/>
  <c r="AM53" i="242"/>
  <c r="AM29" i="242"/>
  <c r="AM22" i="242"/>
  <c r="AM35" i="242"/>
  <c r="AM79" i="242"/>
  <c r="AM43" i="242"/>
  <c r="AM82" i="242"/>
  <c r="AM64" i="242"/>
  <c r="AM61" i="242"/>
  <c r="AM58" i="242"/>
  <c r="AJ90" i="242"/>
  <c r="AM25" i="242"/>
  <c r="AM14" i="242"/>
  <c r="AM77" i="242"/>
  <c r="AM71" i="242"/>
  <c r="AM42" i="242"/>
  <c r="AM41" i="242"/>
  <c r="AM46" i="242"/>
  <c r="AM36" i="242"/>
  <c r="AM51" i="242"/>
  <c r="AM23" i="242"/>
  <c r="AM34" i="242"/>
  <c r="AM88" i="242"/>
  <c r="AM66" i="242"/>
  <c r="AM80" i="242"/>
  <c r="AM54" i="242"/>
  <c r="AM45" i="242"/>
  <c r="AM59" i="242"/>
  <c r="AM32" i="242"/>
  <c r="AM24" i="242"/>
  <c r="AM27" i="242"/>
  <c r="AM84" i="242"/>
  <c r="AM83" i="242"/>
  <c r="AM87" i="242"/>
  <c r="AM75" i="242"/>
  <c r="AM49" i="242"/>
  <c r="AM16" i="242"/>
  <c r="AM28" i="242"/>
  <c r="AM17" i="242"/>
  <c r="AM18" i="242"/>
  <c r="AM74" i="242"/>
  <c r="AM72" i="242"/>
  <c r="AM81" i="242"/>
  <c r="AM78" i="242"/>
  <c r="AM52" i="242"/>
  <c r="AM13" i="242"/>
  <c r="AM26" i="242"/>
  <c r="AM30" i="242"/>
  <c r="AM31" i="242"/>
  <c r="AM40" i="242"/>
  <c r="AM65" i="242"/>
  <c r="AM86" i="242"/>
  <c r="AM63" i="242"/>
  <c r="AM85" i="242"/>
  <c r="AM33" i="242"/>
  <c r="AM15" i="242"/>
  <c r="AM20" i="242"/>
  <c r="AM37" i="242"/>
  <c r="AM60" i="242"/>
  <c r="AM44" i="242"/>
  <c r="AM56" i="242"/>
  <c r="AM57" i="242"/>
  <c r="AM50" i="242"/>
  <c r="AM19" i="242"/>
  <c r="AM21" i="242"/>
  <c r="AM39" i="242"/>
  <c r="AM36" i="194"/>
  <c r="AM38" i="194"/>
  <c r="AM41" i="194"/>
  <c r="AM80" i="194"/>
  <c r="AM42" i="194"/>
  <c r="AM61" i="194"/>
  <c r="AM50" i="194"/>
  <c r="AM54" i="194"/>
  <c r="AM23" i="194"/>
  <c r="AJ90" i="194"/>
  <c r="AM37" i="194"/>
  <c r="AM72" i="194"/>
  <c r="AM55" i="194"/>
  <c r="AM21" i="194"/>
  <c r="AM56" i="194"/>
  <c r="AM75" i="194"/>
  <c r="AM26" i="194"/>
  <c r="AM20" i="194"/>
  <c r="AM35" i="194"/>
  <c r="AM74" i="194"/>
  <c r="AM73" i="194"/>
  <c r="AM71" i="194"/>
  <c r="AM59" i="194"/>
  <c r="AM58" i="194"/>
  <c r="AM28" i="194"/>
  <c r="AM14" i="194"/>
  <c r="AM34" i="194"/>
  <c r="AM33" i="194"/>
  <c r="AM76" i="194"/>
  <c r="AM83" i="194"/>
  <c r="AM77" i="194"/>
  <c r="AM62" i="194"/>
  <c r="AM60" i="194"/>
  <c r="AM49" i="194"/>
  <c r="AM16" i="194"/>
  <c r="AM15" i="194"/>
  <c r="AM17" i="194"/>
  <c r="AM40" i="194"/>
  <c r="AM70" i="194"/>
  <c r="AM88" i="194"/>
  <c r="AM44" i="194"/>
  <c r="AM45" i="194"/>
  <c r="AM57" i="194"/>
  <c r="AM27" i="194"/>
  <c r="AM31" i="194"/>
  <c r="AM30" i="194"/>
  <c r="AM84" i="194"/>
  <c r="AM46" i="194"/>
  <c r="AM66" i="194"/>
  <c r="AM86" i="194"/>
  <c r="AM78" i="194"/>
  <c r="AM85" i="194"/>
  <c r="AM19" i="194"/>
  <c r="AM32" i="194"/>
  <c r="AM18" i="194"/>
  <c r="B67" i="194"/>
  <c r="AM87" i="194"/>
  <c r="AM65" i="194"/>
  <c r="AM64" i="194"/>
  <c r="AM51" i="194"/>
  <c r="AM53" i="194"/>
  <c r="AM22" i="194"/>
  <c r="AM13" i="194"/>
  <c r="AM25" i="194"/>
  <c r="AM82" i="194"/>
  <c r="AM81" i="194"/>
  <c r="AM79" i="194"/>
  <c r="AM63" i="194"/>
  <c r="AM43" i="194"/>
  <c r="AM52" i="194"/>
  <c r="AM24" i="194"/>
  <c r="AM29" i="194"/>
  <c r="AM39" i="194"/>
  <c r="B48" i="194"/>
  <c r="AM48" i="194"/>
  <c r="AU48" i="242"/>
  <c r="AT48" i="242"/>
  <c r="AS48" i="242"/>
  <c r="AV48" i="242"/>
  <c r="AJ67" i="190"/>
  <c r="B48" i="206"/>
  <c r="AM48" i="206"/>
  <c r="AU48" i="238"/>
  <c r="AT48" i="238"/>
  <c r="AS48" i="238"/>
  <c r="AV48" i="238"/>
  <c r="B48" i="218"/>
  <c r="AM48" i="218"/>
  <c r="AM36" i="206"/>
  <c r="AM33" i="206"/>
  <c r="AM65" i="206"/>
  <c r="AM76" i="206"/>
  <c r="AM53" i="206"/>
  <c r="AM55" i="206"/>
  <c r="AM15" i="206"/>
  <c r="AM21" i="206"/>
  <c r="AM16" i="206"/>
  <c r="AM39" i="206"/>
  <c r="AM38" i="206"/>
  <c r="AM84" i="206"/>
  <c r="AM88" i="206"/>
  <c r="AM41" i="206"/>
  <c r="AM46" i="206"/>
  <c r="AM49" i="206"/>
  <c r="AM58" i="206"/>
  <c r="AM24" i="206"/>
  <c r="AM34" i="206"/>
  <c r="AM23" i="206"/>
  <c r="AM79" i="206"/>
  <c r="AM77" i="206"/>
  <c r="AM43" i="206"/>
  <c r="AM70" i="206"/>
  <c r="AM54" i="206"/>
  <c r="AM19" i="206"/>
  <c r="AM14" i="206"/>
  <c r="AM27" i="206"/>
  <c r="AM72" i="206"/>
  <c r="AM45" i="206"/>
  <c r="AM61" i="206"/>
  <c r="AM83" i="206"/>
  <c r="AM63" i="206"/>
  <c r="AM56" i="206"/>
  <c r="AM32" i="206"/>
  <c r="AM25" i="206"/>
  <c r="AJ90" i="206"/>
  <c r="AM82" i="206"/>
  <c r="AM60" i="206"/>
  <c r="AM71" i="206"/>
  <c r="AM86" i="206"/>
  <c r="AM75" i="206"/>
  <c r="AM52" i="206"/>
  <c r="AM26" i="206"/>
  <c r="AM13" i="206"/>
  <c r="AM28" i="206"/>
  <c r="AM81" i="206"/>
  <c r="AM87" i="206"/>
  <c r="AM74" i="206"/>
  <c r="AM62" i="206"/>
  <c r="AM44" i="206"/>
  <c r="AM85" i="206"/>
  <c r="AM30" i="206"/>
  <c r="AM17" i="206"/>
  <c r="AM37" i="206"/>
  <c r="B67" i="206"/>
  <c r="AM66" i="206"/>
  <c r="AM42" i="206"/>
  <c r="AM64" i="206"/>
  <c r="AM59" i="206"/>
  <c r="AM50" i="206"/>
  <c r="AM22" i="206"/>
  <c r="AM29" i="206"/>
  <c r="AM40" i="206"/>
  <c r="AM78" i="206"/>
  <c r="AM80" i="206"/>
  <c r="AM73" i="206"/>
  <c r="AM57" i="206"/>
  <c r="AM51" i="206"/>
  <c r="AM20" i="206"/>
  <c r="AM18" i="206"/>
  <c r="AM31" i="206"/>
  <c r="AM35" i="206"/>
  <c r="B48" i="222"/>
  <c r="AM48" i="222"/>
  <c r="AJ67" i="250"/>
  <c r="AM48" i="250" s="1"/>
  <c r="AV48" i="258"/>
  <c r="AU48" i="258"/>
  <c r="AT48" i="258"/>
  <c r="AS48" i="258"/>
  <c r="B48" i="242"/>
  <c r="AM48" i="242"/>
  <c r="AM47" i="258"/>
  <c r="AV48" i="206"/>
  <c r="AU48" i="206"/>
  <c r="AT48" i="206"/>
  <c r="AS48" i="206"/>
  <c r="AS48" i="198"/>
  <c r="AV48" i="198"/>
  <c r="AT48" i="198"/>
  <c r="AU48" i="198"/>
  <c r="AM40" i="210"/>
  <c r="B67" i="210"/>
  <c r="AM66" i="210"/>
  <c r="AM41" i="210"/>
  <c r="AM85" i="210"/>
  <c r="AM54" i="210"/>
  <c r="AM18" i="210"/>
  <c r="AM28" i="210"/>
  <c r="AM33" i="210"/>
  <c r="AM38" i="210"/>
  <c r="AM82" i="210"/>
  <c r="AM42" i="210"/>
  <c r="AM88" i="210"/>
  <c r="AM44" i="210"/>
  <c r="AM78" i="210"/>
  <c r="AM53" i="210"/>
  <c r="AM58" i="210"/>
  <c r="AM17" i="210"/>
  <c r="AM23" i="210"/>
  <c r="AM35" i="210"/>
  <c r="AM77" i="210"/>
  <c r="AM79" i="210"/>
  <c r="AM75" i="210"/>
  <c r="AM56" i="210"/>
  <c r="AM59" i="210"/>
  <c r="AM29" i="210"/>
  <c r="AM19" i="210"/>
  <c r="AM32" i="210"/>
  <c r="AM83" i="210"/>
  <c r="AM46" i="210"/>
  <c r="AM84" i="210"/>
  <c r="AM52" i="210"/>
  <c r="AM70" i="210"/>
  <c r="AM51" i="210"/>
  <c r="AM13" i="210"/>
  <c r="AM25" i="210"/>
  <c r="AM14" i="210"/>
  <c r="AM73" i="210"/>
  <c r="AM45" i="210"/>
  <c r="AM87" i="210"/>
  <c r="AM62" i="210"/>
  <c r="AM61" i="210"/>
  <c r="AM55" i="210"/>
  <c r="AM31" i="210"/>
  <c r="AM24" i="210"/>
  <c r="AM34" i="210"/>
  <c r="AM71" i="210"/>
  <c r="AM81" i="210"/>
  <c r="AM86" i="210"/>
  <c r="AM49" i="210"/>
  <c r="AM43" i="210"/>
  <c r="AM50" i="210"/>
  <c r="AM27" i="210"/>
  <c r="AM30" i="210"/>
  <c r="AM37" i="210"/>
  <c r="AM76" i="210"/>
  <c r="AM64" i="210"/>
  <c r="AM80" i="210"/>
  <c r="AM63" i="210"/>
  <c r="AM57" i="210"/>
  <c r="AM21" i="210"/>
  <c r="AM15" i="210"/>
  <c r="AM20" i="210"/>
  <c r="AM39" i="210"/>
  <c r="AM36" i="210"/>
  <c r="AM74" i="210"/>
  <c r="AM72" i="210"/>
  <c r="AM60" i="210"/>
  <c r="AM65" i="210"/>
  <c r="AJ90" i="210"/>
  <c r="AM22" i="210"/>
  <c r="AM16" i="210"/>
  <c r="AM26" i="210"/>
  <c r="AJ75" i="2"/>
  <c r="AS48" i="2"/>
  <c r="AV48" i="2"/>
  <c r="AT48" i="2"/>
  <c r="AU48" i="2"/>
  <c r="M95" i="194" l="1"/>
  <c r="M94" i="194"/>
  <c r="M96" i="194" s="1"/>
  <c r="M3" i="194"/>
  <c r="AJ94" i="194"/>
  <c r="B90" i="194"/>
  <c r="BW13" i="194"/>
  <c r="BW14" i="194" s="1"/>
  <c r="BW15" i="194" s="1"/>
  <c r="BW16" i="194" s="1"/>
  <c r="BW17" i="194" s="1"/>
  <c r="BW18" i="194" s="1"/>
  <c r="AM67" i="238"/>
  <c r="AM39" i="262"/>
  <c r="AM76" i="262"/>
  <c r="AM43" i="262"/>
  <c r="AM86" i="262"/>
  <c r="AM85" i="262"/>
  <c r="AM17" i="262"/>
  <c r="AM15" i="262"/>
  <c r="AJ90" i="262"/>
  <c r="AM74" i="262"/>
  <c r="AM72" i="262"/>
  <c r="AM45" i="262"/>
  <c r="AM46" i="262"/>
  <c r="AM78" i="262"/>
  <c r="AM22" i="262"/>
  <c r="AM28" i="262"/>
  <c r="AM14" i="262"/>
  <c r="AM25" i="262"/>
  <c r="AM80" i="262"/>
  <c r="AM83" i="262"/>
  <c r="AM60" i="262"/>
  <c r="AM57" i="262"/>
  <c r="AM42" i="262"/>
  <c r="AM75" i="262"/>
  <c r="AM29" i="262"/>
  <c r="AM18" i="262"/>
  <c r="AM37" i="262"/>
  <c r="AM82" i="262"/>
  <c r="AM65" i="262"/>
  <c r="AM56" i="262"/>
  <c r="AM53" i="262"/>
  <c r="AM64" i="262"/>
  <c r="AM58" i="262"/>
  <c r="AM32" i="262"/>
  <c r="AM27" i="262"/>
  <c r="AM36" i="262"/>
  <c r="AM77" i="262"/>
  <c r="AM81" i="262"/>
  <c r="AM70" i="262"/>
  <c r="AM51" i="262"/>
  <c r="AM50" i="262"/>
  <c r="AM59" i="262"/>
  <c r="AM23" i="262"/>
  <c r="AM34" i="262"/>
  <c r="AM38" i="262"/>
  <c r="B67" i="262"/>
  <c r="AM66" i="262"/>
  <c r="AM84" i="262"/>
  <c r="AM52" i="262"/>
  <c r="AM55" i="262"/>
  <c r="AM21" i="262"/>
  <c r="AM31" i="262"/>
  <c r="AM24" i="262"/>
  <c r="AM33" i="262"/>
  <c r="AM73" i="262"/>
  <c r="AM87" i="262"/>
  <c r="AM41" i="262"/>
  <c r="AM88" i="262"/>
  <c r="AM44" i="262"/>
  <c r="AM54" i="262"/>
  <c r="AM16" i="262"/>
  <c r="AM26" i="262"/>
  <c r="AM30" i="262"/>
  <c r="AM40" i="262"/>
  <c r="AM71" i="262"/>
  <c r="AM62" i="262"/>
  <c r="AM79" i="262"/>
  <c r="AM63" i="262"/>
  <c r="AM61" i="262"/>
  <c r="AM49" i="262"/>
  <c r="AM20" i="262"/>
  <c r="AM19" i="262"/>
  <c r="AM13" i="262"/>
  <c r="AM35" i="262"/>
  <c r="AM47" i="262"/>
  <c r="AM67" i="214"/>
  <c r="AM67" i="234"/>
  <c r="M3" i="234"/>
  <c r="AJ94" i="234"/>
  <c r="M94" i="234"/>
  <c r="M96" i="234" s="1"/>
  <c r="B90" i="234"/>
  <c r="BW13" i="234"/>
  <c r="BW14" i="234" s="1"/>
  <c r="BW15" i="234" s="1"/>
  <c r="BW16" i="234" s="1"/>
  <c r="BW17" i="234" s="1"/>
  <c r="BW18" i="234" s="1"/>
  <c r="M95" i="234"/>
  <c r="BW13" i="226"/>
  <c r="BW14" i="226" s="1"/>
  <c r="BW15" i="226" s="1"/>
  <c r="BW16" i="226" s="1"/>
  <c r="BW17" i="226" s="1"/>
  <c r="BW18" i="226" s="1"/>
  <c r="M3" i="226"/>
  <c r="B90" i="226"/>
  <c r="M95" i="226"/>
  <c r="M94" i="226"/>
  <c r="M96" i="226" s="1"/>
  <c r="AJ94" i="226"/>
  <c r="M94" i="210"/>
  <c r="M96" i="210" s="1"/>
  <c r="BW13" i="210"/>
  <c r="BW14" i="210" s="1"/>
  <c r="BW15" i="210" s="1"/>
  <c r="BW16" i="210" s="1"/>
  <c r="BW17" i="210" s="1"/>
  <c r="BW18" i="210" s="1"/>
  <c r="M3" i="210"/>
  <c r="B90" i="210"/>
  <c r="AJ94" i="210"/>
  <c r="M95" i="210"/>
  <c r="M3" i="242"/>
  <c r="BW13" i="242"/>
  <c r="BW14" i="242" s="1"/>
  <c r="BW15" i="242" s="1"/>
  <c r="BW16" i="242" s="1"/>
  <c r="BW17" i="242" s="1"/>
  <c r="BW18" i="242" s="1"/>
  <c r="B90" i="242"/>
  <c r="M94" i="242"/>
  <c r="M96" i="242" s="1"/>
  <c r="M95" i="242"/>
  <c r="AJ94" i="242"/>
  <c r="AM35" i="202"/>
  <c r="B67" i="202"/>
  <c r="AM50" i="202"/>
  <c r="AM60" i="202"/>
  <c r="AM86" i="202"/>
  <c r="AM43" i="202"/>
  <c r="AM75" i="202"/>
  <c r="AM29" i="202"/>
  <c r="AM14" i="202"/>
  <c r="AM38" i="202"/>
  <c r="AM87" i="202"/>
  <c r="AM61" i="202"/>
  <c r="AM70" i="202"/>
  <c r="AM84" i="202"/>
  <c r="AM51" i="202"/>
  <c r="AM58" i="202"/>
  <c r="AM16" i="202"/>
  <c r="AM24" i="202"/>
  <c r="AM33" i="202"/>
  <c r="AM80" i="202"/>
  <c r="AM81" i="202"/>
  <c r="AM83" i="202"/>
  <c r="AM53" i="202"/>
  <c r="AM65" i="202"/>
  <c r="AM21" i="202"/>
  <c r="AM25" i="202"/>
  <c r="AM26" i="202"/>
  <c r="AM40" i="202"/>
  <c r="AM77" i="202"/>
  <c r="AM46" i="202"/>
  <c r="AM41" i="202"/>
  <c r="AM54" i="202"/>
  <c r="AM22" i="202"/>
  <c r="AM27" i="202"/>
  <c r="AM23" i="202"/>
  <c r="AM37" i="202"/>
  <c r="AM73" i="202"/>
  <c r="AM42" i="202"/>
  <c r="AM88" i="202"/>
  <c r="AM66" i="202"/>
  <c r="AM57" i="202"/>
  <c r="AM85" i="202"/>
  <c r="AM15" i="202"/>
  <c r="AM17" i="202"/>
  <c r="AM31" i="202"/>
  <c r="AM39" i="202"/>
  <c r="AM71" i="202"/>
  <c r="AM56" i="202"/>
  <c r="AM52" i="202"/>
  <c r="AM82" i="202"/>
  <c r="AM62" i="202"/>
  <c r="AM55" i="202"/>
  <c r="AM13" i="202"/>
  <c r="AJ90" i="202"/>
  <c r="AM18" i="202"/>
  <c r="AM36" i="202"/>
  <c r="AM76" i="202"/>
  <c r="AM79" i="202"/>
  <c r="AM44" i="202"/>
  <c r="AM72" i="202"/>
  <c r="AM49" i="202"/>
  <c r="AM78" i="202"/>
  <c r="AM32" i="202"/>
  <c r="AM20" i="202"/>
  <c r="AM28" i="202"/>
  <c r="AM74" i="202"/>
  <c r="AM45" i="202"/>
  <c r="AM63" i="202"/>
  <c r="AM64" i="202"/>
  <c r="AM59" i="202"/>
  <c r="AM19" i="202"/>
  <c r="AM30" i="202"/>
  <c r="AM34" i="202"/>
  <c r="AM47" i="202"/>
  <c r="AM67" i="258"/>
  <c r="AM89" i="226"/>
  <c r="AM67" i="218"/>
  <c r="AM89" i="206"/>
  <c r="AM40" i="190"/>
  <c r="AM71" i="190"/>
  <c r="AM81" i="190"/>
  <c r="AM56" i="190"/>
  <c r="AM64" i="190"/>
  <c r="AM17" i="190"/>
  <c r="AM28" i="190"/>
  <c r="AM76" i="190"/>
  <c r="AM65" i="190"/>
  <c r="AM84" i="190"/>
  <c r="AM78" i="190"/>
  <c r="AM61" i="190"/>
  <c r="AM85" i="190"/>
  <c r="AM34" i="190"/>
  <c r="AM19" i="190"/>
  <c r="AM31" i="190"/>
  <c r="AM74" i="190"/>
  <c r="AM62" i="190"/>
  <c r="AM60" i="190"/>
  <c r="AM52" i="190"/>
  <c r="AM50" i="190"/>
  <c r="AM13" i="190"/>
  <c r="AM15" i="190"/>
  <c r="AM26" i="190"/>
  <c r="B67" i="190"/>
  <c r="AM41" i="190"/>
  <c r="AM66" i="190"/>
  <c r="AM54" i="190"/>
  <c r="AM46" i="190"/>
  <c r="AM51" i="190"/>
  <c r="AM32" i="190"/>
  <c r="AM14" i="190"/>
  <c r="AM38" i="190"/>
  <c r="AM80" i="190"/>
  <c r="AM79" i="190"/>
  <c r="AM86" i="190"/>
  <c r="AM58" i="190"/>
  <c r="AM45" i="190"/>
  <c r="AM75" i="190"/>
  <c r="AM30" i="190"/>
  <c r="AJ90" i="190"/>
  <c r="AM37" i="190"/>
  <c r="AM82" i="190"/>
  <c r="AM77" i="190"/>
  <c r="AM83" i="190"/>
  <c r="AM59" i="190"/>
  <c r="AM49" i="190"/>
  <c r="AM21" i="190"/>
  <c r="AM16" i="190"/>
  <c r="AM22" i="190"/>
  <c r="AM36" i="190"/>
  <c r="AM70" i="190"/>
  <c r="AM72" i="190"/>
  <c r="AM63" i="190"/>
  <c r="AM43" i="190"/>
  <c r="AM57" i="190"/>
  <c r="AM23" i="190"/>
  <c r="AM25" i="190"/>
  <c r="AM20" i="190"/>
  <c r="AM33" i="190"/>
  <c r="AM73" i="190"/>
  <c r="AM88" i="190"/>
  <c r="AM87" i="190"/>
  <c r="AM42" i="190"/>
  <c r="AM53" i="190"/>
  <c r="AM24" i="190"/>
  <c r="AM27" i="190"/>
  <c r="AM29" i="190"/>
  <c r="AM35" i="190"/>
  <c r="AM44" i="190"/>
  <c r="AM55" i="190"/>
  <c r="AM18" i="190"/>
  <c r="AM39" i="190"/>
  <c r="AM47" i="190"/>
  <c r="AM48" i="190"/>
  <c r="AM89" i="230"/>
  <c r="AM35" i="198"/>
  <c r="AM71" i="198"/>
  <c r="AM70" i="198"/>
  <c r="AM54" i="198"/>
  <c r="AM85" i="198"/>
  <c r="AM21" i="198"/>
  <c r="AM22" i="198"/>
  <c r="AM26" i="198"/>
  <c r="AM37" i="198"/>
  <c r="AM63" i="198"/>
  <c r="AM46" i="198"/>
  <c r="AM87" i="198"/>
  <c r="AM44" i="198"/>
  <c r="AM52" i="198"/>
  <c r="AM57" i="198"/>
  <c r="AM17" i="198"/>
  <c r="AM25" i="198"/>
  <c r="AM39" i="198"/>
  <c r="AM76" i="198"/>
  <c r="AM78" i="198"/>
  <c r="AM86" i="198"/>
  <c r="AM82" i="198"/>
  <c r="AM58" i="198"/>
  <c r="AM59" i="198"/>
  <c r="AM28" i="198"/>
  <c r="AM23" i="198"/>
  <c r="AM32" i="198"/>
  <c r="AM33" i="198"/>
  <c r="AM77" i="198"/>
  <c r="AM81" i="198"/>
  <c r="AM42" i="198"/>
  <c r="AM79" i="198"/>
  <c r="AM62" i="198"/>
  <c r="AJ90" i="198"/>
  <c r="AM34" i="198"/>
  <c r="AM30" i="198"/>
  <c r="AM19" i="198"/>
  <c r="B67" i="198"/>
  <c r="AM83" i="198"/>
  <c r="AM65" i="198"/>
  <c r="AM61" i="198"/>
  <c r="AM49" i="198"/>
  <c r="AM20" i="198"/>
  <c r="AM15" i="198"/>
  <c r="AM27" i="198"/>
  <c r="AM74" i="198"/>
  <c r="AM88" i="198"/>
  <c r="AM73" i="198"/>
  <c r="AM43" i="198"/>
  <c r="AM50" i="198"/>
  <c r="AM56" i="198"/>
  <c r="AM24" i="198"/>
  <c r="AM14" i="198"/>
  <c r="AM16" i="198"/>
  <c r="AM60" i="198"/>
  <c r="AM45" i="198"/>
  <c r="AM41" i="198"/>
  <c r="AM80" i="198"/>
  <c r="AM75" i="198"/>
  <c r="AM53" i="198"/>
  <c r="AM31" i="198"/>
  <c r="AM18" i="198"/>
  <c r="AM40" i="198"/>
  <c r="AM36" i="198"/>
  <c r="AM64" i="198"/>
  <c r="AM84" i="198"/>
  <c r="AM72" i="198"/>
  <c r="AM66" i="198"/>
  <c r="AM55" i="198"/>
  <c r="AM51" i="198"/>
  <c r="AM13" i="198"/>
  <c r="AM29" i="198"/>
  <c r="AM38" i="198"/>
  <c r="AM47" i="198"/>
  <c r="B90" i="214"/>
  <c r="M95" i="214"/>
  <c r="M94" i="214"/>
  <c r="M96" i="214" s="1"/>
  <c r="M3" i="214"/>
  <c r="AJ94" i="214"/>
  <c r="BW13" i="214"/>
  <c r="BW14" i="214" s="1"/>
  <c r="BW15" i="214" s="1"/>
  <c r="BW16" i="214" s="1"/>
  <c r="BW17" i="214" s="1"/>
  <c r="BW18" i="214" s="1"/>
  <c r="AM67" i="222"/>
  <c r="AM89" i="254"/>
  <c r="AM67" i="254"/>
  <c r="AM67" i="194"/>
  <c r="AM89" i="194"/>
  <c r="AM67" i="230"/>
  <c r="AM48" i="198"/>
  <c r="M95" i="218"/>
  <c r="AJ94" i="218"/>
  <c r="B90" i="218"/>
  <c r="BW13" i="218"/>
  <c r="BW14" i="218" s="1"/>
  <c r="BW15" i="218" s="1"/>
  <c r="BW16" i="218" s="1"/>
  <c r="BW17" i="218" s="1"/>
  <c r="BW18" i="218" s="1"/>
  <c r="M94" i="218"/>
  <c r="M96" i="218" s="1"/>
  <c r="M3" i="218"/>
  <c r="AM67" i="210"/>
  <c r="AM36" i="246"/>
  <c r="AM62" i="246"/>
  <c r="AM81" i="246"/>
  <c r="AM86" i="246"/>
  <c r="AM78" i="246"/>
  <c r="AM49" i="246"/>
  <c r="AM22" i="246"/>
  <c r="AM16" i="246"/>
  <c r="AM27" i="246"/>
  <c r="AM35" i="246"/>
  <c r="AM38" i="246"/>
  <c r="AM83" i="246"/>
  <c r="AM79" i="246"/>
  <c r="AM42" i="246"/>
  <c r="AM46" i="246"/>
  <c r="AM70" i="246"/>
  <c r="AM85" i="246"/>
  <c r="AM14" i="246"/>
  <c r="AM23" i="246"/>
  <c r="AM19" i="246"/>
  <c r="AM76" i="246"/>
  <c r="AM64" i="246"/>
  <c r="AM73" i="246"/>
  <c r="AM66" i="246"/>
  <c r="AM61" i="246"/>
  <c r="AM55" i="246"/>
  <c r="AM28" i="246"/>
  <c r="AM34" i="246"/>
  <c r="AM29" i="246"/>
  <c r="AM33" i="246"/>
  <c r="AM71" i="246"/>
  <c r="AM60" i="246"/>
  <c r="AM41" i="246"/>
  <c r="AM65" i="246"/>
  <c r="AM54" i="246"/>
  <c r="AM24" i="246"/>
  <c r="AM13" i="246"/>
  <c r="AM25" i="246"/>
  <c r="AM77" i="246"/>
  <c r="AM87" i="246"/>
  <c r="AM43" i="246"/>
  <c r="AM84" i="246"/>
  <c r="AM59" i="246"/>
  <c r="AM52" i="246"/>
  <c r="AM18" i="246"/>
  <c r="AM17" i="246"/>
  <c r="AM26" i="246"/>
  <c r="B67" i="246"/>
  <c r="AM88" i="246"/>
  <c r="AM57" i="246"/>
  <c r="AM56" i="246"/>
  <c r="AM75" i="246"/>
  <c r="AM31" i="246"/>
  <c r="AM20" i="246"/>
  <c r="AM40" i="246"/>
  <c r="AM82" i="246"/>
  <c r="AM44" i="246"/>
  <c r="AM72" i="246"/>
  <c r="AM53" i="246"/>
  <c r="AM58" i="246"/>
  <c r="AM51" i="246"/>
  <c r="AM15" i="246"/>
  <c r="AM21" i="246"/>
  <c r="AM37" i="246"/>
  <c r="AM74" i="246"/>
  <c r="AM80" i="246"/>
  <c r="AM63" i="246"/>
  <c r="AM45" i="246"/>
  <c r="AM50" i="246"/>
  <c r="AM30" i="246"/>
  <c r="AM32" i="246"/>
  <c r="AJ90" i="246"/>
  <c r="AM39" i="246"/>
  <c r="AM47" i="246"/>
  <c r="AM89" i="214"/>
  <c r="AM90" i="214" s="1"/>
  <c r="AM89" i="234"/>
  <c r="AM89" i="218"/>
  <c r="AM90" i="218" s="1"/>
  <c r="AM67" i="206"/>
  <c r="M94" i="206"/>
  <c r="M96" i="206" s="1"/>
  <c r="BW13" i="206"/>
  <c r="BW14" i="206" s="1"/>
  <c r="BW15" i="206" s="1"/>
  <c r="BW16" i="206" s="1"/>
  <c r="BW17" i="206" s="1"/>
  <c r="BW18" i="206" s="1"/>
  <c r="M3" i="206"/>
  <c r="B90" i="206"/>
  <c r="AJ94" i="206"/>
  <c r="M95" i="206"/>
  <c r="AM48" i="246"/>
  <c r="AM89" i="258"/>
  <c r="AM90" i="258" s="1"/>
  <c r="B90" i="258"/>
  <c r="M94" i="258"/>
  <c r="M96" i="258" s="1"/>
  <c r="M3" i="258"/>
  <c r="BW13" i="258"/>
  <c r="BW14" i="258" s="1"/>
  <c r="BW15" i="258" s="1"/>
  <c r="BW16" i="258" s="1"/>
  <c r="BW17" i="258" s="1"/>
  <c r="BW18" i="258" s="1"/>
  <c r="M95" i="258"/>
  <c r="AJ94" i="258"/>
  <c r="AM67" i="226"/>
  <c r="AM89" i="210"/>
  <c r="AM90" i="210" s="1"/>
  <c r="AM39" i="250"/>
  <c r="AM70" i="250"/>
  <c r="AM61" i="250"/>
  <c r="AM64" i="250"/>
  <c r="AM52" i="250"/>
  <c r="AM56" i="250"/>
  <c r="AM23" i="250"/>
  <c r="AM32" i="250"/>
  <c r="AJ90" i="250"/>
  <c r="AM37" i="250"/>
  <c r="AM80" i="250"/>
  <c r="AM44" i="250"/>
  <c r="AM85" i="250"/>
  <c r="AM59" i="250"/>
  <c r="AM41" i="250"/>
  <c r="AM53" i="250"/>
  <c r="AM30" i="250"/>
  <c r="AM27" i="250"/>
  <c r="AM24" i="250"/>
  <c r="AM38" i="250"/>
  <c r="AM84" i="250"/>
  <c r="AM73" i="250"/>
  <c r="AM60" i="250"/>
  <c r="AM88" i="250"/>
  <c r="AM57" i="250"/>
  <c r="AM22" i="250"/>
  <c r="AM25" i="250"/>
  <c r="AM19" i="250"/>
  <c r="AM82" i="250"/>
  <c r="AM51" i="250"/>
  <c r="AM66" i="250"/>
  <c r="AM62" i="250"/>
  <c r="AM43" i="250"/>
  <c r="AM20" i="250"/>
  <c r="AM17" i="250"/>
  <c r="AM26" i="250"/>
  <c r="AM33" i="250"/>
  <c r="B67" i="250"/>
  <c r="AM76" i="250"/>
  <c r="AM65" i="250"/>
  <c r="AM45" i="250"/>
  <c r="AM49" i="250"/>
  <c r="AM54" i="250"/>
  <c r="AM34" i="250"/>
  <c r="AM16" i="250"/>
  <c r="AM18" i="250"/>
  <c r="AM87" i="250"/>
  <c r="AM86" i="250"/>
  <c r="AM72" i="250"/>
  <c r="AM55" i="250"/>
  <c r="AM78" i="250"/>
  <c r="AM58" i="250"/>
  <c r="AM29" i="250"/>
  <c r="AM14" i="250"/>
  <c r="AM35" i="250"/>
  <c r="AM74" i="250"/>
  <c r="AM83" i="250"/>
  <c r="AM63" i="250"/>
  <c r="AM77" i="250"/>
  <c r="AM50" i="250"/>
  <c r="AM75" i="250"/>
  <c r="AM28" i="250"/>
  <c r="AM15" i="250"/>
  <c r="AM36" i="250"/>
  <c r="AM79" i="250"/>
  <c r="AM46" i="250"/>
  <c r="AM71" i="250"/>
  <c r="AM81" i="250"/>
  <c r="AM42" i="250"/>
  <c r="AM31" i="250"/>
  <c r="AM21" i="250"/>
  <c r="AM13" i="250"/>
  <c r="AM40" i="250"/>
  <c r="AM47" i="250"/>
  <c r="AM67" i="242"/>
  <c r="B90" i="238"/>
  <c r="BW13" i="238"/>
  <c r="BW14" i="238" s="1"/>
  <c r="BW15" i="238" s="1"/>
  <c r="BW16" i="238" s="1"/>
  <c r="BW17" i="238" s="1"/>
  <c r="BW18" i="238" s="1"/>
  <c r="M3" i="238"/>
  <c r="AJ94" i="238"/>
  <c r="M95" i="238"/>
  <c r="M94" i="238"/>
  <c r="M96" i="238" s="1"/>
  <c r="AM48" i="262"/>
  <c r="AM48" i="202"/>
  <c r="AJ94" i="222"/>
  <c r="M94" i="222"/>
  <c r="M96" i="222" s="1"/>
  <c r="BW13" i="222"/>
  <c r="BW14" i="222" s="1"/>
  <c r="BW15" i="222" s="1"/>
  <c r="BW16" i="222" s="1"/>
  <c r="BW17" i="222" s="1"/>
  <c r="BW18" i="222" s="1"/>
  <c r="B90" i="222"/>
  <c r="M95" i="222"/>
  <c r="M3" i="222"/>
  <c r="AM89" i="222"/>
  <c r="AM90" i="222" s="1"/>
  <c r="AM89" i="242"/>
  <c r="AM90" i="242" s="1"/>
  <c r="AM89" i="238"/>
  <c r="AM90" i="238" s="1"/>
  <c r="M3" i="230"/>
  <c r="B90" i="230"/>
  <c r="AJ94" i="230"/>
  <c r="M95" i="230"/>
  <c r="M94" i="230"/>
  <c r="M96" i="230" s="1"/>
  <c r="BW13" i="230"/>
  <c r="BW14" i="230" s="1"/>
  <c r="BW15" i="230" s="1"/>
  <c r="BW16" i="230" s="1"/>
  <c r="BW17" i="230" s="1"/>
  <c r="BW18" i="230" s="1"/>
  <c r="M95" i="254"/>
  <c r="M3" i="254"/>
  <c r="BW13" i="254"/>
  <c r="BW14" i="254" s="1"/>
  <c r="BW15" i="254" s="1"/>
  <c r="BW16" i="254" s="1"/>
  <c r="BW17" i="254" s="1"/>
  <c r="BW18" i="254" s="1"/>
  <c r="AJ94" i="254"/>
  <c r="M94" i="254"/>
  <c r="M96" i="254" s="1"/>
  <c r="B90" i="254"/>
  <c r="T3" i="15"/>
  <c r="T4" i="15"/>
  <c r="T5" i="15"/>
  <c r="T6" i="15"/>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T33" i="15"/>
  <c r="T34" i="15"/>
  <c r="T35" i="15"/>
  <c r="T36" i="15"/>
  <c r="T37" i="15"/>
  <c r="T38" i="15"/>
  <c r="T39" i="15"/>
  <c r="T40" i="15"/>
  <c r="T41" i="15"/>
  <c r="T42" i="15"/>
  <c r="T43"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 i="15"/>
  <c r="AM90" i="234" l="1"/>
  <c r="AM90" i="230"/>
  <c r="B94" i="230"/>
  <c r="V94" i="230"/>
  <c r="V94" i="238"/>
  <c r="B94" i="238"/>
  <c r="AM67" i="246"/>
  <c r="AM89" i="198"/>
  <c r="AM67" i="202"/>
  <c r="AM89" i="202"/>
  <c r="V94" i="254"/>
  <c r="B94" i="254"/>
  <c r="V94" i="258"/>
  <c r="B94" i="258"/>
  <c r="AM90" i="254"/>
  <c r="AJ94" i="198"/>
  <c r="M94" i="198"/>
  <c r="M96" i="198" s="1"/>
  <c r="BW13" i="198"/>
  <c r="BW14" i="198" s="1"/>
  <c r="BW15" i="198" s="1"/>
  <c r="BW16" i="198" s="1"/>
  <c r="BW17" i="198" s="1"/>
  <c r="BW18" i="198" s="1"/>
  <c r="M3" i="198"/>
  <c r="B90" i="198"/>
  <c r="M95" i="198"/>
  <c r="AM67" i="190"/>
  <c r="AM90" i="226"/>
  <c r="V94" i="226"/>
  <c r="B94" i="226"/>
  <c r="AM67" i="262"/>
  <c r="M95" i="262"/>
  <c r="AJ94" i="262"/>
  <c r="M94" i="262"/>
  <c r="M96" i="262" s="1"/>
  <c r="BW13" i="262"/>
  <c r="BW14" i="262" s="1"/>
  <c r="BW15" i="262" s="1"/>
  <c r="BW16" i="262" s="1"/>
  <c r="BW17" i="262" s="1"/>
  <c r="BW18" i="262" s="1"/>
  <c r="B90" i="262"/>
  <c r="M3" i="262"/>
  <c r="B94" i="206"/>
  <c r="V94" i="206"/>
  <c r="V94" i="218"/>
  <c r="B94" i="218"/>
  <c r="B94" i="222"/>
  <c r="V94" i="222"/>
  <c r="AM89" i="190"/>
  <c r="V94" i="234"/>
  <c r="B94" i="234"/>
  <c r="AM89" i="262"/>
  <c r="AM90" i="262" s="1"/>
  <c r="V94" i="214"/>
  <c r="B94" i="214"/>
  <c r="AM67" i="198"/>
  <c r="V94" i="210"/>
  <c r="B94" i="210"/>
  <c r="B94" i="194"/>
  <c r="V94" i="194"/>
  <c r="AM89" i="250"/>
  <c r="BW13" i="246"/>
  <c r="BW14" i="246" s="1"/>
  <c r="BW15" i="246" s="1"/>
  <c r="BW16" i="246" s="1"/>
  <c r="BW17" i="246" s="1"/>
  <c r="BW18" i="246" s="1"/>
  <c r="B90" i="246"/>
  <c r="M95" i="246"/>
  <c r="AJ94" i="246"/>
  <c r="M94" i="246"/>
  <c r="M96" i="246" s="1"/>
  <c r="M3" i="246"/>
  <c r="AM89" i="246"/>
  <c r="B94" i="242"/>
  <c r="V94" i="242"/>
  <c r="M95" i="250"/>
  <c r="M94" i="250"/>
  <c r="M96" i="250" s="1"/>
  <c r="AJ94" i="250"/>
  <c r="B90" i="250"/>
  <c r="M3" i="250"/>
  <c r="BW13" i="250"/>
  <c r="BW14" i="250" s="1"/>
  <c r="BW15" i="250" s="1"/>
  <c r="BW16" i="250" s="1"/>
  <c r="BW17" i="250" s="1"/>
  <c r="BW18" i="250" s="1"/>
  <c r="AM90" i="194"/>
  <c r="M95" i="190"/>
  <c r="M94" i="190"/>
  <c r="M96" i="190" s="1"/>
  <c r="BW13" i="190"/>
  <c r="BW14" i="190" s="1"/>
  <c r="BW15" i="190" s="1"/>
  <c r="BW16" i="190" s="1"/>
  <c r="BW17" i="190" s="1"/>
  <c r="BW18" i="190" s="1"/>
  <c r="AJ94" i="190"/>
  <c r="B90" i="190"/>
  <c r="M3" i="190"/>
  <c r="AM67" i="250"/>
  <c r="AM90" i="206"/>
  <c r="AJ94" i="202"/>
  <c r="M95" i="202"/>
  <c r="M94" i="202"/>
  <c r="M96" i="202" s="1"/>
  <c r="BW13" i="202"/>
  <c r="BW14" i="202" s="1"/>
  <c r="BW15" i="202" s="1"/>
  <c r="BW16" i="202" s="1"/>
  <c r="BW17" i="202" s="1"/>
  <c r="BW18" i="202" s="1"/>
  <c r="B90" i="202"/>
  <c r="M3" i="202"/>
  <c r="X155" i="2"/>
  <c r="X154" i="2"/>
  <c r="X153" i="2"/>
  <c r="X148" i="2"/>
  <c r="X147" i="2"/>
  <c r="X146" i="2"/>
  <c r="X145" i="2"/>
  <c r="X141" i="2"/>
  <c r="X140" i="2"/>
  <c r="X139" i="2"/>
  <c r="X138" i="2"/>
  <c r="AG42" i="2"/>
  <c r="AG41" i="2"/>
  <c r="AM90" i="246" l="1"/>
  <c r="AM90" i="190"/>
  <c r="AM90" i="250"/>
  <c r="AM90" i="202"/>
  <c r="V94" i="198"/>
  <c r="B94" i="198"/>
  <c r="AM90" i="198"/>
  <c r="B94" i="190"/>
  <c r="V94" i="190"/>
  <c r="B94" i="250"/>
  <c r="V94" i="250"/>
  <c r="B94" i="246"/>
  <c r="V94" i="246"/>
  <c r="V94" i="262"/>
  <c r="B94" i="262"/>
  <c r="V94" i="202"/>
  <c r="B94" i="202"/>
  <c r="BA67" i="2"/>
  <c r="B59" i="8" l="1"/>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2" i="8"/>
  <c r="AC41" i="2"/>
  <c r="AC42" i="2"/>
  <c r="G1210" i="8" l="1"/>
  <c r="G1138" i="8"/>
  <c r="G970" i="8"/>
  <c r="G1126" i="8"/>
  <c r="G785" i="8"/>
  <c r="G1026" i="8"/>
  <c r="G1019" i="8"/>
  <c r="G1182" i="8"/>
  <c r="G1183" i="8"/>
  <c r="G880" i="8"/>
  <c r="G828" i="8"/>
  <c r="G1221" i="8"/>
  <c r="G858" i="8"/>
  <c r="G906" i="8"/>
  <c r="G934" i="8"/>
  <c r="G929" i="8"/>
  <c r="G1080" i="8"/>
  <c r="G1053" i="8"/>
  <c r="G875" i="8"/>
  <c r="G1063" i="8"/>
  <c r="G1048" i="8"/>
  <c r="G200" i="8"/>
  <c r="G826" i="8"/>
  <c r="G1148" i="8"/>
  <c r="G1207" i="8"/>
  <c r="G1094" i="8"/>
  <c r="G1007" i="8"/>
  <c r="G742" i="8"/>
  <c r="G273" i="8"/>
  <c r="G525" i="8"/>
  <c r="G670" i="8"/>
  <c r="G379" i="8"/>
  <c r="G589" i="8"/>
  <c r="G289" i="8"/>
  <c r="G694" i="8"/>
  <c r="G423" i="8"/>
  <c r="G647" i="8"/>
  <c r="G441" i="8"/>
  <c r="G290" i="8"/>
  <c r="G513" i="8"/>
  <c r="G427" i="8"/>
  <c r="G491" i="8"/>
  <c r="G318" i="8"/>
  <c r="G676" i="8"/>
  <c r="G480" i="8"/>
  <c r="G565" i="8"/>
  <c r="G311" i="8"/>
  <c r="G385" i="8"/>
  <c r="G718" i="8"/>
  <c r="G620" i="8"/>
  <c r="G294" i="8"/>
  <c r="G496" i="8"/>
  <c r="G651" i="8"/>
  <c r="G483" i="8"/>
  <c r="G361" i="8"/>
  <c r="G372" i="8"/>
  <c r="G519" i="8"/>
  <c r="G592" i="8"/>
  <c r="G447" i="8"/>
  <c r="G535" i="8"/>
  <c r="G682" i="8"/>
  <c r="G555" i="8"/>
  <c r="G390" i="8"/>
  <c r="G400" i="8"/>
  <c r="G559" i="8"/>
  <c r="G598" i="8"/>
  <c r="G825" i="8"/>
  <c r="G873" i="8"/>
  <c r="G804" i="8"/>
  <c r="G265" i="8"/>
  <c r="G1211" i="8"/>
  <c r="G1176" i="8"/>
  <c r="G972" i="8"/>
  <c r="G1123" i="8"/>
  <c r="G960" i="8"/>
  <c r="G975" i="8"/>
  <c r="G1024" i="8"/>
  <c r="G202" i="8"/>
  <c r="G976" i="8"/>
  <c r="G963" i="8"/>
  <c r="G951" i="8"/>
  <c r="G905" i="8"/>
  <c r="G955" i="8"/>
  <c r="G1099" i="8"/>
  <c r="G964" i="8"/>
  <c r="G933" i="8"/>
  <c r="G984" i="8"/>
  <c r="G1051" i="8"/>
  <c r="G1137" i="8"/>
  <c r="G1139" i="8"/>
  <c r="G1215" i="8"/>
  <c r="G1082" i="8"/>
  <c r="G853" i="8"/>
  <c r="G852" i="8"/>
  <c r="G1213" i="8"/>
  <c r="G1085" i="8"/>
  <c r="G991" i="8"/>
  <c r="G690" i="8"/>
  <c r="G643" i="8"/>
  <c r="G764" i="8"/>
  <c r="G331" i="8"/>
  <c r="G583" i="8"/>
  <c r="G767" i="8"/>
  <c r="G580" i="8"/>
  <c r="G516" i="8"/>
  <c r="G435" i="8"/>
  <c r="G665" i="8"/>
  <c r="G381" i="8"/>
  <c r="G514" i="8"/>
  <c r="G428" i="8"/>
  <c r="G492" i="8"/>
  <c r="G465" i="8"/>
  <c r="G458" i="8"/>
  <c r="G481" i="8"/>
  <c r="G567" i="8"/>
  <c r="G281" i="8"/>
  <c r="G498" i="8"/>
  <c r="G454" i="8"/>
  <c r="G529" i="8"/>
  <c r="G297" i="8"/>
  <c r="G497" i="8"/>
  <c r="G653" i="8"/>
  <c r="G687" i="8"/>
  <c r="G362" i="8"/>
  <c r="G419" i="8"/>
  <c r="G520" i="8"/>
  <c r="G410" i="8"/>
  <c r="G345" i="8"/>
  <c r="G680" i="8"/>
  <c r="G683" i="8"/>
  <c r="G556" i="8"/>
  <c r="G644" i="8"/>
  <c r="G401" i="8"/>
  <c r="G749" i="8"/>
  <c r="G599" i="8"/>
  <c r="G819" i="8"/>
  <c r="G218" i="8"/>
  <c r="G795" i="8"/>
  <c r="G263" i="8"/>
  <c r="G253" i="8"/>
  <c r="G239" i="8"/>
  <c r="G256" i="8"/>
  <c r="G266" i="8"/>
  <c r="G850" i="8"/>
  <c r="G781" i="8"/>
  <c r="G1217" i="8"/>
  <c r="G1120" i="8"/>
  <c r="G1189" i="8"/>
  <c r="G1047" i="8"/>
  <c r="G1067" i="8"/>
  <c r="G1175" i="8"/>
  <c r="G1069" i="8"/>
  <c r="G774" i="8"/>
  <c r="G892" i="8"/>
  <c r="G1106" i="8"/>
  <c r="G1058" i="8"/>
  <c r="G1023" i="8"/>
  <c r="G1090" i="8"/>
  <c r="G1131" i="8"/>
  <c r="G807" i="8"/>
  <c r="G863" i="8"/>
  <c r="G1062" i="8"/>
  <c r="G1075" i="8"/>
  <c r="G994" i="8"/>
  <c r="G996" i="8"/>
  <c r="G1046" i="8"/>
  <c r="G902" i="8"/>
  <c r="G1030" i="8"/>
  <c r="G1071" i="8"/>
  <c r="G1104" i="8"/>
  <c r="G912" i="8"/>
  <c r="G831" i="8"/>
  <c r="G890" i="8"/>
  <c r="G808" i="8"/>
  <c r="G1013" i="8"/>
  <c r="G1091" i="8"/>
  <c r="G269" i="8"/>
  <c r="G660" i="8"/>
  <c r="G685" i="8"/>
  <c r="G420" i="8"/>
  <c r="G507" i="8"/>
  <c r="G443" i="8"/>
  <c r="G368" i="8"/>
  <c r="G305" i="8"/>
  <c r="G639" i="8"/>
  <c r="G475" i="8"/>
  <c r="G522" i="8"/>
  <c r="G292" i="8"/>
  <c r="G608" i="8"/>
  <c r="G612" i="8"/>
  <c r="G615" i="8"/>
  <c r="G729" i="8"/>
  <c r="G460" i="8"/>
  <c r="G699" i="8"/>
  <c r="G306" i="8"/>
  <c r="G412" i="8"/>
  <c r="G471" i="8"/>
  <c r="G474" i="8"/>
  <c r="G623" i="8"/>
  <c r="G300" i="8"/>
  <c r="G656" i="8"/>
  <c r="G588" i="8"/>
  <c r="G364" i="8"/>
  <c r="G502" i="8"/>
  <c r="G590" i="8"/>
  <c r="G1204" i="8"/>
  <c r="G1157" i="8"/>
  <c r="G769" i="8"/>
  <c r="G1151" i="8"/>
  <c r="G820" i="8"/>
  <c r="G872" i="8"/>
  <c r="G773" i="8"/>
  <c r="G1219" i="8"/>
  <c r="G1122" i="8"/>
  <c r="G988" i="8"/>
  <c r="G899" i="8"/>
  <c r="G1088" i="8"/>
  <c r="G969" i="8"/>
  <c r="G1132" i="8"/>
  <c r="G958" i="8"/>
  <c r="G967" i="8"/>
  <c r="G1035" i="8"/>
  <c r="G903" i="8"/>
  <c r="G1043" i="8"/>
  <c r="G1065" i="8"/>
  <c r="G1103" i="8"/>
  <c r="G871" i="8"/>
  <c r="G855" i="8"/>
  <c r="G1166" i="8"/>
  <c r="G788" i="8"/>
  <c r="G1003" i="8"/>
  <c r="G1015" i="8"/>
  <c r="G320" i="8"/>
  <c r="G756" i="8"/>
  <c r="G461" i="8"/>
  <c r="G614" i="8"/>
  <c r="G582" i="8"/>
  <c r="G285" i="8"/>
  <c r="G757" i="8"/>
  <c r="G748" i="8"/>
  <c r="G425" i="8"/>
  <c r="G695" i="8"/>
  <c r="G626" i="8"/>
  <c r="G637" i="8"/>
  <c r="G359" i="8"/>
  <c r="G489" i="8"/>
  <c r="G313" i="8"/>
  <c r="G730" i="8"/>
  <c r="G478" i="8"/>
  <c r="G701" i="8"/>
  <c r="G309" i="8"/>
  <c r="G383" i="8"/>
  <c r="G451" i="8"/>
  <c r="G618" i="8"/>
  <c r="G326" i="8"/>
  <c r="G303" i="8"/>
  <c r="G721" i="8"/>
  <c r="G659" i="8"/>
  <c r="G725" i="8"/>
  <c r="G370" i="8"/>
  <c r="G378" i="8"/>
  <c r="G591" i="8"/>
  <c r="G736" i="8"/>
  <c r="G342" i="8"/>
  <c r="G352" i="8"/>
  <c r="G542" i="8"/>
  <c r="G550" i="8"/>
  <c r="G388" i="8"/>
  <c r="G576" i="8"/>
  <c r="G408" i="8"/>
  <c r="G711" i="8"/>
  <c r="G876" i="8"/>
  <c r="G918" i="8"/>
  <c r="G874" i="8"/>
  <c r="G233" i="8"/>
  <c r="G222" i="8"/>
  <c r="G261" i="8"/>
  <c r="G213" i="8"/>
  <c r="G204" i="8"/>
  <c r="G845" i="8"/>
  <c r="G812" i="8"/>
  <c r="G1165" i="8"/>
  <c r="G1124" i="8"/>
  <c r="G1150" i="8"/>
  <c r="G1171" i="8"/>
  <c r="G440" i="8"/>
  <c r="G1135" i="8"/>
  <c r="G796" i="8"/>
  <c r="G770" i="8"/>
  <c r="G1141" i="8"/>
  <c r="G800" i="8"/>
  <c r="G1064" i="8"/>
  <c r="G784" i="8"/>
  <c r="G1220" i="8"/>
  <c r="G1032" i="8"/>
  <c r="G1041" i="8"/>
  <c r="G924" i="8"/>
  <c r="G931" i="8"/>
  <c r="G1216" i="8"/>
  <c r="G956" i="8"/>
  <c r="G939" i="8"/>
  <c r="G1037" i="8"/>
  <c r="G1055" i="8"/>
  <c r="G1200" i="8"/>
  <c r="G854" i="8"/>
  <c r="G842" i="8"/>
  <c r="G999" i="8"/>
  <c r="G1153" i="8"/>
  <c r="G1008" i="8"/>
  <c r="G1006" i="8"/>
  <c r="G1028" i="8"/>
  <c r="G319" i="8"/>
  <c r="G267" i="8"/>
  <c r="G715" i="8"/>
  <c r="G649" i="8"/>
  <c r="G380" i="8"/>
  <c r="G705" i="8"/>
  <c r="G287" i="8"/>
  <c r="G754" i="8"/>
  <c r="G646" i="8"/>
  <c r="G523" i="8"/>
  <c r="G512" i="8"/>
  <c r="G992" i="8"/>
  <c r="G777" i="8"/>
  <c r="G1078" i="8"/>
  <c r="G925" i="8"/>
  <c r="G946" i="8"/>
  <c r="G1105" i="8"/>
  <c r="G1034" i="8"/>
  <c r="G810" i="8"/>
  <c r="G1060" i="8"/>
  <c r="G747" i="8"/>
  <c r="G691" i="8"/>
  <c r="G280" i="8"/>
  <c r="G270" i="8"/>
  <c r="G625" i="8"/>
  <c r="G429" i="8"/>
  <c r="G334" i="8"/>
  <c r="G482" i="8"/>
  <c r="G283" i="8"/>
  <c r="G456" i="8"/>
  <c r="G298" i="8"/>
  <c r="G654" i="8"/>
  <c r="G363" i="8"/>
  <c r="G521" i="8"/>
  <c r="G533" i="8"/>
  <c r="G350" i="8"/>
  <c r="G684" i="8"/>
  <c r="G386" i="8"/>
  <c r="G403" i="8"/>
  <c r="G713" i="8"/>
  <c r="G938" i="8"/>
  <c r="G985" i="8"/>
  <c r="G226" i="8"/>
  <c r="G237" i="8"/>
  <c r="G242" i="8"/>
  <c r="G264" i="8"/>
  <c r="G878" i="8"/>
  <c r="G1191" i="8"/>
  <c r="G1197" i="8"/>
  <c r="G1173" i="8"/>
  <c r="G846" i="8"/>
  <c r="G1162" i="8"/>
  <c r="G225" i="8"/>
  <c r="G1226" i="8"/>
  <c r="G944" i="8"/>
  <c r="G752" i="8"/>
  <c r="G437" i="8"/>
  <c r="G415" i="8"/>
  <c r="G371" i="8"/>
  <c r="G537" i="8"/>
  <c r="G409" i="8"/>
  <c r="G254" i="8"/>
  <c r="G1115" i="8"/>
  <c r="G1081" i="8"/>
  <c r="G1056" i="8"/>
  <c r="G271" i="8"/>
  <c r="G708" i="8"/>
  <c r="G629" i="8"/>
  <c r="G374" i="8"/>
  <c r="G340" i="8"/>
  <c r="G696" i="8"/>
  <c r="G232" i="8"/>
  <c r="G861" i="8"/>
  <c r="G1194" i="8"/>
  <c r="G278" i="8"/>
  <c r="G558" i="8"/>
  <c r="G206" i="8"/>
  <c r="G1224" i="8"/>
  <c r="G1149" i="8"/>
  <c r="G885" i="8"/>
  <c r="G1022" i="8"/>
  <c r="G1112" i="8"/>
  <c r="G995" i="8"/>
  <c r="G1177" i="8"/>
  <c r="G1125" i="8"/>
  <c r="G843" i="8"/>
  <c r="G1018" i="8"/>
  <c r="G707" i="8"/>
  <c r="G763" i="8"/>
  <c r="G284" i="8"/>
  <c r="G418" i="8"/>
  <c r="G571" i="8"/>
  <c r="G609" i="8"/>
  <c r="G335" i="8"/>
  <c r="G697" i="8"/>
  <c r="G411" i="8"/>
  <c r="G457" i="8"/>
  <c r="G299" i="8"/>
  <c r="G655" i="8"/>
  <c r="G735" i="8"/>
  <c r="G586" i="8"/>
  <c r="G493" i="8"/>
  <c r="G351" i="8"/>
  <c r="G547" i="8"/>
  <c r="G389" i="8"/>
  <c r="G405" i="8"/>
  <c r="G600" i="8"/>
  <c r="G949" i="8"/>
  <c r="G209" i="8"/>
  <c r="G247" i="8"/>
  <c r="G223" i="8"/>
  <c r="G207" i="8"/>
  <c r="G1020" i="8"/>
  <c r="G1225" i="8"/>
  <c r="G214" i="8"/>
  <c r="G1174" i="8"/>
  <c r="G926" i="8"/>
  <c r="G1002" i="8"/>
  <c r="G631" i="8"/>
  <c r="G563" i="8"/>
  <c r="G468" i="8"/>
  <c r="G549" i="8"/>
  <c r="G893" i="8"/>
  <c r="G229" i="8"/>
  <c r="G1218" i="8"/>
  <c r="G909" i="8"/>
  <c r="G1116" i="8"/>
  <c r="G805" i="8"/>
  <c r="G1163" i="8"/>
  <c r="G635" i="8"/>
  <c r="G605" i="8"/>
  <c r="G568" i="8"/>
  <c r="G275" i="8"/>
  <c r="G262" i="8"/>
  <c r="G532" i="8"/>
  <c r="G346" i="8"/>
  <c r="G922" i="8"/>
  <c r="G217" i="8"/>
  <c r="G811" i="8"/>
  <c r="G1188" i="8"/>
  <c r="G797" i="8"/>
  <c r="G891" i="8"/>
  <c r="G897" i="8"/>
  <c r="G1102" i="8"/>
  <c r="G982" i="8"/>
  <c r="G1009" i="8"/>
  <c r="G968" i="8"/>
  <c r="G844" i="8"/>
  <c r="G1134" i="8"/>
  <c r="G741" i="8"/>
  <c r="G692" i="8"/>
  <c r="G734" i="8"/>
  <c r="G424" i="8"/>
  <c r="G291" i="8"/>
  <c r="G674" i="8"/>
  <c r="G700" i="8"/>
  <c r="G413" i="8"/>
  <c r="G628" i="8"/>
  <c r="G301" i="8"/>
  <c r="G657" i="8"/>
  <c r="G509" i="8"/>
  <c r="G467" i="8"/>
  <c r="G446" i="8"/>
  <c r="G353" i="8"/>
  <c r="G548" i="8"/>
  <c r="G393" i="8"/>
  <c r="G407" i="8"/>
  <c r="G986" i="8"/>
  <c r="G833" i="8"/>
  <c r="G243" i="8"/>
  <c r="G234" i="8"/>
  <c r="G847" i="8"/>
  <c r="G1209" i="8"/>
  <c r="G786" i="8"/>
  <c r="G1052" i="8"/>
  <c r="G1079" i="8"/>
  <c r="G330" i="8"/>
  <c r="G675" i="8"/>
  <c r="G495" i="8"/>
  <c r="G339" i="8"/>
  <c r="G231" i="8"/>
  <c r="G241" i="8"/>
  <c r="G1187" i="8"/>
  <c r="G917" i="8"/>
  <c r="G1017" i="8"/>
  <c r="G508" i="8"/>
  <c r="G416" i="8"/>
  <c r="G322" i="8"/>
  <c r="G538" i="8"/>
  <c r="G743" i="8"/>
  <c r="G915" i="8"/>
  <c r="G888" i="8"/>
  <c r="G1180" i="8"/>
  <c r="G745" i="8"/>
  <c r="G755" i="8"/>
  <c r="G251" i="8"/>
  <c r="G1077" i="8"/>
  <c r="G1096" i="8"/>
  <c r="G974" i="8"/>
  <c r="G1206" i="8"/>
  <c r="G624" i="8"/>
  <c r="G490" i="8"/>
  <c r="G505" i="8"/>
  <c r="G395" i="8"/>
  <c r="G235" i="8"/>
  <c r="G887" i="8"/>
  <c r="G782" i="8"/>
  <c r="G203" i="8"/>
  <c r="G1031" i="8"/>
  <c r="G382" i="8"/>
  <c r="G663" i="8"/>
  <c r="G484" i="8"/>
  <c r="G553" i="8"/>
  <c r="G884" i="8"/>
  <c r="G244" i="8"/>
  <c r="G1154" i="8"/>
  <c r="G377" i="8"/>
  <c r="G577" i="8"/>
  <c r="G245" i="8"/>
  <c r="G1145" i="8"/>
  <c r="G1128" i="8"/>
  <c r="G953" i="8"/>
  <c r="G877" i="8"/>
  <c r="G201" i="8"/>
  <c r="G789" i="8"/>
  <c r="G1044" i="8"/>
  <c r="G920" i="8"/>
  <c r="G821" i="8"/>
  <c r="G822" i="8"/>
  <c r="G865" i="8"/>
  <c r="G1001" i="8"/>
  <c r="G442" i="8"/>
  <c r="G506" i="8"/>
  <c r="G430" i="8"/>
  <c r="G503" i="8"/>
  <c r="G607" i="8"/>
  <c r="G703" i="8"/>
  <c r="G459" i="8"/>
  <c r="G569" i="8"/>
  <c r="G417" i="8"/>
  <c r="G530" i="8"/>
  <c r="G276" i="8"/>
  <c r="G487" i="8"/>
  <c r="G376" i="8"/>
  <c r="G344" i="8"/>
  <c r="G714" i="8"/>
  <c r="G557" i="8"/>
  <c r="G396" i="8"/>
  <c r="G596" i="8"/>
  <c r="G911" i="8"/>
  <c r="G227" i="8"/>
  <c r="G798" i="8"/>
  <c r="G776" i="8"/>
  <c r="G230" i="8"/>
  <c r="G246" i="8"/>
  <c r="G889" i="8"/>
  <c r="G1223" i="8"/>
  <c r="G1167" i="8"/>
  <c r="G1208" i="8"/>
  <c r="G973" i="8"/>
  <c r="G913" i="8"/>
  <c r="G1098" i="8"/>
  <c r="G1109" i="8"/>
  <c r="G1066" i="8"/>
  <c r="G834" i="8"/>
  <c r="G961" i="8"/>
  <c r="G898" i="8"/>
  <c r="G1143" i="8"/>
  <c r="G1000" i="8"/>
  <c r="G737" i="8"/>
  <c r="G357" i="8"/>
  <c r="G431" i="8"/>
  <c r="G717" i="8"/>
  <c r="G358" i="8"/>
  <c r="G740" i="8"/>
  <c r="G476" i="8"/>
  <c r="G307" i="8"/>
  <c r="G472" i="8"/>
  <c r="G724" i="8"/>
  <c r="G681" i="8"/>
  <c r="G910" i="8"/>
  <c r="G1136" i="8"/>
  <c r="G862" i="8"/>
  <c r="G463" i="8"/>
  <c r="G293" i="8"/>
  <c r="G402" i="8"/>
  <c r="G814" i="8"/>
  <c r="G816" i="8"/>
  <c r="G758" i="8"/>
  <c r="G510" i="8"/>
  <c r="G650" i="8"/>
  <c r="G595" i="8"/>
  <c r="G1155" i="8"/>
  <c r="G574" i="8"/>
  <c r="G1192" i="8"/>
  <c r="G667" i="8"/>
  <c r="G726" i="8"/>
  <c r="G937" i="8"/>
  <c r="G1193" i="8"/>
  <c r="G517" i="8"/>
  <c r="G518" i="8"/>
  <c r="G802" i="8"/>
  <c r="G1172" i="8"/>
  <c r="G1181" i="8"/>
  <c r="G838" i="8"/>
  <c r="G316" i="8"/>
  <c r="G750" i="8"/>
  <c r="G1083" i="8"/>
  <c r="G205" i="8"/>
  <c r="G473" i="8"/>
  <c r="G981" i="8"/>
  <c r="G543" i="8"/>
  <c r="G228" i="8"/>
  <c r="G760" i="8"/>
  <c r="G1110" i="8"/>
  <c r="G479" i="8"/>
  <c r="G348" i="8"/>
  <c r="G220" i="8"/>
  <c r="G867" i="8"/>
  <c r="G310" i="8"/>
  <c r="G923" i="8"/>
  <c r="G515" i="8"/>
  <c r="G886" i="8"/>
  <c r="G979" i="8"/>
  <c r="G686" i="8"/>
  <c r="G399" i="8"/>
  <c r="G212" i="8"/>
  <c r="G1186" i="8"/>
  <c r="G531" i="8"/>
  <c r="G369" i="8"/>
  <c r="G866" i="8"/>
  <c r="G1161" i="8"/>
  <c r="G706" i="8"/>
  <c r="G848" i="8"/>
  <c r="G511" i="8"/>
  <c r="G250" i="8"/>
  <c r="G594" i="8"/>
  <c r="G829" i="8"/>
  <c r="G469" i="8"/>
  <c r="G1202" i="8"/>
  <c r="G448" i="8"/>
  <c r="G1111" i="8"/>
  <c r="G1158" i="8"/>
  <c r="G859" i="8"/>
  <c r="G1093" i="8"/>
  <c r="G868" i="8"/>
  <c r="G552" i="8"/>
  <c r="G632" i="8"/>
  <c r="G464" i="8"/>
  <c r="G732" i="8"/>
  <c r="G304" i="8"/>
  <c r="G333" i="8"/>
  <c r="G779" i="8"/>
  <c r="G881" i="8"/>
  <c r="G282" i="8"/>
  <c r="G641" i="8"/>
  <c r="G434" i="8"/>
  <c r="G500" i="8"/>
  <c r="G1014" i="8"/>
  <c r="G990" i="8"/>
  <c r="G940" i="8"/>
  <c r="G1095" i="8"/>
  <c r="G1027" i="8"/>
  <c r="G935" i="8"/>
  <c r="G432" i="8"/>
  <c r="G355" i="8"/>
  <c r="G1092" i="8"/>
  <c r="G837" i="8"/>
  <c r="G932" i="8"/>
  <c r="G900" i="8"/>
  <c r="G943" i="8"/>
  <c r="G1160" i="8"/>
  <c r="G966" i="8"/>
  <c r="G1089" i="8"/>
  <c r="G1179" i="8"/>
  <c r="G719" i="8"/>
  <c r="G1170" i="8"/>
  <c r="G455" i="8"/>
  <c r="G541" i="8"/>
  <c r="G818" i="8"/>
  <c r="G1205" i="8"/>
  <c r="G566" i="8"/>
  <c r="G327" i="8"/>
  <c r="G980" i="8"/>
  <c r="G791" i="8"/>
  <c r="G325" i="8"/>
  <c r="G259" i="8"/>
  <c r="G462" i="8"/>
  <c r="G215" i="8"/>
  <c r="G664" i="8"/>
  <c r="G793" i="8"/>
  <c r="G698" i="8"/>
  <c r="G1156" i="8"/>
  <c r="G534" i="8"/>
  <c r="G1011" i="8"/>
  <c r="G1144" i="8"/>
  <c r="G1039" i="8"/>
  <c r="G208" i="8"/>
  <c r="G602" i="8"/>
  <c r="G545" i="8"/>
  <c r="G585" i="8"/>
  <c r="G302" i="8"/>
  <c r="G328" i="8"/>
  <c r="G421" i="8"/>
  <c r="G610" i="8"/>
  <c r="G1068" i="8"/>
  <c r="G780" i="8"/>
  <c r="G329" i="8"/>
  <c r="G611" i="8"/>
  <c r="G433" i="8"/>
  <c r="G356" i="8"/>
  <c r="G1084" i="8"/>
  <c r="G1040" i="8"/>
  <c r="G936" i="8"/>
  <c r="G977" i="8"/>
  <c r="G1129" i="8"/>
  <c r="G1178" i="8"/>
  <c r="G526" i="8"/>
  <c r="G499" i="8"/>
  <c r="G1108" i="8"/>
  <c r="G908" i="8"/>
  <c r="G947" i="8"/>
  <c r="G851" i="8"/>
  <c r="G790" i="8"/>
  <c r="G1222" i="8"/>
  <c r="G783" i="8"/>
  <c r="G272" i="8"/>
  <c r="G907" i="8"/>
  <c r="G286" i="8"/>
  <c r="G778" i="8"/>
  <c r="G375" i="8"/>
  <c r="G554" i="8"/>
  <c r="G1049" i="8"/>
  <c r="G544" i="8"/>
  <c r="G671" i="8"/>
  <c r="G901" i="8"/>
  <c r="G870" i="8"/>
  <c r="G792" i="8"/>
  <c r="G504" i="8"/>
  <c r="G452" i="8"/>
  <c r="G896" i="8"/>
  <c r="G528" i="8"/>
  <c r="G983" i="8"/>
  <c r="G1196" i="8"/>
  <c r="G584" i="8"/>
  <c r="G997" i="8"/>
  <c r="G1184" i="8"/>
  <c r="G414" i="8"/>
  <c r="G573" i="8"/>
  <c r="G603" i="8"/>
  <c r="G787" i="8"/>
  <c r="G648" i="8"/>
  <c r="G1164" i="8"/>
  <c r="G950" i="8"/>
  <c r="G987" i="8"/>
  <c r="G1227" i="8"/>
  <c r="G613" i="8"/>
  <c r="G638" i="8"/>
  <c r="G709" i="8"/>
  <c r="G817" i="8"/>
  <c r="G1195" i="8"/>
  <c r="G308" i="8"/>
  <c r="G766" i="8"/>
  <c r="G849" i="8"/>
  <c r="G332" i="8"/>
  <c r="G221" i="8"/>
  <c r="G720" i="8"/>
  <c r="G914" i="8"/>
  <c r="G439" i="8"/>
  <c r="G236" i="8"/>
  <c r="G436" i="8"/>
  <c r="G815" i="8"/>
  <c r="G317" i="8"/>
  <c r="G904" i="8"/>
  <c r="G771" i="8"/>
  <c r="G806" i="8"/>
  <c r="G248" i="8"/>
  <c r="G597" i="8"/>
  <c r="G540" i="8"/>
  <c r="G373" i="8"/>
  <c r="G296" i="8"/>
  <c r="G295" i="8"/>
  <c r="G564" i="8"/>
  <c r="G360" i="8"/>
  <c r="G864" i="8"/>
  <c r="G971" i="8"/>
  <c r="G562" i="8"/>
  <c r="G426" i="8"/>
  <c r="G527" i="8"/>
  <c r="G693" i="8"/>
  <c r="G1061" i="8"/>
  <c r="G1070" i="8"/>
  <c r="G945" i="8"/>
  <c r="G827" i="8"/>
  <c r="G1159" i="8"/>
  <c r="G1214" i="8"/>
  <c r="G338" i="8"/>
  <c r="G444" i="8"/>
  <c r="G809" i="8"/>
  <c r="G1117" i="8"/>
  <c r="G1113" i="8"/>
  <c r="G1146" i="8"/>
  <c r="G765" i="8"/>
  <c r="G1199" i="8"/>
  <c r="G1012" i="8"/>
  <c r="G634" i="8"/>
  <c r="G627" i="8"/>
  <c r="G716" i="8"/>
  <c r="G1190" i="8"/>
  <c r="G406" i="8"/>
  <c r="G572" i="8"/>
  <c r="G824" i="8"/>
  <c r="G224" i="8"/>
  <c r="G1072" i="8"/>
  <c r="G601" i="8"/>
  <c r="G445" i="8"/>
  <c r="G962" i="8"/>
  <c r="G486" i="8"/>
  <c r="G677" i="8"/>
  <c r="G453" i="8"/>
  <c r="G633" i="8"/>
  <c r="G839" i="8"/>
  <c r="G733" i="8"/>
  <c r="G928" i="8"/>
  <c r="G772" i="8"/>
  <c r="G314" i="8"/>
  <c r="G581" i="8"/>
  <c r="G1130" i="8"/>
  <c r="G952" i="8"/>
  <c r="G1029" i="8"/>
  <c r="G860" i="8"/>
  <c r="G387" i="8"/>
  <c r="G775" i="8"/>
  <c r="G1087" i="8"/>
  <c r="G722" i="8"/>
  <c r="G546" i="8"/>
  <c r="G257" i="8"/>
  <c r="G219" i="8"/>
  <c r="G662" i="8"/>
  <c r="G1169" i="8"/>
  <c r="G799" i="8"/>
  <c r="G746" i="8"/>
  <c r="G894" i="8"/>
  <c r="G1005" i="8"/>
  <c r="G710" i="8"/>
  <c r="G579" i="8"/>
  <c r="G211" i="8"/>
  <c r="G367" i="8"/>
  <c r="G857" i="8"/>
  <c r="G668" i="8"/>
  <c r="G1114" i="8"/>
  <c r="G1107" i="8"/>
  <c r="G965" i="8"/>
  <c r="G941" i="8"/>
  <c r="G561" i="8"/>
  <c r="G679" i="8"/>
  <c r="G366" i="8"/>
  <c r="G622" i="8"/>
  <c r="G621" i="8"/>
  <c r="G751" i="8"/>
  <c r="G738" i="8"/>
  <c r="G761" i="8"/>
  <c r="G1054" i="8"/>
  <c r="G570" i="8"/>
  <c r="G604" i="8"/>
  <c r="G642" i="8"/>
  <c r="G753" i="8"/>
  <c r="G1121" i="8"/>
  <c r="G1100" i="8"/>
  <c r="G1127" i="8"/>
  <c r="G794" i="8"/>
  <c r="G883" i="8"/>
  <c r="G1119" i="8"/>
  <c r="G279" i="8"/>
  <c r="G669" i="8"/>
  <c r="G836" i="8"/>
  <c r="G841" i="8"/>
  <c r="G989" i="8"/>
  <c r="G1042" i="8"/>
  <c r="G1101" i="8"/>
  <c r="G801" i="8"/>
  <c r="G488" i="8"/>
  <c r="G640" i="8"/>
  <c r="G869" i="8"/>
  <c r="G539" i="8"/>
  <c r="G978" i="8"/>
  <c r="G930" i="8"/>
  <c r="G398" i="8"/>
  <c r="G365" i="8"/>
  <c r="G501" i="8"/>
  <c r="G678" i="8"/>
  <c r="G324" i="8"/>
  <c r="G1050" i="8"/>
  <c r="G832" i="8"/>
  <c r="G744" i="8"/>
  <c r="G1074" i="8"/>
  <c r="G689" i="8"/>
  <c r="G260" i="8"/>
  <c r="G1212" i="8"/>
  <c r="G619" i="8"/>
  <c r="G323" i="8"/>
  <c r="G712" i="8"/>
  <c r="G216" i="8"/>
  <c r="G606" i="8"/>
  <c r="G1203" i="8"/>
  <c r="G252" i="8"/>
  <c r="G1133" i="8"/>
  <c r="G578" i="8"/>
  <c r="G1152" i="8"/>
  <c r="G391" i="8"/>
  <c r="G312" i="8"/>
  <c r="G255" i="8"/>
  <c r="G636" i="8"/>
  <c r="G258" i="8"/>
  <c r="G288" i="8"/>
  <c r="G1045" i="8"/>
  <c r="G1185" i="8"/>
  <c r="G895" i="8"/>
  <c r="G210" i="8"/>
  <c r="G404" i="8"/>
  <c r="G347" i="8"/>
  <c r="G728" i="8"/>
  <c r="G617" i="8"/>
  <c r="G616" i="8"/>
  <c r="G593" i="8"/>
  <c r="G645" i="8"/>
  <c r="G916" i="8"/>
  <c r="G1140" i="8"/>
  <c r="G477" i="8"/>
  <c r="G630" i="8"/>
  <c r="G1036" i="8"/>
  <c r="G1198" i="8"/>
  <c r="G830" i="8"/>
  <c r="G268" i="8"/>
  <c r="G494" i="8"/>
  <c r="G536" i="8"/>
  <c r="G238" i="8"/>
  <c r="G1097" i="8"/>
  <c r="G277" i="8"/>
  <c r="G349" i="8"/>
  <c r="G394" i="8"/>
  <c r="G739" i="8"/>
  <c r="G1076" i="8"/>
  <c r="G249" i="8"/>
  <c r="G942" i="8"/>
  <c r="G321" i="8"/>
  <c r="G1168" i="8"/>
  <c r="G341" i="8"/>
  <c r="G840" i="8"/>
  <c r="G397" i="8"/>
  <c r="G1118" i="8"/>
  <c r="G560" i="8"/>
  <c r="G1016" i="8"/>
  <c r="G879" i="8"/>
  <c r="G1025" i="8"/>
  <c r="G959" i="8"/>
  <c r="G240" i="8"/>
  <c r="G392" i="8"/>
  <c r="G661" i="8"/>
  <c r="G658" i="8"/>
  <c r="G485" i="8"/>
  <c r="G587" i="8"/>
  <c r="G336" i="8"/>
  <c r="G727" i="8"/>
  <c r="G993" i="8"/>
  <c r="G449" i="8"/>
  <c r="G672" i="8"/>
  <c r="G666" i="8"/>
  <c r="G702" i="8"/>
  <c r="G731" i="8"/>
  <c r="G998" i="8"/>
  <c r="G1086" i="8"/>
  <c r="G1033" i="8"/>
  <c r="G1057" i="8"/>
  <c r="G768" i="8"/>
  <c r="G438" i="8"/>
  <c r="G688" i="8"/>
  <c r="G1004" i="8"/>
  <c r="G1142" i="8"/>
  <c r="G1073" i="8"/>
  <c r="G882" i="8"/>
  <c r="G957" i="8"/>
  <c r="G954" i="8"/>
  <c r="G384" i="8"/>
  <c r="G466" i="8"/>
  <c r="G919" i="8"/>
  <c r="G813" i="8"/>
  <c r="G450" i="8"/>
  <c r="G337" i="8"/>
  <c r="G343" i="8"/>
  <c r="G524" i="8"/>
  <c r="G759" i="8"/>
  <c r="G856" i="8"/>
  <c r="G835" i="8"/>
  <c r="G673" i="8"/>
  <c r="G1201" i="8"/>
  <c r="G704" i="8"/>
  <c r="G823" i="8"/>
  <c r="G354" i="8"/>
  <c r="G927" i="8"/>
  <c r="G551" i="8"/>
  <c r="G803" i="8"/>
  <c r="G762" i="8"/>
  <c r="G1059" i="8"/>
  <c r="G1147" i="8"/>
  <c r="G948" i="8"/>
  <c r="G575" i="8"/>
  <c r="G470" i="8"/>
  <c r="G652" i="8"/>
  <c r="G723" i="8"/>
  <c r="G422" i="8"/>
  <c r="G1021" i="8"/>
  <c r="G315" i="8"/>
  <c r="G1010" i="8"/>
  <c r="G1038" i="8"/>
  <c r="G274" i="8"/>
  <c r="G921" i="8"/>
  <c r="AG77" i="2"/>
  <c r="AD77" i="2" s="1"/>
  <c r="AG76" i="2"/>
  <c r="AD76" i="2" s="1"/>
  <c r="AG73" i="2"/>
  <c r="AJ77" i="2"/>
  <c r="B77" i="2" s="1"/>
  <c r="AJ87" i="2"/>
  <c r="B87" i="2" s="1"/>
  <c r="AJ86" i="2"/>
  <c r="B86" i="2" s="1"/>
  <c r="AT70" i="2" l="1"/>
  <c r="AU75" i="2"/>
  <c r="AG74" i="2"/>
  <c r="AJ76" i="2"/>
  <c r="B76" i="2" s="1"/>
  <c r="AJ72" i="2"/>
  <c r="B72" i="2" s="1"/>
  <c r="AG88" i="2"/>
  <c r="AD83" i="2"/>
  <c r="AD82" i="2"/>
  <c r="AD81" i="2"/>
  <c r="AD80" i="2"/>
  <c r="AD79" i="2"/>
  <c r="AJ71" i="2"/>
  <c r="B71" i="2" s="1"/>
  <c r="BF4" i="5"/>
  <c r="BF3" i="5"/>
  <c r="AJ70" i="2" s="1"/>
  <c r="B70" i="2" s="1"/>
  <c r="AX4" i="5"/>
  <c r="AD70" i="2" l="1"/>
  <c r="AD71" i="2"/>
  <c r="AE41" i="2" l="1"/>
  <c r="B92" i="2"/>
  <c r="X103" i="2"/>
  <c r="BA41" i="2" l="1"/>
  <c r="BC41" i="2"/>
  <c r="AJ41" i="2"/>
  <c r="AJ93" i="2"/>
  <c r="B93" i="2" s="1"/>
  <c r="M93" i="2"/>
  <c r="AE42" i="2"/>
  <c r="BC42" i="2" s="1"/>
  <c r="AC13" i="2" l="1"/>
  <c r="AO13" i="2"/>
  <c r="BA42" i="2"/>
  <c r="AJ42" i="2"/>
  <c r="AG85" i="2" l="1"/>
  <c r="AG84" i="2" l="1"/>
  <c r="AJ88" i="2"/>
  <c r="B88" i="2" s="1"/>
  <c r="AR4" i="2"/>
  <c r="X134" i="2"/>
  <c r="X133" i="2"/>
  <c r="X132" i="2"/>
  <c r="X127" i="2"/>
  <c r="X126" i="2"/>
  <c r="X125" i="2"/>
  <c r="X120" i="2"/>
  <c r="X119" i="2"/>
  <c r="X118" i="2"/>
  <c r="X113" i="2"/>
  <c r="X112" i="2"/>
  <c r="X111" i="2"/>
  <c r="X106" i="2"/>
  <c r="X105" i="2"/>
  <c r="X104" i="2"/>
  <c r="AJ84" i="2" l="1"/>
  <c r="B84" i="2" s="1"/>
  <c r="AJ85" i="2" l="1"/>
  <c r="B85" i="2" s="1"/>
  <c r="AS69" i="2"/>
  <c r="AR74" i="2"/>
  <c r="AU69" i="2"/>
  <c r="AJ74" i="2"/>
  <c r="B74" i="2" s="1"/>
  <c r="B75" i="2"/>
  <c r="AJ79" i="2"/>
  <c r="B79" i="2" s="1"/>
  <c r="AJ80" i="2"/>
  <c r="B80" i="2" s="1"/>
  <c r="AJ81" i="2"/>
  <c r="B81" i="2" s="1"/>
  <c r="AJ82" i="2"/>
  <c r="B82" i="2" s="1"/>
  <c r="AJ83" i="2"/>
  <c r="B83" i="2" s="1"/>
  <c r="AT71" i="2"/>
  <c r="AT72" i="2" s="1"/>
  <c r="AD74" i="2"/>
  <c r="AJ73" i="2"/>
  <c r="B73" i="2" s="1"/>
  <c r="AD73" i="2"/>
  <c r="AR70" i="2" s="1"/>
  <c r="AR71" i="2" s="1"/>
  <c r="AR72" i="2" s="1"/>
  <c r="AD72" i="2"/>
  <c r="AQ70" i="2" s="1"/>
  <c r="AQ71" i="2" s="1"/>
  <c r="AQ72" i="2" s="1"/>
  <c r="AR75" i="2" l="1"/>
  <c r="AP75" i="2"/>
  <c r="AQ75" i="2"/>
  <c r="AS75" i="2"/>
  <c r="AT75" i="2"/>
  <c r="AV71" i="2"/>
  <c r="AV72" i="2" s="1"/>
  <c r="AP70" i="2"/>
  <c r="AP71" i="2" s="1"/>
  <c r="AP72" i="2" s="1"/>
  <c r="AU71" i="2" l="1"/>
  <c r="AU72" i="2" s="1"/>
  <c r="C102" i="2" l="1"/>
  <c r="A49" i="2" l="1" a="1"/>
  <c r="AR28" i="2" l="1"/>
  <c r="AO28" i="2"/>
  <c r="AR19" i="2"/>
  <c r="AU19" i="2" s="1"/>
  <c r="AO19" i="2"/>
  <c r="AR27" i="2"/>
  <c r="AO27" i="2"/>
  <c r="AR17" i="2"/>
  <c r="AU17" i="2" s="1"/>
  <c r="AO17" i="2"/>
  <c r="AO25" i="2"/>
  <c r="AR20" i="2"/>
  <c r="AO20" i="2"/>
  <c r="AR18" i="2"/>
  <c r="AU18" i="2" s="1"/>
  <c r="AO18" i="2"/>
  <c r="AR26" i="2"/>
  <c r="AO26" i="2"/>
  <c r="AO24" i="2"/>
  <c r="AR16" i="2"/>
  <c r="AU16" i="2" s="1"/>
  <c r="AO16" i="2"/>
  <c r="AR15" i="2"/>
  <c r="AU15" i="2" s="1"/>
  <c r="AO15" i="2"/>
  <c r="AO23" i="2"/>
  <c r="AO21" i="2"/>
  <c r="AO14" i="2"/>
  <c r="AO22" i="2"/>
  <c r="AC22" i="2"/>
  <c r="AR22" i="2"/>
  <c r="AC14" i="2"/>
  <c r="AR14" i="2"/>
  <c r="AU14" i="2" s="1"/>
  <c r="AC21" i="2"/>
  <c r="AR21" i="2"/>
  <c r="AR25" i="2"/>
  <c r="AR24" i="2"/>
  <c r="AP15" i="2"/>
  <c r="AC23" i="2"/>
  <c r="AR23" i="2"/>
  <c r="D51" i="2"/>
  <c r="AR51" i="2" s="1"/>
  <c r="D59" i="2"/>
  <c r="AR59" i="2" s="1"/>
  <c r="D52" i="2"/>
  <c r="AR52" i="2" s="1"/>
  <c r="D60" i="2"/>
  <c r="AR60" i="2" s="1"/>
  <c r="D53" i="2"/>
  <c r="AR53" i="2" s="1"/>
  <c r="D61" i="2"/>
  <c r="AR61" i="2" s="1"/>
  <c r="D66" i="2"/>
  <c r="AR66" i="2" s="1"/>
  <c r="D54" i="2"/>
  <c r="AR54" i="2" s="1"/>
  <c r="D62" i="2"/>
  <c r="AR62" i="2" s="1"/>
  <c r="D55" i="2"/>
  <c r="AR55" i="2" s="1"/>
  <c r="D63" i="2"/>
  <c r="AR63" i="2" s="1"/>
  <c r="D56" i="2"/>
  <c r="AR56" i="2" s="1"/>
  <c r="D64" i="2"/>
  <c r="AR64" i="2" s="1"/>
  <c r="D58" i="2"/>
  <c r="AR58" i="2" s="1"/>
  <c r="D57" i="2"/>
  <c r="AR57" i="2" s="1"/>
  <c r="D65" i="2"/>
  <c r="AR65" i="2" s="1"/>
  <c r="D50" i="2"/>
  <c r="AR50" i="2" s="1"/>
  <c r="A49" i="2"/>
  <c r="D49" i="2" s="1"/>
  <c r="AR49" i="2" s="1"/>
  <c r="AC19" i="2"/>
  <c r="C144" i="2"/>
  <c r="AC18" i="2"/>
  <c r="C137" i="2"/>
  <c r="AC20" i="2"/>
  <c r="C151" i="2"/>
  <c r="AC17" i="2"/>
  <c r="AC16" i="2"/>
  <c r="AP13" i="2"/>
  <c r="AE13" i="2" s="1"/>
  <c r="AC15" i="2"/>
  <c r="C116" i="2"/>
  <c r="C130" i="2"/>
  <c r="C123" i="2"/>
  <c r="C117" i="2"/>
  <c r="C103" i="2"/>
  <c r="C109" i="2"/>
  <c r="AR13" i="2"/>
  <c r="AU24" i="2" l="1"/>
  <c r="AS24" i="2"/>
  <c r="AT24" i="2"/>
  <c r="AU25" i="2"/>
  <c r="AS25" i="2"/>
  <c r="AT25" i="2"/>
  <c r="AU21" i="2"/>
  <c r="AT21" i="2"/>
  <c r="AS21" i="2"/>
  <c r="AU26" i="2"/>
  <c r="AS26" i="2"/>
  <c r="AT26" i="2"/>
  <c r="AU27" i="2"/>
  <c r="AT27" i="2"/>
  <c r="AS27" i="2"/>
  <c r="AU23" i="2"/>
  <c r="AS23" i="2"/>
  <c r="AT23" i="2"/>
  <c r="AU22" i="2"/>
  <c r="AT22" i="2"/>
  <c r="AS22" i="2"/>
  <c r="AU20" i="2"/>
  <c r="AT20" i="2"/>
  <c r="AU28" i="2"/>
  <c r="AT28" i="2"/>
  <c r="AS28" i="2"/>
  <c r="AE15" i="2"/>
  <c r="W15" i="2"/>
  <c r="AS20" i="2"/>
  <c r="AV26" i="2"/>
  <c r="AS19" i="2"/>
  <c r="AV17" i="2"/>
  <c r="AV28" i="2"/>
  <c r="AV20" i="2"/>
  <c r="AV19" i="2"/>
  <c r="AT19" i="2"/>
  <c r="AT15" i="2"/>
  <c r="AV15" i="2"/>
  <c r="AS15" i="2"/>
  <c r="AT16" i="2"/>
  <c r="AV27" i="2"/>
  <c r="AV18" i="2"/>
  <c r="AS17" i="2"/>
  <c r="AT17" i="2"/>
  <c r="AV16" i="2"/>
  <c r="AS16" i="2"/>
  <c r="AS18" i="2"/>
  <c r="AT18" i="2"/>
  <c r="AV13" i="2"/>
  <c r="AU13" i="2"/>
  <c r="AV23" i="2"/>
  <c r="AT14" i="2"/>
  <c r="AV14" i="2"/>
  <c r="AS14" i="2"/>
  <c r="AV21" i="2"/>
  <c r="AV24" i="2"/>
  <c r="AV22" i="2"/>
  <c r="AV25" i="2"/>
  <c r="AS65" i="2"/>
  <c r="AU65" i="2"/>
  <c r="AV65" i="2"/>
  <c r="AT65" i="2"/>
  <c r="AS57" i="2"/>
  <c r="AU57" i="2"/>
  <c r="AV57" i="2"/>
  <c r="AT57" i="2"/>
  <c r="AS58" i="2"/>
  <c r="AT58" i="2"/>
  <c r="AU58" i="2"/>
  <c r="AV58" i="2"/>
  <c r="AU61" i="2"/>
  <c r="AT61" i="2"/>
  <c r="AS61" i="2"/>
  <c r="AV61" i="2"/>
  <c r="AS64" i="2"/>
  <c r="AU64" i="2"/>
  <c r="AV64" i="2"/>
  <c r="AT64" i="2"/>
  <c r="AU53" i="2"/>
  <c r="AS53" i="2"/>
  <c r="AT53" i="2"/>
  <c r="AV53" i="2"/>
  <c r="AT54" i="2"/>
  <c r="AU54" i="2"/>
  <c r="AV54" i="2"/>
  <c r="AS54" i="2"/>
  <c r="AS56" i="2"/>
  <c r="AV56" i="2"/>
  <c r="AT56" i="2"/>
  <c r="AU56" i="2"/>
  <c r="AT60" i="2"/>
  <c r="AS60" i="2"/>
  <c r="AV60" i="2"/>
  <c r="AU60" i="2"/>
  <c r="AS63" i="2"/>
  <c r="AT63" i="2"/>
  <c r="AU63" i="2"/>
  <c r="AV63" i="2"/>
  <c r="AT52" i="2"/>
  <c r="AS52" i="2"/>
  <c r="AU52" i="2"/>
  <c r="AV52" i="2"/>
  <c r="AS66" i="2"/>
  <c r="AU66" i="2"/>
  <c r="AT66" i="2"/>
  <c r="AV66" i="2"/>
  <c r="AS49" i="2"/>
  <c r="AU49" i="2"/>
  <c r="AT49" i="2"/>
  <c r="AV49" i="2"/>
  <c r="AU55" i="2"/>
  <c r="AV55" i="2"/>
  <c r="AT55" i="2"/>
  <c r="AS55" i="2"/>
  <c r="AS59" i="2"/>
  <c r="AU59" i="2"/>
  <c r="AT59" i="2"/>
  <c r="AV59" i="2"/>
  <c r="AT50" i="2"/>
  <c r="AU50" i="2"/>
  <c r="AV50" i="2"/>
  <c r="AS50" i="2"/>
  <c r="AV62" i="2"/>
  <c r="AU62" i="2"/>
  <c r="AT62" i="2"/>
  <c r="AS62" i="2"/>
  <c r="AS51" i="2"/>
  <c r="AV51" i="2"/>
  <c r="AU51" i="2"/>
  <c r="AT51" i="2"/>
  <c r="AG64" i="2"/>
  <c r="AJ64" i="2" s="1"/>
  <c r="B64" i="2" s="1"/>
  <c r="AG53" i="2"/>
  <c r="AG63" i="2"/>
  <c r="AJ63" i="2" s="1"/>
  <c r="B63" i="2" s="1"/>
  <c r="AG52" i="2"/>
  <c r="AG50" i="2"/>
  <c r="AG62" i="2"/>
  <c r="AJ62" i="2" s="1"/>
  <c r="B62" i="2" s="1"/>
  <c r="AG51" i="2"/>
  <c r="AG65" i="2"/>
  <c r="AJ65" i="2" s="1"/>
  <c r="B65" i="2" s="1"/>
  <c r="AG66" i="2"/>
  <c r="AJ66" i="2" s="1"/>
  <c r="B66" i="2" s="1"/>
  <c r="AG57" i="2"/>
  <c r="AG61" i="2"/>
  <c r="AJ61" i="2" s="1"/>
  <c r="B61" i="2" s="1"/>
  <c r="AG54" i="2"/>
  <c r="AG58" i="2"/>
  <c r="AG56" i="2"/>
  <c r="AG60" i="2"/>
  <c r="AC49" i="2"/>
  <c r="AG49" i="2"/>
  <c r="AG55" i="2"/>
  <c r="AG59" i="2"/>
  <c r="G65" i="2"/>
  <c r="AC65" i="2"/>
  <c r="G66" i="2"/>
  <c r="AC66" i="2"/>
  <c r="G54" i="2"/>
  <c r="AC54" i="2"/>
  <c r="G57" i="2"/>
  <c r="AC57" i="2"/>
  <c r="G58" i="2"/>
  <c r="AC58" i="2"/>
  <c r="G64" i="2"/>
  <c r="AC64" i="2"/>
  <c r="G53" i="2"/>
  <c r="AC53" i="2"/>
  <c r="G56" i="2"/>
  <c r="AC56" i="2"/>
  <c r="G60" i="2"/>
  <c r="AE60" i="2" s="1"/>
  <c r="AC60" i="2"/>
  <c r="G63" i="2"/>
  <c r="AC63" i="2"/>
  <c r="G52" i="2"/>
  <c r="AC52" i="2"/>
  <c r="G55" i="2"/>
  <c r="AC55" i="2"/>
  <c r="G59" i="2"/>
  <c r="AC59" i="2"/>
  <c r="G61" i="2"/>
  <c r="AC61" i="2"/>
  <c r="AC50" i="2"/>
  <c r="G62" i="2"/>
  <c r="AC62" i="2"/>
  <c r="G51" i="2"/>
  <c r="AC51" i="2"/>
  <c r="G50" i="2"/>
  <c r="AP50" i="2" s="1"/>
  <c r="AE50" i="2" s="1"/>
  <c r="BC30" i="2" s="1"/>
  <c r="G49" i="2"/>
  <c r="AG35" i="2"/>
  <c r="W13" i="2"/>
  <c r="AG13" i="2" s="1"/>
  <c r="C120" i="2"/>
  <c r="AT13" i="2"/>
  <c r="AS13" i="2"/>
  <c r="X131" i="2"/>
  <c r="X130" i="2"/>
  <c r="C106" i="2"/>
  <c r="B42" i="2"/>
  <c r="B41" i="2"/>
  <c r="AG33" i="2" l="1"/>
  <c r="V102" i="2"/>
  <c r="X102" i="2" s="1"/>
  <c r="G33" i="2"/>
  <c r="V116" i="2"/>
  <c r="G35" i="2"/>
  <c r="BA50" i="2"/>
  <c r="BC50" i="2"/>
  <c r="AJ60" i="2"/>
  <c r="B60" i="2" s="1"/>
  <c r="BC60" i="2"/>
  <c r="BA60" i="2"/>
  <c r="AJ50" i="2"/>
  <c r="B50" i="2" s="1"/>
  <c r="AP51" i="2"/>
  <c r="AE51" i="2" s="1"/>
  <c r="BC31" i="2" s="1"/>
  <c r="AQ51" i="2"/>
  <c r="AP55" i="2"/>
  <c r="AQ55" i="2"/>
  <c r="AP56" i="2"/>
  <c r="AE56" i="2" s="1"/>
  <c r="AQ56" i="2"/>
  <c r="AP57" i="2"/>
  <c r="AQ57" i="2"/>
  <c r="AP62" i="2"/>
  <c r="AQ62" i="2"/>
  <c r="AQ52" i="2"/>
  <c r="AP52" i="2"/>
  <c r="AE52" i="2" s="1"/>
  <c r="BC32" i="2" s="1"/>
  <c r="AP53" i="2"/>
  <c r="AE53" i="2" s="1"/>
  <c r="AQ53" i="2"/>
  <c r="AP54" i="2"/>
  <c r="AQ54" i="2"/>
  <c r="AQ50" i="2"/>
  <c r="Z49" i="2"/>
  <c r="Z50" i="2" s="1"/>
  <c r="Z51" i="2" s="1"/>
  <c r="Z52" i="2" s="1"/>
  <c r="Z53" i="2" s="1"/>
  <c r="Z54" i="2" s="1"/>
  <c r="Z55" i="2" s="1"/>
  <c r="Z56" i="2" s="1"/>
  <c r="Z57" i="2" s="1"/>
  <c r="Z58" i="2" s="1"/>
  <c r="Z59" i="2" s="1"/>
  <c r="Z60" i="2" s="1"/>
  <c r="Z61" i="2" s="1"/>
  <c r="Z62" i="2" s="1"/>
  <c r="Z63" i="2" s="1"/>
  <c r="Z64" i="2" s="1"/>
  <c r="Z65" i="2" s="1"/>
  <c r="Z66" i="2" s="1"/>
  <c r="AP49" i="2"/>
  <c r="AE49" i="2" s="1"/>
  <c r="AQ49" i="2"/>
  <c r="AP61" i="2"/>
  <c r="AQ61" i="2"/>
  <c r="AP63" i="2"/>
  <c r="AQ63" i="2"/>
  <c r="AP64" i="2"/>
  <c r="AQ64" i="2"/>
  <c r="AQ66" i="2"/>
  <c r="AP66" i="2"/>
  <c r="AP59" i="2"/>
  <c r="AE59" i="2" s="1"/>
  <c r="AJ59" i="2" s="1"/>
  <c r="B59" i="2" s="1"/>
  <c r="AQ59" i="2"/>
  <c r="AQ60" i="2"/>
  <c r="AP60" i="2"/>
  <c r="AP58" i="2"/>
  <c r="AE58" i="2" s="1"/>
  <c r="AJ58" i="2" s="1"/>
  <c r="B58" i="2" s="1"/>
  <c r="AQ58" i="2"/>
  <c r="AP65" i="2"/>
  <c r="AQ65" i="2"/>
  <c r="X152" i="2"/>
  <c r="X151" i="2"/>
  <c r="X116" i="2"/>
  <c r="X117" i="2"/>
  <c r="X124" i="2"/>
  <c r="X123" i="2"/>
  <c r="BA49" i="2" l="1"/>
  <c r="BC29" i="2"/>
  <c r="AE54" i="2"/>
  <c r="AJ54" i="2" s="1"/>
  <c r="B54" i="2" s="1"/>
  <c r="AE57" i="2"/>
  <c r="BC57" i="2" s="1"/>
  <c r="BC58" i="2"/>
  <c r="AE55" i="2"/>
  <c r="BA55" i="2" s="1"/>
  <c r="BA58" i="2"/>
  <c r="BC59" i="2"/>
  <c r="BA59" i="2"/>
  <c r="BC52" i="2"/>
  <c r="BA52" i="2"/>
  <c r="BC49" i="2"/>
  <c r="AJ49" i="2"/>
  <c r="B49" i="2" s="1"/>
  <c r="BA51" i="2"/>
  <c r="BC51" i="2"/>
  <c r="BA56" i="2"/>
  <c r="BC56" i="2"/>
  <c r="AJ56" i="2"/>
  <c r="B56" i="2" s="1"/>
  <c r="BA53" i="2"/>
  <c r="BC53" i="2"/>
  <c r="AJ51" i="2"/>
  <c r="B51" i="2" s="1"/>
  <c r="AJ52" i="2"/>
  <c r="B52" i="2" s="1"/>
  <c r="AJ53" i="2"/>
  <c r="B53" i="2" s="1"/>
  <c r="BC55" i="2" l="1"/>
  <c r="BC54" i="2"/>
  <c r="BA54" i="2"/>
  <c r="BA57" i="2"/>
  <c r="AJ57" i="2"/>
  <c r="B57" i="2" s="1"/>
  <c r="AJ55" i="2"/>
  <c r="B55" i="2" s="1"/>
  <c r="AJ13" i="2" l="1"/>
  <c r="B13" i="2" s="1"/>
  <c r="AJ15" i="2"/>
  <c r="B15" i="2" s="1"/>
  <c r="BA15" i="2"/>
  <c r="BA13" i="2"/>
  <c r="AJ78" i="2" l="1"/>
  <c r="AS70" i="2"/>
  <c r="AS71" i="2" s="1"/>
  <c r="AS72" i="2" s="1"/>
  <c r="B78" i="2" l="1"/>
  <c r="AJ89" i="2"/>
  <c r="B89" i="2" l="1"/>
  <c r="J116" i="2" l="1"/>
  <c r="J102" i="2"/>
  <c r="Z103" i="2" s="1"/>
  <c r="C152" i="2" l="1"/>
  <c r="AP20" i="2"/>
  <c r="AP24" i="2"/>
  <c r="AP25" i="2"/>
  <c r="AP28" i="2"/>
  <c r="Z106" i="2"/>
  <c r="AB106" i="2" s="1"/>
  <c r="AD106" i="2" s="1"/>
  <c r="Z105" i="2"/>
  <c r="AB105" i="2" s="1"/>
  <c r="AD105" i="2" s="1"/>
  <c r="Z104" i="2"/>
  <c r="AB104" i="2" s="1"/>
  <c r="AD104" i="2" s="1"/>
  <c r="Z102" i="2"/>
  <c r="AB102" i="2" s="1"/>
  <c r="AD102" i="2" s="1"/>
  <c r="AB103" i="2"/>
  <c r="AD103" i="2" s="1"/>
  <c r="AP19" i="2"/>
  <c r="W19" i="2" s="1"/>
  <c r="C145" i="2"/>
  <c r="AP27" i="2"/>
  <c r="AP26" i="2"/>
  <c r="C131" i="2"/>
  <c r="AP17" i="2"/>
  <c r="W17" i="2" s="1"/>
  <c r="C138" i="2"/>
  <c r="AP18" i="2"/>
  <c r="W18" i="2" s="1"/>
  <c r="AP22" i="2"/>
  <c r="C124" i="2"/>
  <c r="AP16" i="2"/>
  <c r="AP21" i="2"/>
  <c r="AP14" i="2"/>
  <c r="C110" i="2"/>
  <c r="AP23" i="2"/>
  <c r="Z118" i="2"/>
  <c r="AB118" i="2" s="1"/>
  <c r="AD118" i="2" s="1"/>
  <c r="Z119" i="2"/>
  <c r="AB119" i="2" s="1"/>
  <c r="AD119" i="2" s="1"/>
  <c r="Z120" i="2"/>
  <c r="AB120" i="2" s="1"/>
  <c r="AD120" i="2" s="1"/>
  <c r="Z117" i="2"/>
  <c r="AB117" i="2" s="1"/>
  <c r="AD117" i="2" s="1"/>
  <c r="Z116" i="2"/>
  <c r="AB116" i="2" s="1"/>
  <c r="AD116" i="2" s="1"/>
  <c r="AE24" i="2" l="1"/>
  <c r="W24" i="2"/>
  <c r="AE21" i="2"/>
  <c r="W21" i="2"/>
  <c r="AE16" i="2"/>
  <c r="W16" i="2"/>
  <c r="AE27" i="2"/>
  <c r="AJ27" i="2" s="1"/>
  <c r="B27" i="2" s="1"/>
  <c r="W27" i="2"/>
  <c r="AE28" i="2"/>
  <c r="BA28" i="2" s="1"/>
  <c r="W28" i="2"/>
  <c r="AE14" i="2"/>
  <c r="W14" i="2"/>
  <c r="AE26" i="2"/>
  <c r="AJ26" i="2" s="1"/>
  <c r="B26" i="2" s="1"/>
  <c r="W26" i="2"/>
  <c r="AE25" i="2"/>
  <c r="W25" i="2"/>
  <c r="AE22" i="2"/>
  <c r="W22" i="2"/>
  <c r="AE20" i="2"/>
  <c r="W20" i="2"/>
  <c r="AE23" i="2"/>
  <c r="W23" i="2"/>
  <c r="AE17" i="2"/>
  <c r="AE19" i="2"/>
  <c r="AE18" i="2"/>
  <c r="AG40" i="2"/>
  <c r="AF116" i="2"/>
  <c r="AH116" i="2" s="1"/>
  <c r="AE35" i="2" s="1"/>
  <c r="AF102" i="2"/>
  <c r="AH102" i="2" s="1"/>
  <c r="AE33" i="2" s="1"/>
  <c r="BC13" i="2" s="1"/>
  <c r="AG37" i="2"/>
  <c r="J137" i="2"/>
  <c r="C141" i="2"/>
  <c r="C155" i="2"/>
  <c r="J151" i="2"/>
  <c r="C148" i="2"/>
  <c r="J144" i="2"/>
  <c r="AG14" i="2"/>
  <c r="C127" i="2"/>
  <c r="J123" i="2"/>
  <c r="C113" i="2"/>
  <c r="C134" i="2"/>
  <c r="J130" i="2"/>
  <c r="AJ23" i="2" l="1"/>
  <c r="B23" i="2" s="1"/>
  <c r="BC24" i="2"/>
  <c r="AJ28" i="2"/>
  <c r="B28" i="2" s="1"/>
  <c r="BA23" i="2"/>
  <c r="AJ24" i="2"/>
  <c r="B24" i="2" s="1"/>
  <c r="BA22" i="2"/>
  <c r="AJ22" i="2"/>
  <c r="B22" i="2" s="1"/>
  <c r="BA25" i="2"/>
  <c r="BC28" i="2"/>
  <c r="BC25" i="2"/>
  <c r="BC23" i="2"/>
  <c r="BA20" i="2"/>
  <c r="BC27" i="2"/>
  <c r="BA27" i="2"/>
  <c r="BC26" i="2"/>
  <c r="AJ25" i="2"/>
  <c r="B25" i="2" s="1"/>
  <c r="BC22" i="2"/>
  <c r="BA24" i="2"/>
  <c r="BA26" i="2"/>
  <c r="AJ35" i="2"/>
  <c r="BA18" i="2"/>
  <c r="BA19" i="2"/>
  <c r="BA17" i="2"/>
  <c r="AJ21" i="2"/>
  <c r="B21" i="2" s="1"/>
  <c r="BA21" i="2"/>
  <c r="BC21" i="2"/>
  <c r="AJ33" i="2"/>
  <c r="AJ20" i="2"/>
  <c r="B20" i="2" s="1"/>
  <c r="BC15" i="2"/>
  <c r="AJ17" i="2"/>
  <c r="B17" i="2" s="1"/>
  <c r="AG39" i="2"/>
  <c r="AJ19" i="2"/>
  <c r="V130" i="2"/>
  <c r="G37" i="2"/>
  <c r="Z148" i="2"/>
  <c r="AB148" i="2" s="1"/>
  <c r="AD148" i="2" s="1"/>
  <c r="Z147" i="2"/>
  <c r="AB147" i="2" s="1"/>
  <c r="AD147" i="2" s="1"/>
  <c r="Z145" i="2"/>
  <c r="AB145" i="2" s="1"/>
  <c r="AD145" i="2" s="1"/>
  <c r="Z146" i="2"/>
  <c r="AB146" i="2" s="1"/>
  <c r="AD146" i="2" s="1"/>
  <c r="V109" i="2"/>
  <c r="G34" i="2"/>
  <c r="AG34" i="2"/>
  <c r="AJ14" i="2"/>
  <c r="G38" i="2"/>
  <c r="V137" i="2"/>
  <c r="X137" i="2" s="1"/>
  <c r="Z137" i="2" s="1"/>
  <c r="AB137" i="2" s="1"/>
  <c r="AD137" i="2" s="1"/>
  <c r="AG36" i="2"/>
  <c r="AJ16" i="2"/>
  <c r="V151" i="2"/>
  <c r="G40" i="2"/>
  <c r="Z132" i="2"/>
  <c r="AB132" i="2" s="1"/>
  <c r="AD132" i="2" s="1"/>
  <c r="Z131" i="2"/>
  <c r="AB131" i="2" s="1"/>
  <c r="AD131" i="2" s="1"/>
  <c r="Z130" i="2"/>
  <c r="AB130" i="2" s="1"/>
  <c r="AD130" i="2" s="1"/>
  <c r="Z133" i="2"/>
  <c r="AB133" i="2" s="1"/>
  <c r="AD133" i="2" s="1"/>
  <c r="Z134" i="2"/>
  <c r="AB134" i="2" s="1"/>
  <c r="AD134" i="2" s="1"/>
  <c r="Z112" i="2"/>
  <c r="AB112" i="2" s="1"/>
  <c r="AD112" i="2" s="1"/>
  <c r="Z113" i="2"/>
  <c r="AB113" i="2" s="1"/>
  <c r="AD113" i="2" s="1"/>
  <c r="Z111" i="2"/>
  <c r="AB111" i="2" s="1"/>
  <c r="AD111" i="2" s="1"/>
  <c r="Z127" i="2"/>
  <c r="AB127" i="2" s="1"/>
  <c r="AD127" i="2" s="1"/>
  <c r="Z125" i="2"/>
  <c r="AB125" i="2" s="1"/>
  <c r="AD125" i="2" s="1"/>
  <c r="Z126" i="2"/>
  <c r="AB126" i="2" s="1"/>
  <c r="AD126" i="2" s="1"/>
  <c r="Z123" i="2"/>
  <c r="AB123" i="2" s="1"/>
  <c r="AD123" i="2" s="1"/>
  <c r="Z124" i="2"/>
  <c r="AB124" i="2" s="1"/>
  <c r="AD124" i="2" s="1"/>
  <c r="BA14" i="2"/>
  <c r="Z139" i="2"/>
  <c r="AB139" i="2" s="1"/>
  <c r="AD139" i="2" s="1"/>
  <c r="Z140" i="2"/>
  <c r="AB140" i="2" s="1"/>
  <c r="AD140" i="2" s="1"/>
  <c r="Z141" i="2"/>
  <c r="AB141" i="2" s="1"/>
  <c r="AD141" i="2" s="1"/>
  <c r="Z138" i="2"/>
  <c r="AB138" i="2" s="1"/>
  <c r="AD138" i="2" s="1"/>
  <c r="BA16" i="2"/>
  <c r="V144" i="2"/>
  <c r="X144" i="2" s="1"/>
  <c r="Z144" i="2" s="1"/>
  <c r="AB144" i="2" s="1"/>
  <c r="AD144" i="2" s="1"/>
  <c r="G39" i="2"/>
  <c r="V123" i="2"/>
  <c r="G36" i="2"/>
  <c r="Z153" i="2"/>
  <c r="AB153" i="2" s="1"/>
  <c r="AD153" i="2" s="1"/>
  <c r="Z154" i="2"/>
  <c r="AB154" i="2" s="1"/>
  <c r="AD154" i="2" s="1"/>
  <c r="Z155" i="2"/>
  <c r="AB155" i="2" s="1"/>
  <c r="AD155" i="2" s="1"/>
  <c r="Z152" i="2"/>
  <c r="AB152" i="2" s="1"/>
  <c r="AD152" i="2" s="1"/>
  <c r="Z151" i="2"/>
  <c r="AB151" i="2" s="1"/>
  <c r="AD151" i="2" s="1"/>
  <c r="AG38" i="2"/>
  <c r="AJ18" i="2"/>
  <c r="B16" i="2" l="1"/>
  <c r="B14" i="2"/>
  <c r="AF137" i="2"/>
  <c r="AH137" i="2" s="1"/>
  <c r="AE38" i="2" s="1"/>
  <c r="X110" i="2"/>
  <c r="Z110" i="2" s="1"/>
  <c r="AB110" i="2" s="1"/>
  <c r="AD110" i="2" s="1"/>
  <c r="X109" i="2"/>
  <c r="Z109" i="2" s="1"/>
  <c r="AB109" i="2" s="1"/>
  <c r="AD109" i="2" s="1"/>
  <c r="AF144" i="2"/>
  <c r="AH144" i="2" s="1"/>
  <c r="AE39" i="2" s="1"/>
  <c r="AF130" i="2"/>
  <c r="AH130" i="2" s="1"/>
  <c r="AE37" i="2" s="1"/>
  <c r="AF151" i="2"/>
  <c r="AH151" i="2" s="1"/>
  <c r="AE40" i="2" s="1"/>
  <c r="B18" i="2"/>
  <c r="AF123" i="2"/>
  <c r="AH123" i="2" s="1"/>
  <c r="AE36" i="2" s="1"/>
  <c r="B19" i="2"/>
  <c r="BC18" i="2" l="1"/>
  <c r="BC19" i="2"/>
  <c r="BC16" i="2"/>
  <c r="AF109" i="2"/>
  <c r="AH109" i="2" s="1"/>
  <c r="AE34" i="2" s="1"/>
  <c r="BC14" i="2" s="1"/>
  <c r="AJ39" i="2"/>
  <c r="BC20" i="2"/>
  <c r="AJ40" i="2"/>
  <c r="AJ36" i="2"/>
  <c r="BC17" i="2"/>
  <c r="AJ37" i="2"/>
  <c r="AJ38" i="2"/>
  <c r="AJ34" i="2" l="1"/>
  <c r="AJ67" i="2" s="1"/>
  <c r="AM29" i="2" l="1"/>
  <c r="AM30" i="2"/>
  <c r="AM31" i="2"/>
  <c r="AM32" i="2"/>
  <c r="B67" i="2"/>
  <c r="AM22" i="2"/>
  <c r="AM41" i="2"/>
  <c r="AM50" i="2"/>
  <c r="AM49" i="2"/>
  <c r="AM53" i="2"/>
  <c r="AM26" i="2"/>
  <c r="AM70" i="2"/>
  <c r="AM46" i="2"/>
  <c r="AM25" i="2"/>
  <c r="AM66" i="2"/>
  <c r="AM57" i="2"/>
  <c r="AM13" i="2"/>
  <c r="AM52" i="2"/>
  <c r="AM28" i="2"/>
  <c r="AM81" i="2"/>
  <c r="AM79" i="2"/>
  <c r="AM73" i="2"/>
  <c r="AM63" i="2"/>
  <c r="AM84" i="2"/>
  <c r="AM60" i="2"/>
  <c r="AM74" i="2"/>
  <c r="AM51" i="2"/>
  <c r="AM86" i="2"/>
  <c r="AM80" i="2"/>
  <c r="AM64" i="2"/>
  <c r="AM42" i="2"/>
  <c r="AM85" i="2"/>
  <c r="AM56" i="2"/>
  <c r="AM61" i="2"/>
  <c r="AM55" i="2"/>
  <c r="AM24" i="2"/>
  <c r="AM75" i="2"/>
  <c r="AM77" i="2"/>
  <c r="AM71" i="2"/>
  <c r="AM43" i="2"/>
  <c r="AM59" i="2"/>
  <c r="AM76" i="2"/>
  <c r="AJ90" i="2"/>
  <c r="M3" i="2" s="1"/>
  <c r="AM72" i="2"/>
  <c r="AM83" i="2"/>
  <c r="AM58" i="2"/>
  <c r="AM65" i="2"/>
  <c r="AM62" i="2"/>
  <c r="AM48" i="2"/>
  <c r="AM45" i="2"/>
  <c r="AM27" i="2"/>
  <c r="AM82" i="2"/>
  <c r="AM78" i="2"/>
  <c r="AM47" i="2"/>
  <c r="AM15" i="2"/>
  <c r="AM87" i="2"/>
  <c r="AM44" i="2"/>
  <c r="AM88" i="2"/>
  <c r="AM54" i="2"/>
  <c r="AM23" i="2"/>
  <c r="AM21" i="2"/>
  <c r="AM17" i="2"/>
  <c r="AM35" i="2"/>
  <c r="AM20" i="2"/>
  <c r="AM33" i="2"/>
  <c r="AM18" i="2"/>
  <c r="AM14" i="2"/>
  <c r="AM16" i="2"/>
  <c r="AM19" i="2"/>
  <c r="AM39" i="2"/>
  <c r="AM37" i="2"/>
  <c r="AM38" i="2"/>
  <c r="AM40" i="2"/>
  <c r="AM34" i="2"/>
  <c r="AM36" i="2"/>
  <c r="AM67" i="2" l="1"/>
  <c r="AM89" i="2"/>
  <c r="BW13" i="2"/>
  <c r="BW14" i="2" s="1"/>
  <c r="BW15" i="2" s="1"/>
  <c r="BW16" i="2" s="1"/>
  <c r="BW17" i="2" s="1"/>
  <c r="BW18" i="2" s="1"/>
  <c r="M95" i="2"/>
  <c r="B90" i="2"/>
  <c r="M94" i="2"/>
  <c r="M96" i="2" s="1"/>
  <c r="AJ94" i="2"/>
  <c r="AM90" i="2" l="1"/>
  <c r="V94" i="2"/>
  <c r="B9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ANDRES EDUARDO</author>
  </authors>
  <commentList>
    <comment ref="T2" authorId="0" shapeId="0" xr:uid="{2F9B55BF-C8A0-4579-881C-5E1ADF0DA3EC}">
      <text>
        <r>
          <rPr>
            <b/>
            <sz val="9"/>
            <color indexed="81"/>
            <rFont val="Tahoma"/>
            <family val="2"/>
          </rPr>
          <t xml:space="preserve">Andres Rodriguez:
Dato en Moneda Local 
</t>
        </r>
        <r>
          <rPr>
            <sz val="9"/>
            <color indexed="81"/>
            <rFont val="Tahoma"/>
            <family val="2"/>
          </rPr>
          <t xml:space="preserve">
</t>
        </r>
      </text>
    </comment>
    <comment ref="U2" authorId="0" shapeId="0" xr:uid="{8DEBD08B-7166-45F1-BF0C-7EDB86C7EEE0}">
      <text>
        <r>
          <rPr>
            <b/>
            <sz val="9"/>
            <color indexed="81"/>
            <rFont val="Tahoma"/>
            <family val="2"/>
          </rPr>
          <t xml:space="preserve">Andres Rodriguez:
Dato en Moneda Local </t>
        </r>
        <r>
          <rPr>
            <sz val="9"/>
            <color indexed="81"/>
            <rFont val="Tahoma"/>
            <family val="2"/>
          </rPr>
          <t xml:space="preserve">
</t>
        </r>
      </text>
    </comment>
    <comment ref="V2" authorId="0" shapeId="0" xr:uid="{700B4F12-55B0-4DAA-B144-D61B5D089C55}">
      <text>
        <r>
          <rPr>
            <b/>
            <sz val="9"/>
            <color indexed="81"/>
            <rFont val="Tahoma"/>
            <family val="2"/>
          </rPr>
          <t xml:space="preserve">Andres Rodriguez:
Dato en Moneda Local </t>
        </r>
        <r>
          <rPr>
            <sz val="9"/>
            <color indexed="81"/>
            <rFont val="Tahoma"/>
            <family val="2"/>
          </rPr>
          <t xml:space="preserve">
</t>
        </r>
      </text>
    </comment>
    <comment ref="W2" authorId="0" shapeId="0" xr:uid="{D29E7173-9171-45D3-A399-B908052508F5}">
      <text>
        <r>
          <rPr>
            <b/>
            <sz val="9"/>
            <color indexed="81"/>
            <rFont val="Tahoma"/>
            <family val="2"/>
          </rPr>
          <t xml:space="preserve">Andres Rodriguez:
Dato en Moneda Local </t>
        </r>
        <r>
          <rPr>
            <sz val="9"/>
            <color indexed="81"/>
            <rFont val="Tahoma"/>
            <family val="2"/>
          </rPr>
          <t xml:space="preserve">
</t>
        </r>
      </text>
    </comment>
    <comment ref="X2" authorId="0" shapeId="0" xr:uid="{64921831-80AB-4B97-A3C8-5A04B07EDE80}">
      <text>
        <r>
          <rPr>
            <b/>
            <sz val="9"/>
            <color indexed="81"/>
            <rFont val="Tahoma"/>
            <family val="2"/>
          </rPr>
          <t xml:space="preserve">Andres Rodriguez:
Dato en Moneda Local </t>
        </r>
        <r>
          <rPr>
            <sz val="9"/>
            <color indexed="81"/>
            <rFont val="Tahoma"/>
            <family val="2"/>
          </rPr>
          <t xml:space="preserve">
</t>
        </r>
      </text>
    </comment>
    <comment ref="Y2" authorId="0" shapeId="0" xr:uid="{4E77F706-4057-480C-8F3E-342C45BAE1A7}">
      <text>
        <r>
          <rPr>
            <b/>
            <sz val="9"/>
            <color indexed="81"/>
            <rFont val="Tahoma"/>
            <family val="2"/>
          </rPr>
          <t xml:space="preserve">Andres Rodriguez:
Dato en Moneda Local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ANDRES EDUARDO</author>
  </authors>
  <commentList>
    <comment ref="T2" authorId="0" shapeId="0" xr:uid="{5E0AFFEA-5C5F-4D0B-A2AE-9C51912B8FD8}">
      <text>
        <r>
          <rPr>
            <b/>
            <sz val="9"/>
            <color indexed="81"/>
            <rFont val="Tahoma"/>
            <family val="2"/>
          </rPr>
          <t xml:space="preserve">Andres Rodriguez:
Dato en Moneda Local 
</t>
        </r>
        <r>
          <rPr>
            <sz val="9"/>
            <color indexed="81"/>
            <rFont val="Tahoma"/>
            <family val="2"/>
          </rPr>
          <t xml:space="preserve">
</t>
        </r>
      </text>
    </comment>
    <comment ref="U2" authorId="0" shapeId="0" xr:uid="{FBA354C0-7847-40D4-9666-217A98A1406F}">
      <text>
        <r>
          <rPr>
            <b/>
            <sz val="9"/>
            <color indexed="81"/>
            <rFont val="Tahoma"/>
            <family val="2"/>
          </rPr>
          <t xml:space="preserve">Andres Rodriguez:
Dato en Moneda Local </t>
        </r>
        <r>
          <rPr>
            <sz val="9"/>
            <color indexed="81"/>
            <rFont val="Tahoma"/>
            <family val="2"/>
          </rPr>
          <t xml:space="preserve">
</t>
        </r>
      </text>
    </comment>
    <comment ref="V2" authorId="0" shapeId="0" xr:uid="{30A3A7D7-F354-4A19-A05F-13DF4B39F576}">
      <text>
        <r>
          <rPr>
            <b/>
            <sz val="9"/>
            <color indexed="81"/>
            <rFont val="Tahoma"/>
            <family val="2"/>
          </rPr>
          <t xml:space="preserve">Andres Rodriguez:
Dato en Moneda Local </t>
        </r>
        <r>
          <rPr>
            <sz val="9"/>
            <color indexed="81"/>
            <rFont val="Tahoma"/>
            <family val="2"/>
          </rPr>
          <t xml:space="preserve">
</t>
        </r>
      </text>
    </comment>
    <comment ref="W2" authorId="0" shapeId="0" xr:uid="{451D2766-B55B-4E05-9335-0197C61FC7E8}">
      <text>
        <r>
          <rPr>
            <b/>
            <sz val="9"/>
            <color indexed="81"/>
            <rFont val="Tahoma"/>
            <family val="2"/>
          </rPr>
          <t xml:space="preserve">Andres Rodriguez:
Dato en Moneda Local </t>
        </r>
        <r>
          <rPr>
            <sz val="9"/>
            <color indexed="81"/>
            <rFont val="Tahoma"/>
            <family val="2"/>
          </rPr>
          <t xml:space="preserve">
</t>
        </r>
      </text>
    </comment>
    <comment ref="X2" authorId="0" shapeId="0" xr:uid="{476F924F-BCC4-4271-B23A-98CC9FD16F08}">
      <text>
        <r>
          <rPr>
            <b/>
            <sz val="9"/>
            <color indexed="81"/>
            <rFont val="Tahoma"/>
            <family val="2"/>
          </rPr>
          <t xml:space="preserve">Andres Rodriguez:
Dato en Moneda Local </t>
        </r>
        <r>
          <rPr>
            <sz val="9"/>
            <color indexed="81"/>
            <rFont val="Tahoma"/>
            <family val="2"/>
          </rPr>
          <t xml:space="preserve">
</t>
        </r>
      </text>
    </comment>
    <comment ref="Y2" authorId="0" shapeId="0" xr:uid="{8F5D55F0-BDB4-4B47-B699-46BF99E2D971}">
      <text>
        <r>
          <rPr>
            <b/>
            <sz val="9"/>
            <color indexed="81"/>
            <rFont val="Tahoma"/>
            <family val="2"/>
          </rPr>
          <t xml:space="preserve">Andres Rodriguez:
Dato en Moneda Local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113DB31-E4AC-4925-B283-6FD9C6CA685D}">
      <text>
        <r>
          <rPr>
            <b/>
            <sz val="9"/>
            <color indexed="81"/>
            <rFont val="Tahoma"/>
            <family val="2"/>
          </rPr>
          <t>Claudia Perilla:</t>
        </r>
        <r>
          <rPr>
            <sz val="9"/>
            <color indexed="81"/>
            <rFont val="Tahoma"/>
            <family val="2"/>
          </rPr>
          <t xml:space="preserve">
Dligenciar SI si lleva , de lo contrario poner NO</t>
        </r>
      </text>
    </comment>
    <comment ref="AD3" authorId="0" shapeId="0" xr:uid="{3B91EF7D-5AF2-4708-BF41-B95F94F68C97}">
      <text>
        <r>
          <rPr>
            <b/>
            <sz val="9"/>
            <color indexed="81"/>
            <rFont val="Tahoma"/>
            <family val="2"/>
          </rPr>
          <t>Claudia Perilla:</t>
        </r>
        <r>
          <rPr>
            <sz val="9"/>
            <color indexed="81"/>
            <rFont val="Tahoma"/>
            <family val="2"/>
          </rPr>
          <t xml:space="preserve">
Dligenciar SI si lleva , de lo contrario poner NO</t>
        </r>
      </text>
    </comment>
    <comment ref="AI3" authorId="0" shapeId="0" xr:uid="{E39DD0D2-CA7D-48FE-96AD-C9CD301B14A5}">
      <text>
        <r>
          <rPr>
            <b/>
            <sz val="9"/>
            <color indexed="81"/>
            <rFont val="Tahoma"/>
            <family val="2"/>
          </rPr>
          <t>Claudia Perilla:</t>
        </r>
        <r>
          <rPr>
            <sz val="9"/>
            <color indexed="81"/>
            <rFont val="Tahoma"/>
            <family val="2"/>
          </rPr>
          <t xml:space="preserve">
Dligenciar SI si lleva , de lo contrario poner NO</t>
        </r>
      </text>
    </comment>
    <comment ref="AN3" authorId="0" shapeId="0" xr:uid="{EE251928-FCCF-481A-87EB-46313CA50A87}">
      <text>
        <r>
          <rPr>
            <b/>
            <sz val="9"/>
            <color indexed="81"/>
            <rFont val="Tahoma"/>
            <family val="2"/>
          </rPr>
          <t>Claudia Perilla:</t>
        </r>
        <r>
          <rPr>
            <sz val="9"/>
            <color indexed="81"/>
            <rFont val="Tahoma"/>
            <family val="2"/>
          </rPr>
          <t xml:space="preserve">
Dligenciar SI si lleva , de lo contrario poner NO</t>
        </r>
      </text>
    </comment>
    <comment ref="AA6" authorId="0" shapeId="0" xr:uid="{F26E654C-45AB-4A96-8F7A-308119680CDD}">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AA4DBF13-8663-4D45-86DA-77910A7B5C99}">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8EC0B37F-2832-4571-89CE-ADD91C8368ED}">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4EFE0D57-9841-4534-9944-71CDAC7028A5}">
      <text>
        <r>
          <rPr>
            <b/>
            <sz val="9"/>
            <color indexed="81"/>
            <rFont val="Tahoma"/>
            <family val="2"/>
          </rPr>
          <t>Andres Rodriguez:</t>
        </r>
        <r>
          <rPr>
            <sz val="9"/>
            <color indexed="81"/>
            <rFont val="Tahoma"/>
            <family val="2"/>
          </rPr>
          <t xml:space="preserve">
Si es Infaltable Diligencie</t>
        </r>
      </text>
    </comment>
    <comment ref="AT22" authorId="0" shapeId="0" xr:uid="{FFFEFE7B-B167-468D-8D8B-346036A241F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386C883-563E-495C-850E-50D3654702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3B620E01-B3DC-4E6A-BA28-3C7FEDFD523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4D4BCC1C-F09E-4B0B-9DF6-E70DEC82C67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750A4E9-BA2A-4103-88DD-E50924F10EA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667ABB2-638D-45D4-9EAB-32DA5E4C1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D6531AEE-8798-470C-A5DD-45A0E567AE3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8872F49-910C-4D71-9CB4-A38596D74A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B29E44-732B-4A8F-A732-3B0BE9D7738D}">
      <text>
        <r>
          <rPr>
            <b/>
            <sz val="9"/>
            <color indexed="81"/>
            <rFont val="Tahoma"/>
            <family val="2"/>
          </rPr>
          <t>Claudia Perilla:</t>
        </r>
        <r>
          <rPr>
            <sz val="9"/>
            <color indexed="81"/>
            <rFont val="Tahoma"/>
            <family val="2"/>
          </rPr>
          <t xml:space="preserve">
Diligenciar la parte de la prenda que lleva la tela.</t>
        </r>
      </text>
    </comment>
    <comment ref="AS28" authorId="0" shapeId="0" xr:uid="{26A0C340-4D86-4D79-8B64-6A057EC637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13A5904F-24E9-4F16-8347-994BA1E040F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FC5637-78E1-4381-904A-D536D3A9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8F60C60-5AD5-4EBA-932A-7568E93EFD0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79DD239-8CEB-429F-BF0B-9142391B3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134E513-4BFE-464F-843C-8DB413BB7F93}">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274A4DE-8F73-4BBB-9917-6B046B529B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11FF83B-E175-4288-8548-EAC7F8FC83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64925B1-65E5-4295-AA33-380D28A3F5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CD446A9-46CB-4081-8B58-608FECE7E54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BAB7965-F98B-4C6A-A9CE-3ACC46978E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AD598D-521B-419C-829F-59F42EFA0F6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46CDF6BC-0C6D-4E68-88C5-8B71535EB25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D2626E9-F474-46A1-86B7-F5925862A0A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C876D85-6BF2-4085-95A4-41FC32AD59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5222736-F1D7-40F4-8F3E-7F99F241F5E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1B2C957-CF41-4448-B362-5DB77483A2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AA2D2FA-CD0A-4189-80E5-7891D7E530AA}">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1B2450C-4ED6-443E-8D59-A4EDAFEACD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836628C-5F70-4D28-A264-29CBF07698B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5931560F-7A27-44DD-AE55-315F836420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E042C90-7570-4F46-9A6F-A781546867A7}">
      <text>
        <r>
          <rPr>
            <b/>
            <sz val="9"/>
            <color indexed="81"/>
            <rFont val="Tahoma"/>
            <family val="2"/>
          </rPr>
          <t>Claudia Perilla:</t>
        </r>
        <r>
          <rPr>
            <sz val="9"/>
            <color indexed="81"/>
            <rFont val="Tahoma"/>
            <family val="2"/>
          </rPr>
          <t xml:space="preserve">
Diligenciar la parte de la prenda que lleva la tela.</t>
        </r>
      </text>
    </comment>
    <comment ref="AS39" authorId="0" shapeId="0" xr:uid="{2516E44C-A451-40AB-844B-62DA479008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33CE440-1956-4D47-A507-D4747B3883F0}">
      <text>
        <r>
          <rPr>
            <b/>
            <sz val="9"/>
            <color indexed="81"/>
            <rFont val="Tahoma"/>
            <family val="2"/>
          </rPr>
          <t>Claudia Perilla:</t>
        </r>
        <r>
          <rPr>
            <sz val="9"/>
            <color indexed="81"/>
            <rFont val="Tahoma"/>
            <family val="2"/>
          </rPr>
          <t xml:space="preserve">
Diligenciar la parte de la prenda que lleva la tela.</t>
        </r>
      </text>
    </comment>
    <comment ref="AS40" authorId="0" shapeId="0" xr:uid="{6893E92B-C42C-445D-B00B-7A700153A5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E6E19BFB-98CD-4567-B900-0244466CB58F}">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49C9B56-9545-4A19-96FB-7167847F3E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5E21AD6-9A1E-4C4D-8F2D-6DFDE16069C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875662D-E47D-430D-8EE3-3FFBDE4A49D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9A12DCC2-CE05-456D-9EFE-A32F6E1C854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73E69C96-5250-47AC-B8C3-FDEF9742D0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2AD3222-E2FC-45A3-A36B-46ACA543476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85D66B32-AA5B-4822-9B95-38A3A0D6104A}">
      <text>
        <r>
          <rPr>
            <b/>
            <sz val="9"/>
            <color indexed="81"/>
            <rFont val="Tahoma"/>
            <family val="2"/>
          </rPr>
          <t>Claudia Perilla:</t>
        </r>
        <r>
          <rPr>
            <sz val="9"/>
            <color indexed="81"/>
            <rFont val="Tahoma"/>
            <family val="2"/>
          </rPr>
          <t xml:space="preserve">
Debe diligenciar Version de FC</t>
        </r>
      </text>
    </comment>
    <comment ref="F6" authorId="0" shapeId="0" xr:uid="{D9B49F8A-79CB-40B9-B165-0011C05F366C}">
      <text>
        <r>
          <rPr>
            <b/>
            <sz val="9"/>
            <color indexed="81"/>
            <rFont val="Tahoma"/>
            <family val="2"/>
          </rPr>
          <t>Claudia Perilla:</t>
        </r>
        <r>
          <rPr>
            <sz val="9"/>
            <color indexed="81"/>
            <rFont val="Tahoma"/>
            <family val="2"/>
          </rPr>
          <t xml:space="preserve">
Seleccionar tipo de tejido para que calcule tasa</t>
        </r>
      </text>
    </comment>
    <comment ref="M6" authorId="0" shapeId="0" xr:uid="{DF0FF5A3-A8A8-401E-A479-72D023279C50}">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E806E56-ED8A-48C6-9B1B-870E0AD6DDB3}">
      <text>
        <r>
          <rPr>
            <b/>
            <sz val="9"/>
            <color indexed="81"/>
            <rFont val="Tahoma"/>
            <family val="2"/>
          </rPr>
          <t>Claudia Perilla:</t>
        </r>
        <r>
          <rPr>
            <sz val="9"/>
            <color indexed="81"/>
            <rFont val="Tahoma"/>
            <family val="2"/>
          </rPr>
          <t xml:space="preserve">
Debe colocar obligatorio # prendas por codigo de PT</t>
        </r>
      </text>
    </comment>
    <comment ref="P10" authorId="0" shapeId="0" xr:uid="{2123B338-D097-4177-8EDB-15343D229A84}">
      <text>
        <r>
          <rPr>
            <b/>
            <sz val="9"/>
            <color indexed="81"/>
            <rFont val="Tahoma"/>
            <family val="2"/>
          </rPr>
          <t>Claudia Perilla:</t>
        </r>
        <r>
          <rPr>
            <sz val="9"/>
            <color indexed="81"/>
            <rFont val="Tahoma"/>
            <family val="2"/>
          </rPr>
          <t xml:space="preserve">
Debe diligenciar si o no</t>
        </r>
      </text>
    </comment>
    <comment ref="B12" authorId="0" shapeId="0" xr:uid="{244EB5DE-F6B9-4C24-B36C-480E828373A6}">
      <text>
        <r>
          <rPr>
            <b/>
            <sz val="9"/>
            <color indexed="81"/>
            <rFont val="Tahoma"/>
            <family val="2"/>
          </rPr>
          <t>Claudia Perilla:</t>
        </r>
        <r>
          <rPr>
            <sz val="9"/>
            <color indexed="81"/>
            <rFont val="Tahoma"/>
            <family val="2"/>
          </rPr>
          <t xml:space="preserve">
Realizar el filtro
</t>
        </r>
      </text>
    </comment>
    <comment ref="Z13" authorId="0" shapeId="0" xr:uid="{F014FCD2-CA64-496A-A3FA-93E17368BCB8}">
      <text>
        <r>
          <rPr>
            <b/>
            <sz val="9"/>
            <color indexed="81"/>
            <rFont val="Tahoma"/>
            <family val="2"/>
          </rPr>
          <t>Claudia Perilla:</t>
        </r>
        <r>
          <rPr>
            <sz val="9"/>
            <color indexed="81"/>
            <rFont val="Tahoma"/>
            <family val="2"/>
          </rPr>
          <t xml:space="preserve">
Diligenciar costo de estampado</t>
        </r>
      </text>
    </comment>
    <comment ref="AG13" authorId="0" shapeId="0" xr:uid="{3191A10B-33F6-4769-84E0-ADE433CEDEC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964F232-97CA-4951-91BC-1288576C76BD}">
      <text>
        <r>
          <rPr>
            <b/>
            <sz val="9"/>
            <color indexed="81"/>
            <rFont val="Tahoma"/>
            <family val="2"/>
          </rPr>
          <t>Claudia Perilla:</t>
        </r>
        <r>
          <rPr>
            <sz val="9"/>
            <color indexed="81"/>
            <rFont val="Tahoma"/>
            <family val="2"/>
          </rPr>
          <t xml:space="preserve">
Diligenciar costo de estampado</t>
        </r>
      </text>
    </comment>
    <comment ref="Z15" authorId="0" shapeId="0" xr:uid="{68BFB354-3AB1-42F0-A8A7-5FCF3CBA6F66}">
      <text>
        <r>
          <rPr>
            <b/>
            <sz val="9"/>
            <color indexed="81"/>
            <rFont val="Tahoma"/>
            <family val="2"/>
          </rPr>
          <t>Claudia Perilla:</t>
        </r>
        <r>
          <rPr>
            <sz val="9"/>
            <color indexed="81"/>
            <rFont val="Tahoma"/>
            <family val="2"/>
          </rPr>
          <t xml:space="preserve">
Diligenciar costo de estampado</t>
        </r>
      </text>
    </comment>
    <comment ref="Z16" authorId="0" shapeId="0" xr:uid="{E590522C-23D4-43C9-80AA-15F40943BDDF}">
      <text>
        <r>
          <rPr>
            <b/>
            <sz val="9"/>
            <color indexed="81"/>
            <rFont val="Tahoma"/>
            <family val="2"/>
          </rPr>
          <t>Claudia Perilla:</t>
        </r>
        <r>
          <rPr>
            <sz val="9"/>
            <color indexed="81"/>
            <rFont val="Tahoma"/>
            <family val="2"/>
          </rPr>
          <t xml:space="preserve">
Diligenciar costo de estampado</t>
        </r>
      </text>
    </comment>
    <comment ref="Z17" authorId="0" shapeId="0" xr:uid="{F46D3A19-88D7-4D95-9335-8C2B5E9DA564}">
      <text>
        <r>
          <rPr>
            <b/>
            <sz val="9"/>
            <color indexed="81"/>
            <rFont val="Tahoma"/>
            <family val="2"/>
          </rPr>
          <t>Claudia Perilla:</t>
        </r>
        <r>
          <rPr>
            <sz val="9"/>
            <color indexed="81"/>
            <rFont val="Tahoma"/>
            <family val="2"/>
          </rPr>
          <t xml:space="preserve">
Diligenciar costo de estampado</t>
        </r>
      </text>
    </comment>
    <comment ref="Z18" authorId="0" shapeId="0" xr:uid="{BF2C20D0-5A2A-4460-A683-7408B073EAE7}">
      <text>
        <r>
          <rPr>
            <b/>
            <sz val="9"/>
            <color indexed="81"/>
            <rFont val="Tahoma"/>
            <family val="2"/>
          </rPr>
          <t>Claudia Perilla:</t>
        </r>
        <r>
          <rPr>
            <sz val="9"/>
            <color indexed="81"/>
            <rFont val="Tahoma"/>
            <family val="2"/>
          </rPr>
          <t xml:space="preserve">
Diligenciar costo de estampado</t>
        </r>
      </text>
    </comment>
    <comment ref="Z19" authorId="0" shapeId="0" xr:uid="{E14C326F-8FB8-4887-B870-FDE3C80908E9}">
      <text>
        <r>
          <rPr>
            <b/>
            <sz val="9"/>
            <color indexed="81"/>
            <rFont val="Tahoma"/>
            <family val="2"/>
          </rPr>
          <t>Claudia Perilla:</t>
        </r>
        <r>
          <rPr>
            <sz val="9"/>
            <color indexed="81"/>
            <rFont val="Tahoma"/>
            <family val="2"/>
          </rPr>
          <t xml:space="preserve">
Diligenciar costo de estampado</t>
        </r>
      </text>
    </comment>
    <comment ref="Z20" authorId="0" shapeId="0" xr:uid="{129518E1-10CF-489F-8AC4-4FAF4E22680E}">
      <text>
        <r>
          <rPr>
            <b/>
            <sz val="9"/>
            <color indexed="81"/>
            <rFont val="Tahoma"/>
            <family val="2"/>
          </rPr>
          <t>Claudia Perilla:</t>
        </r>
        <r>
          <rPr>
            <sz val="9"/>
            <color indexed="81"/>
            <rFont val="Tahoma"/>
            <family val="2"/>
          </rPr>
          <t xml:space="preserve">
Diligenciar costo de estampado</t>
        </r>
      </text>
    </comment>
    <comment ref="Z21" authorId="0" shapeId="0" xr:uid="{6BC2F10A-642C-467D-8DB1-B3AE301B40CC}">
      <text>
        <r>
          <rPr>
            <b/>
            <sz val="9"/>
            <color indexed="81"/>
            <rFont val="Tahoma"/>
            <family val="2"/>
          </rPr>
          <t>Claudia Perilla:</t>
        </r>
        <r>
          <rPr>
            <sz val="9"/>
            <color indexed="81"/>
            <rFont val="Tahoma"/>
            <family val="2"/>
          </rPr>
          <t xml:space="preserve">
Diligenciar costo de estampado</t>
        </r>
      </text>
    </comment>
    <comment ref="Z22" authorId="0" shapeId="0" xr:uid="{9BF9DF05-C2C3-4257-93F6-0994B2411F13}">
      <text>
        <r>
          <rPr>
            <b/>
            <sz val="9"/>
            <color indexed="81"/>
            <rFont val="Tahoma"/>
            <family val="2"/>
          </rPr>
          <t>Claudia Perilla:</t>
        </r>
        <r>
          <rPr>
            <sz val="9"/>
            <color indexed="81"/>
            <rFont val="Tahoma"/>
            <family val="2"/>
          </rPr>
          <t xml:space="preserve">
Diligenciar costo de estampado</t>
        </r>
      </text>
    </comment>
    <comment ref="Z23" authorId="0" shapeId="0" xr:uid="{5A19C429-9228-4C88-9EEA-CCBB7F998975}">
      <text>
        <r>
          <rPr>
            <b/>
            <sz val="9"/>
            <color indexed="81"/>
            <rFont val="Tahoma"/>
            <family val="2"/>
          </rPr>
          <t>Claudia Perilla:</t>
        </r>
        <r>
          <rPr>
            <sz val="9"/>
            <color indexed="81"/>
            <rFont val="Tahoma"/>
            <family val="2"/>
          </rPr>
          <t xml:space="preserve">
Diligenciar costo de estampado</t>
        </r>
      </text>
    </comment>
    <comment ref="Z24" authorId="0" shapeId="0" xr:uid="{FDC17EE2-8C8C-4210-8289-3DFF107E997A}">
      <text>
        <r>
          <rPr>
            <b/>
            <sz val="9"/>
            <color indexed="81"/>
            <rFont val="Tahoma"/>
            <family val="2"/>
          </rPr>
          <t>Claudia Perilla:</t>
        </r>
        <r>
          <rPr>
            <sz val="9"/>
            <color indexed="81"/>
            <rFont val="Tahoma"/>
            <family val="2"/>
          </rPr>
          <t xml:space="preserve">
Diligenciar costo de estampado</t>
        </r>
      </text>
    </comment>
    <comment ref="Z25" authorId="0" shapeId="0" xr:uid="{54EC5DC5-B87A-4C03-81B4-202D44C6A012}">
      <text>
        <r>
          <rPr>
            <b/>
            <sz val="9"/>
            <color indexed="81"/>
            <rFont val="Tahoma"/>
            <family val="2"/>
          </rPr>
          <t>Claudia Perilla:</t>
        </r>
        <r>
          <rPr>
            <sz val="9"/>
            <color indexed="81"/>
            <rFont val="Tahoma"/>
            <family val="2"/>
          </rPr>
          <t xml:space="preserve">
Diligenciar costo de estampado</t>
        </r>
      </text>
    </comment>
    <comment ref="Z26" authorId="0" shapeId="0" xr:uid="{738D7CDB-17CA-47E7-A02E-2F6C404209D1}">
      <text>
        <r>
          <rPr>
            <b/>
            <sz val="9"/>
            <color indexed="81"/>
            <rFont val="Tahoma"/>
            <family val="2"/>
          </rPr>
          <t>Claudia Perilla:</t>
        </r>
        <r>
          <rPr>
            <sz val="9"/>
            <color indexed="81"/>
            <rFont val="Tahoma"/>
            <family val="2"/>
          </rPr>
          <t xml:space="preserve">
Diligenciar costo de estampado</t>
        </r>
      </text>
    </comment>
    <comment ref="Z27" authorId="0" shapeId="0" xr:uid="{B7817B62-4771-4D9A-A910-2BB7DA518018}">
      <text>
        <r>
          <rPr>
            <b/>
            <sz val="9"/>
            <color indexed="81"/>
            <rFont val="Tahoma"/>
            <family val="2"/>
          </rPr>
          <t>Claudia Perilla:</t>
        </r>
        <r>
          <rPr>
            <sz val="9"/>
            <color indexed="81"/>
            <rFont val="Tahoma"/>
            <family val="2"/>
          </rPr>
          <t xml:space="preserve">
Diligenciar costo de estampado</t>
        </r>
      </text>
    </comment>
    <comment ref="Z28" authorId="0" shapeId="0" xr:uid="{53FC3BBF-B59D-4E51-A264-CDFEA9370AC7}">
      <text>
        <r>
          <rPr>
            <b/>
            <sz val="9"/>
            <color indexed="81"/>
            <rFont val="Tahoma"/>
            <family val="2"/>
          </rPr>
          <t>Claudia Perilla:</t>
        </r>
        <r>
          <rPr>
            <sz val="9"/>
            <color indexed="81"/>
            <rFont val="Tahoma"/>
            <family val="2"/>
          </rPr>
          <t xml:space="preserve">
Diligenciar costo de estampado</t>
        </r>
      </text>
    </comment>
    <comment ref="Z29" authorId="0" shapeId="0" xr:uid="{53D70173-D6B1-4250-B285-8585F52A8E88}">
      <text>
        <r>
          <rPr>
            <b/>
            <sz val="9"/>
            <color indexed="81"/>
            <rFont val="Tahoma"/>
            <family val="2"/>
          </rPr>
          <t>Claudia Perilla:</t>
        </r>
        <r>
          <rPr>
            <sz val="9"/>
            <color indexed="81"/>
            <rFont val="Tahoma"/>
            <family val="2"/>
          </rPr>
          <t xml:space="preserve">
Diligenciar costo de estampado</t>
        </r>
      </text>
    </comment>
    <comment ref="Z30" authorId="0" shapeId="0" xr:uid="{7AE274FF-FFD8-408A-98CF-29DBC9E9CA16}">
      <text>
        <r>
          <rPr>
            <b/>
            <sz val="9"/>
            <color indexed="81"/>
            <rFont val="Tahoma"/>
            <family val="2"/>
          </rPr>
          <t>Claudia Perilla:</t>
        </r>
        <r>
          <rPr>
            <sz val="9"/>
            <color indexed="81"/>
            <rFont val="Tahoma"/>
            <family val="2"/>
          </rPr>
          <t xml:space="preserve">
Diligenciar costo de estampado</t>
        </r>
      </text>
    </comment>
    <comment ref="Z31" authorId="0" shapeId="0" xr:uid="{EBCCF0E0-B5F0-4134-A932-BE8B011CA1AB}">
      <text>
        <r>
          <rPr>
            <b/>
            <sz val="9"/>
            <color indexed="81"/>
            <rFont val="Tahoma"/>
            <family val="2"/>
          </rPr>
          <t>Claudia Perilla:</t>
        </r>
        <r>
          <rPr>
            <sz val="9"/>
            <color indexed="81"/>
            <rFont val="Tahoma"/>
            <family val="2"/>
          </rPr>
          <t xml:space="preserve">
Diligenciar costo de estampado</t>
        </r>
      </text>
    </comment>
    <comment ref="Z32" authorId="0" shapeId="0" xr:uid="{7C3955B8-540B-4F66-873F-E4FEDDD37715}">
      <text>
        <r>
          <rPr>
            <b/>
            <sz val="9"/>
            <color indexed="81"/>
            <rFont val="Tahoma"/>
            <family val="2"/>
          </rPr>
          <t>Claudia Perilla:</t>
        </r>
        <r>
          <rPr>
            <sz val="9"/>
            <color indexed="81"/>
            <rFont val="Tahoma"/>
            <family val="2"/>
          </rPr>
          <t xml:space="preserve">
Diligenciar costo de estampado</t>
        </r>
      </text>
    </comment>
    <comment ref="G41" authorId="0" shapeId="0" xr:uid="{EA38AF0D-A321-4D29-A99E-C37C67A897F6}">
      <text>
        <r>
          <rPr>
            <b/>
            <sz val="9"/>
            <color indexed="81"/>
            <rFont val="Tahoma"/>
            <family val="2"/>
          </rPr>
          <t>Claudia Perilla:</t>
        </r>
        <r>
          <rPr>
            <sz val="9"/>
            <color indexed="81"/>
            <rFont val="Tahoma"/>
            <family val="2"/>
          </rPr>
          <t xml:space="preserve">
Debe escoger el
 color de papel </t>
        </r>
      </text>
    </comment>
    <comment ref="P41" authorId="0" shapeId="0" xr:uid="{A64DDDD5-6A9C-4EE8-B8DD-DC7280B73EE1}">
      <text>
        <r>
          <rPr>
            <b/>
            <sz val="9"/>
            <color indexed="81"/>
            <rFont val="Tahoma"/>
            <family val="2"/>
          </rPr>
          <t>Claudia Perilla:</t>
        </r>
        <r>
          <rPr>
            <sz val="9"/>
            <color indexed="81"/>
            <rFont val="Tahoma"/>
            <family val="2"/>
          </rPr>
          <t xml:space="preserve">
Debe diligenciarv el ancho del papel</t>
        </r>
      </text>
    </comment>
    <comment ref="U41" authorId="0" shapeId="0" xr:uid="{DB8DA6C0-6813-4713-A971-F616D49BBB64}">
      <text>
        <r>
          <rPr>
            <b/>
            <sz val="9"/>
            <color indexed="81"/>
            <rFont val="Tahoma"/>
            <family val="2"/>
          </rPr>
          <t>Claudia Perilla:</t>
        </r>
        <r>
          <rPr>
            <sz val="9"/>
            <color indexed="81"/>
            <rFont val="Tahoma"/>
            <family val="2"/>
          </rPr>
          <t xml:space="preserve">
Debe diligenciar el alto del papel</t>
        </r>
      </text>
    </comment>
    <comment ref="G42" authorId="0" shapeId="0" xr:uid="{BFDA0290-1AC6-4D9B-9094-1BB4100A0D67}">
      <text>
        <r>
          <rPr>
            <b/>
            <sz val="9"/>
            <color indexed="81"/>
            <rFont val="Tahoma"/>
            <family val="2"/>
          </rPr>
          <t>Claudia Perilla:</t>
        </r>
        <r>
          <rPr>
            <sz val="9"/>
            <color indexed="81"/>
            <rFont val="Tahoma"/>
            <family val="2"/>
          </rPr>
          <t xml:space="preserve">
Debe escoger el
 color de papel </t>
        </r>
      </text>
    </comment>
    <comment ref="P42" authorId="0" shapeId="0" xr:uid="{8337DD00-99AE-4DE3-8EF8-A31B43322FCB}">
      <text>
        <r>
          <rPr>
            <b/>
            <sz val="9"/>
            <color indexed="81"/>
            <rFont val="Tahoma"/>
            <family val="2"/>
          </rPr>
          <t>Claudia Perilla:</t>
        </r>
        <r>
          <rPr>
            <sz val="9"/>
            <color indexed="81"/>
            <rFont val="Tahoma"/>
            <family val="2"/>
          </rPr>
          <t xml:space="preserve">
Debe diligenciarv el ancho del papel</t>
        </r>
      </text>
    </comment>
    <comment ref="U42" authorId="0" shapeId="0" xr:uid="{D63700DE-3E55-42A4-BDB7-8A529745F162}">
      <text>
        <r>
          <rPr>
            <b/>
            <sz val="9"/>
            <color indexed="81"/>
            <rFont val="Tahoma"/>
            <family val="2"/>
          </rPr>
          <t>Claudia Perilla:</t>
        </r>
        <r>
          <rPr>
            <sz val="9"/>
            <color indexed="81"/>
            <rFont val="Tahoma"/>
            <family val="2"/>
          </rPr>
          <t xml:space="preserve">
Debe diligenciar el alto del papel</t>
        </r>
      </text>
    </comment>
    <comment ref="W43" authorId="0" shapeId="0" xr:uid="{EF906B3B-C82F-456A-B9E5-1CF1F4E16F9C}">
      <text>
        <r>
          <rPr>
            <b/>
            <sz val="9"/>
            <color indexed="81"/>
            <rFont val="Tahoma"/>
            <family val="2"/>
          </rPr>
          <t>Claudia Perilla:</t>
        </r>
        <r>
          <rPr>
            <sz val="9"/>
            <color indexed="81"/>
            <rFont val="Tahoma"/>
            <family val="2"/>
          </rPr>
          <t xml:space="preserve">
No debe cambiar este numero</t>
        </r>
      </text>
    </comment>
    <comment ref="AE43" authorId="0" shapeId="0" xr:uid="{3F8165F6-E08D-483E-83B7-073173346250}">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E60CD46-C5B8-4E4F-B8B3-50DD528E067E}">
      <text>
        <r>
          <rPr>
            <b/>
            <sz val="9"/>
            <color indexed="81"/>
            <rFont val="Tahoma"/>
            <family val="2"/>
          </rPr>
          <t>Claudia Perilla:</t>
        </r>
        <r>
          <rPr>
            <sz val="9"/>
            <color indexed="81"/>
            <rFont val="Tahoma"/>
            <family val="2"/>
          </rPr>
          <t xml:space="preserve">
No debe cambiar este numero</t>
        </r>
      </text>
    </comment>
    <comment ref="AE45" authorId="0" shapeId="0" xr:uid="{9A2F125A-AB62-4471-B6D5-676DC8BCB9CF}">
      <text>
        <r>
          <rPr>
            <b/>
            <sz val="9"/>
            <color indexed="81"/>
            <rFont val="Tahoma"/>
            <family val="2"/>
          </rPr>
          <t>Claudia Perilla:</t>
        </r>
        <r>
          <rPr>
            <sz val="9"/>
            <color indexed="81"/>
            <rFont val="Tahoma"/>
            <family val="2"/>
          </rPr>
          <t xml:space="preserve">
Este 1 es fijo siempre
</t>
        </r>
      </text>
    </comment>
    <comment ref="AE46" authorId="0" shapeId="0" xr:uid="{9873FC48-234A-4B6C-BAAC-D5CA1977D769}">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ED7D8-12B4-4253-9496-68DCFB1D2E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9AF04F1-A095-4D6D-92C9-E96183B9BDE7}">
      <text>
        <r>
          <rPr>
            <b/>
            <sz val="9"/>
            <color indexed="81"/>
            <rFont val="Tahoma"/>
            <family val="2"/>
          </rPr>
          <t>Claudia Perilla:</t>
        </r>
        <r>
          <rPr>
            <sz val="9"/>
            <color indexed="81"/>
            <rFont val="Tahoma"/>
            <family val="2"/>
          </rPr>
          <t xml:space="preserve">
No debe cambiar este numero</t>
        </r>
      </text>
    </comment>
    <comment ref="G48" authorId="0" shapeId="0" xr:uid="{CE0C46A3-02ED-4146-AFE0-902B95CDE413}">
      <text>
        <r>
          <rPr>
            <b/>
            <sz val="9"/>
            <color indexed="81"/>
            <rFont val="Tahoma"/>
            <family val="2"/>
          </rPr>
          <t>Claudia Perilla:</t>
        </r>
        <r>
          <rPr>
            <sz val="9"/>
            <color indexed="81"/>
            <rFont val="Tahoma"/>
            <family val="2"/>
          </rPr>
          <t xml:space="preserve">
Escoja el vinilo</t>
        </r>
      </text>
    </comment>
    <comment ref="AE48" authorId="0" shapeId="0" xr:uid="{632DA42B-D78F-4CCE-A5DE-917F6A689D1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787E825D-6D25-46FE-865A-C18B13F4730A}">
      <text>
        <r>
          <rPr>
            <b/>
            <sz val="9"/>
            <color indexed="81"/>
            <rFont val="Tahoma"/>
            <family val="2"/>
          </rPr>
          <t>Claudia Perilla:</t>
        </r>
        <r>
          <rPr>
            <sz val="9"/>
            <color indexed="81"/>
            <rFont val="Tahoma"/>
            <family val="2"/>
          </rPr>
          <t xml:space="preserve">
Debe colocar "1" si debe llevar este material
</t>
        </r>
      </text>
    </comment>
    <comment ref="W50" authorId="0" shapeId="0" xr:uid="{2E156715-7437-4504-AB52-E27017DE1E71}">
      <text>
        <r>
          <rPr>
            <b/>
            <sz val="9"/>
            <color indexed="81"/>
            <rFont val="Tahoma"/>
            <family val="2"/>
          </rPr>
          <t>Claudia Perilla:</t>
        </r>
        <r>
          <rPr>
            <sz val="9"/>
            <color indexed="81"/>
            <rFont val="Tahoma"/>
            <family val="2"/>
          </rPr>
          <t xml:space="preserve">
Debe colocar "1" si debe llevar este material
</t>
        </r>
      </text>
    </comment>
    <comment ref="W51" authorId="0" shapeId="0" xr:uid="{B09A41E7-F86E-4437-8197-15190F69E2AB}">
      <text>
        <r>
          <rPr>
            <b/>
            <sz val="9"/>
            <color indexed="81"/>
            <rFont val="Tahoma"/>
            <family val="2"/>
          </rPr>
          <t>Claudia Perilla:</t>
        </r>
        <r>
          <rPr>
            <sz val="9"/>
            <color indexed="81"/>
            <rFont val="Tahoma"/>
            <family val="2"/>
          </rPr>
          <t xml:space="preserve">
Debe colocar "1" si debe llevar este material
</t>
        </r>
      </text>
    </comment>
    <comment ref="W52" authorId="0" shapeId="0" xr:uid="{D8E6C58D-A4C7-494B-B634-70568B72FFDD}">
      <text>
        <r>
          <rPr>
            <b/>
            <sz val="9"/>
            <color indexed="81"/>
            <rFont val="Tahoma"/>
            <family val="2"/>
          </rPr>
          <t>Claudia Perilla:</t>
        </r>
        <r>
          <rPr>
            <sz val="9"/>
            <color indexed="81"/>
            <rFont val="Tahoma"/>
            <family val="2"/>
          </rPr>
          <t xml:space="preserve">
Debe colocar "1" si debe llevar este material
</t>
        </r>
      </text>
    </comment>
    <comment ref="W53" authorId="0" shapeId="0" xr:uid="{9985439C-58DC-466E-8B36-7AEAFC14EDE9}">
      <text>
        <r>
          <rPr>
            <b/>
            <sz val="9"/>
            <color indexed="81"/>
            <rFont val="Tahoma"/>
            <family val="2"/>
          </rPr>
          <t>Claudia Perilla:</t>
        </r>
        <r>
          <rPr>
            <sz val="9"/>
            <color indexed="81"/>
            <rFont val="Tahoma"/>
            <family val="2"/>
          </rPr>
          <t xml:space="preserve">
Debe colocar "1" si debe llevar este material
</t>
        </r>
      </text>
    </comment>
    <comment ref="W54" authorId="0" shapeId="0" xr:uid="{544BC74E-68CD-4E0C-9596-BC7D0F3392C8}">
      <text>
        <r>
          <rPr>
            <b/>
            <sz val="9"/>
            <color indexed="81"/>
            <rFont val="Tahoma"/>
            <family val="2"/>
          </rPr>
          <t>Claudia Perilla:</t>
        </r>
        <r>
          <rPr>
            <sz val="9"/>
            <color indexed="81"/>
            <rFont val="Tahoma"/>
            <family val="2"/>
          </rPr>
          <t xml:space="preserve">
Debe colocar "1" si debe llevar este material
</t>
        </r>
      </text>
    </comment>
    <comment ref="W55" authorId="0" shapeId="0" xr:uid="{BE2A23C8-15E7-4182-B640-8D2B992DADBE}">
      <text>
        <r>
          <rPr>
            <b/>
            <sz val="9"/>
            <color indexed="81"/>
            <rFont val="Tahoma"/>
            <family val="2"/>
          </rPr>
          <t>Claudia Perilla:</t>
        </r>
        <r>
          <rPr>
            <sz val="9"/>
            <color indexed="81"/>
            <rFont val="Tahoma"/>
            <family val="2"/>
          </rPr>
          <t xml:space="preserve">
Debe colocar "1" si debe llevar este material
</t>
        </r>
      </text>
    </comment>
    <comment ref="W56" authorId="0" shapeId="0" xr:uid="{3CC725C9-D491-4842-B3D4-2401CDA6E715}">
      <text>
        <r>
          <rPr>
            <b/>
            <sz val="9"/>
            <color indexed="81"/>
            <rFont val="Tahoma"/>
            <family val="2"/>
          </rPr>
          <t>Claudia Perilla:</t>
        </r>
        <r>
          <rPr>
            <sz val="9"/>
            <color indexed="81"/>
            <rFont val="Tahoma"/>
            <family val="2"/>
          </rPr>
          <t xml:space="preserve">
Debe colocar "1" si debe llevar este material
</t>
        </r>
      </text>
    </comment>
    <comment ref="W57" authorId="0" shapeId="0" xr:uid="{3D53E3A5-E128-45B4-9056-C807A8F324A4}">
      <text>
        <r>
          <rPr>
            <b/>
            <sz val="9"/>
            <color indexed="81"/>
            <rFont val="Tahoma"/>
            <family val="2"/>
          </rPr>
          <t>Claudia Perilla:</t>
        </r>
        <r>
          <rPr>
            <sz val="9"/>
            <color indexed="81"/>
            <rFont val="Tahoma"/>
            <family val="2"/>
          </rPr>
          <t xml:space="preserve">
Debe colocar "1" si debe llevar este material
</t>
        </r>
      </text>
    </comment>
    <comment ref="W58" authorId="0" shapeId="0" xr:uid="{01A8F041-9EDD-4A47-9FAD-B832240EBBAF}">
      <text>
        <r>
          <rPr>
            <b/>
            <sz val="9"/>
            <color indexed="81"/>
            <rFont val="Tahoma"/>
            <family val="2"/>
          </rPr>
          <t>Claudia Perilla:</t>
        </r>
        <r>
          <rPr>
            <sz val="9"/>
            <color indexed="81"/>
            <rFont val="Tahoma"/>
            <family val="2"/>
          </rPr>
          <t xml:space="preserve">
Debe colocar una 
"X" si debe llevar este material
</t>
        </r>
      </text>
    </comment>
    <comment ref="W59" authorId="0" shapeId="0" xr:uid="{C6FC645B-B788-41EB-BBE3-9A8748E1E6C4}">
      <text>
        <r>
          <rPr>
            <b/>
            <sz val="9"/>
            <color indexed="81"/>
            <rFont val="Tahoma"/>
            <family val="2"/>
          </rPr>
          <t>Claudia Perilla:</t>
        </r>
        <r>
          <rPr>
            <sz val="9"/>
            <color indexed="81"/>
            <rFont val="Tahoma"/>
            <family val="2"/>
          </rPr>
          <t xml:space="preserve">
Debe colocar una 
"X" si debe llevar este material
</t>
        </r>
      </text>
    </comment>
    <comment ref="W60" authorId="0" shapeId="0" xr:uid="{D67C5AF9-30D7-4336-844C-4FEA9CA2B6B9}">
      <text>
        <r>
          <rPr>
            <b/>
            <sz val="9"/>
            <color indexed="81"/>
            <rFont val="Tahoma"/>
            <family val="2"/>
          </rPr>
          <t>Claudia Perilla:</t>
        </r>
        <r>
          <rPr>
            <sz val="9"/>
            <color indexed="81"/>
            <rFont val="Tahoma"/>
            <family val="2"/>
          </rPr>
          <t xml:space="preserve">
Debe colocar una 
"X" si debe llevar este material
</t>
        </r>
      </text>
    </comment>
    <comment ref="W61" authorId="0" shapeId="0" xr:uid="{BE555BF8-79C3-47FC-952E-2EE89E20C581}">
      <text>
        <r>
          <rPr>
            <b/>
            <sz val="9"/>
            <color indexed="81"/>
            <rFont val="Tahoma"/>
            <family val="2"/>
          </rPr>
          <t>Claudia Perilla:</t>
        </r>
        <r>
          <rPr>
            <sz val="9"/>
            <color indexed="81"/>
            <rFont val="Tahoma"/>
            <family val="2"/>
          </rPr>
          <t xml:space="preserve">
Debe colocar una 
"X" si debe llevar este material
</t>
        </r>
      </text>
    </comment>
    <comment ref="W62" authorId="0" shapeId="0" xr:uid="{1755C534-9CE8-41DD-8C9B-8BD1D20C1D9E}">
      <text>
        <r>
          <rPr>
            <b/>
            <sz val="9"/>
            <color indexed="81"/>
            <rFont val="Tahoma"/>
            <family val="2"/>
          </rPr>
          <t>Claudia Perilla:</t>
        </r>
        <r>
          <rPr>
            <sz val="9"/>
            <color indexed="81"/>
            <rFont val="Tahoma"/>
            <family val="2"/>
          </rPr>
          <t xml:space="preserve">
Debe colocar una 
"X" si debe llevar este material
</t>
        </r>
      </text>
    </comment>
    <comment ref="W63" authorId="0" shapeId="0" xr:uid="{FE3A5AB2-A359-4870-83CE-4EB4D88B5168}">
      <text>
        <r>
          <rPr>
            <b/>
            <sz val="9"/>
            <color indexed="81"/>
            <rFont val="Tahoma"/>
            <family val="2"/>
          </rPr>
          <t>Claudia Perilla:</t>
        </r>
        <r>
          <rPr>
            <sz val="9"/>
            <color indexed="81"/>
            <rFont val="Tahoma"/>
            <family val="2"/>
          </rPr>
          <t xml:space="preserve">
Debe colocar una 
"X" si debe llevar este material
</t>
        </r>
      </text>
    </comment>
    <comment ref="W64" authorId="0" shapeId="0" xr:uid="{CD77A4D2-9DE8-4105-BF3E-28086A74047E}">
      <text>
        <r>
          <rPr>
            <b/>
            <sz val="9"/>
            <color indexed="81"/>
            <rFont val="Tahoma"/>
            <family val="2"/>
          </rPr>
          <t>Claudia Perilla:</t>
        </r>
        <r>
          <rPr>
            <sz val="9"/>
            <color indexed="81"/>
            <rFont val="Tahoma"/>
            <family val="2"/>
          </rPr>
          <t xml:space="preserve">
Debe colocar una 
"X" si debe llevar este material
</t>
        </r>
      </text>
    </comment>
    <comment ref="M69" authorId="0" shapeId="0" xr:uid="{8EA66CCD-0322-4314-B6C5-584B5781DFD1}">
      <text>
        <r>
          <rPr>
            <b/>
            <sz val="9"/>
            <color indexed="81"/>
            <rFont val="Tahoma"/>
            <family val="2"/>
          </rPr>
          <t>Claudia Perilla: Coloca en la clave de clasificacion ROPMAQ1</t>
        </r>
      </text>
    </comment>
    <comment ref="AA70" authorId="0" shapeId="0" xr:uid="{33545D90-17B8-4776-BB5A-94D887F30A98}">
      <text>
        <r>
          <rPr>
            <b/>
            <sz val="9"/>
            <color indexed="81"/>
            <rFont val="Tahoma"/>
            <family val="2"/>
          </rPr>
          <t>Claudia Perilla:</t>
        </r>
        <r>
          <rPr>
            <sz val="9"/>
            <color indexed="81"/>
            <rFont val="Tahoma"/>
            <family val="2"/>
          </rPr>
          <t xml:space="preserve">
Diligenciar Cantidad de partes a cotar
</t>
        </r>
      </text>
    </comment>
    <comment ref="AA71" authorId="0" shapeId="0" xr:uid="{CD80073A-DBBA-440E-A0B2-FE20BEA0F484}">
      <text>
        <r>
          <rPr>
            <b/>
            <sz val="9"/>
            <color indexed="81"/>
            <rFont val="Tahoma"/>
            <family val="2"/>
          </rPr>
          <t>Claudia Perilla:</t>
        </r>
        <r>
          <rPr>
            <sz val="9"/>
            <color indexed="81"/>
            <rFont val="Tahoma"/>
            <family val="2"/>
          </rPr>
          <t xml:space="preserve">
Diligenciar Cantidad de partes a cotar</t>
        </r>
      </text>
    </comment>
    <comment ref="AA72" authorId="0" shapeId="0" xr:uid="{E93E7F02-C798-42DA-80D0-F56CA45F0702}">
      <text>
        <r>
          <rPr>
            <b/>
            <sz val="9"/>
            <color indexed="81"/>
            <rFont val="Tahoma"/>
            <family val="2"/>
          </rPr>
          <t>Claudia Perilla:</t>
        </r>
        <r>
          <rPr>
            <sz val="9"/>
            <color indexed="81"/>
            <rFont val="Tahoma"/>
            <family val="2"/>
          </rPr>
          <t xml:space="preserve">
Diligenciar Cantidad de partes a estampar</t>
        </r>
      </text>
    </comment>
    <comment ref="AA73" authorId="0" shapeId="0" xr:uid="{ECBD4EE6-BE75-4D89-9AB6-6EB5ED86CFBD}">
      <text>
        <r>
          <rPr>
            <b/>
            <sz val="9"/>
            <color indexed="81"/>
            <rFont val="Tahoma"/>
            <family val="2"/>
          </rPr>
          <t>Claudia Perilla:</t>
        </r>
        <r>
          <rPr>
            <sz val="9"/>
            <color indexed="81"/>
            <rFont val="Tahoma"/>
            <family val="2"/>
          </rPr>
          <t xml:space="preserve">
Diligenciar Cantidad de partes a estampar</t>
        </r>
      </text>
    </comment>
    <comment ref="AD75" authorId="0" shapeId="0" xr:uid="{BA4CE41B-DFCA-49A7-BBA3-9DAB0F9BEE9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F2BF542-A191-4990-AC0A-F3EAE588065E}">
      <text>
        <r>
          <rPr>
            <b/>
            <sz val="9"/>
            <color indexed="81"/>
            <rFont val="Tahoma"/>
            <family val="2"/>
          </rPr>
          <t>Claudia Perilla: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382B2F47-6BDA-4468-A5F4-7EF66C32285A}">
      <text>
        <r>
          <rPr>
            <b/>
            <sz val="9"/>
            <color indexed="81"/>
            <rFont val="Tahoma"/>
            <family val="2"/>
          </rPr>
          <t>Claudia Perilla:</t>
        </r>
        <r>
          <rPr>
            <sz val="9"/>
            <color indexed="81"/>
            <rFont val="Tahoma"/>
            <family val="2"/>
          </rPr>
          <t xml:space="preserve">
Dligenciar SI si lleva , de lo contrario poner NO</t>
        </r>
      </text>
    </comment>
    <comment ref="AD3" authorId="0" shapeId="0" xr:uid="{362DC694-C97A-42DB-878B-EFC2D219D76C}">
      <text>
        <r>
          <rPr>
            <b/>
            <sz val="9"/>
            <color indexed="81"/>
            <rFont val="Tahoma"/>
            <family val="2"/>
          </rPr>
          <t>Claudia Perilla:</t>
        </r>
        <r>
          <rPr>
            <sz val="9"/>
            <color indexed="81"/>
            <rFont val="Tahoma"/>
            <family val="2"/>
          </rPr>
          <t xml:space="preserve">
Dligenciar SI si lleva , de lo contrario poner NO</t>
        </r>
      </text>
    </comment>
    <comment ref="AI3" authorId="0" shapeId="0" xr:uid="{A962CCEA-E834-457A-987C-DE69F17752A6}">
      <text>
        <r>
          <rPr>
            <b/>
            <sz val="9"/>
            <color indexed="81"/>
            <rFont val="Tahoma"/>
            <family val="2"/>
          </rPr>
          <t>Claudia Perilla:</t>
        </r>
        <r>
          <rPr>
            <sz val="9"/>
            <color indexed="81"/>
            <rFont val="Tahoma"/>
            <family val="2"/>
          </rPr>
          <t xml:space="preserve">
Dligenciar SI si lleva , de lo contrario poner NO</t>
        </r>
      </text>
    </comment>
    <comment ref="AN3" authorId="0" shapeId="0" xr:uid="{2AA3C396-A602-4DF3-8D3A-FE57D510ACA2}">
      <text>
        <r>
          <rPr>
            <b/>
            <sz val="9"/>
            <color indexed="81"/>
            <rFont val="Tahoma"/>
            <family val="2"/>
          </rPr>
          <t>Claudia Perilla:</t>
        </r>
        <r>
          <rPr>
            <sz val="9"/>
            <color indexed="81"/>
            <rFont val="Tahoma"/>
            <family val="2"/>
          </rPr>
          <t xml:space="preserve">
Dligenciar SI si lleva , de lo contrario poner NO</t>
        </r>
      </text>
    </comment>
    <comment ref="AA6" authorId="0" shapeId="0" xr:uid="{79057DD9-0637-40EE-BB20-3E5236B620D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E039E91F-3DE5-4E59-8E27-1855E20743E5}">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B289988-7EEA-45DC-8B2E-55D13B6FB7AD}">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CEAC7B8-24F0-450D-8BBB-1158E45C9923}">
      <text>
        <r>
          <rPr>
            <b/>
            <sz val="9"/>
            <color indexed="81"/>
            <rFont val="Tahoma"/>
            <family val="2"/>
          </rPr>
          <t>Andres Rodriguez:</t>
        </r>
        <r>
          <rPr>
            <sz val="9"/>
            <color indexed="81"/>
            <rFont val="Tahoma"/>
            <family val="2"/>
          </rPr>
          <t xml:space="preserve">
Si es Infaltable Diligencie</t>
        </r>
      </text>
    </comment>
    <comment ref="AT22" authorId="0" shapeId="0" xr:uid="{67693228-5C95-45B7-B41F-4C60FC3F1ED5}">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A759B4E-B4CF-4F1A-80DD-3028F12E80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F9017CC-5120-4493-AEBC-BF5155DC86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76C25E92-E90C-4F75-B2FA-75B4C5C1103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649C241-4389-44C6-86ED-752EE949473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94587421-A2FB-4656-B08C-6E05D543A3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2D0BD104-C091-4169-925D-3BA371FD708E}">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DDEA01F-1280-460C-BD1C-27C6995517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AC2BC21-06A9-44C8-86C2-0359A1C40E7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44D8F05-7111-417A-9DD2-C213758BA5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93C458D-AA4B-4943-B2B2-8CC47D02A2C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74E11D8-E532-44F3-9C23-692CE9904E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280FF8A8-4F23-4543-974A-17C32F66A28F}">
      <text>
        <r>
          <rPr>
            <b/>
            <sz val="9"/>
            <color indexed="81"/>
            <rFont val="Tahoma"/>
            <family val="2"/>
          </rPr>
          <t>Claudia Perilla:</t>
        </r>
        <r>
          <rPr>
            <sz val="9"/>
            <color indexed="81"/>
            <rFont val="Tahoma"/>
            <family val="2"/>
          </rPr>
          <t xml:space="preserve">
Diligenciar la parte de la prenda que lleva la tela.</t>
        </r>
      </text>
    </comment>
    <comment ref="AS30" authorId="0" shapeId="0" xr:uid="{4FE0C070-128D-475A-A13B-3F54F9E77ED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B3BF67C-8AB4-4A92-AFD4-A13B8E8948AC}">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9D68729-26A7-429E-B0FC-F99CBAA80BC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5C313B26-B555-4CF6-9B97-08CDDF6757A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58A20-62AE-4C81-94A1-FE9FBDC02F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1FD8614-6DE3-4F4B-97AF-CDF71E5C27E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DE54C94E-95B8-45FC-8AB4-7317D38D43D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0FF1F69F-564F-4126-BBB0-D0FD7782E89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00D47E26-37C6-4B37-BBBC-2E55DF18C60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32925FA5-EC46-48F5-AD1A-529F07C15BFB}">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16BB2BA-B171-4B23-9E2E-45BEF76076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1177362-0E2D-4032-A0BC-901E063AB54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FEE7D9C1-DB44-4168-A8BB-D4F70280CC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5E7CB3DF-7C96-433C-B8F8-6BB0C8881541}">
      <text>
        <r>
          <rPr>
            <b/>
            <sz val="9"/>
            <color indexed="81"/>
            <rFont val="Tahoma"/>
            <family val="2"/>
          </rPr>
          <t>Claudia Perilla:</t>
        </r>
        <r>
          <rPr>
            <sz val="9"/>
            <color indexed="81"/>
            <rFont val="Tahoma"/>
            <family val="2"/>
          </rPr>
          <t xml:space="preserve">
Diligenciar la parte de la prenda que lleva la tela.</t>
        </r>
      </text>
    </comment>
    <comment ref="AS37" authorId="0" shapeId="0" xr:uid="{670889CE-4F42-43E9-A8FD-944AD7A530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60D9936-70F9-418C-9DF6-0A41AB5D7F4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DF0B873-B55D-4215-99E1-FD4D5C6F55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3C9CC84-CF31-4DBA-AEE6-77F8B644024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7BF9E7-9D17-498D-B7CE-C21B92876B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A6998D2-1BF5-4FA8-B235-877D5B5FFC1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C7A2315C-3372-4686-9FDB-6596C36021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4DD1B10-9A80-40F2-8B60-35D5F1241AC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842DB55-98C1-4E9D-911D-D2D47D16B62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761D7641-DA03-4831-96C7-01EAB22CD52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A4901C5-C4C6-41F6-A596-2D89F1F13F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FD22699-3AE0-4F8D-8FBB-603B7A7EF7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965BCB4-E497-42CD-980E-0B6633CB0F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0FCC10FF-F651-4425-8DC9-0AF497BE12A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C545021-15A7-4DF9-B2F4-5A01416D574B}">
      <text>
        <r>
          <rPr>
            <b/>
            <sz val="9"/>
            <color indexed="81"/>
            <rFont val="Tahoma"/>
            <family val="2"/>
          </rPr>
          <t>Claudia Perilla:</t>
        </r>
        <r>
          <rPr>
            <sz val="9"/>
            <color indexed="81"/>
            <rFont val="Tahoma"/>
            <family val="2"/>
          </rPr>
          <t xml:space="preserve">
Debe diligenciar Version de FC</t>
        </r>
      </text>
    </comment>
    <comment ref="F6" authorId="0" shapeId="0" xr:uid="{447CB262-D687-4971-9F23-13D6201ED52F}">
      <text>
        <r>
          <rPr>
            <b/>
            <sz val="9"/>
            <color indexed="81"/>
            <rFont val="Tahoma"/>
            <family val="2"/>
          </rPr>
          <t>Claudia Perilla:</t>
        </r>
        <r>
          <rPr>
            <sz val="9"/>
            <color indexed="81"/>
            <rFont val="Tahoma"/>
            <family val="2"/>
          </rPr>
          <t xml:space="preserve">
Seleccionar tipo de tejido para que calcule tasa</t>
        </r>
      </text>
    </comment>
    <comment ref="M6" authorId="0" shapeId="0" xr:uid="{C6FBBCDD-11C4-47E3-9C26-A9BF63EDCBED}">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241FF034-FAFB-4D2E-AF32-48AA4F4AD753}">
      <text>
        <r>
          <rPr>
            <b/>
            <sz val="9"/>
            <color indexed="81"/>
            <rFont val="Tahoma"/>
            <family val="2"/>
          </rPr>
          <t>Claudia Perilla:</t>
        </r>
        <r>
          <rPr>
            <sz val="9"/>
            <color indexed="81"/>
            <rFont val="Tahoma"/>
            <family val="2"/>
          </rPr>
          <t xml:space="preserve">
Debe colocar obligatorio # prendas por codigo de PT</t>
        </r>
      </text>
    </comment>
    <comment ref="P10" authorId="0" shapeId="0" xr:uid="{82358F25-A48D-405F-876C-08994AC334BF}">
      <text>
        <r>
          <rPr>
            <b/>
            <sz val="9"/>
            <color indexed="81"/>
            <rFont val="Tahoma"/>
            <family val="2"/>
          </rPr>
          <t>Claudia Perilla:</t>
        </r>
        <r>
          <rPr>
            <sz val="9"/>
            <color indexed="81"/>
            <rFont val="Tahoma"/>
            <family val="2"/>
          </rPr>
          <t xml:space="preserve">
Debe diligenciar si o no</t>
        </r>
      </text>
    </comment>
    <comment ref="B12" authorId="0" shapeId="0" xr:uid="{3F16A5F7-437D-4221-9181-D01A94A15891}">
      <text>
        <r>
          <rPr>
            <b/>
            <sz val="9"/>
            <color indexed="81"/>
            <rFont val="Tahoma"/>
            <family val="2"/>
          </rPr>
          <t>Claudia Perilla:</t>
        </r>
        <r>
          <rPr>
            <sz val="9"/>
            <color indexed="81"/>
            <rFont val="Tahoma"/>
            <family val="2"/>
          </rPr>
          <t xml:space="preserve">
Realizar el filtro
</t>
        </r>
      </text>
    </comment>
    <comment ref="Z13" authorId="0" shapeId="0" xr:uid="{2CB0D955-0A5B-4737-B56F-FE520E5FB9F5}">
      <text>
        <r>
          <rPr>
            <b/>
            <sz val="9"/>
            <color indexed="81"/>
            <rFont val="Tahoma"/>
            <family val="2"/>
          </rPr>
          <t>Claudia Perilla:</t>
        </r>
        <r>
          <rPr>
            <sz val="9"/>
            <color indexed="81"/>
            <rFont val="Tahoma"/>
            <family val="2"/>
          </rPr>
          <t xml:space="preserve">
Diligenciar costo de estampado</t>
        </r>
      </text>
    </comment>
    <comment ref="AG13" authorId="0" shapeId="0" xr:uid="{E03C9F78-8452-4F0E-BFF9-EFD5564DB67E}">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82C484D-8BCF-4316-B780-97F95F01A743}">
      <text>
        <r>
          <rPr>
            <b/>
            <sz val="9"/>
            <color indexed="81"/>
            <rFont val="Tahoma"/>
            <family val="2"/>
          </rPr>
          <t>Claudia Perilla:</t>
        </r>
        <r>
          <rPr>
            <sz val="9"/>
            <color indexed="81"/>
            <rFont val="Tahoma"/>
            <family val="2"/>
          </rPr>
          <t xml:space="preserve">
Diligenciar costo de estampado</t>
        </r>
      </text>
    </comment>
    <comment ref="Z15" authorId="0" shapeId="0" xr:uid="{07ED8AA8-57B7-4C89-9D32-9DF44D605D7A}">
      <text>
        <r>
          <rPr>
            <b/>
            <sz val="9"/>
            <color indexed="81"/>
            <rFont val="Tahoma"/>
            <family val="2"/>
          </rPr>
          <t>Claudia Perilla:</t>
        </r>
        <r>
          <rPr>
            <sz val="9"/>
            <color indexed="81"/>
            <rFont val="Tahoma"/>
            <family val="2"/>
          </rPr>
          <t xml:space="preserve">
Diligenciar costo de estampado</t>
        </r>
      </text>
    </comment>
    <comment ref="Z16" authorId="0" shapeId="0" xr:uid="{F0565DC8-7A47-4878-82F3-776837754ADD}">
      <text>
        <r>
          <rPr>
            <b/>
            <sz val="9"/>
            <color indexed="81"/>
            <rFont val="Tahoma"/>
            <family val="2"/>
          </rPr>
          <t>Claudia Perilla:</t>
        </r>
        <r>
          <rPr>
            <sz val="9"/>
            <color indexed="81"/>
            <rFont val="Tahoma"/>
            <family val="2"/>
          </rPr>
          <t xml:space="preserve">
Diligenciar costo de estampado</t>
        </r>
      </text>
    </comment>
    <comment ref="Z17" authorId="0" shapeId="0" xr:uid="{2EAF34A8-F298-4F57-91EA-89A23B0F5F8F}">
      <text>
        <r>
          <rPr>
            <b/>
            <sz val="9"/>
            <color indexed="81"/>
            <rFont val="Tahoma"/>
            <family val="2"/>
          </rPr>
          <t>Claudia Perilla:</t>
        </r>
        <r>
          <rPr>
            <sz val="9"/>
            <color indexed="81"/>
            <rFont val="Tahoma"/>
            <family val="2"/>
          </rPr>
          <t xml:space="preserve">
Diligenciar costo de estampado</t>
        </r>
      </text>
    </comment>
    <comment ref="Z18" authorId="0" shapeId="0" xr:uid="{300E0269-3C54-47AC-882C-03811B837C4A}">
      <text>
        <r>
          <rPr>
            <b/>
            <sz val="9"/>
            <color indexed="81"/>
            <rFont val="Tahoma"/>
            <family val="2"/>
          </rPr>
          <t>Claudia Perilla:</t>
        </r>
        <r>
          <rPr>
            <sz val="9"/>
            <color indexed="81"/>
            <rFont val="Tahoma"/>
            <family val="2"/>
          </rPr>
          <t xml:space="preserve">
Diligenciar costo de estampado</t>
        </r>
      </text>
    </comment>
    <comment ref="Z19" authorId="0" shapeId="0" xr:uid="{AB71C868-2832-4966-A717-A085F8D44601}">
      <text>
        <r>
          <rPr>
            <b/>
            <sz val="9"/>
            <color indexed="81"/>
            <rFont val="Tahoma"/>
            <family val="2"/>
          </rPr>
          <t>Claudia Perilla:</t>
        </r>
        <r>
          <rPr>
            <sz val="9"/>
            <color indexed="81"/>
            <rFont val="Tahoma"/>
            <family val="2"/>
          </rPr>
          <t xml:space="preserve">
Diligenciar costo de estampado</t>
        </r>
      </text>
    </comment>
    <comment ref="Z20" authorId="0" shapeId="0" xr:uid="{788E10D2-9E52-41D1-9BB5-8C9DFC9ABCBB}">
      <text>
        <r>
          <rPr>
            <b/>
            <sz val="9"/>
            <color indexed="81"/>
            <rFont val="Tahoma"/>
            <family val="2"/>
          </rPr>
          <t>Claudia Perilla:</t>
        </r>
        <r>
          <rPr>
            <sz val="9"/>
            <color indexed="81"/>
            <rFont val="Tahoma"/>
            <family val="2"/>
          </rPr>
          <t xml:space="preserve">
Diligenciar costo de estampado</t>
        </r>
      </text>
    </comment>
    <comment ref="Z21" authorId="0" shapeId="0" xr:uid="{C31B6E4E-8CCC-4632-9ADD-E871B85519FB}">
      <text>
        <r>
          <rPr>
            <b/>
            <sz val="9"/>
            <color indexed="81"/>
            <rFont val="Tahoma"/>
            <family val="2"/>
          </rPr>
          <t>Claudia Perilla:</t>
        </r>
        <r>
          <rPr>
            <sz val="9"/>
            <color indexed="81"/>
            <rFont val="Tahoma"/>
            <family val="2"/>
          </rPr>
          <t xml:space="preserve">
Diligenciar costo de estampado</t>
        </r>
      </text>
    </comment>
    <comment ref="Z22" authorId="0" shapeId="0" xr:uid="{DCD96679-447B-4917-BA83-0CEA16D3B455}">
      <text>
        <r>
          <rPr>
            <b/>
            <sz val="9"/>
            <color indexed="81"/>
            <rFont val="Tahoma"/>
            <family val="2"/>
          </rPr>
          <t>Claudia Perilla:</t>
        </r>
        <r>
          <rPr>
            <sz val="9"/>
            <color indexed="81"/>
            <rFont val="Tahoma"/>
            <family val="2"/>
          </rPr>
          <t xml:space="preserve">
Diligenciar costo de estampado</t>
        </r>
      </text>
    </comment>
    <comment ref="Z23" authorId="0" shapeId="0" xr:uid="{A047DAED-F94F-41C0-8C22-3DE2FF2B7220}">
      <text>
        <r>
          <rPr>
            <b/>
            <sz val="9"/>
            <color indexed="81"/>
            <rFont val="Tahoma"/>
            <family val="2"/>
          </rPr>
          <t>Claudia Perilla:</t>
        </r>
        <r>
          <rPr>
            <sz val="9"/>
            <color indexed="81"/>
            <rFont val="Tahoma"/>
            <family val="2"/>
          </rPr>
          <t xml:space="preserve">
Diligenciar costo de estampado</t>
        </r>
      </text>
    </comment>
    <comment ref="Z24" authorId="0" shapeId="0" xr:uid="{A7241E9A-36F8-4E73-8AD0-7D8462B7C770}">
      <text>
        <r>
          <rPr>
            <b/>
            <sz val="9"/>
            <color indexed="81"/>
            <rFont val="Tahoma"/>
            <family val="2"/>
          </rPr>
          <t>Claudia Perilla:</t>
        </r>
        <r>
          <rPr>
            <sz val="9"/>
            <color indexed="81"/>
            <rFont val="Tahoma"/>
            <family val="2"/>
          </rPr>
          <t xml:space="preserve">
Diligenciar costo de estampado</t>
        </r>
      </text>
    </comment>
    <comment ref="Z25" authorId="0" shapeId="0" xr:uid="{B9F890DA-367C-4698-A368-E5059D26AB05}">
      <text>
        <r>
          <rPr>
            <b/>
            <sz val="9"/>
            <color indexed="81"/>
            <rFont val="Tahoma"/>
            <family val="2"/>
          </rPr>
          <t>Claudia Perilla:</t>
        </r>
        <r>
          <rPr>
            <sz val="9"/>
            <color indexed="81"/>
            <rFont val="Tahoma"/>
            <family val="2"/>
          </rPr>
          <t xml:space="preserve">
Diligenciar costo de estampado</t>
        </r>
      </text>
    </comment>
    <comment ref="Z26" authorId="0" shapeId="0" xr:uid="{5D4D1A20-1CD5-4311-A5F5-FE644E49ED06}">
      <text>
        <r>
          <rPr>
            <b/>
            <sz val="9"/>
            <color indexed="81"/>
            <rFont val="Tahoma"/>
            <family val="2"/>
          </rPr>
          <t>Claudia Perilla:</t>
        </r>
        <r>
          <rPr>
            <sz val="9"/>
            <color indexed="81"/>
            <rFont val="Tahoma"/>
            <family val="2"/>
          </rPr>
          <t xml:space="preserve">
Diligenciar costo de estampado</t>
        </r>
      </text>
    </comment>
    <comment ref="Z27" authorId="0" shapeId="0" xr:uid="{EED9C80E-3197-4FB9-9D04-D25F38DC26EE}">
      <text>
        <r>
          <rPr>
            <b/>
            <sz val="9"/>
            <color indexed="81"/>
            <rFont val="Tahoma"/>
            <family val="2"/>
          </rPr>
          <t>Claudia Perilla:</t>
        </r>
        <r>
          <rPr>
            <sz val="9"/>
            <color indexed="81"/>
            <rFont val="Tahoma"/>
            <family val="2"/>
          </rPr>
          <t xml:space="preserve">
Diligenciar costo de estampado</t>
        </r>
      </text>
    </comment>
    <comment ref="Z28" authorId="0" shapeId="0" xr:uid="{964E9FF0-931C-46B9-866E-982962085718}">
      <text>
        <r>
          <rPr>
            <b/>
            <sz val="9"/>
            <color indexed="81"/>
            <rFont val="Tahoma"/>
            <family val="2"/>
          </rPr>
          <t>Claudia Perilla:</t>
        </r>
        <r>
          <rPr>
            <sz val="9"/>
            <color indexed="81"/>
            <rFont val="Tahoma"/>
            <family val="2"/>
          </rPr>
          <t xml:space="preserve">
Diligenciar costo de estampado</t>
        </r>
      </text>
    </comment>
    <comment ref="Z29" authorId="0" shapeId="0" xr:uid="{2D0C0222-5E7E-4E11-A5B9-EFB99E413CE8}">
      <text>
        <r>
          <rPr>
            <b/>
            <sz val="9"/>
            <color indexed="81"/>
            <rFont val="Tahoma"/>
            <family val="2"/>
          </rPr>
          <t>Claudia Perilla:</t>
        </r>
        <r>
          <rPr>
            <sz val="9"/>
            <color indexed="81"/>
            <rFont val="Tahoma"/>
            <family val="2"/>
          </rPr>
          <t xml:space="preserve">
Diligenciar costo de estampado</t>
        </r>
      </text>
    </comment>
    <comment ref="Z30" authorId="0" shapeId="0" xr:uid="{65B2B40C-25D4-49E8-BE18-DCD501AD99EB}">
      <text>
        <r>
          <rPr>
            <b/>
            <sz val="9"/>
            <color indexed="81"/>
            <rFont val="Tahoma"/>
            <family val="2"/>
          </rPr>
          <t>Claudia Perilla:</t>
        </r>
        <r>
          <rPr>
            <sz val="9"/>
            <color indexed="81"/>
            <rFont val="Tahoma"/>
            <family val="2"/>
          </rPr>
          <t xml:space="preserve">
Diligenciar costo de estampado</t>
        </r>
      </text>
    </comment>
    <comment ref="Z31" authorId="0" shapeId="0" xr:uid="{6D988C58-D97C-4E17-9036-EABDD11A8391}">
      <text>
        <r>
          <rPr>
            <b/>
            <sz val="9"/>
            <color indexed="81"/>
            <rFont val="Tahoma"/>
            <family val="2"/>
          </rPr>
          <t>Claudia Perilla:</t>
        </r>
        <r>
          <rPr>
            <sz val="9"/>
            <color indexed="81"/>
            <rFont val="Tahoma"/>
            <family val="2"/>
          </rPr>
          <t xml:space="preserve">
Diligenciar costo de estampado</t>
        </r>
      </text>
    </comment>
    <comment ref="Z32" authorId="0" shapeId="0" xr:uid="{0CA3D068-1C44-4FA4-93B0-438A2DE2DCCF}">
      <text>
        <r>
          <rPr>
            <b/>
            <sz val="9"/>
            <color indexed="81"/>
            <rFont val="Tahoma"/>
            <family val="2"/>
          </rPr>
          <t>Claudia Perilla:</t>
        </r>
        <r>
          <rPr>
            <sz val="9"/>
            <color indexed="81"/>
            <rFont val="Tahoma"/>
            <family val="2"/>
          </rPr>
          <t xml:space="preserve">
Diligenciar costo de estampado</t>
        </r>
      </text>
    </comment>
    <comment ref="G41" authorId="0" shapeId="0" xr:uid="{906D6728-F835-422B-A505-D9DF332A19E3}">
      <text>
        <r>
          <rPr>
            <b/>
            <sz val="9"/>
            <color indexed="81"/>
            <rFont val="Tahoma"/>
            <family val="2"/>
          </rPr>
          <t>Claudia Perilla:</t>
        </r>
        <r>
          <rPr>
            <sz val="9"/>
            <color indexed="81"/>
            <rFont val="Tahoma"/>
            <family val="2"/>
          </rPr>
          <t xml:space="preserve">
Debe escoger el
 color de papel </t>
        </r>
      </text>
    </comment>
    <comment ref="P41" authorId="0" shapeId="0" xr:uid="{8300F997-F035-4B15-AAC5-853404254B7A}">
      <text>
        <r>
          <rPr>
            <b/>
            <sz val="9"/>
            <color indexed="81"/>
            <rFont val="Tahoma"/>
            <family val="2"/>
          </rPr>
          <t>Claudia Perilla:</t>
        </r>
        <r>
          <rPr>
            <sz val="9"/>
            <color indexed="81"/>
            <rFont val="Tahoma"/>
            <family val="2"/>
          </rPr>
          <t xml:space="preserve">
Debe diligenciarv el ancho del papel</t>
        </r>
      </text>
    </comment>
    <comment ref="U41" authorId="0" shapeId="0" xr:uid="{FD80045D-AF6C-4B8F-90CD-777E2664DBED}">
      <text>
        <r>
          <rPr>
            <b/>
            <sz val="9"/>
            <color indexed="81"/>
            <rFont val="Tahoma"/>
            <family val="2"/>
          </rPr>
          <t>Claudia Perilla:</t>
        </r>
        <r>
          <rPr>
            <sz val="9"/>
            <color indexed="81"/>
            <rFont val="Tahoma"/>
            <family val="2"/>
          </rPr>
          <t xml:space="preserve">
Debe diligenciar el alto del papel</t>
        </r>
      </text>
    </comment>
    <comment ref="G42" authorId="0" shapeId="0" xr:uid="{69A03E69-4346-47E6-9A51-10D628D64AFB}">
      <text>
        <r>
          <rPr>
            <b/>
            <sz val="9"/>
            <color indexed="81"/>
            <rFont val="Tahoma"/>
            <family val="2"/>
          </rPr>
          <t>Claudia Perilla:</t>
        </r>
        <r>
          <rPr>
            <sz val="9"/>
            <color indexed="81"/>
            <rFont val="Tahoma"/>
            <family val="2"/>
          </rPr>
          <t xml:space="preserve">
Debe escoger el
 color de papel </t>
        </r>
      </text>
    </comment>
    <comment ref="P42" authorId="0" shapeId="0" xr:uid="{921AC0A3-88E6-42B5-97DA-6AEB794EEF08}">
      <text>
        <r>
          <rPr>
            <b/>
            <sz val="9"/>
            <color indexed="81"/>
            <rFont val="Tahoma"/>
            <family val="2"/>
          </rPr>
          <t>Claudia Perilla:</t>
        </r>
        <r>
          <rPr>
            <sz val="9"/>
            <color indexed="81"/>
            <rFont val="Tahoma"/>
            <family val="2"/>
          </rPr>
          <t xml:space="preserve">
Debe diligenciarv el ancho del papel</t>
        </r>
      </text>
    </comment>
    <comment ref="U42" authorId="0" shapeId="0" xr:uid="{AAD23C2D-0F76-4EF1-8D78-94F3EF39758D}">
      <text>
        <r>
          <rPr>
            <b/>
            <sz val="9"/>
            <color indexed="81"/>
            <rFont val="Tahoma"/>
            <family val="2"/>
          </rPr>
          <t>Claudia Perilla:</t>
        </r>
        <r>
          <rPr>
            <sz val="9"/>
            <color indexed="81"/>
            <rFont val="Tahoma"/>
            <family val="2"/>
          </rPr>
          <t xml:space="preserve">
Debe diligenciar el alto del papel</t>
        </r>
      </text>
    </comment>
    <comment ref="W43" authorId="0" shapeId="0" xr:uid="{EB64B106-B586-4257-B345-605B9B38A248}">
      <text>
        <r>
          <rPr>
            <b/>
            <sz val="9"/>
            <color indexed="81"/>
            <rFont val="Tahoma"/>
            <family val="2"/>
          </rPr>
          <t>Claudia Perilla:</t>
        </r>
        <r>
          <rPr>
            <sz val="9"/>
            <color indexed="81"/>
            <rFont val="Tahoma"/>
            <family val="2"/>
          </rPr>
          <t xml:space="preserve">
No debe cambiar este numero</t>
        </r>
      </text>
    </comment>
    <comment ref="AE43" authorId="0" shapeId="0" xr:uid="{D14FA05F-E99E-4F1E-8BD6-3D7854DC5A5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D883EDE-2C5F-4888-9774-1B37C7A883F6}">
      <text>
        <r>
          <rPr>
            <b/>
            <sz val="9"/>
            <color indexed="81"/>
            <rFont val="Tahoma"/>
            <family val="2"/>
          </rPr>
          <t>Claudia Perilla:</t>
        </r>
        <r>
          <rPr>
            <sz val="9"/>
            <color indexed="81"/>
            <rFont val="Tahoma"/>
            <family val="2"/>
          </rPr>
          <t xml:space="preserve">
No debe cambiar este numero</t>
        </r>
      </text>
    </comment>
    <comment ref="AE45" authorId="0" shapeId="0" xr:uid="{45B23B1D-2554-4178-B22D-1527FD1DF145}">
      <text>
        <r>
          <rPr>
            <b/>
            <sz val="9"/>
            <color indexed="81"/>
            <rFont val="Tahoma"/>
            <family val="2"/>
          </rPr>
          <t>Claudia Perilla:</t>
        </r>
        <r>
          <rPr>
            <sz val="9"/>
            <color indexed="81"/>
            <rFont val="Tahoma"/>
            <family val="2"/>
          </rPr>
          <t xml:space="preserve">
Este 1 es fijo siempre
</t>
        </r>
      </text>
    </comment>
    <comment ref="AE46" authorId="0" shapeId="0" xr:uid="{D74A9B25-97BC-4E68-88A5-9471068617F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3D18577A-087E-4D57-A6A9-5E96BF01AEE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B904909-F5CD-4E83-94DB-CCCEA437A87D}">
      <text>
        <r>
          <rPr>
            <b/>
            <sz val="9"/>
            <color indexed="81"/>
            <rFont val="Tahoma"/>
            <family val="2"/>
          </rPr>
          <t>Claudia Perilla:</t>
        </r>
        <r>
          <rPr>
            <sz val="9"/>
            <color indexed="81"/>
            <rFont val="Tahoma"/>
            <family val="2"/>
          </rPr>
          <t xml:space="preserve">
No debe cambiar este numero</t>
        </r>
      </text>
    </comment>
    <comment ref="G48" authorId="0" shapeId="0" xr:uid="{3450829E-473C-40A2-83B4-AC4C4385FA9D}">
      <text>
        <r>
          <rPr>
            <b/>
            <sz val="9"/>
            <color indexed="81"/>
            <rFont val="Tahoma"/>
            <family val="2"/>
          </rPr>
          <t>Claudia Perilla:</t>
        </r>
        <r>
          <rPr>
            <sz val="9"/>
            <color indexed="81"/>
            <rFont val="Tahoma"/>
            <family val="2"/>
          </rPr>
          <t xml:space="preserve">
Escoja el vinilo</t>
        </r>
      </text>
    </comment>
    <comment ref="AE48" authorId="0" shapeId="0" xr:uid="{D5B5383C-A09D-4BC2-8968-9585FF6379CF}">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37657C3-67D1-46B3-93AB-71700784B834}">
      <text>
        <r>
          <rPr>
            <b/>
            <sz val="9"/>
            <color indexed="81"/>
            <rFont val="Tahoma"/>
            <family val="2"/>
          </rPr>
          <t>Claudia Perilla:</t>
        </r>
        <r>
          <rPr>
            <sz val="9"/>
            <color indexed="81"/>
            <rFont val="Tahoma"/>
            <family val="2"/>
          </rPr>
          <t xml:space="preserve">
Debe colocar "1" si debe llevar este material
</t>
        </r>
      </text>
    </comment>
    <comment ref="W50" authorId="0" shapeId="0" xr:uid="{2F02DD74-4A73-459A-A2F2-6112E3D2D416}">
      <text>
        <r>
          <rPr>
            <b/>
            <sz val="9"/>
            <color indexed="81"/>
            <rFont val="Tahoma"/>
            <family val="2"/>
          </rPr>
          <t>Claudia Perilla:</t>
        </r>
        <r>
          <rPr>
            <sz val="9"/>
            <color indexed="81"/>
            <rFont val="Tahoma"/>
            <family val="2"/>
          </rPr>
          <t xml:space="preserve">
Debe colocar "1" si debe llevar este material
</t>
        </r>
      </text>
    </comment>
    <comment ref="W51" authorId="0" shapeId="0" xr:uid="{47ECB2DB-6D0D-4D67-B275-1A1840274481}">
      <text>
        <r>
          <rPr>
            <b/>
            <sz val="9"/>
            <color indexed="81"/>
            <rFont val="Tahoma"/>
            <family val="2"/>
          </rPr>
          <t>Claudia Perilla:</t>
        </r>
        <r>
          <rPr>
            <sz val="9"/>
            <color indexed="81"/>
            <rFont val="Tahoma"/>
            <family val="2"/>
          </rPr>
          <t xml:space="preserve">
Debe colocar "1" si debe llevar este material
</t>
        </r>
      </text>
    </comment>
    <comment ref="W52" authorId="0" shapeId="0" xr:uid="{294CAB31-2CCA-4602-BF69-0F9B37C8FF53}">
      <text>
        <r>
          <rPr>
            <b/>
            <sz val="9"/>
            <color indexed="81"/>
            <rFont val="Tahoma"/>
            <family val="2"/>
          </rPr>
          <t>Claudia Perilla:</t>
        </r>
        <r>
          <rPr>
            <sz val="9"/>
            <color indexed="81"/>
            <rFont val="Tahoma"/>
            <family val="2"/>
          </rPr>
          <t xml:space="preserve">
Debe colocar "1" si debe llevar este material
</t>
        </r>
      </text>
    </comment>
    <comment ref="W53" authorId="0" shapeId="0" xr:uid="{F39D6BD6-A6A3-440B-AB9E-121F35EA42B3}">
      <text>
        <r>
          <rPr>
            <b/>
            <sz val="9"/>
            <color indexed="81"/>
            <rFont val="Tahoma"/>
            <family val="2"/>
          </rPr>
          <t>Claudia Perilla:</t>
        </r>
        <r>
          <rPr>
            <sz val="9"/>
            <color indexed="81"/>
            <rFont val="Tahoma"/>
            <family val="2"/>
          </rPr>
          <t xml:space="preserve">
Debe colocar "1" si debe llevar este material
</t>
        </r>
      </text>
    </comment>
    <comment ref="W54" authorId="0" shapeId="0" xr:uid="{F4E8C8D4-CD7B-4792-AD21-A41DCC269694}">
      <text>
        <r>
          <rPr>
            <b/>
            <sz val="9"/>
            <color indexed="81"/>
            <rFont val="Tahoma"/>
            <family val="2"/>
          </rPr>
          <t>Claudia Perilla:</t>
        </r>
        <r>
          <rPr>
            <sz val="9"/>
            <color indexed="81"/>
            <rFont val="Tahoma"/>
            <family val="2"/>
          </rPr>
          <t xml:space="preserve">
Debe colocar "1" si debe llevar este material
</t>
        </r>
      </text>
    </comment>
    <comment ref="W55" authorId="0" shapeId="0" xr:uid="{8677CE9E-962C-41EC-99EB-8038A8861C81}">
      <text>
        <r>
          <rPr>
            <b/>
            <sz val="9"/>
            <color indexed="81"/>
            <rFont val="Tahoma"/>
            <family val="2"/>
          </rPr>
          <t>Claudia Perilla:</t>
        </r>
        <r>
          <rPr>
            <sz val="9"/>
            <color indexed="81"/>
            <rFont val="Tahoma"/>
            <family val="2"/>
          </rPr>
          <t xml:space="preserve">
Debe colocar "1" si debe llevar este material
</t>
        </r>
      </text>
    </comment>
    <comment ref="W56" authorId="0" shapeId="0" xr:uid="{3161FEE3-1A3C-434B-8A78-6FF60A9A2DE9}">
      <text>
        <r>
          <rPr>
            <b/>
            <sz val="9"/>
            <color indexed="81"/>
            <rFont val="Tahoma"/>
            <family val="2"/>
          </rPr>
          <t>Claudia Perilla:</t>
        </r>
        <r>
          <rPr>
            <sz val="9"/>
            <color indexed="81"/>
            <rFont val="Tahoma"/>
            <family val="2"/>
          </rPr>
          <t xml:space="preserve">
Debe colocar "1" si debe llevar este material
</t>
        </r>
      </text>
    </comment>
    <comment ref="W57" authorId="0" shapeId="0" xr:uid="{DF853453-036A-43F7-9243-6045BA08446A}">
      <text>
        <r>
          <rPr>
            <b/>
            <sz val="9"/>
            <color indexed="81"/>
            <rFont val="Tahoma"/>
            <family val="2"/>
          </rPr>
          <t>Claudia Perilla:</t>
        </r>
        <r>
          <rPr>
            <sz val="9"/>
            <color indexed="81"/>
            <rFont val="Tahoma"/>
            <family val="2"/>
          </rPr>
          <t xml:space="preserve">
Debe colocar "1" si debe llevar este material
</t>
        </r>
      </text>
    </comment>
    <comment ref="W58" authorId="0" shapeId="0" xr:uid="{B1157526-283C-4A32-BBAA-9F509F22612F}">
      <text>
        <r>
          <rPr>
            <b/>
            <sz val="9"/>
            <color indexed="81"/>
            <rFont val="Tahoma"/>
            <family val="2"/>
          </rPr>
          <t>Claudia Perilla:</t>
        </r>
        <r>
          <rPr>
            <sz val="9"/>
            <color indexed="81"/>
            <rFont val="Tahoma"/>
            <family val="2"/>
          </rPr>
          <t xml:space="preserve">
Debe colocar una 
"X" si debe llevar este material
</t>
        </r>
      </text>
    </comment>
    <comment ref="W59" authorId="0" shapeId="0" xr:uid="{69089C47-D3E1-4FFC-B359-CACFA6845F80}">
      <text>
        <r>
          <rPr>
            <b/>
            <sz val="9"/>
            <color indexed="81"/>
            <rFont val="Tahoma"/>
            <family val="2"/>
          </rPr>
          <t>Claudia Perilla:</t>
        </r>
        <r>
          <rPr>
            <sz val="9"/>
            <color indexed="81"/>
            <rFont val="Tahoma"/>
            <family val="2"/>
          </rPr>
          <t xml:space="preserve">
Debe colocar una 
"X" si debe llevar este material
</t>
        </r>
      </text>
    </comment>
    <comment ref="W60" authorId="0" shapeId="0" xr:uid="{E7FB7BC4-7021-4DBE-8DA7-E5CB144257B0}">
      <text>
        <r>
          <rPr>
            <b/>
            <sz val="9"/>
            <color indexed="81"/>
            <rFont val="Tahoma"/>
            <family val="2"/>
          </rPr>
          <t>Claudia Perilla:</t>
        </r>
        <r>
          <rPr>
            <sz val="9"/>
            <color indexed="81"/>
            <rFont val="Tahoma"/>
            <family val="2"/>
          </rPr>
          <t xml:space="preserve">
Debe colocar una 
"X" si debe llevar este material
</t>
        </r>
      </text>
    </comment>
    <comment ref="W61" authorId="0" shapeId="0" xr:uid="{6D53B49D-2100-4695-A8C2-48AC941B9A55}">
      <text>
        <r>
          <rPr>
            <b/>
            <sz val="9"/>
            <color indexed="81"/>
            <rFont val="Tahoma"/>
            <family val="2"/>
          </rPr>
          <t>Claudia Perilla:</t>
        </r>
        <r>
          <rPr>
            <sz val="9"/>
            <color indexed="81"/>
            <rFont val="Tahoma"/>
            <family val="2"/>
          </rPr>
          <t xml:space="preserve">
Debe colocar una 
"X" si debe llevar este material
</t>
        </r>
      </text>
    </comment>
    <comment ref="W62" authorId="0" shapeId="0" xr:uid="{DFF7613B-59D4-40BF-B4FA-25B8682C54B7}">
      <text>
        <r>
          <rPr>
            <b/>
            <sz val="9"/>
            <color indexed="81"/>
            <rFont val="Tahoma"/>
            <family val="2"/>
          </rPr>
          <t>Claudia Perilla:</t>
        </r>
        <r>
          <rPr>
            <sz val="9"/>
            <color indexed="81"/>
            <rFont val="Tahoma"/>
            <family val="2"/>
          </rPr>
          <t xml:space="preserve">
Debe colocar una 
"X" si debe llevar este material
</t>
        </r>
      </text>
    </comment>
    <comment ref="W63" authorId="0" shapeId="0" xr:uid="{25E6EA4B-7219-4AC4-8693-9408890BDFFF}">
      <text>
        <r>
          <rPr>
            <b/>
            <sz val="9"/>
            <color indexed="81"/>
            <rFont val="Tahoma"/>
            <family val="2"/>
          </rPr>
          <t>Claudia Perilla:</t>
        </r>
        <r>
          <rPr>
            <sz val="9"/>
            <color indexed="81"/>
            <rFont val="Tahoma"/>
            <family val="2"/>
          </rPr>
          <t xml:space="preserve">
Debe colocar una 
"X" si debe llevar este material
</t>
        </r>
      </text>
    </comment>
    <comment ref="W64" authorId="0" shapeId="0" xr:uid="{DA116777-771A-4551-892C-5F3312CF63ED}">
      <text>
        <r>
          <rPr>
            <b/>
            <sz val="9"/>
            <color indexed="81"/>
            <rFont val="Tahoma"/>
            <family val="2"/>
          </rPr>
          <t>Claudia Perilla:</t>
        </r>
        <r>
          <rPr>
            <sz val="9"/>
            <color indexed="81"/>
            <rFont val="Tahoma"/>
            <family val="2"/>
          </rPr>
          <t xml:space="preserve">
Debe colocar una 
"X" si debe llevar este material
</t>
        </r>
      </text>
    </comment>
    <comment ref="M69" authorId="0" shapeId="0" xr:uid="{7B2C0936-C141-4279-9F96-86F163A10864}">
      <text>
        <r>
          <rPr>
            <b/>
            <sz val="9"/>
            <color indexed="81"/>
            <rFont val="Tahoma"/>
            <family val="2"/>
          </rPr>
          <t>Claudia Perilla: Coloca en la clave de clasificacion ROPMAQ1</t>
        </r>
      </text>
    </comment>
    <comment ref="AA70" authorId="0" shapeId="0" xr:uid="{6658B5EF-AC16-4B19-9267-03628A684383}">
      <text>
        <r>
          <rPr>
            <b/>
            <sz val="9"/>
            <color indexed="81"/>
            <rFont val="Tahoma"/>
            <family val="2"/>
          </rPr>
          <t>Claudia Perilla:</t>
        </r>
        <r>
          <rPr>
            <sz val="9"/>
            <color indexed="81"/>
            <rFont val="Tahoma"/>
            <family val="2"/>
          </rPr>
          <t xml:space="preserve">
Diligenciar Cantidad de partes a cotar
</t>
        </r>
      </text>
    </comment>
    <comment ref="AA71" authorId="0" shapeId="0" xr:uid="{BF964D24-9E38-4EA8-8E7C-EE09800C5B5D}">
      <text>
        <r>
          <rPr>
            <b/>
            <sz val="9"/>
            <color indexed="81"/>
            <rFont val="Tahoma"/>
            <family val="2"/>
          </rPr>
          <t>Claudia Perilla:</t>
        </r>
        <r>
          <rPr>
            <sz val="9"/>
            <color indexed="81"/>
            <rFont val="Tahoma"/>
            <family val="2"/>
          </rPr>
          <t xml:space="preserve">
Diligenciar Cantidad de partes a cotar</t>
        </r>
      </text>
    </comment>
    <comment ref="AA72" authorId="0" shapeId="0" xr:uid="{0ECE2A22-433B-4A75-AA2D-6180E090C997}">
      <text>
        <r>
          <rPr>
            <b/>
            <sz val="9"/>
            <color indexed="81"/>
            <rFont val="Tahoma"/>
            <family val="2"/>
          </rPr>
          <t>Claudia Perilla:</t>
        </r>
        <r>
          <rPr>
            <sz val="9"/>
            <color indexed="81"/>
            <rFont val="Tahoma"/>
            <family val="2"/>
          </rPr>
          <t xml:space="preserve">
Diligenciar Cantidad de partes a estampar</t>
        </r>
      </text>
    </comment>
    <comment ref="AA73" authorId="0" shapeId="0" xr:uid="{CA6966B4-F4F3-4C3C-9667-246963802384}">
      <text>
        <r>
          <rPr>
            <b/>
            <sz val="9"/>
            <color indexed="81"/>
            <rFont val="Tahoma"/>
            <family val="2"/>
          </rPr>
          <t>Claudia Perilla:</t>
        </r>
        <r>
          <rPr>
            <sz val="9"/>
            <color indexed="81"/>
            <rFont val="Tahoma"/>
            <family val="2"/>
          </rPr>
          <t xml:space="preserve">
Diligenciar Cantidad de partes a estampar</t>
        </r>
      </text>
    </comment>
    <comment ref="AD75" authorId="0" shapeId="0" xr:uid="{6E6E27CE-EC79-4F01-9AF5-719FA8F5784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A5CF6368-B523-4E7D-8487-167810F30634}">
      <text>
        <r>
          <rPr>
            <b/>
            <sz val="9"/>
            <color indexed="81"/>
            <rFont val="Tahoma"/>
            <family val="2"/>
          </rPr>
          <t>Claudia Perilla: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8DEEAB3B-ABAB-4A48-9B56-ACC14086446C}">
      <text>
        <r>
          <rPr>
            <b/>
            <sz val="9"/>
            <color indexed="81"/>
            <rFont val="Tahoma"/>
            <family val="2"/>
          </rPr>
          <t>Claudia Perilla:</t>
        </r>
        <r>
          <rPr>
            <sz val="9"/>
            <color indexed="81"/>
            <rFont val="Tahoma"/>
            <family val="2"/>
          </rPr>
          <t xml:space="preserve">
Dligenciar SI si lleva , de lo contrario poner NO</t>
        </r>
      </text>
    </comment>
    <comment ref="AD3" authorId="0" shapeId="0" xr:uid="{6864C6E6-3B56-4E41-BC52-EBC50C5A0896}">
      <text>
        <r>
          <rPr>
            <b/>
            <sz val="9"/>
            <color indexed="81"/>
            <rFont val="Tahoma"/>
            <family val="2"/>
          </rPr>
          <t>Claudia Perilla:</t>
        </r>
        <r>
          <rPr>
            <sz val="9"/>
            <color indexed="81"/>
            <rFont val="Tahoma"/>
            <family val="2"/>
          </rPr>
          <t xml:space="preserve">
Dligenciar SI si lleva , de lo contrario poner NO</t>
        </r>
      </text>
    </comment>
    <comment ref="AI3" authorId="0" shapeId="0" xr:uid="{4A1E52AF-C12F-4BD0-ADD2-56980C69CC07}">
      <text>
        <r>
          <rPr>
            <b/>
            <sz val="9"/>
            <color indexed="81"/>
            <rFont val="Tahoma"/>
            <family val="2"/>
          </rPr>
          <t>Claudia Perilla:</t>
        </r>
        <r>
          <rPr>
            <sz val="9"/>
            <color indexed="81"/>
            <rFont val="Tahoma"/>
            <family val="2"/>
          </rPr>
          <t xml:space="preserve">
Dligenciar SI si lleva , de lo contrario poner NO</t>
        </r>
      </text>
    </comment>
    <comment ref="AN3" authorId="0" shapeId="0" xr:uid="{41861CF0-6EC0-4D9B-97E8-33FE87F21B51}">
      <text>
        <r>
          <rPr>
            <b/>
            <sz val="9"/>
            <color indexed="81"/>
            <rFont val="Tahoma"/>
            <family val="2"/>
          </rPr>
          <t>Claudia Perilla:</t>
        </r>
        <r>
          <rPr>
            <sz val="9"/>
            <color indexed="81"/>
            <rFont val="Tahoma"/>
            <family val="2"/>
          </rPr>
          <t xml:space="preserve">
Dligenciar SI si lleva , de lo contrario poner NO</t>
        </r>
      </text>
    </comment>
    <comment ref="AA6" authorId="0" shapeId="0" xr:uid="{EF7B5B40-20F1-4950-B433-794FB87CFBD4}">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BEC8804D-CF17-42AD-A44C-7D776371CDAE}">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43A580C-0B48-4ECA-AE5C-D45C3EFCC84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95F191D-048C-47C8-ADAF-8EC2160BB221}">
      <text>
        <r>
          <rPr>
            <b/>
            <sz val="9"/>
            <color indexed="81"/>
            <rFont val="Tahoma"/>
            <family val="2"/>
          </rPr>
          <t>Andres Rodriguez:</t>
        </r>
        <r>
          <rPr>
            <sz val="9"/>
            <color indexed="81"/>
            <rFont val="Tahoma"/>
            <family val="2"/>
          </rPr>
          <t xml:space="preserve">
Si es Infaltable Diligencie</t>
        </r>
      </text>
    </comment>
    <comment ref="AT22" authorId="0" shapeId="0" xr:uid="{DA8F7839-91A4-41BF-B653-E72F66361DE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8CD3C86-9159-4615-8796-ECB023FFF16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C201404-D780-4365-91FA-28F1DDD10D7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F91E2F2-E728-4C88-B10E-4213777EA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4DCBDBE-DB3C-4BD0-8747-4149A067A95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B71C94D7-69C6-4F12-B384-9EC44293F2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9266D500-67CA-4324-B2ED-ABD0A54AAAF7}">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2AF1D77-CFBC-44A5-8D21-6CBB121B7F4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A60DFD7-DA3C-467B-B852-B575E888ADA3}">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57026AB-A1F7-40B9-8FDE-D7EE580589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3F5BED-7C10-482F-AB28-2525F7AFDDF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DAF9BA91-42A8-4EC7-8ACC-CD6E0118A0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2B3980-F94C-43E9-90F0-414054D5DBD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A8F3FDD-EBE7-4268-A68D-2DB4F83805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C525A9-8BA0-4FBD-95C0-E4E0759743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DA4AF37-8054-48BD-B29F-DCB4CA33430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4FBAB328-6025-4544-9F7C-33F27AF649A7}">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401257B-E5CB-4B66-BF47-273FC6BBC0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5794AEC-C8F5-49B0-938C-C7C5D276462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8C69591-1803-4EE4-BADD-D49E4453BE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051FFA-74EF-4A25-9C4D-084BDE6760D9}">
      <text>
        <r>
          <rPr>
            <b/>
            <sz val="9"/>
            <color indexed="81"/>
            <rFont val="Tahoma"/>
            <family val="2"/>
          </rPr>
          <t>Claudia Perilla:</t>
        </r>
        <r>
          <rPr>
            <sz val="9"/>
            <color indexed="81"/>
            <rFont val="Tahoma"/>
            <family val="2"/>
          </rPr>
          <t xml:space="preserve">
Diligenciar la parte de la prenda que lleva la tela.</t>
        </r>
      </text>
    </comment>
    <comment ref="AS34" authorId="0" shapeId="0" xr:uid="{D2EA0BE6-166B-45DF-AF6B-CA7A29F508C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0D8FC6-60F7-4296-B4A4-3291A587471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52BDF51-3FC1-4516-A3F2-FDC8898C9D4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6AE32DC-79F9-4C38-8EF0-8CAF61F462D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E754BD4-A923-41BF-9C77-9CE846DD15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D15458C-E944-4A39-AB21-C358B850EBF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CDDA8B4-CFB5-4F04-93F4-283424A1A3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E6E0B4C-FF49-4FE8-AF7B-095DBB396BDA}">
      <text>
        <r>
          <rPr>
            <b/>
            <sz val="9"/>
            <color indexed="81"/>
            <rFont val="Tahoma"/>
            <family val="2"/>
          </rPr>
          <t>Claudia Perilla:</t>
        </r>
        <r>
          <rPr>
            <sz val="9"/>
            <color indexed="81"/>
            <rFont val="Tahoma"/>
            <family val="2"/>
          </rPr>
          <t xml:space="preserve">
Diligenciar la parte de la prenda que lleva la tela.</t>
        </r>
      </text>
    </comment>
    <comment ref="AS38" authorId="0" shapeId="0" xr:uid="{F4F581F4-BFE8-41D6-BB3A-82B22D8954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73D2A241-1634-4E04-BB49-E07BBD9764E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A952E252-5EE2-4826-A5A3-B79FDA4258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00101A5-8166-46DD-8BA9-575E975E133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90B034B4-E0C7-443F-9BDC-6B70872E5B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36E2B707-43BD-439F-9FEF-4DCF4195A9E8}">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6951E8D-1067-4A63-A2CE-5F9B6C7B86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B4098EC-C789-431C-B666-379F1CAFD592}">
      <text>
        <r>
          <rPr>
            <b/>
            <sz val="9"/>
            <color indexed="81"/>
            <rFont val="Tahoma"/>
            <family val="2"/>
          </rPr>
          <t>Claudia Perilla:</t>
        </r>
        <r>
          <rPr>
            <sz val="9"/>
            <color indexed="81"/>
            <rFont val="Tahoma"/>
            <family val="2"/>
          </rPr>
          <t xml:space="preserve">
Diligenciar la parte de la prenda que lleva la tela.</t>
        </r>
      </text>
    </comment>
    <comment ref="AS42" authorId="0" shapeId="0" xr:uid="{1F7FCE37-32BB-4D66-BEE5-A30D3B0AE0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0334E0D-89A2-4E46-AE0E-512A68313308}">
      <text>
        <r>
          <rPr>
            <b/>
            <sz val="9"/>
            <color indexed="81"/>
            <rFont val="Tahoma"/>
            <family val="2"/>
          </rPr>
          <t>Claudia Perilla:</t>
        </r>
        <r>
          <rPr>
            <sz val="9"/>
            <color indexed="81"/>
            <rFont val="Tahoma"/>
            <family val="2"/>
          </rPr>
          <t xml:space="preserve">
Diligenciar la parte de la prenda que lleva la tela.</t>
        </r>
      </text>
    </comment>
    <comment ref="AS43" authorId="0" shapeId="0" xr:uid="{80CF072A-8AF4-41A7-95B2-92D3626792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BEBD4CC-D667-427A-A68E-B18B9ED2B9D5}">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945B3FE-BD97-496D-9059-448093A4E691}">
      <text>
        <r>
          <rPr>
            <b/>
            <sz val="9"/>
            <color indexed="81"/>
            <rFont val="Tahoma"/>
            <family val="2"/>
          </rPr>
          <t>Claudia Perilla:</t>
        </r>
        <r>
          <rPr>
            <sz val="9"/>
            <color indexed="81"/>
            <rFont val="Tahoma"/>
            <family val="2"/>
          </rPr>
          <t xml:space="preserve">
Debe diligenciar Version de FC</t>
        </r>
      </text>
    </comment>
    <comment ref="F6" authorId="0" shapeId="0" xr:uid="{964F0B4E-C6BB-4D78-B9F7-DF023AA3B7D0}">
      <text>
        <r>
          <rPr>
            <b/>
            <sz val="9"/>
            <color indexed="81"/>
            <rFont val="Tahoma"/>
            <family val="2"/>
          </rPr>
          <t>Claudia Perilla:</t>
        </r>
        <r>
          <rPr>
            <sz val="9"/>
            <color indexed="81"/>
            <rFont val="Tahoma"/>
            <family val="2"/>
          </rPr>
          <t xml:space="preserve">
Seleccionar tipo de tejido para que calcule tasa</t>
        </r>
      </text>
    </comment>
    <comment ref="M6" authorId="0" shapeId="0" xr:uid="{26AC5A9B-1948-4358-8AE5-6C21BC7D6AF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A6B55F35-301E-4A73-824A-7A65C87C0E56}">
      <text>
        <r>
          <rPr>
            <b/>
            <sz val="9"/>
            <color indexed="81"/>
            <rFont val="Tahoma"/>
            <family val="2"/>
          </rPr>
          <t>Claudia Perilla:</t>
        </r>
        <r>
          <rPr>
            <sz val="9"/>
            <color indexed="81"/>
            <rFont val="Tahoma"/>
            <family val="2"/>
          </rPr>
          <t xml:space="preserve">
Debe colocar obligatorio # prendas por codigo de PT</t>
        </r>
      </text>
    </comment>
    <comment ref="P10" authorId="0" shapeId="0" xr:uid="{F03876FD-0367-4D98-A318-A02590AC5488}">
      <text>
        <r>
          <rPr>
            <b/>
            <sz val="9"/>
            <color indexed="81"/>
            <rFont val="Tahoma"/>
            <family val="2"/>
          </rPr>
          <t>Claudia Perilla:</t>
        </r>
        <r>
          <rPr>
            <sz val="9"/>
            <color indexed="81"/>
            <rFont val="Tahoma"/>
            <family val="2"/>
          </rPr>
          <t xml:space="preserve">
Debe diligenciar si o no</t>
        </r>
      </text>
    </comment>
    <comment ref="B12" authorId="0" shapeId="0" xr:uid="{53F04128-A645-405C-99E0-3CA155C7AA41}">
      <text>
        <r>
          <rPr>
            <b/>
            <sz val="9"/>
            <color indexed="81"/>
            <rFont val="Tahoma"/>
            <family val="2"/>
          </rPr>
          <t>Claudia Perilla:</t>
        </r>
        <r>
          <rPr>
            <sz val="9"/>
            <color indexed="81"/>
            <rFont val="Tahoma"/>
            <family val="2"/>
          </rPr>
          <t xml:space="preserve">
Realizar el filtro
</t>
        </r>
      </text>
    </comment>
    <comment ref="Z13" authorId="0" shapeId="0" xr:uid="{B4BCDA37-4F74-4E3F-8439-558E67692D24}">
      <text>
        <r>
          <rPr>
            <b/>
            <sz val="9"/>
            <color indexed="81"/>
            <rFont val="Tahoma"/>
            <family val="2"/>
          </rPr>
          <t>Claudia Perilla:</t>
        </r>
        <r>
          <rPr>
            <sz val="9"/>
            <color indexed="81"/>
            <rFont val="Tahoma"/>
            <family val="2"/>
          </rPr>
          <t xml:space="preserve">
Diligenciar costo de estampado</t>
        </r>
      </text>
    </comment>
    <comment ref="AG13" authorId="0" shapeId="0" xr:uid="{317E6B55-AEDF-4B37-8ECF-A7E2010752AC}">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2449923-915A-46B8-9696-E1B2C949F0F2}">
      <text>
        <r>
          <rPr>
            <b/>
            <sz val="9"/>
            <color indexed="81"/>
            <rFont val="Tahoma"/>
            <family val="2"/>
          </rPr>
          <t>Claudia Perilla:</t>
        </r>
        <r>
          <rPr>
            <sz val="9"/>
            <color indexed="81"/>
            <rFont val="Tahoma"/>
            <family val="2"/>
          </rPr>
          <t xml:space="preserve">
Diligenciar costo de estampado</t>
        </r>
      </text>
    </comment>
    <comment ref="Z15" authorId="0" shapeId="0" xr:uid="{064165E2-6B80-429E-914F-F11782539FC4}">
      <text>
        <r>
          <rPr>
            <b/>
            <sz val="9"/>
            <color indexed="81"/>
            <rFont val="Tahoma"/>
            <family val="2"/>
          </rPr>
          <t>Claudia Perilla:</t>
        </r>
        <r>
          <rPr>
            <sz val="9"/>
            <color indexed="81"/>
            <rFont val="Tahoma"/>
            <family val="2"/>
          </rPr>
          <t xml:space="preserve">
Diligenciar costo de estampado</t>
        </r>
      </text>
    </comment>
    <comment ref="Z16" authorId="0" shapeId="0" xr:uid="{D11962FC-0E58-4F11-9CAF-21A675DA201F}">
      <text>
        <r>
          <rPr>
            <b/>
            <sz val="9"/>
            <color indexed="81"/>
            <rFont val="Tahoma"/>
            <family val="2"/>
          </rPr>
          <t>Claudia Perilla:</t>
        </r>
        <r>
          <rPr>
            <sz val="9"/>
            <color indexed="81"/>
            <rFont val="Tahoma"/>
            <family val="2"/>
          </rPr>
          <t xml:space="preserve">
Diligenciar costo de estampado</t>
        </r>
      </text>
    </comment>
    <comment ref="Z17" authorId="0" shapeId="0" xr:uid="{37B33453-437B-4091-82E2-69D9B191895B}">
      <text>
        <r>
          <rPr>
            <b/>
            <sz val="9"/>
            <color indexed="81"/>
            <rFont val="Tahoma"/>
            <family val="2"/>
          </rPr>
          <t>Claudia Perilla:</t>
        </r>
        <r>
          <rPr>
            <sz val="9"/>
            <color indexed="81"/>
            <rFont val="Tahoma"/>
            <family val="2"/>
          </rPr>
          <t xml:space="preserve">
Diligenciar costo de estampado</t>
        </r>
      </text>
    </comment>
    <comment ref="Z18" authorId="0" shapeId="0" xr:uid="{A2A592E2-07B7-4A49-9CCC-5F2020ACA375}">
      <text>
        <r>
          <rPr>
            <b/>
            <sz val="9"/>
            <color indexed="81"/>
            <rFont val="Tahoma"/>
            <family val="2"/>
          </rPr>
          <t>Claudia Perilla:</t>
        </r>
        <r>
          <rPr>
            <sz val="9"/>
            <color indexed="81"/>
            <rFont val="Tahoma"/>
            <family val="2"/>
          </rPr>
          <t xml:space="preserve">
Diligenciar costo de estampado</t>
        </r>
      </text>
    </comment>
    <comment ref="Z19" authorId="0" shapeId="0" xr:uid="{BF90AA0E-2625-4C34-A8BF-CAAD67393C0A}">
      <text>
        <r>
          <rPr>
            <b/>
            <sz val="9"/>
            <color indexed="81"/>
            <rFont val="Tahoma"/>
            <family val="2"/>
          </rPr>
          <t>Claudia Perilla:</t>
        </r>
        <r>
          <rPr>
            <sz val="9"/>
            <color indexed="81"/>
            <rFont val="Tahoma"/>
            <family val="2"/>
          </rPr>
          <t xml:space="preserve">
Diligenciar costo de estampado</t>
        </r>
      </text>
    </comment>
    <comment ref="Z20" authorId="0" shapeId="0" xr:uid="{88653A45-69DA-49CE-BD05-4D56E3464ABB}">
      <text>
        <r>
          <rPr>
            <b/>
            <sz val="9"/>
            <color indexed="81"/>
            <rFont val="Tahoma"/>
            <family val="2"/>
          </rPr>
          <t>Claudia Perilla:</t>
        </r>
        <r>
          <rPr>
            <sz val="9"/>
            <color indexed="81"/>
            <rFont val="Tahoma"/>
            <family val="2"/>
          </rPr>
          <t xml:space="preserve">
Diligenciar costo de estampado</t>
        </r>
      </text>
    </comment>
    <comment ref="Z21" authorId="0" shapeId="0" xr:uid="{4A3DFC9B-0B0F-471E-A1EA-58A0C7B166F8}">
      <text>
        <r>
          <rPr>
            <b/>
            <sz val="9"/>
            <color indexed="81"/>
            <rFont val="Tahoma"/>
            <family val="2"/>
          </rPr>
          <t>Claudia Perilla:</t>
        </r>
        <r>
          <rPr>
            <sz val="9"/>
            <color indexed="81"/>
            <rFont val="Tahoma"/>
            <family val="2"/>
          </rPr>
          <t xml:space="preserve">
Diligenciar costo de estampado</t>
        </r>
      </text>
    </comment>
    <comment ref="Z22" authorId="0" shapeId="0" xr:uid="{4AEEAC30-E728-4AB9-97F1-05025A8F8C3F}">
      <text>
        <r>
          <rPr>
            <b/>
            <sz val="9"/>
            <color indexed="81"/>
            <rFont val="Tahoma"/>
            <family val="2"/>
          </rPr>
          <t>Claudia Perilla:</t>
        </r>
        <r>
          <rPr>
            <sz val="9"/>
            <color indexed="81"/>
            <rFont val="Tahoma"/>
            <family val="2"/>
          </rPr>
          <t xml:space="preserve">
Diligenciar costo de estampado</t>
        </r>
      </text>
    </comment>
    <comment ref="Z23" authorId="0" shapeId="0" xr:uid="{9F8BF0F4-AD87-4FC9-8416-5B03404A3570}">
      <text>
        <r>
          <rPr>
            <b/>
            <sz val="9"/>
            <color indexed="81"/>
            <rFont val="Tahoma"/>
            <family val="2"/>
          </rPr>
          <t>Claudia Perilla:</t>
        </r>
        <r>
          <rPr>
            <sz val="9"/>
            <color indexed="81"/>
            <rFont val="Tahoma"/>
            <family val="2"/>
          </rPr>
          <t xml:space="preserve">
Diligenciar costo de estampado</t>
        </r>
      </text>
    </comment>
    <comment ref="Z24" authorId="0" shapeId="0" xr:uid="{3297DB2D-98FC-4511-8955-6CA3B54C1178}">
      <text>
        <r>
          <rPr>
            <b/>
            <sz val="9"/>
            <color indexed="81"/>
            <rFont val="Tahoma"/>
            <family val="2"/>
          </rPr>
          <t>Claudia Perilla:</t>
        </r>
        <r>
          <rPr>
            <sz val="9"/>
            <color indexed="81"/>
            <rFont val="Tahoma"/>
            <family val="2"/>
          </rPr>
          <t xml:space="preserve">
Diligenciar costo de estampado</t>
        </r>
      </text>
    </comment>
    <comment ref="Z25" authorId="0" shapeId="0" xr:uid="{1B002BB0-DFC1-43B5-A9EB-BE96A510F586}">
      <text>
        <r>
          <rPr>
            <b/>
            <sz val="9"/>
            <color indexed="81"/>
            <rFont val="Tahoma"/>
            <family val="2"/>
          </rPr>
          <t>Claudia Perilla:</t>
        </r>
        <r>
          <rPr>
            <sz val="9"/>
            <color indexed="81"/>
            <rFont val="Tahoma"/>
            <family val="2"/>
          </rPr>
          <t xml:space="preserve">
Diligenciar costo de estampado</t>
        </r>
      </text>
    </comment>
    <comment ref="Z26" authorId="0" shapeId="0" xr:uid="{2F8E4539-C3A1-4033-B29F-6A0A456894CD}">
      <text>
        <r>
          <rPr>
            <b/>
            <sz val="9"/>
            <color indexed="81"/>
            <rFont val="Tahoma"/>
            <family val="2"/>
          </rPr>
          <t>Claudia Perilla:</t>
        </r>
        <r>
          <rPr>
            <sz val="9"/>
            <color indexed="81"/>
            <rFont val="Tahoma"/>
            <family val="2"/>
          </rPr>
          <t xml:space="preserve">
Diligenciar costo de estampado</t>
        </r>
      </text>
    </comment>
    <comment ref="Z27" authorId="0" shapeId="0" xr:uid="{B128E14F-4794-43CA-830F-38BD6AAAC840}">
      <text>
        <r>
          <rPr>
            <b/>
            <sz val="9"/>
            <color indexed="81"/>
            <rFont val="Tahoma"/>
            <family val="2"/>
          </rPr>
          <t>Claudia Perilla:</t>
        </r>
        <r>
          <rPr>
            <sz val="9"/>
            <color indexed="81"/>
            <rFont val="Tahoma"/>
            <family val="2"/>
          </rPr>
          <t xml:space="preserve">
Diligenciar costo de estampado</t>
        </r>
      </text>
    </comment>
    <comment ref="Z28" authorId="0" shapeId="0" xr:uid="{B2523D1C-33DD-477C-B0A2-3589BBCBBF19}">
      <text>
        <r>
          <rPr>
            <b/>
            <sz val="9"/>
            <color indexed="81"/>
            <rFont val="Tahoma"/>
            <family val="2"/>
          </rPr>
          <t>Claudia Perilla:</t>
        </r>
        <r>
          <rPr>
            <sz val="9"/>
            <color indexed="81"/>
            <rFont val="Tahoma"/>
            <family val="2"/>
          </rPr>
          <t xml:space="preserve">
Diligenciar costo de estampado</t>
        </r>
      </text>
    </comment>
    <comment ref="Z29" authorId="0" shapeId="0" xr:uid="{2A01D195-F1EF-437D-B79D-D618F7D49B2E}">
      <text>
        <r>
          <rPr>
            <b/>
            <sz val="9"/>
            <color indexed="81"/>
            <rFont val="Tahoma"/>
            <family val="2"/>
          </rPr>
          <t>Claudia Perilla:</t>
        </r>
        <r>
          <rPr>
            <sz val="9"/>
            <color indexed="81"/>
            <rFont val="Tahoma"/>
            <family val="2"/>
          </rPr>
          <t xml:space="preserve">
Diligenciar costo de estampado</t>
        </r>
      </text>
    </comment>
    <comment ref="Z30" authorId="0" shapeId="0" xr:uid="{4BFFD223-4B02-47F0-A4F2-14D575201273}">
      <text>
        <r>
          <rPr>
            <b/>
            <sz val="9"/>
            <color indexed="81"/>
            <rFont val="Tahoma"/>
            <family val="2"/>
          </rPr>
          <t>Claudia Perilla:</t>
        </r>
        <r>
          <rPr>
            <sz val="9"/>
            <color indexed="81"/>
            <rFont val="Tahoma"/>
            <family val="2"/>
          </rPr>
          <t xml:space="preserve">
Diligenciar costo de estampado</t>
        </r>
      </text>
    </comment>
    <comment ref="Z31" authorId="0" shapeId="0" xr:uid="{AC8BED9B-D89B-435B-B8F2-23E105D34806}">
      <text>
        <r>
          <rPr>
            <b/>
            <sz val="9"/>
            <color indexed="81"/>
            <rFont val="Tahoma"/>
            <family val="2"/>
          </rPr>
          <t>Claudia Perilla:</t>
        </r>
        <r>
          <rPr>
            <sz val="9"/>
            <color indexed="81"/>
            <rFont val="Tahoma"/>
            <family val="2"/>
          </rPr>
          <t xml:space="preserve">
Diligenciar costo de estampado</t>
        </r>
      </text>
    </comment>
    <comment ref="Z32" authorId="0" shapeId="0" xr:uid="{D35D1B9A-8D22-4FF4-A8D2-6B831EEE336C}">
      <text>
        <r>
          <rPr>
            <b/>
            <sz val="9"/>
            <color indexed="81"/>
            <rFont val="Tahoma"/>
            <family val="2"/>
          </rPr>
          <t>Claudia Perilla:</t>
        </r>
        <r>
          <rPr>
            <sz val="9"/>
            <color indexed="81"/>
            <rFont val="Tahoma"/>
            <family val="2"/>
          </rPr>
          <t xml:space="preserve">
Diligenciar costo de estampado</t>
        </r>
      </text>
    </comment>
    <comment ref="G41" authorId="0" shapeId="0" xr:uid="{D443A047-C335-447D-B465-5E756C9A6177}">
      <text>
        <r>
          <rPr>
            <b/>
            <sz val="9"/>
            <color indexed="81"/>
            <rFont val="Tahoma"/>
            <family val="2"/>
          </rPr>
          <t>Claudia Perilla:</t>
        </r>
        <r>
          <rPr>
            <sz val="9"/>
            <color indexed="81"/>
            <rFont val="Tahoma"/>
            <family val="2"/>
          </rPr>
          <t xml:space="preserve">
Debe escoger el
 color de papel </t>
        </r>
      </text>
    </comment>
    <comment ref="P41" authorId="0" shapeId="0" xr:uid="{4F5132F4-3198-49C0-80A1-D0587471F3FA}">
      <text>
        <r>
          <rPr>
            <b/>
            <sz val="9"/>
            <color indexed="81"/>
            <rFont val="Tahoma"/>
            <family val="2"/>
          </rPr>
          <t>Claudia Perilla:</t>
        </r>
        <r>
          <rPr>
            <sz val="9"/>
            <color indexed="81"/>
            <rFont val="Tahoma"/>
            <family val="2"/>
          </rPr>
          <t xml:space="preserve">
Debe diligenciarv el ancho del papel</t>
        </r>
      </text>
    </comment>
    <comment ref="U41" authorId="0" shapeId="0" xr:uid="{C3392238-8756-4B02-8A59-578895D9B216}">
      <text>
        <r>
          <rPr>
            <b/>
            <sz val="9"/>
            <color indexed="81"/>
            <rFont val="Tahoma"/>
            <family val="2"/>
          </rPr>
          <t>Claudia Perilla:</t>
        </r>
        <r>
          <rPr>
            <sz val="9"/>
            <color indexed="81"/>
            <rFont val="Tahoma"/>
            <family val="2"/>
          </rPr>
          <t xml:space="preserve">
Debe diligenciar el alto del papel</t>
        </r>
      </text>
    </comment>
    <comment ref="G42" authorId="0" shapeId="0" xr:uid="{AD04CC1F-B606-4C21-9D8F-01A4A7782089}">
      <text>
        <r>
          <rPr>
            <b/>
            <sz val="9"/>
            <color indexed="81"/>
            <rFont val="Tahoma"/>
            <family val="2"/>
          </rPr>
          <t>Claudia Perilla:</t>
        </r>
        <r>
          <rPr>
            <sz val="9"/>
            <color indexed="81"/>
            <rFont val="Tahoma"/>
            <family val="2"/>
          </rPr>
          <t xml:space="preserve">
Debe escoger el
 color de papel </t>
        </r>
      </text>
    </comment>
    <comment ref="P42" authorId="0" shapeId="0" xr:uid="{1B985564-4F60-4871-9144-F4688078D769}">
      <text>
        <r>
          <rPr>
            <b/>
            <sz val="9"/>
            <color indexed="81"/>
            <rFont val="Tahoma"/>
            <family val="2"/>
          </rPr>
          <t>Claudia Perilla:</t>
        </r>
        <r>
          <rPr>
            <sz val="9"/>
            <color indexed="81"/>
            <rFont val="Tahoma"/>
            <family val="2"/>
          </rPr>
          <t xml:space="preserve">
Debe diligenciarv el ancho del papel</t>
        </r>
      </text>
    </comment>
    <comment ref="U42" authorId="0" shapeId="0" xr:uid="{56BDB301-6575-46F6-9D85-798813712C50}">
      <text>
        <r>
          <rPr>
            <b/>
            <sz val="9"/>
            <color indexed="81"/>
            <rFont val="Tahoma"/>
            <family val="2"/>
          </rPr>
          <t>Claudia Perilla:</t>
        </r>
        <r>
          <rPr>
            <sz val="9"/>
            <color indexed="81"/>
            <rFont val="Tahoma"/>
            <family val="2"/>
          </rPr>
          <t xml:space="preserve">
Debe diligenciar el alto del papel</t>
        </r>
      </text>
    </comment>
    <comment ref="W43" authorId="0" shapeId="0" xr:uid="{68C5AD0F-EA74-4E8F-8546-003ED8C01283}">
      <text>
        <r>
          <rPr>
            <b/>
            <sz val="9"/>
            <color indexed="81"/>
            <rFont val="Tahoma"/>
            <family val="2"/>
          </rPr>
          <t>Claudia Perilla:</t>
        </r>
        <r>
          <rPr>
            <sz val="9"/>
            <color indexed="81"/>
            <rFont val="Tahoma"/>
            <family val="2"/>
          </rPr>
          <t xml:space="preserve">
No debe cambiar este numero</t>
        </r>
      </text>
    </comment>
    <comment ref="AE43" authorId="0" shapeId="0" xr:uid="{1E3FBD09-572F-4B9F-BAAA-B442CDA8E37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8CDAA2A-1426-40FD-B0C0-FC266A42A732}">
      <text>
        <r>
          <rPr>
            <b/>
            <sz val="9"/>
            <color indexed="81"/>
            <rFont val="Tahoma"/>
            <family val="2"/>
          </rPr>
          <t>Claudia Perilla:</t>
        </r>
        <r>
          <rPr>
            <sz val="9"/>
            <color indexed="81"/>
            <rFont val="Tahoma"/>
            <family val="2"/>
          </rPr>
          <t xml:space="preserve">
No debe cambiar este numero</t>
        </r>
      </text>
    </comment>
    <comment ref="AE45" authorId="0" shapeId="0" xr:uid="{35949A24-CB21-41F5-AAB3-D2CE8A37BE2A}">
      <text>
        <r>
          <rPr>
            <b/>
            <sz val="9"/>
            <color indexed="81"/>
            <rFont val="Tahoma"/>
            <family val="2"/>
          </rPr>
          <t>Claudia Perilla:</t>
        </r>
        <r>
          <rPr>
            <sz val="9"/>
            <color indexed="81"/>
            <rFont val="Tahoma"/>
            <family val="2"/>
          </rPr>
          <t xml:space="preserve">
Este 1 es fijo siempre
</t>
        </r>
      </text>
    </comment>
    <comment ref="AE46" authorId="0" shapeId="0" xr:uid="{FC718747-F398-4F4F-9519-9A46F3716E88}">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DE5AC94-1F94-4019-AEC5-DE2E7E93D2F5}">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46E32D7B-CB86-4021-9022-592790D31CDF}">
      <text>
        <r>
          <rPr>
            <b/>
            <sz val="9"/>
            <color indexed="81"/>
            <rFont val="Tahoma"/>
            <family val="2"/>
          </rPr>
          <t>Claudia Perilla:</t>
        </r>
        <r>
          <rPr>
            <sz val="9"/>
            <color indexed="81"/>
            <rFont val="Tahoma"/>
            <family val="2"/>
          </rPr>
          <t xml:space="preserve">
No debe cambiar este numero</t>
        </r>
      </text>
    </comment>
    <comment ref="G48" authorId="0" shapeId="0" xr:uid="{67F1A596-9224-467B-8084-4A43342B6F69}">
      <text>
        <r>
          <rPr>
            <b/>
            <sz val="9"/>
            <color indexed="81"/>
            <rFont val="Tahoma"/>
            <family val="2"/>
          </rPr>
          <t>Claudia Perilla:</t>
        </r>
        <r>
          <rPr>
            <sz val="9"/>
            <color indexed="81"/>
            <rFont val="Tahoma"/>
            <family val="2"/>
          </rPr>
          <t xml:space="preserve">
Escoja el vinilo</t>
        </r>
      </text>
    </comment>
    <comment ref="AE48" authorId="0" shapeId="0" xr:uid="{EF528AE7-5B41-4774-BA38-30D6BA616A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AE27D99-752E-4E77-BEB3-CEBCFB32F597}">
      <text>
        <r>
          <rPr>
            <b/>
            <sz val="9"/>
            <color indexed="81"/>
            <rFont val="Tahoma"/>
            <family val="2"/>
          </rPr>
          <t>Claudia Perilla:</t>
        </r>
        <r>
          <rPr>
            <sz val="9"/>
            <color indexed="81"/>
            <rFont val="Tahoma"/>
            <family val="2"/>
          </rPr>
          <t xml:space="preserve">
Debe colocar "1" si debe llevar este material
</t>
        </r>
      </text>
    </comment>
    <comment ref="W50" authorId="0" shapeId="0" xr:uid="{8C790E5B-696A-4AEF-947F-0C31C0F1B0C3}">
      <text>
        <r>
          <rPr>
            <b/>
            <sz val="9"/>
            <color indexed="81"/>
            <rFont val="Tahoma"/>
            <family val="2"/>
          </rPr>
          <t>Claudia Perilla:</t>
        </r>
        <r>
          <rPr>
            <sz val="9"/>
            <color indexed="81"/>
            <rFont val="Tahoma"/>
            <family val="2"/>
          </rPr>
          <t xml:space="preserve">
Debe colocar "1" si debe llevar este material
</t>
        </r>
      </text>
    </comment>
    <comment ref="W51" authorId="0" shapeId="0" xr:uid="{D8A8243F-6327-4CA5-B23D-9EF00C9BDE22}">
      <text>
        <r>
          <rPr>
            <b/>
            <sz val="9"/>
            <color indexed="81"/>
            <rFont val="Tahoma"/>
            <family val="2"/>
          </rPr>
          <t>Claudia Perilla:</t>
        </r>
        <r>
          <rPr>
            <sz val="9"/>
            <color indexed="81"/>
            <rFont val="Tahoma"/>
            <family val="2"/>
          </rPr>
          <t xml:space="preserve">
Debe colocar "1" si debe llevar este material
</t>
        </r>
      </text>
    </comment>
    <comment ref="W52" authorId="0" shapeId="0" xr:uid="{CEB07D1E-A86D-449D-B84E-2ED52E4502EC}">
      <text>
        <r>
          <rPr>
            <b/>
            <sz val="9"/>
            <color indexed="81"/>
            <rFont val="Tahoma"/>
            <family val="2"/>
          </rPr>
          <t>Claudia Perilla:</t>
        </r>
        <r>
          <rPr>
            <sz val="9"/>
            <color indexed="81"/>
            <rFont val="Tahoma"/>
            <family val="2"/>
          </rPr>
          <t xml:space="preserve">
Debe colocar "1" si debe llevar este material
</t>
        </r>
      </text>
    </comment>
    <comment ref="W53" authorId="0" shapeId="0" xr:uid="{D97E01B2-2816-425D-B78C-1913BAACE9BE}">
      <text>
        <r>
          <rPr>
            <b/>
            <sz val="9"/>
            <color indexed="81"/>
            <rFont val="Tahoma"/>
            <family val="2"/>
          </rPr>
          <t>Claudia Perilla:</t>
        </r>
        <r>
          <rPr>
            <sz val="9"/>
            <color indexed="81"/>
            <rFont val="Tahoma"/>
            <family val="2"/>
          </rPr>
          <t xml:space="preserve">
Debe colocar "1" si debe llevar este material
</t>
        </r>
      </text>
    </comment>
    <comment ref="W54" authorId="0" shapeId="0" xr:uid="{76C0DF0B-F82D-4DFF-A205-6BC55372B90C}">
      <text>
        <r>
          <rPr>
            <b/>
            <sz val="9"/>
            <color indexed="81"/>
            <rFont val="Tahoma"/>
            <family val="2"/>
          </rPr>
          <t>Claudia Perilla:</t>
        </r>
        <r>
          <rPr>
            <sz val="9"/>
            <color indexed="81"/>
            <rFont val="Tahoma"/>
            <family val="2"/>
          </rPr>
          <t xml:space="preserve">
Debe colocar "1" si debe llevar este material
</t>
        </r>
      </text>
    </comment>
    <comment ref="W55" authorId="0" shapeId="0" xr:uid="{CAF0CCC8-4FAC-4E8A-A4E1-E465CD97CF92}">
      <text>
        <r>
          <rPr>
            <b/>
            <sz val="9"/>
            <color indexed="81"/>
            <rFont val="Tahoma"/>
            <family val="2"/>
          </rPr>
          <t>Claudia Perilla:</t>
        </r>
        <r>
          <rPr>
            <sz val="9"/>
            <color indexed="81"/>
            <rFont val="Tahoma"/>
            <family val="2"/>
          </rPr>
          <t xml:space="preserve">
Debe colocar "1" si debe llevar este material
</t>
        </r>
      </text>
    </comment>
    <comment ref="W56" authorId="0" shapeId="0" xr:uid="{9E82C97F-E674-40BE-9722-90F6D49E0BC2}">
      <text>
        <r>
          <rPr>
            <b/>
            <sz val="9"/>
            <color indexed="81"/>
            <rFont val="Tahoma"/>
            <family val="2"/>
          </rPr>
          <t>Claudia Perilla:</t>
        </r>
        <r>
          <rPr>
            <sz val="9"/>
            <color indexed="81"/>
            <rFont val="Tahoma"/>
            <family val="2"/>
          </rPr>
          <t xml:space="preserve">
Debe colocar "1" si debe llevar este material
</t>
        </r>
      </text>
    </comment>
    <comment ref="W57" authorId="0" shapeId="0" xr:uid="{845426BF-2AA8-44F5-B06D-170AB2BB2453}">
      <text>
        <r>
          <rPr>
            <b/>
            <sz val="9"/>
            <color indexed="81"/>
            <rFont val="Tahoma"/>
            <family val="2"/>
          </rPr>
          <t>Claudia Perilla:</t>
        </r>
        <r>
          <rPr>
            <sz val="9"/>
            <color indexed="81"/>
            <rFont val="Tahoma"/>
            <family val="2"/>
          </rPr>
          <t xml:space="preserve">
Debe colocar "1" si debe llevar este material
</t>
        </r>
      </text>
    </comment>
    <comment ref="W58" authorId="0" shapeId="0" xr:uid="{28D95EB3-7B7C-4C38-B380-1AA042C23C6A}">
      <text>
        <r>
          <rPr>
            <b/>
            <sz val="9"/>
            <color indexed="81"/>
            <rFont val="Tahoma"/>
            <family val="2"/>
          </rPr>
          <t>Claudia Perilla:</t>
        </r>
        <r>
          <rPr>
            <sz val="9"/>
            <color indexed="81"/>
            <rFont val="Tahoma"/>
            <family val="2"/>
          </rPr>
          <t xml:space="preserve">
Debe colocar una 
"X" si debe llevar este material
</t>
        </r>
      </text>
    </comment>
    <comment ref="W59" authorId="0" shapeId="0" xr:uid="{B568BABA-18E0-4297-B207-F77C58D4923B}">
      <text>
        <r>
          <rPr>
            <b/>
            <sz val="9"/>
            <color indexed="81"/>
            <rFont val="Tahoma"/>
            <family val="2"/>
          </rPr>
          <t>Claudia Perilla:</t>
        </r>
        <r>
          <rPr>
            <sz val="9"/>
            <color indexed="81"/>
            <rFont val="Tahoma"/>
            <family val="2"/>
          </rPr>
          <t xml:space="preserve">
Debe colocar una 
"X" si debe llevar este material
</t>
        </r>
      </text>
    </comment>
    <comment ref="W60" authorId="0" shapeId="0" xr:uid="{977A8CD2-2723-4D9A-B691-1DF4480F1D83}">
      <text>
        <r>
          <rPr>
            <b/>
            <sz val="9"/>
            <color indexed="81"/>
            <rFont val="Tahoma"/>
            <family val="2"/>
          </rPr>
          <t>Claudia Perilla:</t>
        </r>
        <r>
          <rPr>
            <sz val="9"/>
            <color indexed="81"/>
            <rFont val="Tahoma"/>
            <family val="2"/>
          </rPr>
          <t xml:space="preserve">
Debe colocar una 
"X" si debe llevar este material
</t>
        </r>
      </text>
    </comment>
    <comment ref="W61" authorId="0" shapeId="0" xr:uid="{2E0336A9-8470-4C1E-8784-37B07AF425C0}">
      <text>
        <r>
          <rPr>
            <b/>
            <sz val="9"/>
            <color indexed="81"/>
            <rFont val="Tahoma"/>
            <family val="2"/>
          </rPr>
          <t>Claudia Perilla:</t>
        </r>
        <r>
          <rPr>
            <sz val="9"/>
            <color indexed="81"/>
            <rFont val="Tahoma"/>
            <family val="2"/>
          </rPr>
          <t xml:space="preserve">
Debe colocar una 
"X" si debe llevar este material
</t>
        </r>
      </text>
    </comment>
    <comment ref="W62" authorId="0" shapeId="0" xr:uid="{C20E8FF7-952B-4455-8B51-83E50B060CFE}">
      <text>
        <r>
          <rPr>
            <b/>
            <sz val="9"/>
            <color indexed="81"/>
            <rFont val="Tahoma"/>
            <family val="2"/>
          </rPr>
          <t>Claudia Perilla:</t>
        </r>
        <r>
          <rPr>
            <sz val="9"/>
            <color indexed="81"/>
            <rFont val="Tahoma"/>
            <family val="2"/>
          </rPr>
          <t xml:space="preserve">
Debe colocar una 
"X" si debe llevar este material
</t>
        </r>
      </text>
    </comment>
    <comment ref="W63" authorId="0" shapeId="0" xr:uid="{222F89FF-A9B9-4D24-AA89-A6CD6E11169B}">
      <text>
        <r>
          <rPr>
            <b/>
            <sz val="9"/>
            <color indexed="81"/>
            <rFont val="Tahoma"/>
            <family val="2"/>
          </rPr>
          <t>Claudia Perilla:</t>
        </r>
        <r>
          <rPr>
            <sz val="9"/>
            <color indexed="81"/>
            <rFont val="Tahoma"/>
            <family val="2"/>
          </rPr>
          <t xml:space="preserve">
Debe colocar una 
"X" si debe llevar este material
</t>
        </r>
      </text>
    </comment>
    <comment ref="W64" authorId="0" shapeId="0" xr:uid="{AE487455-34B3-4848-A22C-D05F7A0BC1B9}">
      <text>
        <r>
          <rPr>
            <b/>
            <sz val="9"/>
            <color indexed="81"/>
            <rFont val="Tahoma"/>
            <family val="2"/>
          </rPr>
          <t>Claudia Perilla:</t>
        </r>
        <r>
          <rPr>
            <sz val="9"/>
            <color indexed="81"/>
            <rFont val="Tahoma"/>
            <family val="2"/>
          </rPr>
          <t xml:space="preserve">
Debe colocar una 
"X" si debe llevar este material
</t>
        </r>
      </text>
    </comment>
    <comment ref="M69" authorId="0" shapeId="0" xr:uid="{6E7025D5-D70A-480C-82D1-AC74C202C652}">
      <text>
        <r>
          <rPr>
            <b/>
            <sz val="9"/>
            <color indexed="81"/>
            <rFont val="Tahoma"/>
            <family val="2"/>
          </rPr>
          <t>Claudia Perilla: Coloca en la clave de clasificacion ROPMAQ1</t>
        </r>
      </text>
    </comment>
    <comment ref="AA70" authorId="0" shapeId="0" xr:uid="{2FBCC929-80EF-4397-8C00-7361E5F24DA1}">
      <text>
        <r>
          <rPr>
            <b/>
            <sz val="9"/>
            <color indexed="81"/>
            <rFont val="Tahoma"/>
            <family val="2"/>
          </rPr>
          <t>Claudia Perilla:</t>
        </r>
        <r>
          <rPr>
            <sz val="9"/>
            <color indexed="81"/>
            <rFont val="Tahoma"/>
            <family val="2"/>
          </rPr>
          <t xml:space="preserve">
Diligenciar Cantidad de partes a cotar
</t>
        </r>
      </text>
    </comment>
    <comment ref="AA71" authorId="0" shapeId="0" xr:uid="{19214FC6-796F-4846-94C3-FFF412086BCB}">
      <text>
        <r>
          <rPr>
            <b/>
            <sz val="9"/>
            <color indexed="81"/>
            <rFont val="Tahoma"/>
            <family val="2"/>
          </rPr>
          <t>Claudia Perilla:</t>
        </r>
        <r>
          <rPr>
            <sz val="9"/>
            <color indexed="81"/>
            <rFont val="Tahoma"/>
            <family val="2"/>
          </rPr>
          <t xml:space="preserve">
Diligenciar Cantidad de partes a cotar</t>
        </r>
      </text>
    </comment>
    <comment ref="AA72" authorId="0" shapeId="0" xr:uid="{1791792D-9B9A-47D4-B946-8853226C945A}">
      <text>
        <r>
          <rPr>
            <b/>
            <sz val="9"/>
            <color indexed="81"/>
            <rFont val="Tahoma"/>
            <family val="2"/>
          </rPr>
          <t>Claudia Perilla:</t>
        </r>
        <r>
          <rPr>
            <sz val="9"/>
            <color indexed="81"/>
            <rFont val="Tahoma"/>
            <family val="2"/>
          </rPr>
          <t xml:space="preserve">
Diligenciar Cantidad de partes a estampar</t>
        </r>
      </text>
    </comment>
    <comment ref="AA73" authorId="0" shapeId="0" xr:uid="{C4120F9A-925E-49DB-A336-3865E382052A}">
      <text>
        <r>
          <rPr>
            <b/>
            <sz val="9"/>
            <color indexed="81"/>
            <rFont val="Tahoma"/>
            <family val="2"/>
          </rPr>
          <t>Claudia Perilla:</t>
        </r>
        <r>
          <rPr>
            <sz val="9"/>
            <color indexed="81"/>
            <rFont val="Tahoma"/>
            <family val="2"/>
          </rPr>
          <t xml:space="preserve">
Diligenciar Cantidad de partes a estampar</t>
        </r>
      </text>
    </comment>
    <comment ref="AD75" authorId="0" shapeId="0" xr:uid="{66CA2266-7892-48D0-8F39-5D72526BB8E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EAC7E032-2448-4E36-802D-247D98DC267C}">
      <text>
        <r>
          <rPr>
            <b/>
            <sz val="9"/>
            <color indexed="81"/>
            <rFont val="Tahoma"/>
            <family val="2"/>
          </rPr>
          <t>Claudia Perilla: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45F5665D-A05F-4611-BF84-F94200C876A3}">
      <text>
        <r>
          <rPr>
            <b/>
            <sz val="9"/>
            <color indexed="81"/>
            <rFont val="Tahoma"/>
            <family val="2"/>
          </rPr>
          <t>Claudia Perilla:</t>
        </r>
        <r>
          <rPr>
            <sz val="9"/>
            <color indexed="81"/>
            <rFont val="Tahoma"/>
            <family val="2"/>
          </rPr>
          <t xml:space="preserve">
Dligenciar SI si lleva , de lo contrario poner NO</t>
        </r>
      </text>
    </comment>
    <comment ref="AD3" authorId="0" shapeId="0" xr:uid="{2301EA75-D866-40E2-A291-F62F13C33310}">
      <text>
        <r>
          <rPr>
            <b/>
            <sz val="9"/>
            <color indexed="81"/>
            <rFont val="Tahoma"/>
            <family val="2"/>
          </rPr>
          <t>Claudia Perilla:</t>
        </r>
        <r>
          <rPr>
            <sz val="9"/>
            <color indexed="81"/>
            <rFont val="Tahoma"/>
            <family val="2"/>
          </rPr>
          <t xml:space="preserve">
Dligenciar SI si lleva , de lo contrario poner NO</t>
        </r>
      </text>
    </comment>
    <comment ref="AI3" authorId="0" shapeId="0" xr:uid="{9B5FAF66-169D-4A18-8229-8067CA0791B5}">
      <text>
        <r>
          <rPr>
            <b/>
            <sz val="9"/>
            <color indexed="81"/>
            <rFont val="Tahoma"/>
            <family val="2"/>
          </rPr>
          <t>Claudia Perilla:</t>
        </r>
        <r>
          <rPr>
            <sz val="9"/>
            <color indexed="81"/>
            <rFont val="Tahoma"/>
            <family val="2"/>
          </rPr>
          <t xml:space="preserve">
Dligenciar SI si lleva , de lo contrario poner NO</t>
        </r>
      </text>
    </comment>
    <comment ref="AN3" authorId="0" shapeId="0" xr:uid="{1B48115A-ED0B-4906-82B9-C1A86E6466F9}">
      <text>
        <r>
          <rPr>
            <b/>
            <sz val="9"/>
            <color indexed="81"/>
            <rFont val="Tahoma"/>
            <family val="2"/>
          </rPr>
          <t>Claudia Perilla:</t>
        </r>
        <r>
          <rPr>
            <sz val="9"/>
            <color indexed="81"/>
            <rFont val="Tahoma"/>
            <family val="2"/>
          </rPr>
          <t xml:space="preserve">
Dligenciar SI si lleva , de lo contrario poner NO</t>
        </r>
      </text>
    </comment>
    <comment ref="AA6" authorId="0" shapeId="0" xr:uid="{98A43B7E-AC2B-4EDF-AEFE-D11816A05A6D}">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227529F-28C3-4D0D-858C-46FE6DA0CE2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267EEF16-E43D-4EE3-97CA-2802D117FBAB}">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2509DE5-73C3-4070-8A60-63D78FE24568}">
      <text>
        <r>
          <rPr>
            <b/>
            <sz val="9"/>
            <color indexed="81"/>
            <rFont val="Tahoma"/>
            <family val="2"/>
          </rPr>
          <t>Andres Rodriguez:</t>
        </r>
        <r>
          <rPr>
            <sz val="9"/>
            <color indexed="81"/>
            <rFont val="Tahoma"/>
            <family val="2"/>
          </rPr>
          <t xml:space="preserve">
Si es Infaltable Diligencie</t>
        </r>
      </text>
    </comment>
    <comment ref="AT22" authorId="0" shapeId="0" xr:uid="{6E8A6E41-529E-4BEC-BDDE-0ECD89732A4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0DAC49D-DF92-4D57-9AE4-E470ECB4D2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2AAC071-DB18-4409-BF15-F779BCAAC68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5B73747C-34EC-4F4D-8063-24D16137B5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13E345-CD28-480E-8A26-9695529D58E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557B890-08AE-478E-A124-ACD16B5E2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26C368A-9D99-4A3B-99C6-D2A87312B58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F56D9D8-AC5B-4EDB-8A65-E0DEA3B78C8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2672D86-0D7F-4148-B66C-E6C82746C4EB}">
      <text>
        <r>
          <rPr>
            <b/>
            <sz val="9"/>
            <color indexed="81"/>
            <rFont val="Tahoma"/>
            <family val="2"/>
          </rPr>
          <t>Claudia Perilla:</t>
        </r>
        <r>
          <rPr>
            <sz val="9"/>
            <color indexed="81"/>
            <rFont val="Tahoma"/>
            <family val="2"/>
          </rPr>
          <t xml:space="preserve">
Diligenciar la parte de la prenda que lleva la tela.</t>
        </r>
      </text>
    </comment>
    <comment ref="AS28" authorId="0" shapeId="0" xr:uid="{BEFF53E1-0A46-4A74-87F3-29D1F3BCAE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0CC135B-1C88-494C-BC04-A356A25CB85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88526FA-C025-432D-BC78-A515E64D67A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C549B97-3232-44C8-9AF1-C1A229D81B1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B51E0DC9-A3EA-4F73-BA3D-4CB5990C877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3CAA2DF-104B-45BB-868B-7C460EF536A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FAABE39-9053-4415-8EFE-01E9888115F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0EE148E1-0644-4DDE-AAB0-CE0C420CD0B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2907C37-90AA-4B21-964A-81B65D76E71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0CCF05EE-7F20-4702-8E56-ADD7FB98061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C4339192-0F16-4E13-8DB4-FAE9E864C5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A991A78-D01C-446D-AAB1-D5923DAC06C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E897F3F-CE86-425E-B9EB-D4FF6385744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2641DD4-BF0D-4162-8CFE-084545B377C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5C09A8C0-22BE-4507-95EA-8FE1179AD8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ED8429F-DA71-482B-8490-A48E6C63A9B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0A246449-7552-49EA-9BC3-C8809957D4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F2E1D96-A330-46E3-91D4-FB9D86376962}">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EA38183-10B6-43F0-855B-DE3A5BA5D86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9F24CFA-AFBA-4F09-8BCC-C7BD5005AA55}">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79A6CFC-979E-41D3-A658-938F28754E0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513C4970-D646-4167-AF9D-EE6A7229B09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AB45B3-E65E-450E-82C2-C23921C5A2C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FAEC7A94-E823-43C1-A7EA-D461E87E63C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9351CA7-806F-4874-8225-89B31ED44E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63DB257-15A3-4E43-A18A-7D6A7B347DF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9E890BA-C062-4D7B-B3C2-0615DB53C4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A1D6F693-E274-4FAD-8B7C-5C5A6F906AD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C2517D7-FC92-4535-9820-DDC0EA5D33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8EC4B88F-24AA-4F2D-B1DD-905B343146D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37930A7-50E1-421A-A924-2BB5891008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345ABFF5-7551-4255-8689-A8215E9EB45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07598AA-C482-45D2-B9E6-C08C355EF8B2}">
      <text>
        <r>
          <rPr>
            <b/>
            <sz val="9"/>
            <color indexed="81"/>
            <rFont val="Tahoma"/>
            <family val="2"/>
          </rPr>
          <t>Claudia Perilla:</t>
        </r>
        <r>
          <rPr>
            <sz val="9"/>
            <color indexed="81"/>
            <rFont val="Tahoma"/>
            <family val="2"/>
          </rPr>
          <t xml:space="preserve">
Debe diligenciar Version de FC</t>
        </r>
      </text>
    </comment>
    <comment ref="F6" authorId="0" shapeId="0" xr:uid="{53E11388-3C68-451C-A37A-51D7A09F2640}">
      <text>
        <r>
          <rPr>
            <b/>
            <sz val="9"/>
            <color indexed="81"/>
            <rFont val="Tahoma"/>
            <family val="2"/>
          </rPr>
          <t>Claudia Perilla:</t>
        </r>
        <r>
          <rPr>
            <sz val="9"/>
            <color indexed="81"/>
            <rFont val="Tahoma"/>
            <family val="2"/>
          </rPr>
          <t xml:space="preserve">
Seleccionar tipo de tejido para que calcule tasa</t>
        </r>
      </text>
    </comment>
    <comment ref="M6" authorId="0" shapeId="0" xr:uid="{3ABB2F9C-5F70-4EFB-B5F6-2DD42D0BFFC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1EEBC29-3F68-42FA-B0E4-FDED3907DF7F}">
      <text>
        <r>
          <rPr>
            <b/>
            <sz val="9"/>
            <color indexed="81"/>
            <rFont val="Tahoma"/>
            <family val="2"/>
          </rPr>
          <t>Claudia Perilla:</t>
        </r>
        <r>
          <rPr>
            <sz val="9"/>
            <color indexed="81"/>
            <rFont val="Tahoma"/>
            <family val="2"/>
          </rPr>
          <t xml:space="preserve">
Debe colocar obligatorio # prendas por codigo de PT</t>
        </r>
      </text>
    </comment>
    <comment ref="P10" authorId="0" shapeId="0" xr:uid="{9ADEFD27-4335-4A74-8DA3-6A266910A05D}">
      <text>
        <r>
          <rPr>
            <b/>
            <sz val="9"/>
            <color indexed="81"/>
            <rFont val="Tahoma"/>
            <family val="2"/>
          </rPr>
          <t>Claudia Perilla:</t>
        </r>
        <r>
          <rPr>
            <sz val="9"/>
            <color indexed="81"/>
            <rFont val="Tahoma"/>
            <family val="2"/>
          </rPr>
          <t xml:space="preserve">
Debe diligenciar si o no</t>
        </r>
      </text>
    </comment>
    <comment ref="B12" authorId="0" shapeId="0" xr:uid="{89D7EFDF-816D-4136-8381-2818582613C2}">
      <text>
        <r>
          <rPr>
            <b/>
            <sz val="9"/>
            <color indexed="81"/>
            <rFont val="Tahoma"/>
            <family val="2"/>
          </rPr>
          <t>Claudia Perilla:</t>
        </r>
        <r>
          <rPr>
            <sz val="9"/>
            <color indexed="81"/>
            <rFont val="Tahoma"/>
            <family val="2"/>
          </rPr>
          <t xml:space="preserve">
Realizar el filtro
</t>
        </r>
      </text>
    </comment>
    <comment ref="Z13" authorId="0" shapeId="0" xr:uid="{35EDDAA4-F57A-4D41-9BE3-680C20C22B2C}">
      <text>
        <r>
          <rPr>
            <b/>
            <sz val="9"/>
            <color indexed="81"/>
            <rFont val="Tahoma"/>
            <family val="2"/>
          </rPr>
          <t>Claudia Perilla:</t>
        </r>
        <r>
          <rPr>
            <sz val="9"/>
            <color indexed="81"/>
            <rFont val="Tahoma"/>
            <family val="2"/>
          </rPr>
          <t xml:space="preserve">
Diligenciar costo de estampado</t>
        </r>
      </text>
    </comment>
    <comment ref="AG13" authorId="0" shapeId="0" xr:uid="{0B0DDFDF-2BEB-44B6-927B-8B511FF66EE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9B71977F-3899-4BA1-8C7C-11C8300AA549}">
      <text>
        <r>
          <rPr>
            <b/>
            <sz val="9"/>
            <color indexed="81"/>
            <rFont val="Tahoma"/>
            <family val="2"/>
          </rPr>
          <t>Claudia Perilla:</t>
        </r>
        <r>
          <rPr>
            <sz val="9"/>
            <color indexed="81"/>
            <rFont val="Tahoma"/>
            <family val="2"/>
          </rPr>
          <t xml:space="preserve">
Diligenciar costo de estampado</t>
        </r>
      </text>
    </comment>
    <comment ref="Z15" authorId="0" shapeId="0" xr:uid="{9431518F-7D27-4133-91B1-105BAAEB4690}">
      <text>
        <r>
          <rPr>
            <b/>
            <sz val="9"/>
            <color indexed="81"/>
            <rFont val="Tahoma"/>
            <family val="2"/>
          </rPr>
          <t>Claudia Perilla:</t>
        </r>
        <r>
          <rPr>
            <sz val="9"/>
            <color indexed="81"/>
            <rFont val="Tahoma"/>
            <family val="2"/>
          </rPr>
          <t xml:space="preserve">
Diligenciar costo de estampado</t>
        </r>
      </text>
    </comment>
    <comment ref="Z16" authorId="0" shapeId="0" xr:uid="{C31EA943-F5DF-4BA5-B9F2-5BA2EB2F8742}">
      <text>
        <r>
          <rPr>
            <b/>
            <sz val="9"/>
            <color indexed="81"/>
            <rFont val="Tahoma"/>
            <family val="2"/>
          </rPr>
          <t>Claudia Perilla:</t>
        </r>
        <r>
          <rPr>
            <sz val="9"/>
            <color indexed="81"/>
            <rFont val="Tahoma"/>
            <family val="2"/>
          </rPr>
          <t xml:space="preserve">
Diligenciar costo de estampado</t>
        </r>
      </text>
    </comment>
    <comment ref="Z17" authorId="0" shapeId="0" xr:uid="{E12FB2B9-3EB7-4BA1-83A1-9AEE83E02D66}">
      <text>
        <r>
          <rPr>
            <b/>
            <sz val="9"/>
            <color indexed="81"/>
            <rFont val="Tahoma"/>
            <family val="2"/>
          </rPr>
          <t>Claudia Perilla:</t>
        </r>
        <r>
          <rPr>
            <sz val="9"/>
            <color indexed="81"/>
            <rFont val="Tahoma"/>
            <family val="2"/>
          </rPr>
          <t xml:space="preserve">
Diligenciar costo de estampado</t>
        </r>
      </text>
    </comment>
    <comment ref="Z18" authorId="0" shapeId="0" xr:uid="{A23C5D14-D011-4412-8F95-E25DB9CA6324}">
      <text>
        <r>
          <rPr>
            <b/>
            <sz val="9"/>
            <color indexed="81"/>
            <rFont val="Tahoma"/>
            <family val="2"/>
          </rPr>
          <t>Claudia Perilla:</t>
        </r>
        <r>
          <rPr>
            <sz val="9"/>
            <color indexed="81"/>
            <rFont val="Tahoma"/>
            <family val="2"/>
          </rPr>
          <t xml:space="preserve">
Diligenciar costo de estampado</t>
        </r>
      </text>
    </comment>
    <comment ref="Z19" authorId="0" shapeId="0" xr:uid="{E6A621C8-F6C9-48A1-8664-E38FB0A168B4}">
      <text>
        <r>
          <rPr>
            <b/>
            <sz val="9"/>
            <color indexed="81"/>
            <rFont val="Tahoma"/>
            <family val="2"/>
          </rPr>
          <t>Claudia Perilla:</t>
        </r>
        <r>
          <rPr>
            <sz val="9"/>
            <color indexed="81"/>
            <rFont val="Tahoma"/>
            <family val="2"/>
          </rPr>
          <t xml:space="preserve">
Diligenciar costo de estampado</t>
        </r>
      </text>
    </comment>
    <comment ref="Z20" authorId="0" shapeId="0" xr:uid="{97F825A1-8FC6-42DB-A7F8-4CAE16DAEB99}">
      <text>
        <r>
          <rPr>
            <b/>
            <sz val="9"/>
            <color indexed="81"/>
            <rFont val="Tahoma"/>
            <family val="2"/>
          </rPr>
          <t>Claudia Perilla:</t>
        </r>
        <r>
          <rPr>
            <sz val="9"/>
            <color indexed="81"/>
            <rFont val="Tahoma"/>
            <family val="2"/>
          </rPr>
          <t xml:space="preserve">
Diligenciar costo de estampado</t>
        </r>
      </text>
    </comment>
    <comment ref="Z21" authorId="0" shapeId="0" xr:uid="{DD864F60-5C12-4C3D-9407-31C1E47B2FDB}">
      <text>
        <r>
          <rPr>
            <b/>
            <sz val="9"/>
            <color indexed="81"/>
            <rFont val="Tahoma"/>
            <family val="2"/>
          </rPr>
          <t>Claudia Perilla:</t>
        </r>
        <r>
          <rPr>
            <sz val="9"/>
            <color indexed="81"/>
            <rFont val="Tahoma"/>
            <family val="2"/>
          </rPr>
          <t xml:space="preserve">
Diligenciar costo de estampado</t>
        </r>
      </text>
    </comment>
    <comment ref="Z22" authorId="0" shapeId="0" xr:uid="{D65827A5-1267-444D-9884-769DA810B2B4}">
      <text>
        <r>
          <rPr>
            <b/>
            <sz val="9"/>
            <color indexed="81"/>
            <rFont val="Tahoma"/>
            <family val="2"/>
          </rPr>
          <t>Claudia Perilla:</t>
        </r>
        <r>
          <rPr>
            <sz val="9"/>
            <color indexed="81"/>
            <rFont val="Tahoma"/>
            <family val="2"/>
          </rPr>
          <t xml:space="preserve">
Diligenciar costo de estampado</t>
        </r>
      </text>
    </comment>
    <comment ref="Z23" authorId="0" shapeId="0" xr:uid="{06F87522-61A0-4439-A77B-A6C42C333B3F}">
      <text>
        <r>
          <rPr>
            <b/>
            <sz val="9"/>
            <color indexed="81"/>
            <rFont val="Tahoma"/>
            <family val="2"/>
          </rPr>
          <t>Claudia Perilla:</t>
        </r>
        <r>
          <rPr>
            <sz val="9"/>
            <color indexed="81"/>
            <rFont val="Tahoma"/>
            <family val="2"/>
          </rPr>
          <t xml:space="preserve">
Diligenciar costo de estampado</t>
        </r>
      </text>
    </comment>
    <comment ref="Z24" authorId="0" shapeId="0" xr:uid="{97CB02C2-E142-44DD-9DD0-D044138A21B9}">
      <text>
        <r>
          <rPr>
            <b/>
            <sz val="9"/>
            <color indexed="81"/>
            <rFont val="Tahoma"/>
            <family val="2"/>
          </rPr>
          <t>Claudia Perilla:</t>
        </r>
        <r>
          <rPr>
            <sz val="9"/>
            <color indexed="81"/>
            <rFont val="Tahoma"/>
            <family val="2"/>
          </rPr>
          <t xml:space="preserve">
Diligenciar costo de estampado</t>
        </r>
      </text>
    </comment>
    <comment ref="Z25" authorId="0" shapeId="0" xr:uid="{7A8D72E3-3F1B-48CB-B6F3-DBF9218467B5}">
      <text>
        <r>
          <rPr>
            <b/>
            <sz val="9"/>
            <color indexed="81"/>
            <rFont val="Tahoma"/>
            <family val="2"/>
          </rPr>
          <t>Claudia Perilla:</t>
        </r>
        <r>
          <rPr>
            <sz val="9"/>
            <color indexed="81"/>
            <rFont val="Tahoma"/>
            <family val="2"/>
          </rPr>
          <t xml:space="preserve">
Diligenciar costo de estampado</t>
        </r>
      </text>
    </comment>
    <comment ref="Z26" authorId="0" shapeId="0" xr:uid="{C755FD67-FEB9-4ABC-8210-D5B35942D451}">
      <text>
        <r>
          <rPr>
            <b/>
            <sz val="9"/>
            <color indexed="81"/>
            <rFont val="Tahoma"/>
            <family val="2"/>
          </rPr>
          <t>Claudia Perilla:</t>
        </r>
        <r>
          <rPr>
            <sz val="9"/>
            <color indexed="81"/>
            <rFont val="Tahoma"/>
            <family val="2"/>
          </rPr>
          <t xml:space="preserve">
Diligenciar costo de estampado</t>
        </r>
      </text>
    </comment>
    <comment ref="Z27" authorId="0" shapeId="0" xr:uid="{4F5EC6E7-D68D-4000-AB26-C6889B4FA968}">
      <text>
        <r>
          <rPr>
            <b/>
            <sz val="9"/>
            <color indexed="81"/>
            <rFont val="Tahoma"/>
            <family val="2"/>
          </rPr>
          <t>Claudia Perilla:</t>
        </r>
        <r>
          <rPr>
            <sz val="9"/>
            <color indexed="81"/>
            <rFont val="Tahoma"/>
            <family val="2"/>
          </rPr>
          <t xml:space="preserve">
Diligenciar costo de estampado</t>
        </r>
      </text>
    </comment>
    <comment ref="Z28" authorId="0" shapeId="0" xr:uid="{E40109BA-7197-4238-8FA5-C03B400E3956}">
      <text>
        <r>
          <rPr>
            <b/>
            <sz val="9"/>
            <color indexed="81"/>
            <rFont val="Tahoma"/>
            <family val="2"/>
          </rPr>
          <t>Claudia Perilla:</t>
        </r>
        <r>
          <rPr>
            <sz val="9"/>
            <color indexed="81"/>
            <rFont val="Tahoma"/>
            <family val="2"/>
          </rPr>
          <t xml:space="preserve">
Diligenciar costo de estampado</t>
        </r>
      </text>
    </comment>
    <comment ref="Z29" authorId="0" shapeId="0" xr:uid="{D1B8D198-BA88-457D-93C0-8806F2B91880}">
      <text>
        <r>
          <rPr>
            <b/>
            <sz val="9"/>
            <color indexed="81"/>
            <rFont val="Tahoma"/>
            <family val="2"/>
          </rPr>
          <t>Claudia Perilla:</t>
        </r>
        <r>
          <rPr>
            <sz val="9"/>
            <color indexed="81"/>
            <rFont val="Tahoma"/>
            <family val="2"/>
          </rPr>
          <t xml:space="preserve">
Diligenciar costo de estampado</t>
        </r>
      </text>
    </comment>
    <comment ref="Z30" authorId="0" shapeId="0" xr:uid="{44E4F652-DFD0-4884-8884-8751E9A014C2}">
      <text>
        <r>
          <rPr>
            <b/>
            <sz val="9"/>
            <color indexed="81"/>
            <rFont val="Tahoma"/>
            <family val="2"/>
          </rPr>
          <t>Claudia Perilla:</t>
        </r>
        <r>
          <rPr>
            <sz val="9"/>
            <color indexed="81"/>
            <rFont val="Tahoma"/>
            <family val="2"/>
          </rPr>
          <t xml:space="preserve">
Diligenciar costo de estampado</t>
        </r>
      </text>
    </comment>
    <comment ref="Z31" authorId="0" shapeId="0" xr:uid="{773AD6EB-8E4B-4414-8573-427186F32512}">
      <text>
        <r>
          <rPr>
            <b/>
            <sz val="9"/>
            <color indexed="81"/>
            <rFont val="Tahoma"/>
            <family val="2"/>
          </rPr>
          <t>Claudia Perilla:</t>
        </r>
        <r>
          <rPr>
            <sz val="9"/>
            <color indexed="81"/>
            <rFont val="Tahoma"/>
            <family val="2"/>
          </rPr>
          <t xml:space="preserve">
Diligenciar costo de estampado</t>
        </r>
      </text>
    </comment>
    <comment ref="Z32" authorId="0" shapeId="0" xr:uid="{8C72690A-3AC5-46CE-934A-21D85C691933}">
      <text>
        <r>
          <rPr>
            <b/>
            <sz val="9"/>
            <color indexed="81"/>
            <rFont val="Tahoma"/>
            <family val="2"/>
          </rPr>
          <t>Claudia Perilla:</t>
        </r>
        <r>
          <rPr>
            <sz val="9"/>
            <color indexed="81"/>
            <rFont val="Tahoma"/>
            <family val="2"/>
          </rPr>
          <t xml:space="preserve">
Diligenciar costo de estampado</t>
        </r>
      </text>
    </comment>
    <comment ref="G41" authorId="0" shapeId="0" xr:uid="{258EF29C-3328-440F-941F-AF2569640AAC}">
      <text>
        <r>
          <rPr>
            <b/>
            <sz val="9"/>
            <color indexed="81"/>
            <rFont val="Tahoma"/>
            <family val="2"/>
          </rPr>
          <t>Claudia Perilla:</t>
        </r>
        <r>
          <rPr>
            <sz val="9"/>
            <color indexed="81"/>
            <rFont val="Tahoma"/>
            <family val="2"/>
          </rPr>
          <t xml:space="preserve">
Debe escoger el
 color de papel </t>
        </r>
      </text>
    </comment>
    <comment ref="P41" authorId="0" shapeId="0" xr:uid="{137353B8-5629-42A0-81C0-CC185D95D0DD}">
      <text>
        <r>
          <rPr>
            <b/>
            <sz val="9"/>
            <color indexed="81"/>
            <rFont val="Tahoma"/>
            <family val="2"/>
          </rPr>
          <t>Claudia Perilla:</t>
        </r>
        <r>
          <rPr>
            <sz val="9"/>
            <color indexed="81"/>
            <rFont val="Tahoma"/>
            <family val="2"/>
          </rPr>
          <t xml:space="preserve">
Debe diligenciarv el ancho del papel</t>
        </r>
      </text>
    </comment>
    <comment ref="U41" authorId="0" shapeId="0" xr:uid="{45C2D07E-1AB5-41FA-89CC-C60AA321522D}">
      <text>
        <r>
          <rPr>
            <b/>
            <sz val="9"/>
            <color indexed="81"/>
            <rFont val="Tahoma"/>
            <family val="2"/>
          </rPr>
          <t>Claudia Perilla:</t>
        </r>
        <r>
          <rPr>
            <sz val="9"/>
            <color indexed="81"/>
            <rFont val="Tahoma"/>
            <family val="2"/>
          </rPr>
          <t xml:space="preserve">
Debe diligenciar el alto del papel</t>
        </r>
      </text>
    </comment>
    <comment ref="G42" authorId="0" shapeId="0" xr:uid="{571973FC-3416-42C8-883A-42547BB3CCB3}">
      <text>
        <r>
          <rPr>
            <b/>
            <sz val="9"/>
            <color indexed="81"/>
            <rFont val="Tahoma"/>
            <family val="2"/>
          </rPr>
          <t>Claudia Perilla:</t>
        </r>
        <r>
          <rPr>
            <sz val="9"/>
            <color indexed="81"/>
            <rFont val="Tahoma"/>
            <family val="2"/>
          </rPr>
          <t xml:space="preserve">
Debe escoger el
 color de papel </t>
        </r>
      </text>
    </comment>
    <comment ref="P42" authorId="0" shapeId="0" xr:uid="{686882A3-561E-4164-BD1D-6E1C95FC435D}">
      <text>
        <r>
          <rPr>
            <b/>
            <sz val="9"/>
            <color indexed="81"/>
            <rFont val="Tahoma"/>
            <family val="2"/>
          </rPr>
          <t>Claudia Perilla:</t>
        </r>
        <r>
          <rPr>
            <sz val="9"/>
            <color indexed="81"/>
            <rFont val="Tahoma"/>
            <family val="2"/>
          </rPr>
          <t xml:space="preserve">
Debe diligenciarv el ancho del papel</t>
        </r>
      </text>
    </comment>
    <comment ref="U42" authorId="0" shapeId="0" xr:uid="{896D68C8-E21B-4DA2-A4E1-32529908F877}">
      <text>
        <r>
          <rPr>
            <b/>
            <sz val="9"/>
            <color indexed="81"/>
            <rFont val="Tahoma"/>
            <family val="2"/>
          </rPr>
          <t>Claudia Perilla:</t>
        </r>
        <r>
          <rPr>
            <sz val="9"/>
            <color indexed="81"/>
            <rFont val="Tahoma"/>
            <family val="2"/>
          </rPr>
          <t xml:space="preserve">
Debe diligenciar el alto del papel</t>
        </r>
      </text>
    </comment>
    <comment ref="W43" authorId="0" shapeId="0" xr:uid="{07C99099-9453-4B54-9141-472A4BFE74F9}">
      <text>
        <r>
          <rPr>
            <b/>
            <sz val="9"/>
            <color indexed="81"/>
            <rFont val="Tahoma"/>
            <family val="2"/>
          </rPr>
          <t>Claudia Perilla:</t>
        </r>
        <r>
          <rPr>
            <sz val="9"/>
            <color indexed="81"/>
            <rFont val="Tahoma"/>
            <family val="2"/>
          </rPr>
          <t xml:space="preserve">
No debe cambiar este numero</t>
        </r>
      </text>
    </comment>
    <comment ref="AE43" authorId="0" shapeId="0" xr:uid="{D819AF88-D8F2-4BAA-8627-2E9DEC3065B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A658853-D893-4FC1-A2C1-3EFFE8C37921}">
      <text>
        <r>
          <rPr>
            <b/>
            <sz val="9"/>
            <color indexed="81"/>
            <rFont val="Tahoma"/>
            <family val="2"/>
          </rPr>
          <t>Claudia Perilla:</t>
        </r>
        <r>
          <rPr>
            <sz val="9"/>
            <color indexed="81"/>
            <rFont val="Tahoma"/>
            <family val="2"/>
          </rPr>
          <t xml:space="preserve">
No debe cambiar este numero</t>
        </r>
      </text>
    </comment>
    <comment ref="AE45" authorId="0" shapeId="0" xr:uid="{EFB2D9E9-A96B-4AA0-8757-0F4052098CD2}">
      <text>
        <r>
          <rPr>
            <b/>
            <sz val="9"/>
            <color indexed="81"/>
            <rFont val="Tahoma"/>
            <family val="2"/>
          </rPr>
          <t>Claudia Perilla:</t>
        </r>
        <r>
          <rPr>
            <sz val="9"/>
            <color indexed="81"/>
            <rFont val="Tahoma"/>
            <family val="2"/>
          </rPr>
          <t xml:space="preserve">
Este 1 es fijo siempre
</t>
        </r>
      </text>
    </comment>
    <comment ref="AE46" authorId="0" shapeId="0" xr:uid="{0B04D287-AB31-44E2-8876-60E95B3E52C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82BD0E7-FCCB-4160-B337-191A8CBE98C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966B98-9DB7-4287-A9DB-AFA8E8DB9829}">
      <text>
        <r>
          <rPr>
            <b/>
            <sz val="9"/>
            <color indexed="81"/>
            <rFont val="Tahoma"/>
            <family val="2"/>
          </rPr>
          <t>Claudia Perilla:</t>
        </r>
        <r>
          <rPr>
            <sz val="9"/>
            <color indexed="81"/>
            <rFont val="Tahoma"/>
            <family val="2"/>
          </rPr>
          <t xml:space="preserve">
No debe cambiar este numero</t>
        </r>
      </text>
    </comment>
    <comment ref="G48" authorId="0" shapeId="0" xr:uid="{9B95BCA6-F78B-4BEA-A390-062CEE8A5455}">
      <text>
        <r>
          <rPr>
            <b/>
            <sz val="9"/>
            <color indexed="81"/>
            <rFont val="Tahoma"/>
            <family val="2"/>
          </rPr>
          <t>Claudia Perilla:</t>
        </r>
        <r>
          <rPr>
            <sz val="9"/>
            <color indexed="81"/>
            <rFont val="Tahoma"/>
            <family val="2"/>
          </rPr>
          <t xml:space="preserve">
Escoja el vinilo</t>
        </r>
      </text>
    </comment>
    <comment ref="AE48" authorId="0" shapeId="0" xr:uid="{C490447C-69A4-44D5-A7BE-E2EF3F2F659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930F1C5B-E696-49CC-98D1-49B56E9F177E}">
      <text>
        <r>
          <rPr>
            <b/>
            <sz val="9"/>
            <color indexed="81"/>
            <rFont val="Tahoma"/>
            <family val="2"/>
          </rPr>
          <t>Claudia Perilla:</t>
        </r>
        <r>
          <rPr>
            <sz val="9"/>
            <color indexed="81"/>
            <rFont val="Tahoma"/>
            <family val="2"/>
          </rPr>
          <t xml:space="preserve">
Debe colocar "1" si debe llevar este material
</t>
        </r>
      </text>
    </comment>
    <comment ref="W50" authorId="0" shapeId="0" xr:uid="{860879A9-7628-4286-ADD3-B549918DA9F8}">
      <text>
        <r>
          <rPr>
            <b/>
            <sz val="9"/>
            <color indexed="81"/>
            <rFont val="Tahoma"/>
            <family val="2"/>
          </rPr>
          <t>Claudia Perilla:</t>
        </r>
        <r>
          <rPr>
            <sz val="9"/>
            <color indexed="81"/>
            <rFont val="Tahoma"/>
            <family val="2"/>
          </rPr>
          <t xml:space="preserve">
Debe colocar "1" si debe llevar este material
</t>
        </r>
      </text>
    </comment>
    <comment ref="W51" authorId="0" shapeId="0" xr:uid="{76C6A0D7-29B8-42C0-A348-B824AE4685C5}">
      <text>
        <r>
          <rPr>
            <b/>
            <sz val="9"/>
            <color indexed="81"/>
            <rFont val="Tahoma"/>
            <family val="2"/>
          </rPr>
          <t>Claudia Perilla:</t>
        </r>
        <r>
          <rPr>
            <sz val="9"/>
            <color indexed="81"/>
            <rFont val="Tahoma"/>
            <family val="2"/>
          </rPr>
          <t xml:space="preserve">
Debe colocar "1" si debe llevar este material
</t>
        </r>
      </text>
    </comment>
    <comment ref="W52" authorId="0" shapeId="0" xr:uid="{923235D7-262D-4CAB-AF2D-B37147478E32}">
      <text>
        <r>
          <rPr>
            <b/>
            <sz val="9"/>
            <color indexed="81"/>
            <rFont val="Tahoma"/>
            <family val="2"/>
          </rPr>
          <t>Claudia Perilla:</t>
        </r>
        <r>
          <rPr>
            <sz val="9"/>
            <color indexed="81"/>
            <rFont val="Tahoma"/>
            <family val="2"/>
          </rPr>
          <t xml:space="preserve">
Debe colocar "1" si debe llevar este material
</t>
        </r>
      </text>
    </comment>
    <comment ref="W53" authorId="0" shapeId="0" xr:uid="{793BA347-3768-4FC4-B272-96DBF98150DD}">
      <text>
        <r>
          <rPr>
            <b/>
            <sz val="9"/>
            <color indexed="81"/>
            <rFont val="Tahoma"/>
            <family val="2"/>
          </rPr>
          <t>Claudia Perilla:</t>
        </r>
        <r>
          <rPr>
            <sz val="9"/>
            <color indexed="81"/>
            <rFont val="Tahoma"/>
            <family val="2"/>
          </rPr>
          <t xml:space="preserve">
Debe colocar "1" si debe llevar este material
</t>
        </r>
      </text>
    </comment>
    <comment ref="W54" authorId="0" shapeId="0" xr:uid="{D71EC0DA-2691-4359-B416-02866174BAB6}">
      <text>
        <r>
          <rPr>
            <b/>
            <sz val="9"/>
            <color indexed="81"/>
            <rFont val="Tahoma"/>
            <family val="2"/>
          </rPr>
          <t>Claudia Perilla:</t>
        </r>
        <r>
          <rPr>
            <sz val="9"/>
            <color indexed="81"/>
            <rFont val="Tahoma"/>
            <family val="2"/>
          </rPr>
          <t xml:space="preserve">
Debe colocar "1" si debe llevar este material
</t>
        </r>
      </text>
    </comment>
    <comment ref="W55" authorId="0" shapeId="0" xr:uid="{E8128B13-B118-484B-AAE9-7DEEE47C8C24}">
      <text>
        <r>
          <rPr>
            <b/>
            <sz val="9"/>
            <color indexed="81"/>
            <rFont val="Tahoma"/>
            <family val="2"/>
          </rPr>
          <t>Claudia Perilla:</t>
        </r>
        <r>
          <rPr>
            <sz val="9"/>
            <color indexed="81"/>
            <rFont val="Tahoma"/>
            <family val="2"/>
          </rPr>
          <t xml:space="preserve">
Debe colocar "1" si debe llevar este material
</t>
        </r>
      </text>
    </comment>
    <comment ref="W56" authorId="0" shapeId="0" xr:uid="{A2F3238F-07D8-4723-BA7D-E4C9FAD2DDAF}">
      <text>
        <r>
          <rPr>
            <b/>
            <sz val="9"/>
            <color indexed="81"/>
            <rFont val="Tahoma"/>
            <family val="2"/>
          </rPr>
          <t>Claudia Perilla:</t>
        </r>
        <r>
          <rPr>
            <sz val="9"/>
            <color indexed="81"/>
            <rFont val="Tahoma"/>
            <family val="2"/>
          </rPr>
          <t xml:space="preserve">
Debe colocar "1" si debe llevar este material
</t>
        </r>
      </text>
    </comment>
    <comment ref="W57" authorId="0" shapeId="0" xr:uid="{C31124C9-9062-4C14-9F2B-4F18940BF58B}">
      <text>
        <r>
          <rPr>
            <b/>
            <sz val="9"/>
            <color indexed="81"/>
            <rFont val="Tahoma"/>
            <family val="2"/>
          </rPr>
          <t>Claudia Perilla:</t>
        </r>
        <r>
          <rPr>
            <sz val="9"/>
            <color indexed="81"/>
            <rFont val="Tahoma"/>
            <family val="2"/>
          </rPr>
          <t xml:space="preserve">
Debe colocar "1" si debe llevar este material
</t>
        </r>
      </text>
    </comment>
    <comment ref="W58" authorId="0" shapeId="0" xr:uid="{C70961BE-21AD-4B27-B062-4D635895E25B}">
      <text>
        <r>
          <rPr>
            <b/>
            <sz val="9"/>
            <color indexed="81"/>
            <rFont val="Tahoma"/>
            <family val="2"/>
          </rPr>
          <t>Claudia Perilla:</t>
        </r>
        <r>
          <rPr>
            <sz val="9"/>
            <color indexed="81"/>
            <rFont val="Tahoma"/>
            <family val="2"/>
          </rPr>
          <t xml:space="preserve">
Debe colocar una 
"X" si debe llevar este material
</t>
        </r>
      </text>
    </comment>
    <comment ref="W59" authorId="0" shapeId="0" xr:uid="{74977FC7-D2A1-40E1-891C-FDC50C55C7A3}">
      <text>
        <r>
          <rPr>
            <b/>
            <sz val="9"/>
            <color indexed="81"/>
            <rFont val="Tahoma"/>
            <family val="2"/>
          </rPr>
          <t>Claudia Perilla:</t>
        </r>
        <r>
          <rPr>
            <sz val="9"/>
            <color indexed="81"/>
            <rFont val="Tahoma"/>
            <family val="2"/>
          </rPr>
          <t xml:space="preserve">
Debe colocar una 
"X" si debe llevar este material
</t>
        </r>
      </text>
    </comment>
    <comment ref="W60" authorId="0" shapeId="0" xr:uid="{BA973840-064F-4C33-9618-8C904BF333F0}">
      <text>
        <r>
          <rPr>
            <b/>
            <sz val="9"/>
            <color indexed="81"/>
            <rFont val="Tahoma"/>
            <family val="2"/>
          </rPr>
          <t>Claudia Perilla:</t>
        </r>
        <r>
          <rPr>
            <sz val="9"/>
            <color indexed="81"/>
            <rFont val="Tahoma"/>
            <family val="2"/>
          </rPr>
          <t xml:space="preserve">
Debe colocar una 
"X" si debe llevar este material
</t>
        </r>
      </text>
    </comment>
    <comment ref="W61" authorId="0" shapeId="0" xr:uid="{80808E2D-7C09-4D81-B8AB-BA85C2F8F9F6}">
      <text>
        <r>
          <rPr>
            <b/>
            <sz val="9"/>
            <color indexed="81"/>
            <rFont val="Tahoma"/>
            <family val="2"/>
          </rPr>
          <t>Claudia Perilla:</t>
        </r>
        <r>
          <rPr>
            <sz val="9"/>
            <color indexed="81"/>
            <rFont val="Tahoma"/>
            <family val="2"/>
          </rPr>
          <t xml:space="preserve">
Debe colocar una 
"X" si debe llevar este material
</t>
        </r>
      </text>
    </comment>
    <comment ref="W62" authorId="0" shapeId="0" xr:uid="{7F1A1DCC-5E55-4641-9307-98FC62E2EADA}">
      <text>
        <r>
          <rPr>
            <b/>
            <sz val="9"/>
            <color indexed="81"/>
            <rFont val="Tahoma"/>
            <family val="2"/>
          </rPr>
          <t>Claudia Perilla:</t>
        </r>
        <r>
          <rPr>
            <sz val="9"/>
            <color indexed="81"/>
            <rFont val="Tahoma"/>
            <family val="2"/>
          </rPr>
          <t xml:space="preserve">
Debe colocar una 
"X" si debe llevar este material
</t>
        </r>
      </text>
    </comment>
    <comment ref="W63" authorId="0" shapeId="0" xr:uid="{D53B1245-9EF9-467F-9045-80936563215F}">
      <text>
        <r>
          <rPr>
            <b/>
            <sz val="9"/>
            <color indexed="81"/>
            <rFont val="Tahoma"/>
            <family val="2"/>
          </rPr>
          <t>Claudia Perilla:</t>
        </r>
        <r>
          <rPr>
            <sz val="9"/>
            <color indexed="81"/>
            <rFont val="Tahoma"/>
            <family val="2"/>
          </rPr>
          <t xml:space="preserve">
Debe colocar una 
"X" si debe llevar este material
</t>
        </r>
      </text>
    </comment>
    <comment ref="W64" authorId="0" shapeId="0" xr:uid="{AE314D47-1039-4687-87B0-28583C03B551}">
      <text>
        <r>
          <rPr>
            <b/>
            <sz val="9"/>
            <color indexed="81"/>
            <rFont val="Tahoma"/>
            <family val="2"/>
          </rPr>
          <t>Claudia Perilla:</t>
        </r>
        <r>
          <rPr>
            <sz val="9"/>
            <color indexed="81"/>
            <rFont val="Tahoma"/>
            <family val="2"/>
          </rPr>
          <t xml:space="preserve">
Debe colocar una 
"X" si debe llevar este material
</t>
        </r>
      </text>
    </comment>
    <comment ref="M69" authorId="0" shapeId="0" xr:uid="{0DDD0C31-F015-4080-AD4F-F69258E423EF}">
      <text>
        <r>
          <rPr>
            <b/>
            <sz val="9"/>
            <color indexed="81"/>
            <rFont val="Tahoma"/>
            <family val="2"/>
          </rPr>
          <t>Claudia Perilla: Coloca en la clave de clasificacion ROPMAQ1</t>
        </r>
      </text>
    </comment>
    <comment ref="AA70" authorId="0" shapeId="0" xr:uid="{E930010B-BFA5-4181-9118-16CD1D8C9E58}">
      <text>
        <r>
          <rPr>
            <b/>
            <sz val="9"/>
            <color indexed="81"/>
            <rFont val="Tahoma"/>
            <family val="2"/>
          </rPr>
          <t>Claudia Perilla:</t>
        </r>
        <r>
          <rPr>
            <sz val="9"/>
            <color indexed="81"/>
            <rFont val="Tahoma"/>
            <family val="2"/>
          </rPr>
          <t xml:space="preserve">
Diligenciar Cantidad de partes a cotar
</t>
        </r>
      </text>
    </comment>
    <comment ref="AA71" authorId="0" shapeId="0" xr:uid="{8BBA4FB6-1011-4D39-9C28-93718D9376C9}">
      <text>
        <r>
          <rPr>
            <b/>
            <sz val="9"/>
            <color indexed="81"/>
            <rFont val="Tahoma"/>
            <family val="2"/>
          </rPr>
          <t>Claudia Perilla:</t>
        </r>
        <r>
          <rPr>
            <sz val="9"/>
            <color indexed="81"/>
            <rFont val="Tahoma"/>
            <family val="2"/>
          </rPr>
          <t xml:space="preserve">
Diligenciar Cantidad de partes a cotar</t>
        </r>
      </text>
    </comment>
    <comment ref="AA72" authorId="0" shapeId="0" xr:uid="{D24138D5-1E33-4A69-82B3-559BA097183E}">
      <text>
        <r>
          <rPr>
            <b/>
            <sz val="9"/>
            <color indexed="81"/>
            <rFont val="Tahoma"/>
            <family val="2"/>
          </rPr>
          <t>Claudia Perilla:</t>
        </r>
        <r>
          <rPr>
            <sz val="9"/>
            <color indexed="81"/>
            <rFont val="Tahoma"/>
            <family val="2"/>
          </rPr>
          <t xml:space="preserve">
Diligenciar Cantidad de partes a estampar</t>
        </r>
      </text>
    </comment>
    <comment ref="AA73" authorId="0" shapeId="0" xr:uid="{567F7030-8BAE-4578-A18B-8FB1ACE0C8A4}">
      <text>
        <r>
          <rPr>
            <b/>
            <sz val="9"/>
            <color indexed="81"/>
            <rFont val="Tahoma"/>
            <family val="2"/>
          </rPr>
          <t>Claudia Perilla:</t>
        </r>
        <r>
          <rPr>
            <sz val="9"/>
            <color indexed="81"/>
            <rFont val="Tahoma"/>
            <family val="2"/>
          </rPr>
          <t xml:space="preserve">
Diligenciar Cantidad de partes a estampar</t>
        </r>
      </text>
    </comment>
    <comment ref="AD75" authorId="0" shapeId="0" xr:uid="{F9102F9E-A026-40DC-AB5A-62AA9CA19509}">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CDB8BE30-57D2-4257-99F0-D281FE0EC551}">
      <text>
        <r>
          <rPr>
            <b/>
            <sz val="9"/>
            <color indexed="81"/>
            <rFont val="Tahoma"/>
            <family val="2"/>
          </rPr>
          <t>Claudia Perilla: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A4AE00C-4681-4039-90E1-D85B57DA327D}">
      <text>
        <r>
          <rPr>
            <b/>
            <sz val="9"/>
            <color indexed="81"/>
            <rFont val="Tahoma"/>
            <family val="2"/>
          </rPr>
          <t>Claudia Perilla:</t>
        </r>
        <r>
          <rPr>
            <sz val="9"/>
            <color indexed="81"/>
            <rFont val="Tahoma"/>
            <family val="2"/>
          </rPr>
          <t xml:space="preserve">
Dligenciar SI si lleva , de lo contrario poner NO</t>
        </r>
      </text>
    </comment>
    <comment ref="AD3" authorId="0" shapeId="0" xr:uid="{C9847BFE-A857-4E63-8D05-C87D60028269}">
      <text>
        <r>
          <rPr>
            <b/>
            <sz val="9"/>
            <color indexed="81"/>
            <rFont val="Tahoma"/>
            <family val="2"/>
          </rPr>
          <t>Claudia Perilla:</t>
        </r>
        <r>
          <rPr>
            <sz val="9"/>
            <color indexed="81"/>
            <rFont val="Tahoma"/>
            <family val="2"/>
          </rPr>
          <t xml:space="preserve">
Dligenciar SI si lleva , de lo contrario poner NO</t>
        </r>
      </text>
    </comment>
    <comment ref="AI3" authorId="0" shapeId="0" xr:uid="{6299D64B-C92E-432D-844B-E727AB9117BA}">
      <text>
        <r>
          <rPr>
            <b/>
            <sz val="9"/>
            <color indexed="81"/>
            <rFont val="Tahoma"/>
            <family val="2"/>
          </rPr>
          <t>Claudia Perilla:</t>
        </r>
        <r>
          <rPr>
            <sz val="9"/>
            <color indexed="81"/>
            <rFont val="Tahoma"/>
            <family val="2"/>
          </rPr>
          <t xml:space="preserve">
Dligenciar SI si lleva , de lo contrario poner NO</t>
        </r>
      </text>
    </comment>
    <comment ref="AN3" authorId="0" shapeId="0" xr:uid="{6C6B7FE1-4EA2-4C55-A117-2681A6229DCA}">
      <text>
        <r>
          <rPr>
            <b/>
            <sz val="9"/>
            <color indexed="81"/>
            <rFont val="Tahoma"/>
            <family val="2"/>
          </rPr>
          <t>Claudia Perilla:</t>
        </r>
        <r>
          <rPr>
            <sz val="9"/>
            <color indexed="81"/>
            <rFont val="Tahoma"/>
            <family val="2"/>
          </rPr>
          <t xml:space="preserve">
Dligenciar SI si lleva , de lo contrario poner NO</t>
        </r>
      </text>
    </comment>
    <comment ref="AA6" authorId="0" shapeId="0" xr:uid="{21650FDD-D787-46D2-8290-D4881842104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C67E9A93-8E7F-4F76-8811-7FE13923EE4F}">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0BC747-4D5E-429A-B6BB-789FC0431E7F}">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F501989-0853-49F0-91E6-15BAAF3D5A10}">
      <text>
        <r>
          <rPr>
            <b/>
            <sz val="9"/>
            <color indexed="81"/>
            <rFont val="Tahoma"/>
            <family val="2"/>
          </rPr>
          <t>Andres Rodriguez:</t>
        </r>
        <r>
          <rPr>
            <sz val="9"/>
            <color indexed="81"/>
            <rFont val="Tahoma"/>
            <family val="2"/>
          </rPr>
          <t xml:space="preserve">
Si es Infaltable Diligencie</t>
        </r>
      </text>
    </comment>
    <comment ref="AT22" authorId="0" shapeId="0" xr:uid="{270EBFC6-C26B-4563-BBD7-BDABFB3B796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6F6D737-B9AC-46DA-94FC-E0677ED9BC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673B8FE-A572-4955-8C88-FCC6BA3F1CA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08A2B96-F34C-48E6-9765-C880FF6300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0C476CC-30ED-4B31-88CD-DFB88197837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1632E16C-134E-4E29-A2B6-571647E5597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FD711FF-33F2-47D8-A505-6F2D3647C03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EDA432-2C84-42E5-8BB1-906CFC6A4A8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0881E94-E991-497F-91A2-6331C524E06A}">
      <text>
        <r>
          <rPr>
            <b/>
            <sz val="9"/>
            <color indexed="81"/>
            <rFont val="Tahoma"/>
            <family val="2"/>
          </rPr>
          <t>Claudia Perilla:</t>
        </r>
        <r>
          <rPr>
            <sz val="9"/>
            <color indexed="81"/>
            <rFont val="Tahoma"/>
            <family val="2"/>
          </rPr>
          <t xml:space="preserve">
Diligenciar la parte de la prenda que lleva la tela.</t>
        </r>
      </text>
    </comment>
    <comment ref="AS28" authorId="0" shapeId="0" xr:uid="{C1B5E8CD-4CF1-42FF-A5CD-FBCB8BCB3F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69DC007-E1B9-489E-B8EF-AD804691040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E6B611C-665C-4C44-923D-3CA60D8177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6E50EA58-2F2A-4E24-8606-74A8DAAB3FB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5259F226-8D8E-41D7-98F7-811CB66F20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B6259C4-5934-4015-9E40-A0EB9125761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7F4CA09-15C0-45A7-B771-AE688FF432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75D1BDB-DBF9-4328-A668-DA62BE5D98F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48B661F-0CD1-45E9-83C4-188901DDCAD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B71238F6-33DF-4697-89E5-4F3511CC9D54}">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5516543-1325-4DA1-BE3F-027E815B5D3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B3EBDA7-92BD-4F19-9CAC-57528101BC8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EA92BB4-90A0-4759-9939-9CDCB510CE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C57B21D-7C26-46A8-A97C-63A7319BFFC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BBECD54-7BC7-482E-875C-42834A90A4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F518EB6-22D2-4E58-A000-7636A79C4265}">
      <text>
        <r>
          <rPr>
            <b/>
            <sz val="9"/>
            <color indexed="81"/>
            <rFont val="Tahoma"/>
            <family val="2"/>
          </rPr>
          <t>Claudia Perilla:</t>
        </r>
        <r>
          <rPr>
            <sz val="9"/>
            <color indexed="81"/>
            <rFont val="Tahoma"/>
            <family val="2"/>
          </rPr>
          <t xml:space="preserve">
Diligenciar la parte de la prenda que lleva la tela.</t>
        </r>
      </text>
    </comment>
    <comment ref="AS36" authorId="0" shapeId="0" xr:uid="{2371A86C-961A-4CFD-9C2C-4996625A28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5DD8DC9-1D51-4F7F-9BA8-1063BA1D098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E0C293B-CFB7-4E60-9EC9-1338CDB1BC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220111F-6AE0-4CB9-BBA4-3333F40F771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036A0298-D699-4D49-B317-0F66934495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06412FD-7077-42EA-9615-19E468141F4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EAF2C549-D26C-4EA9-9A78-2AA081546F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9E165D7-C014-47D4-8D65-22E8DC6EA219}">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7EE320F-98E6-4354-BBF1-E1A3BC56C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6E7FE7E4-4288-441B-8944-0DA8A26AA10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13D93D3-E749-4E68-9A6A-6C245B36C0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241A9C7-187B-419B-B40C-472E0BF1C8F5}">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C511067-2DD2-4B8E-B6AA-7EA16C31A9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7761D1B-4BB5-406F-8327-B27A7A7E97F4}">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A8AF00F-8301-4EFD-9059-E4C9428535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F399D8F7-1731-4338-91E5-EFE8FB1C8C46}">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779E657-7AC3-48FB-8FF7-89F393C83D74}">
      <text>
        <r>
          <rPr>
            <b/>
            <sz val="9"/>
            <color indexed="81"/>
            <rFont val="Tahoma"/>
            <family val="2"/>
          </rPr>
          <t>Claudia Perilla:</t>
        </r>
        <r>
          <rPr>
            <sz val="9"/>
            <color indexed="81"/>
            <rFont val="Tahoma"/>
            <family val="2"/>
          </rPr>
          <t xml:space="preserve">
Debe diligenciar Version de FC</t>
        </r>
      </text>
    </comment>
    <comment ref="F6" authorId="0" shapeId="0" xr:uid="{1CD3CDEC-FCFA-4AC0-B1AC-124E2E5AD931}">
      <text>
        <r>
          <rPr>
            <b/>
            <sz val="9"/>
            <color indexed="81"/>
            <rFont val="Tahoma"/>
            <family val="2"/>
          </rPr>
          <t>Claudia Perilla:</t>
        </r>
        <r>
          <rPr>
            <sz val="9"/>
            <color indexed="81"/>
            <rFont val="Tahoma"/>
            <family val="2"/>
          </rPr>
          <t xml:space="preserve">
Seleccionar tipo de tejido para que calcule tasa</t>
        </r>
      </text>
    </comment>
    <comment ref="M6" authorId="0" shapeId="0" xr:uid="{3AADE2CE-66AA-4AFF-B548-5B94FA4094A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9E8FE831-685B-4E6B-B91C-93118DD9651E}">
      <text>
        <r>
          <rPr>
            <b/>
            <sz val="9"/>
            <color indexed="81"/>
            <rFont val="Tahoma"/>
            <family val="2"/>
          </rPr>
          <t>Claudia Perilla:</t>
        </r>
        <r>
          <rPr>
            <sz val="9"/>
            <color indexed="81"/>
            <rFont val="Tahoma"/>
            <family val="2"/>
          </rPr>
          <t xml:space="preserve">
Debe colocar obligatorio # prendas por codigo de PT</t>
        </r>
      </text>
    </comment>
    <comment ref="P10" authorId="0" shapeId="0" xr:uid="{3B4B701B-E190-4B88-899D-6983B6F58E6D}">
      <text>
        <r>
          <rPr>
            <b/>
            <sz val="9"/>
            <color indexed="81"/>
            <rFont val="Tahoma"/>
            <family val="2"/>
          </rPr>
          <t>Claudia Perilla:</t>
        </r>
        <r>
          <rPr>
            <sz val="9"/>
            <color indexed="81"/>
            <rFont val="Tahoma"/>
            <family val="2"/>
          </rPr>
          <t xml:space="preserve">
Debe diligenciar si o no</t>
        </r>
      </text>
    </comment>
    <comment ref="B12" authorId="0" shapeId="0" xr:uid="{07591DCE-E75E-4AB4-A415-4AC617A1B411}">
      <text>
        <r>
          <rPr>
            <b/>
            <sz val="9"/>
            <color indexed="81"/>
            <rFont val="Tahoma"/>
            <family val="2"/>
          </rPr>
          <t>Claudia Perilla:</t>
        </r>
        <r>
          <rPr>
            <sz val="9"/>
            <color indexed="81"/>
            <rFont val="Tahoma"/>
            <family val="2"/>
          </rPr>
          <t xml:space="preserve">
Realizar el filtro
</t>
        </r>
      </text>
    </comment>
    <comment ref="Z13" authorId="0" shapeId="0" xr:uid="{9732DDE6-669B-478A-81AA-9C5BC1924398}">
      <text>
        <r>
          <rPr>
            <b/>
            <sz val="9"/>
            <color indexed="81"/>
            <rFont val="Tahoma"/>
            <family val="2"/>
          </rPr>
          <t>Claudia Perilla:</t>
        </r>
        <r>
          <rPr>
            <sz val="9"/>
            <color indexed="81"/>
            <rFont val="Tahoma"/>
            <family val="2"/>
          </rPr>
          <t xml:space="preserve">
Diligenciar costo de estampado</t>
        </r>
      </text>
    </comment>
    <comment ref="AG13" authorId="0" shapeId="0" xr:uid="{581D5568-9F0A-4AEE-8D8C-7A039F34319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5911C58-24C8-43A9-817D-308F62E78A70}">
      <text>
        <r>
          <rPr>
            <b/>
            <sz val="9"/>
            <color indexed="81"/>
            <rFont val="Tahoma"/>
            <family val="2"/>
          </rPr>
          <t>Claudia Perilla:</t>
        </r>
        <r>
          <rPr>
            <sz val="9"/>
            <color indexed="81"/>
            <rFont val="Tahoma"/>
            <family val="2"/>
          </rPr>
          <t xml:space="preserve">
Diligenciar costo de estampado</t>
        </r>
      </text>
    </comment>
    <comment ref="Z15" authorId="0" shapeId="0" xr:uid="{D1E73E23-3362-426E-B2AB-EB608FF54068}">
      <text>
        <r>
          <rPr>
            <b/>
            <sz val="9"/>
            <color indexed="81"/>
            <rFont val="Tahoma"/>
            <family val="2"/>
          </rPr>
          <t>Claudia Perilla:</t>
        </r>
        <r>
          <rPr>
            <sz val="9"/>
            <color indexed="81"/>
            <rFont val="Tahoma"/>
            <family val="2"/>
          </rPr>
          <t xml:space="preserve">
Diligenciar costo de estampado</t>
        </r>
      </text>
    </comment>
    <comment ref="Z16" authorId="0" shapeId="0" xr:uid="{E3B1DE58-86A9-4DA9-90AA-E6AB67DC0316}">
      <text>
        <r>
          <rPr>
            <b/>
            <sz val="9"/>
            <color indexed="81"/>
            <rFont val="Tahoma"/>
            <family val="2"/>
          </rPr>
          <t>Claudia Perilla:</t>
        </r>
        <r>
          <rPr>
            <sz val="9"/>
            <color indexed="81"/>
            <rFont val="Tahoma"/>
            <family val="2"/>
          </rPr>
          <t xml:space="preserve">
Diligenciar costo de estampado</t>
        </r>
      </text>
    </comment>
    <comment ref="Z17" authorId="0" shapeId="0" xr:uid="{CB3993EC-9420-4E8C-A0CE-5D9D72111B64}">
      <text>
        <r>
          <rPr>
            <b/>
            <sz val="9"/>
            <color indexed="81"/>
            <rFont val="Tahoma"/>
            <family val="2"/>
          </rPr>
          <t>Claudia Perilla:</t>
        </r>
        <r>
          <rPr>
            <sz val="9"/>
            <color indexed="81"/>
            <rFont val="Tahoma"/>
            <family val="2"/>
          </rPr>
          <t xml:space="preserve">
Diligenciar costo de estampado</t>
        </r>
      </text>
    </comment>
    <comment ref="Z18" authorId="0" shapeId="0" xr:uid="{2BEC04B0-A14E-40F7-8CF5-DEE18BFBDE38}">
      <text>
        <r>
          <rPr>
            <b/>
            <sz val="9"/>
            <color indexed="81"/>
            <rFont val="Tahoma"/>
            <family val="2"/>
          </rPr>
          <t>Claudia Perilla:</t>
        </r>
        <r>
          <rPr>
            <sz val="9"/>
            <color indexed="81"/>
            <rFont val="Tahoma"/>
            <family val="2"/>
          </rPr>
          <t xml:space="preserve">
Diligenciar costo de estampado</t>
        </r>
      </text>
    </comment>
    <comment ref="Z19" authorId="0" shapeId="0" xr:uid="{E867FB0A-48A0-4608-BC7C-5B67AB87389A}">
      <text>
        <r>
          <rPr>
            <b/>
            <sz val="9"/>
            <color indexed="81"/>
            <rFont val="Tahoma"/>
            <family val="2"/>
          </rPr>
          <t>Claudia Perilla:</t>
        </r>
        <r>
          <rPr>
            <sz val="9"/>
            <color indexed="81"/>
            <rFont val="Tahoma"/>
            <family val="2"/>
          </rPr>
          <t xml:space="preserve">
Diligenciar costo de estampado</t>
        </r>
      </text>
    </comment>
    <comment ref="Z20" authorId="0" shapeId="0" xr:uid="{0478F59A-C8A0-4E9A-BCE0-3BF9118FE93D}">
      <text>
        <r>
          <rPr>
            <b/>
            <sz val="9"/>
            <color indexed="81"/>
            <rFont val="Tahoma"/>
            <family val="2"/>
          </rPr>
          <t>Claudia Perilla:</t>
        </r>
        <r>
          <rPr>
            <sz val="9"/>
            <color indexed="81"/>
            <rFont val="Tahoma"/>
            <family val="2"/>
          </rPr>
          <t xml:space="preserve">
Diligenciar costo de estampado</t>
        </r>
      </text>
    </comment>
    <comment ref="Z21" authorId="0" shapeId="0" xr:uid="{D1B28AB5-B77F-4872-A09C-90F3D3874331}">
      <text>
        <r>
          <rPr>
            <b/>
            <sz val="9"/>
            <color indexed="81"/>
            <rFont val="Tahoma"/>
            <family val="2"/>
          </rPr>
          <t>Claudia Perilla:</t>
        </r>
        <r>
          <rPr>
            <sz val="9"/>
            <color indexed="81"/>
            <rFont val="Tahoma"/>
            <family val="2"/>
          </rPr>
          <t xml:space="preserve">
Diligenciar costo de estampado</t>
        </r>
      </text>
    </comment>
    <comment ref="Z22" authorId="0" shapeId="0" xr:uid="{82FBB65E-1026-4875-8ED3-A6DF85E548EA}">
      <text>
        <r>
          <rPr>
            <b/>
            <sz val="9"/>
            <color indexed="81"/>
            <rFont val="Tahoma"/>
            <family val="2"/>
          </rPr>
          <t>Claudia Perilla:</t>
        </r>
        <r>
          <rPr>
            <sz val="9"/>
            <color indexed="81"/>
            <rFont val="Tahoma"/>
            <family val="2"/>
          </rPr>
          <t xml:space="preserve">
Diligenciar costo de estampado</t>
        </r>
      </text>
    </comment>
    <comment ref="Z23" authorId="0" shapeId="0" xr:uid="{75752C45-9C36-4460-92BA-617ACA2294B4}">
      <text>
        <r>
          <rPr>
            <b/>
            <sz val="9"/>
            <color indexed="81"/>
            <rFont val="Tahoma"/>
            <family val="2"/>
          </rPr>
          <t>Claudia Perilla:</t>
        </r>
        <r>
          <rPr>
            <sz val="9"/>
            <color indexed="81"/>
            <rFont val="Tahoma"/>
            <family val="2"/>
          </rPr>
          <t xml:space="preserve">
Diligenciar costo de estampado</t>
        </r>
      </text>
    </comment>
    <comment ref="Z24" authorId="0" shapeId="0" xr:uid="{C3602539-5020-4CAA-A773-798C14C07321}">
      <text>
        <r>
          <rPr>
            <b/>
            <sz val="9"/>
            <color indexed="81"/>
            <rFont val="Tahoma"/>
            <family val="2"/>
          </rPr>
          <t>Claudia Perilla:</t>
        </r>
        <r>
          <rPr>
            <sz val="9"/>
            <color indexed="81"/>
            <rFont val="Tahoma"/>
            <family val="2"/>
          </rPr>
          <t xml:space="preserve">
Diligenciar costo de estampado</t>
        </r>
      </text>
    </comment>
    <comment ref="Z25" authorId="0" shapeId="0" xr:uid="{98AAADD6-9993-43D3-8082-F3269C6A3881}">
      <text>
        <r>
          <rPr>
            <b/>
            <sz val="9"/>
            <color indexed="81"/>
            <rFont val="Tahoma"/>
            <family val="2"/>
          </rPr>
          <t>Claudia Perilla:</t>
        </r>
        <r>
          <rPr>
            <sz val="9"/>
            <color indexed="81"/>
            <rFont val="Tahoma"/>
            <family val="2"/>
          </rPr>
          <t xml:space="preserve">
Diligenciar costo de estampado</t>
        </r>
      </text>
    </comment>
    <comment ref="Z26" authorId="0" shapeId="0" xr:uid="{9B7B419E-96C0-4433-80FE-211710CC1F29}">
      <text>
        <r>
          <rPr>
            <b/>
            <sz val="9"/>
            <color indexed="81"/>
            <rFont val="Tahoma"/>
            <family val="2"/>
          </rPr>
          <t>Claudia Perilla:</t>
        </r>
        <r>
          <rPr>
            <sz val="9"/>
            <color indexed="81"/>
            <rFont val="Tahoma"/>
            <family val="2"/>
          </rPr>
          <t xml:space="preserve">
Diligenciar costo de estampado</t>
        </r>
      </text>
    </comment>
    <comment ref="Z27" authorId="0" shapeId="0" xr:uid="{75979DA7-F187-41C2-820D-79BF1374DD54}">
      <text>
        <r>
          <rPr>
            <b/>
            <sz val="9"/>
            <color indexed="81"/>
            <rFont val="Tahoma"/>
            <family val="2"/>
          </rPr>
          <t>Claudia Perilla:</t>
        </r>
        <r>
          <rPr>
            <sz val="9"/>
            <color indexed="81"/>
            <rFont val="Tahoma"/>
            <family val="2"/>
          </rPr>
          <t xml:space="preserve">
Diligenciar costo de estampado</t>
        </r>
      </text>
    </comment>
    <comment ref="Z28" authorId="0" shapeId="0" xr:uid="{8903F7DE-5BDF-44F1-8E53-3744C97AF979}">
      <text>
        <r>
          <rPr>
            <b/>
            <sz val="9"/>
            <color indexed="81"/>
            <rFont val="Tahoma"/>
            <family val="2"/>
          </rPr>
          <t>Claudia Perilla:</t>
        </r>
        <r>
          <rPr>
            <sz val="9"/>
            <color indexed="81"/>
            <rFont val="Tahoma"/>
            <family val="2"/>
          </rPr>
          <t xml:space="preserve">
Diligenciar costo de estampado</t>
        </r>
      </text>
    </comment>
    <comment ref="Z29" authorId="0" shapeId="0" xr:uid="{8370F192-95E3-4424-A99B-693F2711C632}">
      <text>
        <r>
          <rPr>
            <b/>
            <sz val="9"/>
            <color indexed="81"/>
            <rFont val="Tahoma"/>
            <family val="2"/>
          </rPr>
          <t>Claudia Perilla:</t>
        </r>
        <r>
          <rPr>
            <sz val="9"/>
            <color indexed="81"/>
            <rFont val="Tahoma"/>
            <family val="2"/>
          </rPr>
          <t xml:space="preserve">
Diligenciar costo de estampado</t>
        </r>
      </text>
    </comment>
    <comment ref="Z30" authorId="0" shapeId="0" xr:uid="{9EFF863C-6F1E-4F15-B8D7-9A7A86525C9C}">
      <text>
        <r>
          <rPr>
            <b/>
            <sz val="9"/>
            <color indexed="81"/>
            <rFont val="Tahoma"/>
            <family val="2"/>
          </rPr>
          <t>Claudia Perilla:</t>
        </r>
        <r>
          <rPr>
            <sz val="9"/>
            <color indexed="81"/>
            <rFont val="Tahoma"/>
            <family val="2"/>
          </rPr>
          <t xml:space="preserve">
Diligenciar costo de estampado</t>
        </r>
      </text>
    </comment>
    <comment ref="Z31" authorId="0" shapeId="0" xr:uid="{FE3E37E9-3F6A-4C81-A298-0A4847B7C8CE}">
      <text>
        <r>
          <rPr>
            <b/>
            <sz val="9"/>
            <color indexed="81"/>
            <rFont val="Tahoma"/>
            <family val="2"/>
          </rPr>
          <t>Claudia Perilla:</t>
        </r>
        <r>
          <rPr>
            <sz val="9"/>
            <color indexed="81"/>
            <rFont val="Tahoma"/>
            <family val="2"/>
          </rPr>
          <t xml:space="preserve">
Diligenciar costo de estampado</t>
        </r>
      </text>
    </comment>
    <comment ref="Z32" authorId="0" shapeId="0" xr:uid="{B5AB7543-1BC5-4884-9E93-9DAEADA8C2A1}">
      <text>
        <r>
          <rPr>
            <b/>
            <sz val="9"/>
            <color indexed="81"/>
            <rFont val="Tahoma"/>
            <family val="2"/>
          </rPr>
          <t>Claudia Perilla:</t>
        </r>
        <r>
          <rPr>
            <sz val="9"/>
            <color indexed="81"/>
            <rFont val="Tahoma"/>
            <family val="2"/>
          </rPr>
          <t xml:space="preserve">
Diligenciar costo de estampado</t>
        </r>
      </text>
    </comment>
    <comment ref="G41" authorId="0" shapeId="0" xr:uid="{3030DB5E-F37D-4071-AA31-A4FF6288FD0F}">
      <text>
        <r>
          <rPr>
            <b/>
            <sz val="9"/>
            <color indexed="81"/>
            <rFont val="Tahoma"/>
            <family val="2"/>
          </rPr>
          <t>Claudia Perilla:</t>
        </r>
        <r>
          <rPr>
            <sz val="9"/>
            <color indexed="81"/>
            <rFont val="Tahoma"/>
            <family val="2"/>
          </rPr>
          <t xml:space="preserve">
Debe escoger el
 color de papel </t>
        </r>
      </text>
    </comment>
    <comment ref="P41" authorId="0" shapeId="0" xr:uid="{9E7F7431-27AA-4878-8032-11C3E91B0328}">
      <text>
        <r>
          <rPr>
            <b/>
            <sz val="9"/>
            <color indexed="81"/>
            <rFont val="Tahoma"/>
            <family val="2"/>
          </rPr>
          <t>Claudia Perilla:</t>
        </r>
        <r>
          <rPr>
            <sz val="9"/>
            <color indexed="81"/>
            <rFont val="Tahoma"/>
            <family val="2"/>
          </rPr>
          <t xml:space="preserve">
Debe diligenciarv el ancho del papel</t>
        </r>
      </text>
    </comment>
    <comment ref="U41" authorId="0" shapeId="0" xr:uid="{14D264FF-A472-4605-90B1-054B2159C92A}">
      <text>
        <r>
          <rPr>
            <b/>
            <sz val="9"/>
            <color indexed="81"/>
            <rFont val="Tahoma"/>
            <family val="2"/>
          </rPr>
          <t>Claudia Perilla:</t>
        </r>
        <r>
          <rPr>
            <sz val="9"/>
            <color indexed="81"/>
            <rFont val="Tahoma"/>
            <family val="2"/>
          </rPr>
          <t xml:space="preserve">
Debe diligenciar el alto del papel</t>
        </r>
      </text>
    </comment>
    <comment ref="G42" authorId="0" shapeId="0" xr:uid="{9FFC9DDB-A157-4F36-A9A9-373D13F721A9}">
      <text>
        <r>
          <rPr>
            <b/>
            <sz val="9"/>
            <color indexed="81"/>
            <rFont val="Tahoma"/>
            <family val="2"/>
          </rPr>
          <t>Claudia Perilla:</t>
        </r>
        <r>
          <rPr>
            <sz val="9"/>
            <color indexed="81"/>
            <rFont val="Tahoma"/>
            <family val="2"/>
          </rPr>
          <t xml:space="preserve">
Debe escoger el
 color de papel </t>
        </r>
      </text>
    </comment>
    <comment ref="P42" authorId="0" shapeId="0" xr:uid="{6CB95FF2-F9FE-4F20-8C13-E8C8F6A50939}">
      <text>
        <r>
          <rPr>
            <b/>
            <sz val="9"/>
            <color indexed="81"/>
            <rFont val="Tahoma"/>
            <family val="2"/>
          </rPr>
          <t>Claudia Perilla:</t>
        </r>
        <r>
          <rPr>
            <sz val="9"/>
            <color indexed="81"/>
            <rFont val="Tahoma"/>
            <family val="2"/>
          </rPr>
          <t xml:space="preserve">
Debe diligenciarv el ancho del papel</t>
        </r>
      </text>
    </comment>
    <comment ref="U42" authorId="0" shapeId="0" xr:uid="{3ADF704C-08FE-4AF3-8214-2B1726F22DB6}">
      <text>
        <r>
          <rPr>
            <b/>
            <sz val="9"/>
            <color indexed="81"/>
            <rFont val="Tahoma"/>
            <family val="2"/>
          </rPr>
          <t>Claudia Perilla:</t>
        </r>
        <r>
          <rPr>
            <sz val="9"/>
            <color indexed="81"/>
            <rFont val="Tahoma"/>
            <family val="2"/>
          </rPr>
          <t xml:space="preserve">
Debe diligenciar el alto del papel</t>
        </r>
      </text>
    </comment>
    <comment ref="W43" authorId="0" shapeId="0" xr:uid="{94D07AD9-D02E-4DE4-96FA-AEAFB9E7FDE7}">
      <text>
        <r>
          <rPr>
            <b/>
            <sz val="9"/>
            <color indexed="81"/>
            <rFont val="Tahoma"/>
            <family val="2"/>
          </rPr>
          <t>Claudia Perilla:</t>
        </r>
        <r>
          <rPr>
            <sz val="9"/>
            <color indexed="81"/>
            <rFont val="Tahoma"/>
            <family val="2"/>
          </rPr>
          <t xml:space="preserve">
No debe cambiar este numero</t>
        </r>
      </text>
    </comment>
    <comment ref="AE43" authorId="0" shapeId="0" xr:uid="{C446A822-EE68-4DA0-9E9A-87AC859572A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092AE9DC-F47D-4F39-998C-88D96669B585}">
      <text>
        <r>
          <rPr>
            <b/>
            <sz val="9"/>
            <color indexed="81"/>
            <rFont val="Tahoma"/>
            <family val="2"/>
          </rPr>
          <t>Claudia Perilla:</t>
        </r>
        <r>
          <rPr>
            <sz val="9"/>
            <color indexed="81"/>
            <rFont val="Tahoma"/>
            <family val="2"/>
          </rPr>
          <t xml:space="preserve">
No debe cambiar este numero</t>
        </r>
      </text>
    </comment>
    <comment ref="AE45" authorId="0" shapeId="0" xr:uid="{FD96CE74-9288-4CE3-A575-6A78D82A7287}">
      <text>
        <r>
          <rPr>
            <b/>
            <sz val="9"/>
            <color indexed="81"/>
            <rFont val="Tahoma"/>
            <family val="2"/>
          </rPr>
          <t>Claudia Perilla:</t>
        </r>
        <r>
          <rPr>
            <sz val="9"/>
            <color indexed="81"/>
            <rFont val="Tahoma"/>
            <family val="2"/>
          </rPr>
          <t xml:space="preserve">
Este 1 es fijo siempre
</t>
        </r>
      </text>
    </comment>
    <comment ref="AE46" authorId="0" shapeId="0" xr:uid="{06BABF8B-9F81-4D74-A89B-921B596B01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A2110337-9825-4EE7-9A95-75A45412B6D0}">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3B2E670-D868-43AC-AB98-267AA1056402}">
      <text>
        <r>
          <rPr>
            <b/>
            <sz val="9"/>
            <color indexed="81"/>
            <rFont val="Tahoma"/>
            <family val="2"/>
          </rPr>
          <t>Claudia Perilla:</t>
        </r>
        <r>
          <rPr>
            <sz val="9"/>
            <color indexed="81"/>
            <rFont val="Tahoma"/>
            <family val="2"/>
          </rPr>
          <t xml:space="preserve">
No debe cambiar este numero</t>
        </r>
      </text>
    </comment>
    <comment ref="G48" authorId="0" shapeId="0" xr:uid="{227A298F-F3FA-4F26-A897-A488CF90D4BB}">
      <text>
        <r>
          <rPr>
            <b/>
            <sz val="9"/>
            <color indexed="81"/>
            <rFont val="Tahoma"/>
            <family val="2"/>
          </rPr>
          <t>Claudia Perilla:</t>
        </r>
        <r>
          <rPr>
            <sz val="9"/>
            <color indexed="81"/>
            <rFont val="Tahoma"/>
            <family val="2"/>
          </rPr>
          <t xml:space="preserve">
Escoja el vinilo</t>
        </r>
      </text>
    </comment>
    <comment ref="AE48" authorId="0" shapeId="0" xr:uid="{BBDDCFB0-F25D-45BF-A4B2-CFAE29CBCCE2}">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961D100-1A60-4970-AB57-99AE59252A3B}">
      <text>
        <r>
          <rPr>
            <b/>
            <sz val="9"/>
            <color indexed="81"/>
            <rFont val="Tahoma"/>
            <family val="2"/>
          </rPr>
          <t>Claudia Perilla:</t>
        </r>
        <r>
          <rPr>
            <sz val="9"/>
            <color indexed="81"/>
            <rFont val="Tahoma"/>
            <family val="2"/>
          </rPr>
          <t xml:space="preserve">
Debe colocar "1" si debe llevar este material
</t>
        </r>
      </text>
    </comment>
    <comment ref="W50" authorId="0" shapeId="0" xr:uid="{5EF18E18-858A-4B47-9007-7307FE3D9CE5}">
      <text>
        <r>
          <rPr>
            <b/>
            <sz val="9"/>
            <color indexed="81"/>
            <rFont val="Tahoma"/>
            <family val="2"/>
          </rPr>
          <t>Claudia Perilla:</t>
        </r>
        <r>
          <rPr>
            <sz val="9"/>
            <color indexed="81"/>
            <rFont val="Tahoma"/>
            <family val="2"/>
          </rPr>
          <t xml:space="preserve">
Debe colocar "1" si debe llevar este material
</t>
        </r>
      </text>
    </comment>
    <comment ref="W51" authorId="0" shapeId="0" xr:uid="{C3AC5148-3C51-4841-8D0E-405C01609C22}">
      <text>
        <r>
          <rPr>
            <b/>
            <sz val="9"/>
            <color indexed="81"/>
            <rFont val="Tahoma"/>
            <family val="2"/>
          </rPr>
          <t>Claudia Perilla:</t>
        </r>
        <r>
          <rPr>
            <sz val="9"/>
            <color indexed="81"/>
            <rFont val="Tahoma"/>
            <family val="2"/>
          </rPr>
          <t xml:space="preserve">
Debe colocar "1" si debe llevar este material
</t>
        </r>
      </text>
    </comment>
    <comment ref="W52" authorId="0" shapeId="0" xr:uid="{A4815713-16DE-43B5-AB3B-063C705BAFAE}">
      <text>
        <r>
          <rPr>
            <b/>
            <sz val="9"/>
            <color indexed="81"/>
            <rFont val="Tahoma"/>
            <family val="2"/>
          </rPr>
          <t>Claudia Perilla:</t>
        </r>
        <r>
          <rPr>
            <sz val="9"/>
            <color indexed="81"/>
            <rFont val="Tahoma"/>
            <family val="2"/>
          </rPr>
          <t xml:space="preserve">
Debe colocar "1" si debe llevar este material
</t>
        </r>
      </text>
    </comment>
    <comment ref="W53" authorId="0" shapeId="0" xr:uid="{D4E39373-35BC-471C-83C9-BEFBAB226CE8}">
      <text>
        <r>
          <rPr>
            <b/>
            <sz val="9"/>
            <color indexed="81"/>
            <rFont val="Tahoma"/>
            <family val="2"/>
          </rPr>
          <t>Claudia Perilla:</t>
        </r>
        <r>
          <rPr>
            <sz val="9"/>
            <color indexed="81"/>
            <rFont val="Tahoma"/>
            <family val="2"/>
          </rPr>
          <t xml:space="preserve">
Debe colocar "1" si debe llevar este material
</t>
        </r>
      </text>
    </comment>
    <comment ref="W54" authorId="0" shapeId="0" xr:uid="{0B191733-ADDA-4FDD-AA75-16FFF873C69A}">
      <text>
        <r>
          <rPr>
            <b/>
            <sz val="9"/>
            <color indexed="81"/>
            <rFont val="Tahoma"/>
            <family val="2"/>
          </rPr>
          <t>Claudia Perilla:</t>
        </r>
        <r>
          <rPr>
            <sz val="9"/>
            <color indexed="81"/>
            <rFont val="Tahoma"/>
            <family val="2"/>
          </rPr>
          <t xml:space="preserve">
Debe colocar "1" si debe llevar este material
</t>
        </r>
      </text>
    </comment>
    <comment ref="W55" authorId="0" shapeId="0" xr:uid="{64A8DD1A-B915-4189-BFF8-30438E83D9CF}">
      <text>
        <r>
          <rPr>
            <b/>
            <sz val="9"/>
            <color indexed="81"/>
            <rFont val="Tahoma"/>
            <family val="2"/>
          </rPr>
          <t>Claudia Perilla:</t>
        </r>
        <r>
          <rPr>
            <sz val="9"/>
            <color indexed="81"/>
            <rFont val="Tahoma"/>
            <family val="2"/>
          </rPr>
          <t xml:space="preserve">
Debe colocar "1" si debe llevar este material
</t>
        </r>
      </text>
    </comment>
    <comment ref="W56" authorId="0" shapeId="0" xr:uid="{7C6E612F-80BE-482F-9772-2B7FCBFC9FC1}">
      <text>
        <r>
          <rPr>
            <b/>
            <sz val="9"/>
            <color indexed="81"/>
            <rFont val="Tahoma"/>
            <family val="2"/>
          </rPr>
          <t>Claudia Perilla:</t>
        </r>
        <r>
          <rPr>
            <sz val="9"/>
            <color indexed="81"/>
            <rFont val="Tahoma"/>
            <family val="2"/>
          </rPr>
          <t xml:space="preserve">
Debe colocar "1" si debe llevar este material
</t>
        </r>
      </text>
    </comment>
    <comment ref="W57" authorId="0" shapeId="0" xr:uid="{B68C8928-A5BA-4719-B310-959B1ACEE4D8}">
      <text>
        <r>
          <rPr>
            <b/>
            <sz val="9"/>
            <color indexed="81"/>
            <rFont val="Tahoma"/>
            <family val="2"/>
          </rPr>
          <t>Claudia Perilla:</t>
        </r>
        <r>
          <rPr>
            <sz val="9"/>
            <color indexed="81"/>
            <rFont val="Tahoma"/>
            <family val="2"/>
          </rPr>
          <t xml:space="preserve">
Debe colocar "1" si debe llevar este material
</t>
        </r>
      </text>
    </comment>
    <comment ref="W58" authorId="0" shapeId="0" xr:uid="{761F489D-083A-44B4-8F32-BDFD4DFA3F36}">
      <text>
        <r>
          <rPr>
            <b/>
            <sz val="9"/>
            <color indexed="81"/>
            <rFont val="Tahoma"/>
            <family val="2"/>
          </rPr>
          <t>Claudia Perilla:</t>
        </r>
        <r>
          <rPr>
            <sz val="9"/>
            <color indexed="81"/>
            <rFont val="Tahoma"/>
            <family val="2"/>
          </rPr>
          <t xml:space="preserve">
Debe colocar una 
"X" si debe llevar este material
</t>
        </r>
      </text>
    </comment>
    <comment ref="W59" authorId="0" shapeId="0" xr:uid="{91A08658-5CE1-4CBC-852A-91AA13C80453}">
      <text>
        <r>
          <rPr>
            <b/>
            <sz val="9"/>
            <color indexed="81"/>
            <rFont val="Tahoma"/>
            <family val="2"/>
          </rPr>
          <t>Claudia Perilla:</t>
        </r>
        <r>
          <rPr>
            <sz val="9"/>
            <color indexed="81"/>
            <rFont val="Tahoma"/>
            <family val="2"/>
          </rPr>
          <t xml:space="preserve">
Debe colocar una 
"X" si debe llevar este material
</t>
        </r>
      </text>
    </comment>
    <comment ref="W60" authorId="0" shapeId="0" xr:uid="{7B7CE0D6-C7B2-4238-B58C-C1F462C4088A}">
      <text>
        <r>
          <rPr>
            <b/>
            <sz val="9"/>
            <color indexed="81"/>
            <rFont val="Tahoma"/>
            <family val="2"/>
          </rPr>
          <t>Claudia Perilla:</t>
        </r>
        <r>
          <rPr>
            <sz val="9"/>
            <color indexed="81"/>
            <rFont val="Tahoma"/>
            <family val="2"/>
          </rPr>
          <t xml:space="preserve">
Debe colocar una 
"X" si debe llevar este material
</t>
        </r>
      </text>
    </comment>
    <comment ref="W61" authorId="0" shapeId="0" xr:uid="{2A8B33E5-3FE9-4145-96A4-C809EFC9D54B}">
      <text>
        <r>
          <rPr>
            <b/>
            <sz val="9"/>
            <color indexed="81"/>
            <rFont val="Tahoma"/>
            <family val="2"/>
          </rPr>
          <t>Claudia Perilla:</t>
        </r>
        <r>
          <rPr>
            <sz val="9"/>
            <color indexed="81"/>
            <rFont val="Tahoma"/>
            <family val="2"/>
          </rPr>
          <t xml:space="preserve">
Debe colocar una 
"X" si debe llevar este material
</t>
        </r>
      </text>
    </comment>
    <comment ref="W62" authorId="0" shapeId="0" xr:uid="{B6AA3D3D-E00A-45C6-8879-59DD9A2A45AA}">
      <text>
        <r>
          <rPr>
            <b/>
            <sz val="9"/>
            <color indexed="81"/>
            <rFont val="Tahoma"/>
            <family val="2"/>
          </rPr>
          <t>Claudia Perilla:</t>
        </r>
        <r>
          <rPr>
            <sz val="9"/>
            <color indexed="81"/>
            <rFont val="Tahoma"/>
            <family val="2"/>
          </rPr>
          <t xml:space="preserve">
Debe colocar una 
"X" si debe llevar este material
</t>
        </r>
      </text>
    </comment>
    <comment ref="W63" authorId="0" shapeId="0" xr:uid="{4D1C56D0-84DC-470D-910D-225CE4C17F3E}">
      <text>
        <r>
          <rPr>
            <b/>
            <sz val="9"/>
            <color indexed="81"/>
            <rFont val="Tahoma"/>
            <family val="2"/>
          </rPr>
          <t>Claudia Perilla:</t>
        </r>
        <r>
          <rPr>
            <sz val="9"/>
            <color indexed="81"/>
            <rFont val="Tahoma"/>
            <family val="2"/>
          </rPr>
          <t xml:space="preserve">
Debe colocar una 
"X" si debe llevar este material
</t>
        </r>
      </text>
    </comment>
    <comment ref="W64" authorId="0" shapeId="0" xr:uid="{9E1B3DE3-2712-4E7C-BECC-1E6502324254}">
      <text>
        <r>
          <rPr>
            <b/>
            <sz val="9"/>
            <color indexed="81"/>
            <rFont val="Tahoma"/>
            <family val="2"/>
          </rPr>
          <t>Claudia Perilla:</t>
        </r>
        <r>
          <rPr>
            <sz val="9"/>
            <color indexed="81"/>
            <rFont val="Tahoma"/>
            <family val="2"/>
          </rPr>
          <t xml:space="preserve">
Debe colocar una 
"X" si debe llevar este material
</t>
        </r>
      </text>
    </comment>
    <comment ref="M69" authorId="0" shapeId="0" xr:uid="{B2BEF8F2-77E7-4269-899F-4043372E9AC5}">
      <text>
        <r>
          <rPr>
            <b/>
            <sz val="9"/>
            <color indexed="81"/>
            <rFont val="Tahoma"/>
            <family val="2"/>
          </rPr>
          <t>Claudia Perilla: Coloca en la clave de clasificacion ROPMAQ1</t>
        </r>
      </text>
    </comment>
    <comment ref="AA70" authorId="0" shapeId="0" xr:uid="{17CA1A43-0B3E-45F0-B47C-B2E1DEE4291B}">
      <text>
        <r>
          <rPr>
            <b/>
            <sz val="9"/>
            <color indexed="81"/>
            <rFont val="Tahoma"/>
            <family val="2"/>
          </rPr>
          <t>Claudia Perilla:</t>
        </r>
        <r>
          <rPr>
            <sz val="9"/>
            <color indexed="81"/>
            <rFont val="Tahoma"/>
            <family val="2"/>
          </rPr>
          <t xml:space="preserve">
Diligenciar Cantidad de partes a cotar
</t>
        </r>
      </text>
    </comment>
    <comment ref="AA71" authorId="0" shapeId="0" xr:uid="{CE649A92-58B5-4469-93B9-D5132F390D05}">
      <text>
        <r>
          <rPr>
            <b/>
            <sz val="9"/>
            <color indexed="81"/>
            <rFont val="Tahoma"/>
            <family val="2"/>
          </rPr>
          <t>Claudia Perilla:</t>
        </r>
        <r>
          <rPr>
            <sz val="9"/>
            <color indexed="81"/>
            <rFont val="Tahoma"/>
            <family val="2"/>
          </rPr>
          <t xml:space="preserve">
Diligenciar Cantidad de partes a cotar</t>
        </r>
      </text>
    </comment>
    <comment ref="AA72" authorId="0" shapeId="0" xr:uid="{34950B60-4FAA-49BC-8BC5-4916D9FEFBB6}">
      <text>
        <r>
          <rPr>
            <b/>
            <sz val="9"/>
            <color indexed="81"/>
            <rFont val="Tahoma"/>
            <family val="2"/>
          </rPr>
          <t>Claudia Perilla:</t>
        </r>
        <r>
          <rPr>
            <sz val="9"/>
            <color indexed="81"/>
            <rFont val="Tahoma"/>
            <family val="2"/>
          </rPr>
          <t xml:space="preserve">
Diligenciar Cantidad de partes a estampar</t>
        </r>
      </text>
    </comment>
    <comment ref="AA73" authorId="0" shapeId="0" xr:uid="{EEDA955D-EFC1-4CB5-8AC7-5BE726AFDC81}">
      <text>
        <r>
          <rPr>
            <b/>
            <sz val="9"/>
            <color indexed="81"/>
            <rFont val="Tahoma"/>
            <family val="2"/>
          </rPr>
          <t>Claudia Perilla:</t>
        </r>
        <r>
          <rPr>
            <sz val="9"/>
            <color indexed="81"/>
            <rFont val="Tahoma"/>
            <family val="2"/>
          </rPr>
          <t xml:space="preserve">
Diligenciar Cantidad de partes a estampar</t>
        </r>
      </text>
    </comment>
    <comment ref="AD75" authorId="0" shapeId="0" xr:uid="{6E446C4F-14FC-4486-BFDC-50FB478AF9E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B355198-83AB-45FC-A68B-74F847554A36}">
      <text>
        <r>
          <rPr>
            <b/>
            <sz val="9"/>
            <color indexed="81"/>
            <rFont val="Tahoma"/>
            <family val="2"/>
          </rPr>
          <t>Claudia Perilla: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41AE56E3-70F0-434C-A719-B1B713DC47C9}">
      <text>
        <r>
          <rPr>
            <b/>
            <sz val="9"/>
            <color indexed="81"/>
            <rFont val="Tahoma"/>
            <family val="2"/>
          </rPr>
          <t>Claudia Perilla:</t>
        </r>
        <r>
          <rPr>
            <sz val="9"/>
            <color indexed="81"/>
            <rFont val="Tahoma"/>
            <family val="2"/>
          </rPr>
          <t xml:space="preserve">
Dligenciar SI si lleva , de lo contrario poner NO</t>
        </r>
      </text>
    </comment>
    <comment ref="AD3" authorId="0" shapeId="0" xr:uid="{4FA95488-777D-44A9-99BF-623C89CBF1F7}">
      <text>
        <r>
          <rPr>
            <b/>
            <sz val="9"/>
            <color indexed="81"/>
            <rFont val="Tahoma"/>
            <family val="2"/>
          </rPr>
          <t>Claudia Perilla:</t>
        </r>
        <r>
          <rPr>
            <sz val="9"/>
            <color indexed="81"/>
            <rFont val="Tahoma"/>
            <family val="2"/>
          </rPr>
          <t xml:space="preserve">
Dligenciar SI si lleva , de lo contrario poner NO</t>
        </r>
      </text>
    </comment>
    <comment ref="AI3" authorId="0" shapeId="0" xr:uid="{7C0B2D44-0C83-4143-B5FB-F232603D727D}">
      <text>
        <r>
          <rPr>
            <b/>
            <sz val="9"/>
            <color indexed="81"/>
            <rFont val="Tahoma"/>
            <family val="2"/>
          </rPr>
          <t>Claudia Perilla:</t>
        </r>
        <r>
          <rPr>
            <sz val="9"/>
            <color indexed="81"/>
            <rFont val="Tahoma"/>
            <family val="2"/>
          </rPr>
          <t xml:space="preserve">
Dligenciar SI si lleva , de lo contrario poner NO</t>
        </r>
      </text>
    </comment>
    <comment ref="AN3" authorId="0" shapeId="0" xr:uid="{BE95BAF8-8FBC-49A5-B390-15BAF782756B}">
      <text>
        <r>
          <rPr>
            <b/>
            <sz val="9"/>
            <color indexed="81"/>
            <rFont val="Tahoma"/>
            <family val="2"/>
          </rPr>
          <t>Claudia Perilla:</t>
        </r>
        <r>
          <rPr>
            <sz val="9"/>
            <color indexed="81"/>
            <rFont val="Tahoma"/>
            <family val="2"/>
          </rPr>
          <t xml:space="preserve">
Dligenciar SI si lleva , de lo contrario poner NO</t>
        </r>
      </text>
    </comment>
    <comment ref="AA6" authorId="0" shapeId="0" xr:uid="{F07CF585-9E5C-486B-9874-04DC9F706A08}">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96777809-5A56-4A89-83D8-DE1AE612A9BF}">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BAD00EF-F0CA-4897-B727-9D2D940D8648}">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D24CD56A-ADB0-4BEA-B4C2-206708A49295}">
      <text>
        <r>
          <rPr>
            <b/>
            <sz val="9"/>
            <color indexed="81"/>
            <rFont val="Tahoma"/>
            <family val="2"/>
          </rPr>
          <t>Andres Rodriguez:</t>
        </r>
        <r>
          <rPr>
            <sz val="9"/>
            <color indexed="81"/>
            <rFont val="Tahoma"/>
            <family val="2"/>
          </rPr>
          <t xml:space="preserve">
Si es Infaltable Diligencie</t>
        </r>
      </text>
    </comment>
    <comment ref="AT22" authorId="0" shapeId="0" xr:uid="{3E195EC0-848A-43E9-B7CD-944C98524058}">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4688A0A-7AFA-43C9-B39A-DFAF738BE9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41E6589-84BD-44DE-AC39-4F5844D2BDC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D62B9BA9-EF38-4FC7-B811-37FBFE09B2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DD27B16-3036-474A-A726-4610B4CFD56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1BC46DD-F40F-465D-99AC-7CC8C460E7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4C52167-2C3C-4414-8067-2FE5E031091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C9F208C-D4AC-4EC4-990E-E5CF589E6B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4B7A814-B6C3-426B-829A-60ECCE2859E6}">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6C45556-4751-4C71-BEE6-3F7CB5DF00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FC26B92-7B47-40E4-A930-FE4D89741B70}">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49B1E6-74E9-428A-88E2-BFDFE309B5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BC8AD12-660F-46FF-B2FA-B0F5F562072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3701F73-1AD5-47A9-8A77-8E263B40C9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2B5EBC8-600B-4B2A-84B6-04EA8F431546}">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FBB887E-67AC-4657-942C-F17437D67E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71D80A9-AB39-4E66-9DB2-61E309A9C42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CB4A574-54E1-4F25-B581-70398186F9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6683954C-0AB6-4FAD-9270-7F28754055B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D88060A-78BF-4C97-B1B3-CF8453D427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49D4997-2567-413A-83C3-531EA227979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5A05C3-835F-42DE-8B46-E1ECEE37FB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AA94CD0-CB4E-49CF-965C-D539923E10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D2BB44E-EAC1-436F-8228-52D9E7DC132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992ACE1-82EC-4297-A77C-3F588588ADC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1CD05BD-C7DB-407D-908A-30A840A277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6453293-E0AA-4907-A7AD-76079701BFC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90C96E4-FC55-4DEC-B8F2-DD905E8F8C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CD7ECD5-BF94-4B00-B89E-923E718C25B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1682AEF-C057-4469-909A-957A1FBDD7D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8AF7785-82B8-43AC-826F-7FE0B7F89E7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F863E91-867A-4880-9337-99CCD28629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BBAD2B5-D9CB-40AB-973D-8E0044D0E5B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0B9771E-2292-4A59-ADC6-4AE770918D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185DB15-FEE8-40F2-9264-9C933B5BD46D}">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519DE1D-0D83-4D16-AA98-693DE7C1E0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4B4C41E-647F-4403-9E3F-F9E43CFF3A9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14D5CCC-B758-402D-A0FC-4C2CA50E2A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ED5499B-15DA-4753-9D7C-D4F77D1B57B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9412D706-D643-48DD-993E-8F71428013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A0C8BE9-5EBD-4746-9F96-6E32D6B2BBD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8FFF91-833C-4F80-96E4-F817C862A965}">
      <text>
        <r>
          <rPr>
            <b/>
            <sz val="9"/>
            <color indexed="81"/>
            <rFont val="Tahoma"/>
            <family val="2"/>
          </rPr>
          <t>Claudia Perilla:</t>
        </r>
        <r>
          <rPr>
            <sz val="9"/>
            <color indexed="81"/>
            <rFont val="Tahoma"/>
            <family val="2"/>
          </rPr>
          <t xml:space="preserve">
Debe diligenciar Version de FC</t>
        </r>
      </text>
    </comment>
    <comment ref="F6" authorId="0" shapeId="0" xr:uid="{855E03D3-64F8-4F26-90A6-F9219512AE78}">
      <text>
        <r>
          <rPr>
            <b/>
            <sz val="9"/>
            <color indexed="81"/>
            <rFont val="Tahoma"/>
            <family val="2"/>
          </rPr>
          <t>Claudia Perilla:</t>
        </r>
        <r>
          <rPr>
            <sz val="9"/>
            <color indexed="81"/>
            <rFont val="Tahoma"/>
            <family val="2"/>
          </rPr>
          <t xml:space="preserve">
Seleccionar tipo de tejido para que calcule tasa</t>
        </r>
      </text>
    </comment>
    <comment ref="M6" authorId="0" shapeId="0" xr:uid="{A6F5B24A-4779-4C93-8F2E-A41E2C95FD2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61261C17-0DED-46C4-A405-57694D06F502}">
      <text>
        <r>
          <rPr>
            <b/>
            <sz val="9"/>
            <color indexed="81"/>
            <rFont val="Tahoma"/>
            <family val="2"/>
          </rPr>
          <t>Claudia Perilla:</t>
        </r>
        <r>
          <rPr>
            <sz val="9"/>
            <color indexed="81"/>
            <rFont val="Tahoma"/>
            <family val="2"/>
          </rPr>
          <t xml:space="preserve">
Debe colocar obligatorio # prendas por codigo de PT</t>
        </r>
      </text>
    </comment>
    <comment ref="P10" authorId="0" shapeId="0" xr:uid="{263CCD32-3A87-407D-BA34-CB12467C0FD0}">
      <text>
        <r>
          <rPr>
            <b/>
            <sz val="9"/>
            <color indexed="81"/>
            <rFont val="Tahoma"/>
            <family val="2"/>
          </rPr>
          <t>Claudia Perilla:</t>
        </r>
        <r>
          <rPr>
            <sz val="9"/>
            <color indexed="81"/>
            <rFont val="Tahoma"/>
            <family val="2"/>
          </rPr>
          <t xml:space="preserve">
Debe diligenciar si o no</t>
        </r>
      </text>
    </comment>
    <comment ref="B12" authorId="0" shapeId="0" xr:uid="{25803540-FC82-4D8E-8423-8FF1D257805A}">
      <text>
        <r>
          <rPr>
            <b/>
            <sz val="9"/>
            <color indexed="81"/>
            <rFont val="Tahoma"/>
            <family val="2"/>
          </rPr>
          <t>Claudia Perilla:</t>
        </r>
        <r>
          <rPr>
            <sz val="9"/>
            <color indexed="81"/>
            <rFont val="Tahoma"/>
            <family val="2"/>
          </rPr>
          <t xml:space="preserve">
Realizar el filtro
</t>
        </r>
      </text>
    </comment>
    <comment ref="Z13" authorId="0" shapeId="0" xr:uid="{A5520657-2D76-49AB-A733-F4CB95C342AA}">
      <text>
        <r>
          <rPr>
            <b/>
            <sz val="9"/>
            <color indexed="81"/>
            <rFont val="Tahoma"/>
            <family val="2"/>
          </rPr>
          <t>Claudia Perilla:</t>
        </r>
        <r>
          <rPr>
            <sz val="9"/>
            <color indexed="81"/>
            <rFont val="Tahoma"/>
            <family val="2"/>
          </rPr>
          <t xml:space="preserve">
Diligenciar costo de estampado</t>
        </r>
      </text>
    </comment>
    <comment ref="AG13" authorId="0" shapeId="0" xr:uid="{5D709628-B248-46CE-911D-2ECDBC854DC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D9B5C8B-B9FD-413A-8735-9B58FE71D092}">
      <text>
        <r>
          <rPr>
            <b/>
            <sz val="9"/>
            <color indexed="81"/>
            <rFont val="Tahoma"/>
            <family val="2"/>
          </rPr>
          <t>Claudia Perilla:</t>
        </r>
        <r>
          <rPr>
            <sz val="9"/>
            <color indexed="81"/>
            <rFont val="Tahoma"/>
            <family val="2"/>
          </rPr>
          <t xml:space="preserve">
Diligenciar costo de estampado</t>
        </r>
      </text>
    </comment>
    <comment ref="Z15" authorId="0" shapeId="0" xr:uid="{3207FBC3-57D0-4BC0-B6EA-C693A308DDE3}">
      <text>
        <r>
          <rPr>
            <b/>
            <sz val="9"/>
            <color indexed="81"/>
            <rFont val="Tahoma"/>
            <family val="2"/>
          </rPr>
          <t>Claudia Perilla:</t>
        </r>
        <r>
          <rPr>
            <sz val="9"/>
            <color indexed="81"/>
            <rFont val="Tahoma"/>
            <family val="2"/>
          </rPr>
          <t xml:space="preserve">
Diligenciar costo de estampado</t>
        </r>
      </text>
    </comment>
    <comment ref="Z16" authorId="0" shapeId="0" xr:uid="{F689009B-4CB1-4B4A-A1B8-921FC8990774}">
      <text>
        <r>
          <rPr>
            <b/>
            <sz val="9"/>
            <color indexed="81"/>
            <rFont val="Tahoma"/>
            <family val="2"/>
          </rPr>
          <t>Claudia Perilla:</t>
        </r>
        <r>
          <rPr>
            <sz val="9"/>
            <color indexed="81"/>
            <rFont val="Tahoma"/>
            <family val="2"/>
          </rPr>
          <t xml:space="preserve">
Diligenciar costo de estampado</t>
        </r>
      </text>
    </comment>
    <comment ref="Z17" authorId="0" shapeId="0" xr:uid="{8F631C11-84D0-4708-9718-DE4F880DA19A}">
      <text>
        <r>
          <rPr>
            <b/>
            <sz val="9"/>
            <color indexed="81"/>
            <rFont val="Tahoma"/>
            <family val="2"/>
          </rPr>
          <t>Claudia Perilla:</t>
        </r>
        <r>
          <rPr>
            <sz val="9"/>
            <color indexed="81"/>
            <rFont val="Tahoma"/>
            <family val="2"/>
          </rPr>
          <t xml:space="preserve">
Diligenciar costo de estampado</t>
        </r>
      </text>
    </comment>
    <comment ref="Z18" authorId="0" shapeId="0" xr:uid="{5C8D33D3-F972-4B50-9902-D1136A5002E3}">
      <text>
        <r>
          <rPr>
            <b/>
            <sz val="9"/>
            <color indexed="81"/>
            <rFont val="Tahoma"/>
            <family val="2"/>
          </rPr>
          <t>Claudia Perilla:</t>
        </r>
        <r>
          <rPr>
            <sz val="9"/>
            <color indexed="81"/>
            <rFont val="Tahoma"/>
            <family val="2"/>
          </rPr>
          <t xml:space="preserve">
Diligenciar costo de estampado</t>
        </r>
      </text>
    </comment>
    <comment ref="Z19" authorId="0" shapeId="0" xr:uid="{B4739479-BA5A-41A5-A29D-C394C76D65F5}">
      <text>
        <r>
          <rPr>
            <b/>
            <sz val="9"/>
            <color indexed="81"/>
            <rFont val="Tahoma"/>
            <family val="2"/>
          </rPr>
          <t>Claudia Perilla:</t>
        </r>
        <r>
          <rPr>
            <sz val="9"/>
            <color indexed="81"/>
            <rFont val="Tahoma"/>
            <family val="2"/>
          </rPr>
          <t xml:space="preserve">
Diligenciar costo de estampado</t>
        </r>
      </text>
    </comment>
    <comment ref="Z20" authorId="0" shapeId="0" xr:uid="{B793B6AB-7C7C-4912-9E90-3C033504011B}">
      <text>
        <r>
          <rPr>
            <b/>
            <sz val="9"/>
            <color indexed="81"/>
            <rFont val="Tahoma"/>
            <family val="2"/>
          </rPr>
          <t>Claudia Perilla:</t>
        </r>
        <r>
          <rPr>
            <sz val="9"/>
            <color indexed="81"/>
            <rFont val="Tahoma"/>
            <family val="2"/>
          </rPr>
          <t xml:space="preserve">
Diligenciar costo de estampado</t>
        </r>
      </text>
    </comment>
    <comment ref="Z21" authorId="0" shapeId="0" xr:uid="{62C1DD97-927A-4EF2-8E5B-4E463AC54EC5}">
      <text>
        <r>
          <rPr>
            <b/>
            <sz val="9"/>
            <color indexed="81"/>
            <rFont val="Tahoma"/>
            <family val="2"/>
          </rPr>
          <t>Claudia Perilla:</t>
        </r>
        <r>
          <rPr>
            <sz val="9"/>
            <color indexed="81"/>
            <rFont val="Tahoma"/>
            <family val="2"/>
          </rPr>
          <t xml:space="preserve">
Diligenciar costo de estampado</t>
        </r>
      </text>
    </comment>
    <comment ref="Z22" authorId="0" shapeId="0" xr:uid="{65717A81-931A-425E-B684-10EF8A0957F8}">
      <text>
        <r>
          <rPr>
            <b/>
            <sz val="9"/>
            <color indexed="81"/>
            <rFont val="Tahoma"/>
            <family val="2"/>
          </rPr>
          <t>Claudia Perilla:</t>
        </r>
        <r>
          <rPr>
            <sz val="9"/>
            <color indexed="81"/>
            <rFont val="Tahoma"/>
            <family val="2"/>
          </rPr>
          <t xml:space="preserve">
Diligenciar costo de estampado</t>
        </r>
      </text>
    </comment>
    <comment ref="Z23" authorId="0" shapeId="0" xr:uid="{9229686C-2AD2-4146-ADDF-6242AE109462}">
      <text>
        <r>
          <rPr>
            <b/>
            <sz val="9"/>
            <color indexed="81"/>
            <rFont val="Tahoma"/>
            <family val="2"/>
          </rPr>
          <t>Claudia Perilla:</t>
        </r>
        <r>
          <rPr>
            <sz val="9"/>
            <color indexed="81"/>
            <rFont val="Tahoma"/>
            <family val="2"/>
          </rPr>
          <t xml:space="preserve">
Diligenciar costo de estampado</t>
        </r>
      </text>
    </comment>
    <comment ref="Z24" authorId="0" shapeId="0" xr:uid="{97EAF754-9EB8-4A09-BC73-EAC6B1599899}">
      <text>
        <r>
          <rPr>
            <b/>
            <sz val="9"/>
            <color indexed="81"/>
            <rFont val="Tahoma"/>
            <family val="2"/>
          </rPr>
          <t>Claudia Perilla:</t>
        </r>
        <r>
          <rPr>
            <sz val="9"/>
            <color indexed="81"/>
            <rFont val="Tahoma"/>
            <family val="2"/>
          </rPr>
          <t xml:space="preserve">
Diligenciar costo de estampado</t>
        </r>
      </text>
    </comment>
    <comment ref="Z25" authorId="0" shapeId="0" xr:uid="{7189DF08-B1F2-42C2-9B0F-5048A86397CB}">
      <text>
        <r>
          <rPr>
            <b/>
            <sz val="9"/>
            <color indexed="81"/>
            <rFont val="Tahoma"/>
            <family val="2"/>
          </rPr>
          <t>Claudia Perilla:</t>
        </r>
        <r>
          <rPr>
            <sz val="9"/>
            <color indexed="81"/>
            <rFont val="Tahoma"/>
            <family val="2"/>
          </rPr>
          <t xml:space="preserve">
Diligenciar costo de estampado</t>
        </r>
      </text>
    </comment>
    <comment ref="Z26" authorId="0" shapeId="0" xr:uid="{E489DB0B-4FF0-4CC5-AD26-70AC49B16BD8}">
      <text>
        <r>
          <rPr>
            <b/>
            <sz val="9"/>
            <color indexed="81"/>
            <rFont val="Tahoma"/>
            <family val="2"/>
          </rPr>
          <t>Claudia Perilla:</t>
        </r>
        <r>
          <rPr>
            <sz val="9"/>
            <color indexed="81"/>
            <rFont val="Tahoma"/>
            <family val="2"/>
          </rPr>
          <t xml:space="preserve">
Diligenciar costo de estampado</t>
        </r>
      </text>
    </comment>
    <comment ref="Z27" authorId="0" shapeId="0" xr:uid="{67A8CDF9-5180-4BDA-8ACF-9225E81DD6C0}">
      <text>
        <r>
          <rPr>
            <b/>
            <sz val="9"/>
            <color indexed="81"/>
            <rFont val="Tahoma"/>
            <family val="2"/>
          </rPr>
          <t>Claudia Perilla:</t>
        </r>
        <r>
          <rPr>
            <sz val="9"/>
            <color indexed="81"/>
            <rFont val="Tahoma"/>
            <family val="2"/>
          </rPr>
          <t xml:space="preserve">
Diligenciar costo de estampado</t>
        </r>
      </text>
    </comment>
    <comment ref="Z28" authorId="0" shapeId="0" xr:uid="{AA7C0CAE-0C6B-4524-A5BF-C05A9719DA8C}">
      <text>
        <r>
          <rPr>
            <b/>
            <sz val="9"/>
            <color indexed="81"/>
            <rFont val="Tahoma"/>
            <family val="2"/>
          </rPr>
          <t>Claudia Perilla:</t>
        </r>
        <r>
          <rPr>
            <sz val="9"/>
            <color indexed="81"/>
            <rFont val="Tahoma"/>
            <family val="2"/>
          </rPr>
          <t xml:space="preserve">
Diligenciar costo de estampado</t>
        </r>
      </text>
    </comment>
    <comment ref="Z29" authorId="0" shapeId="0" xr:uid="{7DC87064-882A-4E33-A370-37C03525B4D6}">
      <text>
        <r>
          <rPr>
            <b/>
            <sz val="9"/>
            <color indexed="81"/>
            <rFont val="Tahoma"/>
            <family val="2"/>
          </rPr>
          <t>Claudia Perilla:</t>
        </r>
        <r>
          <rPr>
            <sz val="9"/>
            <color indexed="81"/>
            <rFont val="Tahoma"/>
            <family val="2"/>
          </rPr>
          <t xml:space="preserve">
Diligenciar costo de estampado</t>
        </r>
      </text>
    </comment>
    <comment ref="Z30" authorId="0" shapeId="0" xr:uid="{51BB4B94-44DD-45A0-8047-FDEC37F3A654}">
      <text>
        <r>
          <rPr>
            <b/>
            <sz val="9"/>
            <color indexed="81"/>
            <rFont val="Tahoma"/>
            <family val="2"/>
          </rPr>
          <t>Claudia Perilla:</t>
        </r>
        <r>
          <rPr>
            <sz val="9"/>
            <color indexed="81"/>
            <rFont val="Tahoma"/>
            <family val="2"/>
          </rPr>
          <t xml:space="preserve">
Diligenciar costo de estampado</t>
        </r>
      </text>
    </comment>
    <comment ref="Z31" authorId="0" shapeId="0" xr:uid="{0A1EF5FB-1D8C-489E-9019-20286E299175}">
      <text>
        <r>
          <rPr>
            <b/>
            <sz val="9"/>
            <color indexed="81"/>
            <rFont val="Tahoma"/>
            <family val="2"/>
          </rPr>
          <t>Claudia Perilla:</t>
        </r>
        <r>
          <rPr>
            <sz val="9"/>
            <color indexed="81"/>
            <rFont val="Tahoma"/>
            <family val="2"/>
          </rPr>
          <t xml:space="preserve">
Diligenciar costo de estampado</t>
        </r>
      </text>
    </comment>
    <comment ref="Z32" authorId="0" shapeId="0" xr:uid="{76193743-43CF-4857-A3BF-578C26D7FE8A}">
      <text>
        <r>
          <rPr>
            <b/>
            <sz val="9"/>
            <color indexed="81"/>
            <rFont val="Tahoma"/>
            <family val="2"/>
          </rPr>
          <t>Claudia Perilla:</t>
        </r>
        <r>
          <rPr>
            <sz val="9"/>
            <color indexed="81"/>
            <rFont val="Tahoma"/>
            <family val="2"/>
          </rPr>
          <t xml:space="preserve">
Diligenciar costo de estampado</t>
        </r>
      </text>
    </comment>
    <comment ref="G41" authorId="0" shapeId="0" xr:uid="{C7408B5E-7750-4CCE-B572-A31A63AAA776}">
      <text>
        <r>
          <rPr>
            <b/>
            <sz val="9"/>
            <color indexed="81"/>
            <rFont val="Tahoma"/>
            <family val="2"/>
          </rPr>
          <t>Claudia Perilla:</t>
        </r>
        <r>
          <rPr>
            <sz val="9"/>
            <color indexed="81"/>
            <rFont val="Tahoma"/>
            <family val="2"/>
          </rPr>
          <t xml:space="preserve">
Debe escoger el
 color de papel </t>
        </r>
      </text>
    </comment>
    <comment ref="P41" authorId="0" shapeId="0" xr:uid="{B6D3A914-614A-4A16-BBDC-CE44BEAD0747}">
      <text>
        <r>
          <rPr>
            <b/>
            <sz val="9"/>
            <color indexed="81"/>
            <rFont val="Tahoma"/>
            <family val="2"/>
          </rPr>
          <t>Claudia Perilla:</t>
        </r>
        <r>
          <rPr>
            <sz val="9"/>
            <color indexed="81"/>
            <rFont val="Tahoma"/>
            <family val="2"/>
          </rPr>
          <t xml:space="preserve">
Debe diligenciarv el ancho del papel</t>
        </r>
      </text>
    </comment>
    <comment ref="U41" authorId="0" shapeId="0" xr:uid="{B6E00983-CA71-46F1-914D-97C7A74C1953}">
      <text>
        <r>
          <rPr>
            <b/>
            <sz val="9"/>
            <color indexed="81"/>
            <rFont val="Tahoma"/>
            <family val="2"/>
          </rPr>
          <t>Claudia Perilla:</t>
        </r>
        <r>
          <rPr>
            <sz val="9"/>
            <color indexed="81"/>
            <rFont val="Tahoma"/>
            <family val="2"/>
          </rPr>
          <t xml:space="preserve">
Debe diligenciar el alto del papel</t>
        </r>
      </text>
    </comment>
    <comment ref="G42" authorId="0" shapeId="0" xr:uid="{432BD3EC-6545-4387-8D70-FB6E102D597B}">
      <text>
        <r>
          <rPr>
            <b/>
            <sz val="9"/>
            <color indexed="81"/>
            <rFont val="Tahoma"/>
            <family val="2"/>
          </rPr>
          <t>Claudia Perilla:</t>
        </r>
        <r>
          <rPr>
            <sz val="9"/>
            <color indexed="81"/>
            <rFont val="Tahoma"/>
            <family val="2"/>
          </rPr>
          <t xml:space="preserve">
Debe escoger el
 color de papel </t>
        </r>
      </text>
    </comment>
    <comment ref="P42" authorId="0" shapeId="0" xr:uid="{8AD0DF74-CC4E-4C3C-B07A-86E965DED816}">
      <text>
        <r>
          <rPr>
            <b/>
            <sz val="9"/>
            <color indexed="81"/>
            <rFont val="Tahoma"/>
            <family val="2"/>
          </rPr>
          <t>Claudia Perilla:</t>
        </r>
        <r>
          <rPr>
            <sz val="9"/>
            <color indexed="81"/>
            <rFont val="Tahoma"/>
            <family val="2"/>
          </rPr>
          <t xml:space="preserve">
Debe diligenciarv el ancho del papel</t>
        </r>
      </text>
    </comment>
    <comment ref="U42" authorId="0" shapeId="0" xr:uid="{7D818D2A-15A4-4E8B-88E9-9F67A4B1B825}">
      <text>
        <r>
          <rPr>
            <b/>
            <sz val="9"/>
            <color indexed="81"/>
            <rFont val="Tahoma"/>
            <family val="2"/>
          </rPr>
          <t>Claudia Perilla:</t>
        </r>
        <r>
          <rPr>
            <sz val="9"/>
            <color indexed="81"/>
            <rFont val="Tahoma"/>
            <family val="2"/>
          </rPr>
          <t xml:space="preserve">
Debe diligenciar el alto del papel</t>
        </r>
      </text>
    </comment>
    <comment ref="W43" authorId="0" shapeId="0" xr:uid="{5E47967B-3FC6-4166-A212-08571D3C7250}">
      <text>
        <r>
          <rPr>
            <b/>
            <sz val="9"/>
            <color indexed="81"/>
            <rFont val="Tahoma"/>
            <family val="2"/>
          </rPr>
          <t>Claudia Perilla:</t>
        </r>
        <r>
          <rPr>
            <sz val="9"/>
            <color indexed="81"/>
            <rFont val="Tahoma"/>
            <family val="2"/>
          </rPr>
          <t xml:space="preserve">
No debe cambiar este numero</t>
        </r>
      </text>
    </comment>
    <comment ref="AE43" authorId="0" shapeId="0" xr:uid="{6533E2D4-F701-43C7-A16E-B17BB3D8707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7BBA201-BFDD-4D6F-B61A-F4913F410DA8}">
      <text>
        <r>
          <rPr>
            <b/>
            <sz val="9"/>
            <color indexed="81"/>
            <rFont val="Tahoma"/>
            <family val="2"/>
          </rPr>
          <t>Claudia Perilla:</t>
        </r>
        <r>
          <rPr>
            <sz val="9"/>
            <color indexed="81"/>
            <rFont val="Tahoma"/>
            <family val="2"/>
          </rPr>
          <t xml:space="preserve">
No debe cambiar este numero</t>
        </r>
      </text>
    </comment>
    <comment ref="AE45" authorId="0" shapeId="0" xr:uid="{D378F1BF-4125-4B5B-801F-0A19F7AEF508}">
      <text>
        <r>
          <rPr>
            <b/>
            <sz val="9"/>
            <color indexed="81"/>
            <rFont val="Tahoma"/>
            <family val="2"/>
          </rPr>
          <t>Claudia Perilla:</t>
        </r>
        <r>
          <rPr>
            <sz val="9"/>
            <color indexed="81"/>
            <rFont val="Tahoma"/>
            <family val="2"/>
          </rPr>
          <t xml:space="preserve">
Este 1 es fijo siempre
</t>
        </r>
      </text>
    </comment>
    <comment ref="AE46" authorId="0" shapeId="0" xr:uid="{0768CC8D-F8E1-4BA7-BABF-B49C1A83FD8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123CC77-3F92-4410-A730-BD0EBFF95BD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DF2D4BF-F207-4045-81C8-9940FAA82C79}">
      <text>
        <r>
          <rPr>
            <b/>
            <sz val="9"/>
            <color indexed="81"/>
            <rFont val="Tahoma"/>
            <family val="2"/>
          </rPr>
          <t>Claudia Perilla:</t>
        </r>
        <r>
          <rPr>
            <sz val="9"/>
            <color indexed="81"/>
            <rFont val="Tahoma"/>
            <family val="2"/>
          </rPr>
          <t xml:space="preserve">
No debe cambiar este numero</t>
        </r>
      </text>
    </comment>
    <comment ref="G48" authorId="0" shapeId="0" xr:uid="{B350B49D-8FB3-432E-BB52-F9D0E99214A3}">
      <text>
        <r>
          <rPr>
            <b/>
            <sz val="9"/>
            <color indexed="81"/>
            <rFont val="Tahoma"/>
            <family val="2"/>
          </rPr>
          <t>Claudia Perilla:</t>
        </r>
        <r>
          <rPr>
            <sz val="9"/>
            <color indexed="81"/>
            <rFont val="Tahoma"/>
            <family val="2"/>
          </rPr>
          <t xml:space="preserve">
Escoja el vinilo</t>
        </r>
      </text>
    </comment>
    <comment ref="AE48" authorId="0" shapeId="0" xr:uid="{58398C89-474F-4240-94CD-15801CCB16C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29BD8E81-6A3A-4BD5-8115-983668598E89}">
      <text>
        <r>
          <rPr>
            <b/>
            <sz val="9"/>
            <color indexed="81"/>
            <rFont val="Tahoma"/>
            <family val="2"/>
          </rPr>
          <t>Claudia Perilla:</t>
        </r>
        <r>
          <rPr>
            <sz val="9"/>
            <color indexed="81"/>
            <rFont val="Tahoma"/>
            <family val="2"/>
          </rPr>
          <t xml:space="preserve">
Debe colocar "1" si debe llevar este material
</t>
        </r>
      </text>
    </comment>
    <comment ref="W50" authorId="0" shapeId="0" xr:uid="{7271B9BA-7004-4FBD-8A2F-7CDE309A7E71}">
      <text>
        <r>
          <rPr>
            <b/>
            <sz val="9"/>
            <color indexed="81"/>
            <rFont val="Tahoma"/>
            <family val="2"/>
          </rPr>
          <t>Claudia Perilla:</t>
        </r>
        <r>
          <rPr>
            <sz val="9"/>
            <color indexed="81"/>
            <rFont val="Tahoma"/>
            <family val="2"/>
          </rPr>
          <t xml:space="preserve">
Debe colocar "1" si debe llevar este material
</t>
        </r>
      </text>
    </comment>
    <comment ref="W51" authorId="0" shapeId="0" xr:uid="{8CFE8FDC-F47B-44B3-8D0F-8E63B04C374F}">
      <text>
        <r>
          <rPr>
            <b/>
            <sz val="9"/>
            <color indexed="81"/>
            <rFont val="Tahoma"/>
            <family val="2"/>
          </rPr>
          <t>Claudia Perilla:</t>
        </r>
        <r>
          <rPr>
            <sz val="9"/>
            <color indexed="81"/>
            <rFont val="Tahoma"/>
            <family val="2"/>
          </rPr>
          <t xml:space="preserve">
Debe colocar "1" si debe llevar este material
</t>
        </r>
      </text>
    </comment>
    <comment ref="W52" authorId="0" shapeId="0" xr:uid="{F4FD1C00-B9A0-4E26-87B7-5D4365E2C72C}">
      <text>
        <r>
          <rPr>
            <b/>
            <sz val="9"/>
            <color indexed="81"/>
            <rFont val="Tahoma"/>
            <family val="2"/>
          </rPr>
          <t>Claudia Perilla:</t>
        </r>
        <r>
          <rPr>
            <sz val="9"/>
            <color indexed="81"/>
            <rFont val="Tahoma"/>
            <family val="2"/>
          </rPr>
          <t xml:space="preserve">
Debe colocar "1" si debe llevar este material
</t>
        </r>
      </text>
    </comment>
    <comment ref="W53" authorId="0" shapeId="0" xr:uid="{27E39A2E-E57B-4D5C-9EC1-A7827A4074EF}">
      <text>
        <r>
          <rPr>
            <b/>
            <sz val="9"/>
            <color indexed="81"/>
            <rFont val="Tahoma"/>
            <family val="2"/>
          </rPr>
          <t>Claudia Perilla:</t>
        </r>
        <r>
          <rPr>
            <sz val="9"/>
            <color indexed="81"/>
            <rFont val="Tahoma"/>
            <family val="2"/>
          </rPr>
          <t xml:space="preserve">
Debe colocar "1" si debe llevar este material
</t>
        </r>
      </text>
    </comment>
    <comment ref="W54" authorId="0" shapeId="0" xr:uid="{3CF630B1-B302-4A0E-94CE-90F76A56A2EE}">
      <text>
        <r>
          <rPr>
            <b/>
            <sz val="9"/>
            <color indexed="81"/>
            <rFont val="Tahoma"/>
            <family val="2"/>
          </rPr>
          <t>Claudia Perilla:</t>
        </r>
        <r>
          <rPr>
            <sz val="9"/>
            <color indexed="81"/>
            <rFont val="Tahoma"/>
            <family val="2"/>
          </rPr>
          <t xml:space="preserve">
Debe colocar "1" si debe llevar este material
</t>
        </r>
      </text>
    </comment>
    <comment ref="W55" authorId="0" shapeId="0" xr:uid="{0115E766-764F-40ED-9DD7-75BDEABF96E8}">
      <text>
        <r>
          <rPr>
            <b/>
            <sz val="9"/>
            <color indexed="81"/>
            <rFont val="Tahoma"/>
            <family val="2"/>
          </rPr>
          <t>Claudia Perilla:</t>
        </r>
        <r>
          <rPr>
            <sz val="9"/>
            <color indexed="81"/>
            <rFont val="Tahoma"/>
            <family val="2"/>
          </rPr>
          <t xml:space="preserve">
Debe colocar "1" si debe llevar este material
</t>
        </r>
      </text>
    </comment>
    <comment ref="W56" authorId="0" shapeId="0" xr:uid="{A9E3B18A-FDF9-4EFC-B20B-9317A3D99052}">
      <text>
        <r>
          <rPr>
            <b/>
            <sz val="9"/>
            <color indexed="81"/>
            <rFont val="Tahoma"/>
            <family val="2"/>
          </rPr>
          <t>Claudia Perilla:</t>
        </r>
        <r>
          <rPr>
            <sz val="9"/>
            <color indexed="81"/>
            <rFont val="Tahoma"/>
            <family val="2"/>
          </rPr>
          <t xml:space="preserve">
Debe colocar "1" si debe llevar este material
</t>
        </r>
      </text>
    </comment>
    <comment ref="W57" authorId="0" shapeId="0" xr:uid="{C53CE1C8-81B9-447C-A88D-5DECE72195D5}">
      <text>
        <r>
          <rPr>
            <b/>
            <sz val="9"/>
            <color indexed="81"/>
            <rFont val="Tahoma"/>
            <family val="2"/>
          </rPr>
          <t>Claudia Perilla:</t>
        </r>
        <r>
          <rPr>
            <sz val="9"/>
            <color indexed="81"/>
            <rFont val="Tahoma"/>
            <family val="2"/>
          </rPr>
          <t xml:space="preserve">
Debe colocar "1" si debe llevar este material
</t>
        </r>
      </text>
    </comment>
    <comment ref="W58" authorId="0" shapeId="0" xr:uid="{2ABD70A5-FBA0-4CCE-B4FB-F3E5EF7ED55B}">
      <text>
        <r>
          <rPr>
            <b/>
            <sz val="9"/>
            <color indexed="81"/>
            <rFont val="Tahoma"/>
            <family val="2"/>
          </rPr>
          <t>Claudia Perilla:</t>
        </r>
        <r>
          <rPr>
            <sz val="9"/>
            <color indexed="81"/>
            <rFont val="Tahoma"/>
            <family val="2"/>
          </rPr>
          <t xml:space="preserve">
Debe colocar una 
"X" si debe llevar este material
</t>
        </r>
      </text>
    </comment>
    <comment ref="W59" authorId="0" shapeId="0" xr:uid="{B68999E2-31C6-47E4-A0E3-3DD881D650BF}">
      <text>
        <r>
          <rPr>
            <b/>
            <sz val="9"/>
            <color indexed="81"/>
            <rFont val="Tahoma"/>
            <family val="2"/>
          </rPr>
          <t>Claudia Perilla:</t>
        </r>
        <r>
          <rPr>
            <sz val="9"/>
            <color indexed="81"/>
            <rFont val="Tahoma"/>
            <family val="2"/>
          </rPr>
          <t xml:space="preserve">
Debe colocar una 
"X" si debe llevar este material
</t>
        </r>
      </text>
    </comment>
    <comment ref="W60" authorId="0" shapeId="0" xr:uid="{736F943C-FD78-4DD6-A9BC-A1EEB9EB423D}">
      <text>
        <r>
          <rPr>
            <b/>
            <sz val="9"/>
            <color indexed="81"/>
            <rFont val="Tahoma"/>
            <family val="2"/>
          </rPr>
          <t>Claudia Perilla:</t>
        </r>
        <r>
          <rPr>
            <sz val="9"/>
            <color indexed="81"/>
            <rFont val="Tahoma"/>
            <family val="2"/>
          </rPr>
          <t xml:space="preserve">
Debe colocar una 
"X" si debe llevar este material
</t>
        </r>
      </text>
    </comment>
    <comment ref="W61" authorId="0" shapeId="0" xr:uid="{99BEC9EF-DDFA-4F03-9CBB-0F0B999F8299}">
      <text>
        <r>
          <rPr>
            <b/>
            <sz val="9"/>
            <color indexed="81"/>
            <rFont val="Tahoma"/>
            <family val="2"/>
          </rPr>
          <t>Claudia Perilla:</t>
        </r>
        <r>
          <rPr>
            <sz val="9"/>
            <color indexed="81"/>
            <rFont val="Tahoma"/>
            <family val="2"/>
          </rPr>
          <t xml:space="preserve">
Debe colocar una 
"X" si debe llevar este material
</t>
        </r>
      </text>
    </comment>
    <comment ref="W62" authorId="0" shapeId="0" xr:uid="{901F513C-836B-4D31-BBB0-EE503F4BD44F}">
      <text>
        <r>
          <rPr>
            <b/>
            <sz val="9"/>
            <color indexed="81"/>
            <rFont val="Tahoma"/>
            <family val="2"/>
          </rPr>
          <t>Claudia Perilla:</t>
        </r>
        <r>
          <rPr>
            <sz val="9"/>
            <color indexed="81"/>
            <rFont val="Tahoma"/>
            <family val="2"/>
          </rPr>
          <t xml:space="preserve">
Debe colocar una 
"X" si debe llevar este material
</t>
        </r>
      </text>
    </comment>
    <comment ref="W63" authorId="0" shapeId="0" xr:uid="{F4DD6BAB-FE63-4488-8F8F-86DEA83138C4}">
      <text>
        <r>
          <rPr>
            <b/>
            <sz val="9"/>
            <color indexed="81"/>
            <rFont val="Tahoma"/>
            <family val="2"/>
          </rPr>
          <t>Claudia Perilla:</t>
        </r>
        <r>
          <rPr>
            <sz val="9"/>
            <color indexed="81"/>
            <rFont val="Tahoma"/>
            <family val="2"/>
          </rPr>
          <t xml:space="preserve">
Debe colocar una 
"X" si debe llevar este material
</t>
        </r>
      </text>
    </comment>
    <comment ref="W64" authorId="0" shapeId="0" xr:uid="{A727B069-5B0D-48F3-B40E-E8E0065D7AB9}">
      <text>
        <r>
          <rPr>
            <b/>
            <sz val="9"/>
            <color indexed="81"/>
            <rFont val="Tahoma"/>
            <family val="2"/>
          </rPr>
          <t>Claudia Perilla:</t>
        </r>
        <r>
          <rPr>
            <sz val="9"/>
            <color indexed="81"/>
            <rFont val="Tahoma"/>
            <family val="2"/>
          </rPr>
          <t xml:space="preserve">
Debe colocar una 
"X" si debe llevar este material
</t>
        </r>
      </text>
    </comment>
    <comment ref="M69" authorId="0" shapeId="0" xr:uid="{CF2A4878-D998-4D26-BEA2-AED07051EA0B}">
      <text>
        <r>
          <rPr>
            <b/>
            <sz val="9"/>
            <color indexed="81"/>
            <rFont val="Tahoma"/>
            <family val="2"/>
          </rPr>
          <t>Claudia Perilla: Coloca en la clave de clasificacion ROPMAQ1</t>
        </r>
      </text>
    </comment>
    <comment ref="AA70" authorId="0" shapeId="0" xr:uid="{19288DA0-B328-4B68-8FE9-37B566D79C4E}">
      <text>
        <r>
          <rPr>
            <b/>
            <sz val="9"/>
            <color indexed="81"/>
            <rFont val="Tahoma"/>
            <family val="2"/>
          </rPr>
          <t>Claudia Perilla:</t>
        </r>
        <r>
          <rPr>
            <sz val="9"/>
            <color indexed="81"/>
            <rFont val="Tahoma"/>
            <family val="2"/>
          </rPr>
          <t xml:space="preserve">
Diligenciar Cantidad de partes a cotar
</t>
        </r>
      </text>
    </comment>
    <comment ref="AA71" authorId="0" shapeId="0" xr:uid="{8E90D9A5-0F29-4900-B8C7-98F3CA402E58}">
      <text>
        <r>
          <rPr>
            <b/>
            <sz val="9"/>
            <color indexed="81"/>
            <rFont val="Tahoma"/>
            <family val="2"/>
          </rPr>
          <t>Claudia Perilla:</t>
        </r>
        <r>
          <rPr>
            <sz val="9"/>
            <color indexed="81"/>
            <rFont val="Tahoma"/>
            <family val="2"/>
          </rPr>
          <t xml:space="preserve">
Diligenciar Cantidad de partes a cotar</t>
        </r>
      </text>
    </comment>
    <comment ref="AA72" authorId="0" shapeId="0" xr:uid="{2346836B-840E-49E5-A9AB-F12AC3D11741}">
      <text>
        <r>
          <rPr>
            <b/>
            <sz val="9"/>
            <color indexed="81"/>
            <rFont val="Tahoma"/>
            <family val="2"/>
          </rPr>
          <t>Claudia Perilla:</t>
        </r>
        <r>
          <rPr>
            <sz val="9"/>
            <color indexed="81"/>
            <rFont val="Tahoma"/>
            <family val="2"/>
          </rPr>
          <t xml:space="preserve">
Diligenciar Cantidad de partes a estampar</t>
        </r>
      </text>
    </comment>
    <comment ref="AA73" authorId="0" shapeId="0" xr:uid="{2F54F492-F194-4AD1-A61E-FD9B2BF99A8A}">
      <text>
        <r>
          <rPr>
            <b/>
            <sz val="9"/>
            <color indexed="81"/>
            <rFont val="Tahoma"/>
            <family val="2"/>
          </rPr>
          <t>Claudia Perilla:</t>
        </r>
        <r>
          <rPr>
            <sz val="9"/>
            <color indexed="81"/>
            <rFont val="Tahoma"/>
            <family val="2"/>
          </rPr>
          <t xml:space="preserve">
Diligenciar Cantidad de partes a estampar</t>
        </r>
      </text>
    </comment>
    <comment ref="AD75" authorId="0" shapeId="0" xr:uid="{059CF014-02D4-4D2C-A4FA-5DBF4735CA9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BC7B1B3-F245-4C47-88EE-8C61F90DB43D}">
      <text>
        <r>
          <rPr>
            <b/>
            <sz val="9"/>
            <color indexed="81"/>
            <rFont val="Tahoma"/>
            <family val="2"/>
          </rPr>
          <t>Claudia Perilla: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C04E0E22-9FFE-4B6F-ABFD-F76274D952A4}">
      <text>
        <r>
          <rPr>
            <b/>
            <sz val="9"/>
            <color indexed="81"/>
            <rFont val="Tahoma"/>
            <family val="2"/>
          </rPr>
          <t>Claudia Perilla:</t>
        </r>
        <r>
          <rPr>
            <sz val="9"/>
            <color indexed="81"/>
            <rFont val="Tahoma"/>
            <family val="2"/>
          </rPr>
          <t xml:space="preserve">
Dligenciar SI si lleva , de lo contrario poner NO</t>
        </r>
      </text>
    </comment>
    <comment ref="AD3" authorId="0" shapeId="0" xr:uid="{B298AD90-7C28-44EC-9343-CE1C80F4F29C}">
      <text>
        <r>
          <rPr>
            <b/>
            <sz val="9"/>
            <color indexed="81"/>
            <rFont val="Tahoma"/>
            <family val="2"/>
          </rPr>
          <t>Claudia Perilla:</t>
        </r>
        <r>
          <rPr>
            <sz val="9"/>
            <color indexed="81"/>
            <rFont val="Tahoma"/>
            <family val="2"/>
          </rPr>
          <t xml:space="preserve">
Dligenciar SI si lleva , de lo contrario poner NO</t>
        </r>
      </text>
    </comment>
    <comment ref="AI3" authorId="0" shapeId="0" xr:uid="{54D68C5E-A5FB-45E6-993D-983DB8B0091A}">
      <text>
        <r>
          <rPr>
            <b/>
            <sz val="9"/>
            <color indexed="81"/>
            <rFont val="Tahoma"/>
            <family val="2"/>
          </rPr>
          <t>Claudia Perilla:</t>
        </r>
        <r>
          <rPr>
            <sz val="9"/>
            <color indexed="81"/>
            <rFont val="Tahoma"/>
            <family val="2"/>
          </rPr>
          <t xml:space="preserve">
Dligenciar SI si lleva , de lo contrario poner NO</t>
        </r>
      </text>
    </comment>
    <comment ref="AN3" authorId="0" shapeId="0" xr:uid="{4370C79E-DF87-430A-906E-656081956FCC}">
      <text>
        <r>
          <rPr>
            <b/>
            <sz val="9"/>
            <color indexed="81"/>
            <rFont val="Tahoma"/>
            <family val="2"/>
          </rPr>
          <t>Claudia Perilla:</t>
        </r>
        <r>
          <rPr>
            <sz val="9"/>
            <color indexed="81"/>
            <rFont val="Tahoma"/>
            <family val="2"/>
          </rPr>
          <t xml:space="preserve">
Dligenciar SI si lleva , de lo contrario poner NO</t>
        </r>
      </text>
    </comment>
    <comment ref="AA6" authorId="0" shapeId="0" xr:uid="{B1B6C12B-B4D9-46FE-A38C-6EE5204281AA}">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DC4FEAF-3AC7-485E-A8E1-E5FFA44AD30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975DB92-322B-4707-97B5-BC4D6948A8B9}">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E6C00391-7DCD-421B-9C78-B1F8492AD93A}">
      <text>
        <r>
          <rPr>
            <b/>
            <sz val="9"/>
            <color indexed="81"/>
            <rFont val="Tahoma"/>
            <family val="2"/>
          </rPr>
          <t>Andres Rodriguez:</t>
        </r>
        <r>
          <rPr>
            <sz val="9"/>
            <color indexed="81"/>
            <rFont val="Tahoma"/>
            <family val="2"/>
          </rPr>
          <t xml:space="preserve">
Si es Infaltable Diligencie</t>
        </r>
      </text>
    </comment>
    <comment ref="AT22" authorId="0" shapeId="0" xr:uid="{AF465947-B75E-42DD-876E-AB7A659A09A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BED4853-E2AB-46F3-857F-ABA3E90C7B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D071EDD-181B-4D47-9AED-1035444314E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39B0E4F8-2B52-4B47-8D88-782BBF88D4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1B51E648-E1FE-448C-9E5D-6E23856FF18B}">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B1956A0-7329-446B-9877-2DCB83514A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08F3DF48-0EE2-4CE7-89A0-4EF91684C8A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34B8D94-D264-4310-95FE-CA4ACADE6E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56BB748-39E5-4E69-98FC-4B4D233727A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A034B54-98B5-4CBC-9FED-449194B4F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946AF91-5EF9-4E82-AE39-A3B7CC5E658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6BE20FF-16CC-4C66-BBF5-193E30F182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E5ED0EF-6AC6-47C3-8AE4-A050F1C7183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D6A6055D-A885-4952-8FF9-84930C9D50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00B57CB-5C99-4E56-8DCA-C52A75A1ED6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7C18AA3-9533-4F62-8DED-FFC77CE838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CB673341-F3BA-4F03-9A03-A1C03144A46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FEFF663-A951-4FB6-800B-80A9DF7DB1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9CDD7C8-9B4D-4969-8441-92048577C21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845A094-7D86-4777-8871-1912627346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42AD540-0CD9-4C98-B643-8E1EA0FEBF0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9C02CFA8-86D6-4457-A41E-E96EDD0287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3D68345-74BC-46B4-A4E2-DC26989E645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56C8A30-0498-4601-BC3B-6799735C50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C960372-8D8E-4693-86BF-E97E20E244B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06B3D85-5B38-4426-94AE-561A10785A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041592-7DE0-4E7C-BA48-C605C4F0E48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B0B96A20-C23A-4B9E-9ABB-17FF593ED67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1FC4F4F9-E52D-4ADD-9AA8-02DF67427C3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8BE0975-D2FB-460D-AB16-37DF7B4B60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4C4CC277-3711-49EB-8DF4-C9AA6440578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92F6C7CC-5AF5-4F31-9D34-DA1172AF18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8687D66-B977-401B-80F6-302C374C5F42}">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1907E4B-6190-4FF8-B57A-488CD73899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006472-4EF6-4CBB-92C5-9E7D0FE925D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4291E1F-71D2-4C20-A619-7A210C09BA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EA62A341-FBFA-46B9-B01F-040698C6FFB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8D6F6732-FE59-475A-9A8D-16352A3759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141D200F-EBFB-486B-8369-D295B1FC6DA9}">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25A2C7E-FDD3-4F5B-AE13-C6DAA57E74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8FA57DB-5C72-43B2-9299-E8F4545A3024}">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98DC0DA-7A6A-4188-BC8B-703D59B8DD53}">
      <text>
        <r>
          <rPr>
            <b/>
            <sz val="9"/>
            <color indexed="81"/>
            <rFont val="Tahoma"/>
            <family val="2"/>
          </rPr>
          <t>Claudia Perilla:</t>
        </r>
        <r>
          <rPr>
            <sz val="9"/>
            <color indexed="81"/>
            <rFont val="Tahoma"/>
            <family val="2"/>
          </rPr>
          <t xml:space="preserve">
Debe diligenciar Version de FC</t>
        </r>
      </text>
    </comment>
    <comment ref="F6" authorId="0" shapeId="0" xr:uid="{DD4AB7D5-E448-4BAC-BFBC-39C71634F998}">
      <text>
        <r>
          <rPr>
            <b/>
            <sz val="9"/>
            <color indexed="81"/>
            <rFont val="Tahoma"/>
            <family val="2"/>
          </rPr>
          <t>Claudia Perilla:</t>
        </r>
        <r>
          <rPr>
            <sz val="9"/>
            <color indexed="81"/>
            <rFont val="Tahoma"/>
            <family val="2"/>
          </rPr>
          <t xml:space="preserve">
Seleccionar tipo de tejido para que calcule tasa</t>
        </r>
      </text>
    </comment>
    <comment ref="M6" authorId="0" shapeId="0" xr:uid="{2FDDE079-B1D8-4CE0-B286-FA2164F8678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47F8150-5BC5-4D00-894C-69F85D9B7CB5}">
      <text>
        <r>
          <rPr>
            <b/>
            <sz val="9"/>
            <color indexed="81"/>
            <rFont val="Tahoma"/>
            <family val="2"/>
          </rPr>
          <t>Claudia Perilla:</t>
        </r>
        <r>
          <rPr>
            <sz val="9"/>
            <color indexed="81"/>
            <rFont val="Tahoma"/>
            <family val="2"/>
          </rPr>
          <t xml:space="preserve">
Debe colocar obligatorio # prendas por codigo de PT</t>
        </r>
      </text>
    </comment>
    <comment ref="P10" authorId="0" shapeId="0" xr:uid="{AA7F75FF-A223-480A-8CFA-CEF5E53DDD46}">
      <text>
        <r>
          <rPr>
            <b/>
            <sz val="9"/>
            <color indexed="81"/>
            <rFont val="Tahoma"/>
            <family val="2"/>
          </rPr>
          <t>Claudia Perilla:</t>
        </r>
        <r>
          <rPr>
            <sz val="9"/>
            <color indexed="81"/>
            <rFont val="Tahoma"/>
            <family val="2"/>
          </rPr>
          <t xml:space="preserve">
Debe diligenciar si o no</t>
        </r>
      </text>
    </comment>
    <comment ref="B12" authorId="0" shapeId="0" xr:uid="{F5713FD1-DC4D-411C-A000-9473A9768C2A}">
      <text>
        <r>
          <rPr>
            <b/>
            <sz val="9"/>
            <color indexed="81"/>
            <rFont val="Tahoma"/>
            <family val="2"/>
          </rPr>
          <t>Claudia Perilla:</t>
        </r>
        <r>
          <rPr>
            <sz val="9"/>
            <color indexed="81"/>
            <rFont val="Tahoma"/>
            <family val="2"/>
          </rPr>
          <t xml:space="preserve">
Realizar el filtro
</t>
        </r>
      </text>
    </comment>
    <comment ref="Z13" authorId="0" shapeId="0" xr:uid="{BE826EA9-BD73-4016-A3B3-296383BEA72A}">
      <text>
        <r>
          <rPr>
            <b/>
            <sz val="9"/>
            <color indexed="81"/>
            <rFont val="Tahoma"/>
            <family val="2"/>
          </rPr>
          <t>Claudia Perilla:</t>
        </r>
        <r>
          <rPr>
            <sz val="9"/>
            <color indexed="81"/>
            <rFont val="Tahoma"/>
            <family val="2"/>
          </rPr>
          <t xml:space="preserve">
Diligenciar costo de estampado</t>
        </r>
      </text>
    </comment>
    <comment ref="AG13" authorId="0" shapeId="0" xr:uid="{A61830E8-5D94-447D-9877-F3F98AF4FA2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C9CB94B1-D837-4185-B7E6-BCDF2BE4F04B}">
      <text>
        <r>
          <rPr>
            <b/>
            <sz val="9"/>
            <color indexed="81"/>
            <rFont val="Tahoma"/>
            <family val="2"/>
          </rPr>
          <t>Claudia Perilla:</t>
        </r>
        <r>
          <rPr>
            <sz val="9"/>
            <color indexed="81"/>
            <rFont val="Tahoma"/>
            <family val="2"/>
          </rPr>
          <t xml:space="preserve">
Diligenciar costo de estampado</t>
        </r>
      </text>
    </comment>
    <comment ref="Z15" authorId="0" shapeId="0" xr:uid="{1503A243-E247-4D06-ADCC-7E78BF5352BF}">
      <text>
        <r>
          <rPr>
            <b/>
            <sz val="9"/>
            <color indexed="81"/>
            <rFont val="Tahoma"/>
            <family val="2"/>
          </rPr>
          <t>Claudia Perilla:</t>
        </r>
        <r>
          <rPr>
            <sz val="9"/>
            <color indexed="81"/>
            <rFont val="Tahoma"/>
            <family val="2"/>
          </rPr>
          <t xml:space="preserve">
Diligenciar costo de estampado</t>
        </r>
      </text>
    </comment>
    <comment ref="Z16" authorId="0" shapeId="0" xr:uid="{5536A6D1-8F66-49AA-9527-7A933A3080CA}">
      <text>
        <r>
          <rPr>
            <b/>
            <sz val="9"/>
            <color indexed="81"/>
            <rFont val="Tahoma"/>
            <family val="2"/>
          </rPr>
          <t>Claudia Perilla:</t>
        </r>
        <r>
          <rPr>
            <sz val="9"/>
            <color indexed="81"/>
            <rFont val="Tahoma"/>
            <family val="2"/>
          </rPr>
          <t xml:space="preserve">
Diligenciar costo de estampado</t>
        </r>
      </text>
    </comment>
    <comment ref="Z17" authorId="0" shapeId="0" xr:uid="{2A6783E2-22B1-4A48-A913-795D1BE5D0CF}">
      <text>
        <r>
          <rPr>
            <b/>
            <sz val="9"/>
            <color indexed="81"/>
            <rFont val="Tahoma"/>
            <family val="2"/>
          </rPr>
          <t>Claudia Perilla:</t>
        </r>
        <r>
          <rPr>
            <sz val="9"/>
            <color indexed="81"/>
            <rFont val="Tahoma"/>
            <family val="2"/>
          </rPr>
          <t xml:space="preserve">
Diligenciar costo de estampado</t>
        </r>
      </text>
    </comment>
    <comment ref="Z18" authorId="0" shapeId="0" xr:uid="{99BD283A-4D2A-4479-904B-FD67745C58A1}">
      <text>
        <r>
          <rPr>
            <b/>
            <sz val="9"/>
            <color indexed="81"/>
            <rFont val="Tahoma"/>
            <family val="2"/>
          </rPr>
          <t>Claudia Perilla:</t>
        </r>
        <r>
          <rPr>
            <sz val="9"/>
            <color indexed="81"/>
            <rFont val="Tahoma"/>
            <family val="2"/>
          </rPr>
          <t xml:space="preserve">
Diligenciar costo de estampado</t>
        </r>
      </text>
    </comment>
    <comment ref="Z19" authorId="0" shapeId="0" xr:uid="{B27CF67E-1454-45DA-8EA3-62F3B9AA2811}">
      <text>
        <r>
          <rPr>
            <b/>
            <sz val="9"/>
            <color indexed="81"/>
            <rFont val="Tahoma"/>
            <family val="2"/>
          </rPr>
          <t>Claudia Perilla:</t>
        </r>
        <r>
          <rPr>
            <sz val="9"/>
            <color indexed="81"/>
            <rFont val="Tahoma"/>
            <family val="2"/>
          </rPr>
          <t xml:space="preserve">
Diligenciar costo de estampado</t>
        </r>
      </text>
    </comment>
    <comment ref="Z20" authorId="0" shapeId="0" xr:uid="{41B0D2B9-F22E-4AE3-A28F-11233DEA348E}">
      <text>
        <r>
          <rPr>
            <b/>
            <sz val="9"/>
            <color indexed="81"/>
            <rFont val="Tahoma"/>
            <family val="2"/>
          </rPr>
          <t>Claudia Perilla:</t>
        </r>
        <r>
          <rPr>
            <sz val="9"/>
            <color indexed="81"/>
            <rFont val="Tahoma"/>
            <family val="2"/>
          </rPr>
          <t xml:space="preserve">
Diligenciar costo de estampado</t>
        </r>
      </text>
    </comment>
    <comment ref="Z21" authorId="0" shapeId="0" xr:uid="{8DB1818E-D926-4F98-BB21-B885B6BA76A0}">
      <text>
        <r>
          <rPr>
            <b/>
            <sz val="9"/>
            <color indexed="81"/>
            <rFont val="Tahoma"/>
            <family val="2"/>
          </rPr>
          <t>Claudia Perilla:</t>
        </r>
        <r>
          <rPr>
            <sz val="9"/>
            <color indexed="81"/>
            <rFont val="Tahoma"/>
            <family val="2"/>
          </rPr>
          <t xml:space="preserve">
Diligenciar costo de estampado</t>
        </r>
      </text>
    </comment>
    <comment ref="Z22" authorId="0" shapeId="0" xr:uid="{BEE4F0AB-41A4-49DF-9080-C48D8993F85F}">
      <text>
        <r>
          <rPr>
            <b/>
            <sz val="9"/>
            <color indexed="81"/>
            <rFont val="Tahoma"/>
            <family val="2"/>
          </rPr>
          <t>Claudia Perilla:</t>
        </r>
        <r>
          <rPr>
            <sz val="9"/>
            <color indexed="81"/>
            <rFont val="Tahoma"/>
            <family val="2"/>
          </rPr>
          <t xml:space="preserve">
Diligenciar costo de estampado</t>
        </r>
      </text>
    </comment>
    <comment ref="Z23" authorId="0" shapeId="0" xr:uid="{C92CEC27-631F-41C3-9B0A-8C27AAAB093E}">
      <text>
        <r>
          <rPr>
            <b/>
            <sz val="9"/>
            <color indexed="81"/>
            <rFont val="Tahoma"/>
            <family val="2"/>
          </rPr>
          <t>Claudia Perilla:</t>
        </r>
        <r>
          <rPr>
            <sz val="9"/>
            <color indexed="81"/>
            <rFont val="Tahoma"/>
            <family val="2"/>
          </rPr>
          <t xml:space="preserve">
Diligenciar costo de estampado</t>
        </r>
      </text>
    </comment>
    <comment ref="Z24" authorId="0" shapeId="0" xr:uid="{87B38A87-B745-475A-A119-1B52713247EE}">
      <text>
        <r>
          <rPr>
            <b/>
            <sz val="9"/>
            <color indexed="81"/>
            <rFont val="Tahoma"/>
            <family val="2"/>
          </rPr>
          <t>Claudia Perilla:</t>
        </r>
        <r>
          <rPr>
            <sz val="9"/>
            <color indexed="81"/>
            <rFont val="Tahoma"/>
            <family val="2"/>
          </rPr>
          <t xml:space="preserve">
Diligenciar costo de estampado</t>
        </r>
      </text>
    </comment>
    <comment ref="Z25" authorId="0" shapeId="0" xr:uid="{E6772169-1D1B-4B9C-9598-FE0EB98C9132}">
      <text>
        <r>
          <rPr>
            <b/>
            <sz val="9"/>
            <color indexed="81"/>
            <rFont val="Tahoma"/>
            <family val="2"/>
          </rPr>
          <t>Claudia Perilla:</t>
        </r>
        <r>
          <rPr>
            <sz val="9"/>
            <color indexed="81"/>
            <rFont val="Tahoma"/>
            <family val="2"/>
          </rPr>
          <t xml:space="preserve">
Diligenciar costo de estampado</t>
        </r>
      </text>
    </comment>
    <comment ref="Z26" authorId="0" shapeId="0" xr:uid="{48F656B2-D8C5-4DD9-96BE-185E2845E651}">
      <text>
        <r>
          <rPr>
            <b/>
            <sz val="9"/>
            <color indexed="81"/>
            <rFont val="Tahoma"/>
            <family val="2"/>
          </rPr>
          <t>Claudia Perilla:</t>
        </r>
        <r>
          <rPr>
            <sz val="9"/>
            <color indexed="81"/>
            <rFont val="Tahoma"/>
            <family val="2"/>
          </rPr>
          <t xml:space="preserve">
Diligenciar costo de estampado</t>
        </r>
      </text>
    </comment>
    <comment ref="Z27" authorId="0" shapeId="0" xr:uid="{CDE842E6-B512-4845-8231-4F911087581B}">
      <text>
        <r>
          <rPr>
            <b/>
            <sz val="9"/>
            <color indexed="81"/>
            <rFont val="Tahoma"/>
            <family val="2"/>
          </rPr>
          <t>Claudia Perilla:</t>
        </r>
        <r>
          <rPr>
            <sz val="9"/>
            <color indexed="81"/>
            <rFont val="Tahoma"/>
            <family val="2"/>
          </rPr>
          <t xml:space="preserve">
Diligenciar costo de estampado</t>
        </r>
      </text>
    </comment>
    <comment ref="Z28" authorId="0" shapeId="0" xr:uid="{4C0E7FB0-BE99-462E-88A3-5B4D0D566733}">
      <text>
        <r>
          <rPr>
            <b/>
            <sz val="9"/>
            <color indexed="81"/>
            <rFont val="Tahoma"/>
            <family val="2"/>
          </rPr>
          <t>Claudia Perilla:</t>
        </r>
        <r>
          <rPr>
            <sz val="9"/>
            <color indexed="81"/>
            <rFont val="Tahoma"/>
            <family val="2"/>
          </rPr>
          <t xml:space="preserve">
Diligenciar costo de estampado</t>
        </r>
      </text>
    </comment>
    <comment ref="Z29" authorId="0" shapeId="0" xr:uid="{4CEB54C0-930A-44AF-8A44-58D5C012562F}">
      <text>
        <r>
          <rPr>
            <b/>
            <sz val="9"/>
            <color indexed="81"/>
            <rFont val="Tahoma"/>
            <family val="2"/>
          </rPr>
          <t>Claudia Perilla:</t>
        </r>
        <r>
          <rPr>
            <sz val="9"/>
            <color indexed="81"/>
            <rFont val="Tahoma"/>
            <family val="2"/>
          </rPr>
          <t xml:space="preserve">
Diligenciar costo de estampado</t>
        </r>
      </text>
    </comment>
    <comment ref="Z30" authorId="0" shapeId="0" xr:uid="{2C7E3DCE-06EB-4F44-A252-BFA9D19F0C7F}">
      <text>
        <r>
          <rPr>
            <b/>
            <sz val="9"/>
            <color indexed="81"/>
            <rFont val="Tahoma"/>
            <family val="2"/>
          </rPr>
          <t>Claudia Perilla:</t>
        </r>
        <r>
          <rPr>
            <sz val="9"/>
            <color indexed="81"/>
            <rFont val="Tahoma"/>
            <family val="2"/>
          </rPr>
          <t xml:space="preserve">
Diligenciar costo de estampado</t>
        </r>
      </text>
    </comment>
    <comment ref="Z31" authorId="0" shapeId="0" xr:uid="{FFF05A46-5620-474B-B223-E59F29BA9ADA}">
      <text>
        <r>
          <rPr>
            <b/>
            <sz val="9"/>
            <color indexed="81"/>
            <rFont val="Tahoma"/>
            <family val="2"/>
          </rPr>
          <t>Claudia Perilla:</t>
        </r>
        <r>
          <rPr>
            <sz val="9"/>
            <color indexed="81"/>
            <rFont val="Tahoma"/>
            <family val="2"/>
          </rPr>
          <t xml:space="preserve">
Diligenciar costo de estampado</t>
        </r>
      </text>
    </comment>
    <comment ref="Z32" authorId="0" shapeId="0" xr:uid="{5D31C211-35C2-418A-A295-75236CD4CAF9}">
      <text>
        <r>
          <rPr>
            <b/>
            <sz val="9"/>
            <color indexed="81"/>
            <rFont val="Tahoma"/>
            <family val="2"/>
          </rPr>
          <t>Claudia Perilla:</t>
        </r>
        <r>
          <rPr>
            <sz val="9"/>
            <color indexed="81"/>
            <rFont val="Tahoma"/>
            <family val="2"/>
          </rPr>
          <t xml:space="preserve">
Diligenciar costo de estampado</t>
        </r>
      </text>
    </comment>
    <comment ref="G41" authorId="0" shapeId="0" xr:uid="{1ED2E752-82E3-49F3-8D11-3037BCADAB74}">
      <text>
        <r>
          <rPr>
            <b/>
            <sz val="9"/>
            <color indexed="81"/>
            <rFont val="Tahoma"/>
            <family val="2"/>
          </rPr>
          <t>Claudia Perilla:</t>
        </r>
        <r>
          <rPr>
            <sz val="9"/>
            <color indexed="81"/>
            <rFont val="Tahoma"/>
            <family val="2"/>
          </rPr>
          <t xml:space="preserve">
Debe escoger el
 color de papel </t>
        </r>
      </text>
    </comment>
    <comment ref="P41" authorId="0" shapeId="0" xr:uid="{695DA80C-D52D-497C-B057-F17B5D582854}">
      <text>
        <r>
          <rPr>
            <b/>
            <sz val="9"/>
            <color indexed="81"/>
            <rFont val="Tahoma"/>
            <family val="2"/>
          </rPr>
          <t>Claudia Perilla:</t>
        </r>
        <r>
          <rPr>
            <sz val="9"/>
            <color indexed="81"/>
            <rFont val="Tahoma"/>
            <family val="2"/>
          </rPr>
          <t xml:space="preserve">
Debe diligenciarv el ancho del papel</t>
        </r>
      </text>
    </comment>
    <comment ref="U41" authorId="0" shapeId="0" xr:uid="{AD1FC91B-5F1A-4D02-8AB2-5BDD78C74D1C}">
      <text>
        <r>
          <rPr>
            <b/>
            <sz val="9"/>
            <color indexed="81"/>
            <rFont val="Tahoma"/>
            <family val="2"/>
          </rPr>
          <t>Claudia Perilla:</t>
        </r>
        <r>
          <rPr>
            <sz val="9"/>
            <color indexed="81"/>
            <rFont val="Tahoma"/>
            <family val="2"/>
          </rPr>
          <t xml:space="preserve">
Debe diligenciar el alto del papel</t>
        </r>
      </text>
    </comment>
    <comment ref="G42" authorId="0" shapeId="0" xr:uid="{513BA0AF-3D6D-40B5-8EA0-C20F00B031B2}">
      <text>
        <r>
          <rPr>
            <b/>
            <sz val="9"/>
            <color indexed="81"/>
            <rFont val="Tahoma"/>
            <family val="2"/>
          </rPr>
          <t>Claudia Perilla:</t>
        </r>
        <r>
          <rPr>
            <sz val="9"/>
            <color indexed="81"/>
            <rFont val="Tahoma"/>
            <family val="2"/>
          </rPr>
          <t xml:space="preserve">
Debe escoger el
 color de papel </t>
        </r>
      </text>
    </comment>
    <comment ref="P42" authorId="0" shapeId="0" xr:uid="{28A101A8-B5DC-4883-A5BC-94871F76FC53}">
      <text>
        <r>
          <rPr>
            <b/>
            <sz val="9"/>
            <color indexed="81"/>
            <rFont val="Tahoma"/>
            <family val="2"/>
          </rPr>
          <t>Claudia Perilla:</t>
        </r>
        <r>
          <rPr>
            <sz val="9"/>
            <color indexed="81"/>
            <rFont val="Tahoma"/>
            <family val="2"/>
          </rPr>
          <t xml:space="preserve">
Debe diligenciarv el ancho del papel</t>
        </r>
      </text>
    </comment>
    <comment ref="U42" authorId="0" shapeId="0" xr:uid="{58B34780-567B-4A0F-AA64-7A6C53403E66}">
      <text>
        <r>
          <rPr>
            <b/>
            <sz val="9"/>
            <color indexed="81"/>
            <rFont val="Tahoma"/>
            <family val="2"/>
          </rPr>
          <t>Claudia Perilla:</t>
        </r>
        <r>
          <rPr>
            <sz val="9"/>
            <color indexed="81"/>
            <rFont val="Tahoma"/>
            <family val="2"/>
          </rPr>
          <t xml:space="preserve">
Debe diligenciar el alto del papel</t>
        </r>
      </text>
    </comment>
    <comment ref="W43" authorId="0" shapeId="0" xr:uid="{52A4ADFA-B21D-47D6-8A26-69C07CD783F1}">
      <text>
        <r>
          <rPr>
            <b/>
            <sz val="9"/>
            <color indexed="81"/>
            <rFont val="Tahoma"/>
            <family val="2"/>
          </rPr>
          <t>Claudia Perilla:</t>
        </r>
        <r>
          <rPr>
            <sz val="9"/>
            <color indexed="81"/>
            <rFont val="Tahoma"/>
            <family val="2"/>
          </rPr>
          <t xml:space="preserve">
No debe cambiar este numero</t>
        </r>
      </text>
    </comment>
    <comment ref="AE43" authorId="0" shapeId="0" xr:uid="{3E93995D-80D8-4BB0-9AE2-9DE1B147FA0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BB69EC-B3FF-4CD0-ADC9-D3B4AA32E6BF}">
      <text>
        <r>
          <rPr>
            <b/>
            <sz val="9"/>
            <color indexed="81"/>
            <rFont val="Tahoma"/>
            <family val="2"/>
          </rPr>
          <t>Claudia Perilla:</t>
        </r>
        <r>
          <rPr>
            <sz val="9"/>
            <color indexed="81"/>
            <rFont val="Tahoma"/>
            <family val="2"/>
          </rPr>
          <t xml:space="preserve">
No debe cambiar este numero</t>
        </r>
      </text>
    </comment>
    <comment ref="AE45" authorId="0" shapeId="0" xr:uid="{ADED79A3-35E2-4667-AD63-7C70AB465136}">
      <text>
        <r>
          <rPr>
            <b/>
            <sz val="9"/>
            <color indexed="81"/>
            <rFont val="Tahoma"/>
            <family val="2"/>
          </rPr>
          <t>Claudia Perilla:</t>
        </r>
        <r>
          <rPr>
            <sz val="9"/>
            <color indexed="81"/>
            <rFont val="Tahoma"/>
            <family val="2"/>
          </rPr>
          <t xml:space="preserve">
Este 1 es fijo siempre
</t>
        </r>
      </text>
    </comment>
    <comment ref="AE46" authorId="0" shapeId="0" xr:uid="{BE6E1400-C211-4C39-9363-CA17CF9566C0}">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AFF5265-9081-4A7B-8E3C-3E78326A6C3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18F2D5C-A932-4818-84FD-E48EC612C31A}">
      <text>
        <r>
          <rPr>
            <b/>
            <sz val="9"/>
            <color indexed="81"/>
            <rFont val="Tahoma"/>
            <family val="2"/>
          </rPr>
          <t>Claudia Perilla:</t>
        </r>
        <r>
          <rPr>
            <sz val="9"/>
            <color indexed="81"/>
            <rFont val="Tahoma"/>
            <family val="2"/>
          </rPr>
          <t xml:space="preserve">
No debe cambiar este numero</t>
        </r>
      </text>
    </comment>
    <comment ref="G48" authorId="0" shapeId="0" xr:uid="{3774C200-11CD-4666-BF55-6D0A495198C6}">
      <text>
        <r>
          <rPr>
            <b/>
            <sz val="9"/>
            <color indexed="81"/>
            <rFont val="Tahoma"/>
            <family val="2"/>
          </rPr>
          <t>Claudia Perilla:</t>
        </r>
        <r>
          <rPr>
            <sz val="9"/>
            <color indexed="81"/>
            <rFont val="Tahoma"/>
            <family val="2"/>
          </rPr>
          <t xml:space="preserve">
Escoja el vinilo</t>
        </r>
      </text>
    </comment>
    <comment ref="AE48" authorId="0" shapeId="0" xr:uid="{2610B673-A636-4994-8EBB-DE8F8387EF78}">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A50A65E-E94D-43C1-B107-A5B4FCA1B850}">
      <text>
        <r>
          <rPr>
            <b/>
            <sz val="9"/>
            <color indexed="81"/>
            <rFont val="Tahoma"/>
            <family val="2"/>
          </rPr>
          <t>Claudia Perilla:</t>
        </r>
        <r>
          <rPr>
            <sz val="9"/>
            <color indexed="81"/>
            <rFont val="Tahoma"/>
            <family val="2"/>
          </rPr>
          <t xml:space="preserve">
Debe colocar "1" si debe llevar este material
</t>
        </r>
      </text>
    </comment>
    <comment ref="W50" authorId="0" shapeId="0" xr:uid="{76C12946-D282-4176-AD2C-0F097B1757BD}">
      <text>
        <r>
          <rPr>
            <b/>
            <sz val="9"/>
            <color indexed="81"/>
            <rFont val="Tahoma"/>
            <family val="2"/>
          </rPr>
          <t>Claudia Perilla:</t>
        </r>
        <r>
          <rPr>
            <sz val="9"/>
            <color indexed="81"/>
            <rFont val="Tahoma"/>
            <family val="2"/>
          </rPr>
          <t xml:space="preserve">
Debe colocar "1" si debe llevar este material
</t>
        </r>
      </text>
    </comment>
    <comment ref="W51" authorId="0" shapeId="0" xr:uid="{E52D7B84-03B0-40BE-9EB0-56BA0A61373A}">
      <text>
        <r>
          <rPr>
            <b/>
            <sz val="9"/>
            <color indexed="81"/>
            <rFont val="Tahoma"/>
            <family val="2"/>
          </rPr>
          <t>Claudia Perilla:</t>
        </r>
        <r>
          <rPr>
            <sz val="9"/>
            <color indexed="81"/>
            <rFont val="Tahoma"/>
            <family val="2"/>
          </rPr>
          <t xml:space="preserve">
Debe colocar "1" si debe llevar este material
</t>
        </r>
      </text>
    </comment>
    <comment ref="W52" authorId="0" shapeId="0" xr:uid="{5079179E-C0DD-48F8-B81B-7009AFA086A6}">
      <text>
        <r>
          <rPr>
            <b/>
            <sz val="9"/>
            <color indexed="81"/>
            <rFont val="Tahoma"/>
            <family val="2"/>
          </rPr>
          <t>Claudia Perilla:</t>
        </r>
        <r>
          <rPr>
            <sz val="9"/>
            <color indexed="81"/>
            <rFont val="Tahoma"/>
            <family val="2"/>
          </rPr>
          <t xml:space="preserve">
Debe colocar "1" si debe llevar este material
</t>
        </r>
      </text>
    </comment>
    <comment ref="W53" authorId="0" shapeId="0" xr:uid="{4F9D3D1C-6C15-45B5-9C22-612354CDDCE3}">
      <text>
        <r>
          <rPr>
            <b/>
            <sz val="9"/>
            <color indexed="81"/>
            <rFont val="Tahoma"/>
            <family val="2"/>
          </rPr>
          <t>Claudia Perilla:</t>
        </r>
        <r>
          <rPr>
            <sz val="9"/>
            <color indexed="81"/>
            <rFont val="Tahoma"/>
            <family val="2"/>
          </rPr>
          <t xml:space="preserve">
Debe colocar "1" si debe llevar este material
</t>
        </r>
      </text>
    </comment>
    <comment ref="W54" authorId="0" shapeId="0" xr:uid="{695D1DBD-E33A-4797-9D74-DB7E68EEA53B}">
      <text>
        <r>
          <rPr>
            <b/>
            <sz val="9"/>
            <color indexed="81"/>
            <rFont val="Tahoma"/>
            <family val="2"/>
          </rPr>
          <t>Claudia Perilla:</t>
        </r>
        <r>
          <rPr>
            <sz val="9"/>
            <color indexed="81"/>
            <rFont val="Tahoma"/>
            <family val="2"/>
          </rPr>
          <t xml:space="preserve">
Debe colocar "1" si debe llevar este material
</t>
        </r>
      </text>
    </comment>
    <comment ref="W55" authorId="0" shapeId="0" xr:uid="{D6751E63-580F-4294-B3B2-A1B11907C94C}">
      <text>
        <r>
          <rPr>
            <b/>
            <sz val="9"/>
            <color indexed="81"/>
            <rFont val="Tahoma"/>
            <family val="2"/>
          </rPr>
          <t>Claudia Perilla:</t>
        </r>
        <r>
          <rPr>
            <sz val="9"/>
            <color indexed="81"/>
            <rFont val="Tahoma"/>
            <family val="2"/>
          </rPr>
          <t xml:space="preserve">
Debe colocar "1" si debe llevar este material
</t>
        </r>
      </text>
    </comment>
    <comment ref="W56" authorId="0" shapeId="0" xr:uid="{F0F7F2DA-F9EB-40B6-A4FA-E40191A1A64F}">
      <text>
        <r>
          <rPr>
            <b/>
            <sz val="9"/>
            <color indexed="81"/>
            <rFont val="Tahoma"/>
            <family val="2"/>
          </rPr>
          <t>Claudia Perilla:</t>
        </r>
        <r>
          <rPr>
            <sz val="9"/>
            <color indexed="81"/>
            <rFont val="Tahoma"/>
            <family val="2"/>
          </rPr>
          <t xml:space="preserve">
Debe colocar "1" si debe llevar este material
</t>
        </r>
      </text>
    </comment>
    <comment ref="W57" authorId="0" shapeId="0" xr:uid="{C74A4119-B2A0-4B6F-8888-09175960FA86}">
      <text>
        <r>
          <rPr>
            <b/>
            <sz val="9"/>
            <color indexed="81"/>
            <rFont val="Tahoma"/>
            <family val="2"/>
          </rPr>
          <t>Claudia Perilla:</t>
        </r>
        <r>
          <rPr>
            <sz val="9"/>
            <color indexed="81"/>
            <rFont val="Tahoma"/>
            <family val="2"/>
          </rPr>
          <t xml:space="preserve">
Debe colocar "1" si debe llevar este material
</t>
        </r>
      </text>
    </comment>
    <comment ref="W58" authorId="0" shapeId="0" xr:uid="{594A1487-73FB-4344-9399-F8CBFF4729E5}">
      <text>
        <r>
          <rPr>
            <b/>
            <sz val="9"/>
            <color indexed="81"/>
            <rFont val="Tahoma"/>
            <family val="2"/>
          </rPr>
          <t>Claudia Perilla:</t>
        </r>
        <r>
          <rPr>
            <sz val="9"/>
            <color indexed="81"/>
            <rFont val="Tahoma"/>
            <family val="2"/>
          </rPr>
          <t xml:space="preserve">
Debe colocar una 
"X" si debe llevar este material
</t>
        </r>
      </text>
    </comment>
    <comment ref="W59" authorId="0" shapeId="0" xr:uid="{A5AE1C27-F967-407C-BFE4-969EBFC490E1}">
      <text>
        <r>
          <rPr>
            <b/>
            <sz val="9"/>
            <color indexed="81"/>
            <rFont val="Tahoma"/>
            <family val="2"/>
          </rPr>
          <t>Claudia Perilla:</t>
        </r>
        <r>
          <rPr>
            <sz val="9"/>
            <color indexed="81"/>
            <rFont val="Tahoma"/>
            <family val="2"/>
          </rPr>
          <t xml:space="preserve">
Debe colocar una 
"X" si debe llevar este material
</t>
        </r>
      </text>
    </comment>
    <comment ref="W60" authorId="0" shapeId="0" xr:uid="{944F0EB0-CE3F-43F1-8265-B01E24B4D212}">
      <text>
        <r>
          <rPr>
            <b/>
            <sz val="9"/>
            <color indexed="81"/>
            <rFont val="Tahoma"/>
            <family val="2"/>
          </rPr>
          <t>Claudia Perilla:</t>
        </r>
        <r>
          <rPr>
            <sz val="9"/>
            <color indexed="81"/>
            <rFont val="Tahoma"/>
            <family val="2"/>
          </rPr>
          <t xml:space="preserve">
Debe colocar una 
"X" si debe llevar este material
</t>
        </r>
      </text>
    </comment>
    <comment ref="W61" authorId="0" shapeId="0" xr:uid="{328C5255-6E80-4347-B97F-06C8131342B2}">
      <text>
        <r>
          <rPr>
            <b/>
            <sz val="9"/>
            <color indexed="81"/>
            <rFont val="Tahoma"/>
            <family val="2"/>
          </rPr>
          <t>Claudia Perilla:</t>
        </r>
        <r>
          <rPr>
            <sz val="9"/>
            <color indexed="81"/>
            <rFont val="Tahoma"/>
            <family val="2"/>
          </rPr>
          <t xml:space="preserve">
Debe colocar una 
"X" si debe llevar este material
</t>
        </r>
      </text>
    </comment>
    <comment ref="W62" authorId="0" shapeId="0" xr:uid="{5FB1B13E-B39D-4399-AF57-C05FDFB81EE3}">
      <text>
        <r>
          <rPr>
            <b/>
            <sz val="9"/>
            <color indexed="81"/>
            <rFont val="Tahoma"/>
            <family val="2"/>
          </rPr>
          <t>Claudia Perilla:</t>
        </r>
        <r>
          <rPr>
            <sz val="9"/>
            <color indexed="81"/>
            <rFont val="Tahoma"/>
            <family val="2"/>
          </rPr>
          <t xml:space="preserve">
Debe colocar una 
"X" si debe llevar este material
</t>
        </r>
      </text>
    </comment>
    <comment ref="W63" authorId="0" shapeId="0" xr:uid="{E49D1907-4021-439B-AB73-C7D1069793E6}">
      <text>
        <r>
          <rPr>
            <b/>
            <sz val="9"/>
            <color indexed="81"/>
            <rFont val="Tahoma"/>
            <family val="2"/>
          </rPr>
          <t>Claudia Perilla:</t>
        </r>
        <r>
          <rPr>
            <sz val="9"/>
            <color indexed="81"/>
            <rFont val="Tahoma"/>
            <family val="2"/>
          </rPr>
          <t xml:space="preserve">
Debe colocar una 
"X" si debe llevar este material
</t>
        </r>
      </text>
    </comment>
    <comment ref="W64" authorId="0" shapeId="0" xr:uid="{5E00120D-5405-40F7-9FDE-E72A79FBB85E}">
      <text>
        <r>
          <rPr>
            <b/>
            <sz val="9"/>
            <color indexed="81"/>
            <rFont val="Tahoma"/>
            <family val="2"/>
          </rPr>
          <t>Claudia Perilla:</t>
        </r>
        <r>
          <rPr>
            <sz val="9"/>
            <color indexed="81"/>
            <rFont val="Tahoma"/>
            <family val="2"/>
          </rPr>
          <t xml:space="preserve">
Debe colocar una 
"X" si debe llevar este material
</t>
        </r>
      </text>
    </comment>
    <comment ref="M69" authorId="0" shapeId="0" xr:uid="{24CA1D19-CEEB-4564-8402-A3BB22957258}">
      <text>
        <r>
          <rPr>
            <b/>
            <sz val="9"/>
            <color indexed="81"/>
            <rFont val="Tahoma"/>
            <family val="2"/>
          </rPr>
          <t>Claudia Perilla: Coloca en la clave de clasificacion ROPMAQ1</t>
        </r>
      </text>
    </comment>
    <comment ref="AA70" authorId="0" shapeId="0" xr:uid="{BFA63D25-8E14-4E32-91E5-6318646219EA}">
      <text>
        <r>
          <rPr>
            <b/>
            <sz val="9"/>
            <color indexed="81"/>
            <rFont val="Tahoma"/>
            <family val="2"/>
          </rPr>
          <t>Claudia Perilla:</t>
        </r>
        <r>
          <rPr>
            <sz val="9"/>
            <color indexed="81"/>
            <rFont val="Tahoma"/>
            <family val="2"/>
          </rPr>
          <t xml:space="preserve">
Diligenciar Cantidad de partes a cotar
</t>
        </r>
      </text>
    </comment>
    <comment ref="AA71" authorId="0" shapeId="0" xr:uid="{A3ECDF22-CE60-4981-9AAA-5C1C35F4DCFD}">
      <text>
        <r>
          <rPr>
            <b/>
            <sz val="9"/>
            <color indexed="81"/>
            <rFont val="Tahoma"/>
            <family val="2"/>
          </rPr>
          <t>Claudia Perilla:</t>
        </r>
        <r>
          <rPr>
            <sz val="9"/>
            <color indexed="81"/>
            <rFont val="Tahoma"/>
            <family val="2"/>
          </rPr>
          <t xml:space="preserve">
Diligenciar Cantidad de partes a cotar</t>
        </r>
      </text>
    </comment>
    <comment ref="AA72" authorId="0" shapeId="0" xr:uid="{EF15435E-4F3F-4773-8A0A-A27B05CA76BF}">
      <text>
        <r>
          <rPr>
            <b/>
            <sz val="9"/>
            <color indexed="81"/>
            <rFont val="Tahoma"/>
            <family val="2"/>
          </rPr>
          <t>Claudia Perilla:</t>
        </r>
        <r>
          <rPr>
            <sz val="9"/>
            <color indexed="81"/>
            <rFont val="Tahoma"/>
            <family val="2"/>
          </rPr>
          <t xml:space="preserve">
Diligenciar Cantidad de partes a estampar</t>
        </r>
      </text>
    </comment>
    <comment ref="AA73" authorId="0" shapeId="0" xr:uid="{C76C7B1A-CEE8-41F5-AF4E-0DF655ECD131}">
      <text>
        <r>
          <rPr>
            <b/>
            <sz val="9"/>
            <color indexed="81"/>
            <rFont val="Tahoma"/>
            <family val="2"/>
          </rPr>
          <t>Claudia Perilla:</t>
        </r>
        <r>
          <rPr>
            <sz val="9"/>
            <color indexed="81"/>
            <rFont val="Tahoma"/>
            <family val="2"/>
          </rPr>
          <t xml:space="preserve">
Diligenciar Cantidad de partes a estampar</t>
        </r>
      </text>
    </comment>
    <comment ref="AD75" authorId="0" shapeId="0" xr:uid="{39133C04-A852-445C-AA77-6D8CA063B4E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F7CBA1EE-1408-45F2-9FC9-1D8387397166}">
      <text>
        <r>
          <rPr>
            <b/>
            <sz val="9"/>
            <color indexed="81"/>
            <rFont val="Tahoma"/>
            <family val="2"/>
          </rPr>
          <t>Claudia Perilla: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C47045B6-6DED-48B2-BA6C-C6B8AF69E56C}">
      <text>
        <r>
          <rPr>
            <b/>
            <sz val="9"/>
            <color indexed="81"/>
            <rFont val="Tahoma"/>
            <family val="2"/>
          </rPr>
          <t>Claudia Perilla:</t>
        </r>
        <r>
          <rPr>
            <sz val="9"/>
            <color indexed="81"/>
            <rFont val="Tahoma"/>
            <family val="2"/>
          </rPr>
          <t xml:space="preserve">
Dligenciar SI si lleva , de lo contrario poner NO</t>
        </r>
      </text>
    </comment>
    <comment ref="AD3" authorId="0" shapeId="0" xr:uid="{9FBE21DB-7ABB-4C39-9D09-5AC93CD35DD2}">
      <text>
        <r>
          <rPr>
            <b/>
            <sz val="9"/>
            <color indexed="81"/>
            <rFont val="Tahoma"/>
            <family val="2"/>
          </rPr>
          <t>Claudia Perilla:</t>
        </r>
        <r>
          <rPr>
            <sz val="9"/>
            <color indexed="81"/>
            <rFont val="Tahoma"/>
            <family val="2"/>
          </rPr>
          <t xml:space="preserve">
Dligenciar SI si lleva , de lo contrario poner NO</t>
        </r>
      </text>
    </comment>
    <comment ref="AI3" authorId="0" shapeId="0" xr:uid="{1ED84C32-87B9-4BC3-8700-56108F2A7D11}">
      <text>
        <r>
          <rPr>
            <b/>
            <sz val="9"/>
            <color indexed="81"/>
            <rFont val="Tahoma"/>
            <family val="2"/>
          </rPr>
          <t>Claudia Perilla:</t>
        </r>
        <r>
          <rPr>
            <sz val="9"/>
            <color indexed="81"/>
            <rFont val="Tahoma"/>
            <family val="2"/>
          </rPr>
          <t xml:space="preserve">
Dligenciar SI si lleva , de lo contrario poner NO</t>
        </r>
      </text>
    </comment>
    <comment ref="AN3" authorId="0" shapeId="0" xr:uid="{CFBE7178-A393-4BBD-B455-31367F8F060D}">
      <text>
        <r>
          <rPr>
            <b/>
            <sz val="9"/>
            <color indexed="81"/>
            <rFont val="Tahoma"/>
            <family val="2"/>
          </rPr>
          <t>Claudia Perilla:</t>
        </r>
        <r>
          <rPr>
            <sz val="9"/>
            <color indexed="81"/>
            <rFont val="Tahoma"/>
            <family val="2"/>
          </rPr>
          <t xml:space="preserve">
Dligenciar SI si lleva , de lo contrario poner NO</t>
        </r>
      </text>
    </comment>
    <comment ref="AA6" authorId="0" shapeId="0" xr:uid="{1C23BB83-D693-4246-9232-3B6EC0D0734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2ABCC36-1E74-46D0-B235-AC5B0121DE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231CD03D-2A45-4B1C-B1F3-9D94F10023F3}">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40D2226E-B119-43FA-99E6-70492AFC106B}">
      <text>
        <r>
          <rPr>
            <b/>
            <sz val="9"/>
            <color indexed="81"/>
            <rFont val="Tahoma"/>
            <family val="2"/>
          </rPr>
          <t>Andres Rodriguez:</t>
        </r>
        <r>
          <rPr>
            <sz val="9"/>
            <color indexed="81"/>
            <rFont val="Tahoma"/>
            <family val="2"/>
          </rPr>
          <t xml:space="preserve">
Si es Infaltable Diligencie</t>
        </r>
      </text>
    </comment>
    <comment ref="AT22" authorId="0" shapeId="0" xr:uid="{E827E4CF-407F-4F73-B6E5-BA38B6C7C6D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55227F5-9976-4008-88DC-8AA5E9F16D2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8D193505-9D5B-4493-A2FD-49CBAF6B5A5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FA125FAB-E420-4872-B96F-6F04C47C58A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28F01B9-89BF-4FD2-BE0C-5217CD8D0E37}">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3626AC6-9266-48F3-8FEB-80958A46F0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88C4EE5E-23B6-45F7-97D3-BDCDC767181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F8924A87-A802-4B98-902A-426BD6D1ED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8E596475-B2AE-4A83-992D-4109DBAA3690}">
      <text>
        <r>
          <rPr>
            <b/>
            <sz val="9"/>
            <color indexed="81"/>
            <rFont val="Tahoma"/>
            <family val="2"/>
          </rPr>
          <t>Claudia Perilla:</t>
        </r>
        <r>
          <rPr>
            <sz val="9"/>
            <color indexed="81"/>
            <rFont val="Tahoma"/>
            <family val="2"/>
          </rPr>
          <t xml:space="preserve">
Diligenciar la parte de la prenda que lleva la tela.</t>
        </r>
      </text>
    </comment>
    <comment ref="AS28" authorId="0" shapeId="0" xr:uid="{9BF53C3F-6948-400E-8F1E-F9A059AA08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7518F868-1D75-4F69-A03F-A1B42331BE6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98BEDD48-5E04-4D75-A7E6-89C33610AE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C6F4C5-20D4-495C-A646-9C80FAE871F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2651EC5-AE64-4598-8B58-514223AD16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622A48-0F26-4C55-B8DC-3A371A1A3C67}">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2D07FFE-3CFF-495B-9D60-D015EAEDE0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A3D383F-A6E9-4645-8EE6-0C339973871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8B23F-F023-4845-A97D-8E9FAA92CC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2584251-BBBA-497B-9BE8-3F35427469F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8B7EA37F-8C06-4AD1-BC67-EB459088D7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1126CE6-7C27-4118-B512-D535726265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D8AD635-434B-4A08-A24F-79C5C41644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DCE47488-556D-4CEF-A0BA-4EABA41179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1F6493A-6EAD-4168-A276-94D9EBD796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7CE7F438-E251-4FCE-B49C-D4A0BBBDEFF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DF1BBED-319D-417E-B8B4-799A36E720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0EED578-0384-4F68-9CE6-78F1685C749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F6FDAFE4-B17B-4433-98F2-3FF87C976D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BFA2E18-D2C5-4586-A406-1ECC7F8403B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AB7E8BA-5A57-428E-999E-28A64069A2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A6857AF-02C6-4D8E-B91E-3B349A4BCEC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67DAB86-858F-4813-B4DD-D9684E26A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E6E002E-E5FF-4244-8D41-88F97D9D0B8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30A1A9B-1DEB-4631-A112-D8283A7D55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5A32E32-6E59-4829-817D-29D3343DB74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0E7734B-E612-4571-94A1-B105CF4C64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0C70224-8A4F-4251-BCA2-E26294D0E5F8}">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0F8E09-BAED-4984-B7BA-320920D428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33F0D78-DA92-43D4-A50D-AF5E5CD2ADC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D3DDFE-D212-42CB-9BF3-2FBD98D2339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A6E8873-8FBB-4D00-91D4-5D55EAF5117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15E8FF4-89CB-4AFE-99B4-11DD87ADAED9}">
      <text>
        <r>
          <rPr>
            <b/>
            <sz val="9"/>
            <color indexed="81"/>
            <rFont val="Tahoma"/>
            <family val="2"/>
          </rPr>
          <t>Claudia Perilla:</t>
        </r>
        <r>
          <rPr>
            <sz val="9"/>
            <color indexed="81"/>
            <rFont val="Tahoma"/>
            <family val="2"/>
          </rPr>
          <t xml:space="preserve">
Debe diligenciar Version de FC</t>
        </r>
      </text>
    </comment>
    <comment ref="F6" authorId="0" shapeId="0" xr:uid="{5F6D7610-469C-4EBB-9B31-D882692CB8E4}">
      <text>
        <r>
          <rPr>
            <b/>
            <sz val="9"/>
            <color indexed="81"/>
            <rFont val="Tahoma"/>
            <family val="2"/>
          </rPr>
          <t>Claudia Perilla:</t>
        </r>
        <r>
          <rPr>
            <sz val="9"/>
            <color indexed="81"/>
            <rFont val="Tahoma"/>
            <family val="2"/>
          </rPr>
          <t xml:space="preserve">
Seleccionar tipo de tejido para que calcule tasa</t>
        </r>
      </text>
    </comment>
    <comment ref="M6" authorId="0" shapeId="0" xr:uid="{FA1FD172-8A71-47D5-916F-1E916E6F9AA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4DE5707-7FEE-4B1D-A3D8-ED8254660080}">
      <text>
        <r>
          <rPr>
            <b/>
            <sz val="9"/>
            <color indexed="81"/>
            <rFont val="Tahoma"/>
            <family val="2"/>
          </rPr>
          <t>Claudia Perilla:</t>
        </r>
        <r>
          <rPr>
            <sz val="9"/>
            <color indexed="81"/>
            <rFont val="Tahoma"/>
            <family val="2"/>
          </rPr>
          <t xml:space="preserve">
Debe colocar obligatorio # prendas por codigo de PT</t>
        </r>
      </text>
    </comment>
    <comment ref="P10" authorId="0" shapeId="0" xr:uid="{B7352BA0-F47D-4EA1-99E3-38356A64CEC8}">
      <text>
        <r>
          <rPr>
            <b/>
            <sz val="9"/>
            <color indexed="81"/>
            <rFont val="Tahoma"/>
            <family val="2"/>
          </rPr>
          <t>Claudia Perilla:</t>
        </r>
        <r>
          <rPr>
            <sz val="9"/>
            <color indexed="81"/>
            <rFont val="Tahoma"/>
            <family val="2"/>
          </rPr>
          <t xml:space="preserve">
Debe diligenciar si o no</t>
        </r>
      </text>
    </comment>
    <comment ref="B12" authorId="0" shapeId="0" xr:uid="{26087DE2-0604-4311-91F8-8E8AA068D8E6}">
      <text>
        <r>
          <rPr>
            <b/>
            <sz val="9"/>
            <color indexed="81"/>
            <rFont val="Tahoma"/>
            <family val="2"/>
          </rPr>
          <t>Claudia Perilla:</t>
        </r>
        <r>
          <rPr>
            <sz val="9"/>
            <color indexed="81"/>
            <rFont val="Tahoma"/>
            <family val="2"/>
          </rPr>
          <t xml:space="preserve">
Realizar el filtro
</t>
        </r>
      </text>
    </comment>
    <comment ref="Z13" authorId="0" shapeId="0" xr:uid="{0EE469BF-C149-4586-BDBE-F909B9B11FA5}">
      <text>
        <r>
          <rPr>
            <b/>
            <sz val="9"/>
            <color indexed="81"/>
            <rFont val="Tahoma"/>
            <family val="2"/>
          </rPr>
          <t>Claudia Perilla:</t>
        </r>
        <r>
          <rPr>
            <sz val="9"/>
            <color indexed="81"/>
            <rFont val="Tahoma"/>
            <family val="2"/>
          </rPr>
          <t xml:space="preserve">
Diligenciar costo de estampado</t>
        </r>
      </text>
    </comment>
    <comment ref="AG13" authorId="0" shapeId="0" xr:uid="{D3B54AE7-0032-449D-A114-DF7C9A6B9F8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5C8544A-9611-43E7-A9F0-5947363139D1}">
      <text>
        <r>
          <rPr>
            <b/>
            <sz val="9"/>
            <color indexed="81"/>
            <rFont val="Tahoma"/>
            <family val="2"/>
          </rPr>
          <t>Claudia Perilla:</t>
        </r>
        <r>
          <rPr>
            <sz val="9"/>
            <color indexed="81"/>
            <rFont val="Tahoma"/>
            <family val="2"/>
          </rPr>
          <t xml:space="preserve">
Diligenciar costo de estampado</t>
        </r>
      </text>
    </comment>
    <comment ref="Z15" authorId="0" shapeId="0" xr:uid="{4FAB566B-774F-4CD1-9BFA-A048E26AB89D}">
      <text>
        <r>
          <rPr>
            <b/>
            <sz val="9"/>
            <color indexed="81"/>
            <rFont val="Tahoma"/>
            <family val="2"/>
          </rPr>
          <t>Claudia Perilla:</t>
        </r>
        <r>
          <rPr>
            <sz val="9"/>
            <color indexed="81"/>
            <rFont val="Tahoma"/>
            <family val="2"/>
          </rPr>
          <t xml:space="preserve">
Diligenciar costo de estampado</t>
        </r>
      </text>
    </comment>
    <comment ref="Z16" authorId="0" shapeId="0" xr:uid="{2C6792BC-72B1-4F4A-BB73-3C706AC185D0}">
      <text>
        <r>
          <rPr>
            <b/>
            <sz val="9"/>
            <color indexed="81"/>
            <rFont val="Tahoma"/>
            <family val="2"/>
          </rPr>
          <t>Claudia Perilla:</t>
        </r>
        <r>
          <rPr>
            <sz val="9"/>
            <color indexed="81"/>
            <rFont val="Tahoma"/>
            <family val="2"/>
          </rPr>
          <t xml:space="preserve">
Diligenciar costo de estampado</t>
        </r>
      </text>
    </comment>
    <comment ref="Z17" authorId="0" shapeId="0" xr:uid="{737B9D93-FF2B-46D7-B90F-747D35405572}">
      <text>
        <r>
          <rPr>
            <b/>
            <sz val="9"/>
            <color indexed="81"/>
            <rFont val="Tahoma"/>
            <family val="2"/>
          </rPr>
          <t>Claudia Perilla:</t>
        </r>
        <r>
          <rPr>
            <sz val="9"/>
            <color indexed="81"/>
            <rFont val="Tahoma"/>
            <family val="2"/>
          </rPr>
          <t xml:space="preserve">
Diligenciar costo de estampado</t>
        </r>
      </text>
    </comment>
    <comment ref="Z18" authorId="0" shapeId="0" xr:uid="{C6E35C8A-C2FE-4440-959E-9DBABE5B1168}">
      <text>
        <r>
          <rPr>
            <b/>
            <sz val="9"/>
            <color indexed="81"/>
            <rFont val="Tahoma"/>
            <family val="2"/>
          </rPr>
          <t>Claudia Perilla:</t>
        </r>
        <r>
          <rPr>
            <sz val="9"/>
            <color indexed="81"/>
            <rFont val="Tahoma"/>
            <family val="2"/>
          </rPr>
          <t xml:space="preserve">
Diligenciar costo de estampado</t>
        </r>
      </text>
    </comment>
    <comment ref="Z19" authorId="0" shapeId="0" xr:uid="{E444E916-D8AB-4425-A3A9-E55A9F5F0BE4}">
      <text>
        <r>
          <rPr>
            <b/>
            <sz val="9"/>
            <color indexed="81"/>
            <rFont val="Tahoma"/>
            <family val="2"/>
          </rPr>
          <t>Claudia Perilla:</t>
        </r>
        <r>
          <rPr>
            <sz val="9"/>
            <color indexed="81"/>
            <rFont val="Tahoma"/>
            <family val="2"/>
          </rPr>
          <t xml:space="preserve">
Diligenciar costo de estampado</t>
        </r>
      </text>
    </comment>
    <comment ref="Z20" authorId="0" shapeId="0" xr:uid="{A3E54174-6FAC-425F-8610-E7512F2A252B}">
      <text>
        <r>
          <rPr>
            <b/>
            <sz val="9"/>
            <color indexed="81"/>
            <rFont val="Tahoma"/>
            <family val="2"/>
          </rPr>
          <t>Claudia Perilla:</t>
        </r>
        <r>
          <rPr>
            <sz val="9"/>
            <color indexed="81"/>
            <rFont val="Tahoma"/>
            <family val="2"/>
          </rPr>
          <t xml:space="preserve">
Diligenciar costo de estampado</t>
        </r>
      </text>
    </comment>
    <comment ref="Z21" authorId="0" shapeId="0" xr:uid="{F53D9BF3-D60D-4690-9FC8-B9CBED7C4C4D}">
      <text>
        <r>
          <rPr>
            <b/>
            <sz val="9"/>
            <color indexed="81"/>
            <rFont val="Tahoma"/>
            <family val="2"/>
          </rPr>
          <t>Claudia Perilla:</t>
        </r>
        <r>
          <rPr>
            <sz val="9"/>
            <color indexed="81"/>
            <rFont val="Tahoma"/>
            <family val="2"/>
          </rPr>
          <t xml:space="preserve">
Diligenciar costo de estampado</t>
        </r>
      </text>
    </comment>
    <comment ref="Z22" authorId="0" shapeId="0" xr:uid="{57DE8D3D-A3D1-465E-A381-42A1135A6A51}">
      <text>
        <r>
          <rPr>
            <b/>
            <sz val="9"/>
            <color indexed="81"/>
            <rFont val="Tahoma"/>
            <family val="2"/>
          </rPr>
          <t>Claudia Perilla:</t>
        </r>
        <r>
          <rPr>
            <sz val="9"/>
            <color indexed="81"/>
            <rFont val="Tahoma"/>
            <family val="2"/>
          </rPr>
          <t xml:space="preserve">
Diligenciar costo de estampado</t>
        </r>
      </text>
    </comment>
    <comment ref="Z23" authorId="0" shapeId="0" xr:uid="{EDDFF0CA-D7E1-4531-80EC-9E2D7DD60F30}">
      <text>
        <r>
          <rPr>
            <b/>
            <sz val="9"/>
            <color indexed="81"/>
            <rFont val="Tahoma"/>
            <family val="2"/>
          </rPr>
          <t>Claudia Perilla:</t>
        </r>
        <r>
          <rPr>
            <sz val="9"/>
            <color indexed="81"/>
            <rFont val="Tahoma"/>
            <family val="2"/>
          </rPr>
          <t xml:space="preserve">
Diligenciar costo de estampado</t>
        </r>
      </text>
    </comment>
    <comment ref="Z24" authorId="0" shapeId="0" xr:uid="{C077D281-C9B4-4FC6-A399-2C9D2376BFB4}">
      <text>
        <r>
          <rPr>
            <b/>
            <sz val="9"/>
            <color indexed="81"/>
            <rFont val="Tahoma"/>
            <family val="2"/>
          </rPr>
          <t>Claudia Perilla:</t>
        </r>
        <r>
          <rPr>
            <sz val="9"/>
            <color indexed="81"/>
            <rFont val="Tahoma"/>
            <family val="2"/>
          </rPr>
          <t xml:space="preserve">
Diligenciar costo de estampado</t>
        </r>
      </text>
    </comment>
    <comment ref="Z25" authorId="0" shapeId="0" xr:uid="{0AA10F7E-4DA7-44BF-8FE5-0EC8BFDA5D9C}">
      <text>
        <r>
          <rPr>
            <b/>
            <sz val="9"/>
            <color indexed="81"/>
            <rFont val="Tahoma"/>
            <family val="2"/>
          </rPr>
          <t>Claudia Perilla:</t>
        </r>
        <r>
          <rPr>
            <sz val="9"/>
            <color indexed="81"/>
            <rFont val="Tahoma"/>
            <family val="2"/>
          </rPr>
          <t xml:space="preserve">
Diligenciar costo de estampado</t>
        </r>
      </text>
    </comment>
    <comment ref="Z26" authorId="0" shapeId="0" xr:uid="{B4261EB2-BB1D-4564-A661-A6D45FD81114}">
      <text>
        <r>
          <rPr>
            <b/>
            <sz val="9"/>
            <color indexed="81"/>
            <rFont val="Tahoma"/>
            <family val="2"/>
          </rPr>
          <t>Claudia Perilla:</t>
        </r>
        <r>
          <rPr>
            <sz val="9"/>
            <color indexed="81"/>
            <rFont val="Tahoma"/>
            <family val="2"/>
          </rPr>
          <t xml:space="preserve">
Diligenciar costo de estampado</t>
        </r>
      </text>
    </comment>
    <comment ref="Z27" authorId="0" shapeId="0" xr:uid="{B2D38F32-2ACA-41A8-9075-1EE0BDA49CA8}">
      <text>
        <r>
          <rPr>
            <b/>
            <sz val="9"/>
            <color indexed="81"/>
            <rFont val="Tahoma"/>
            <family val="2"/>
          </rPr>
          <t>Claudia Perilla:</t>
        </r>
        <r>
          <rPr>
            <sz val="9"/>
            <color indexed="81"/>
            <rFont val="Tahoma"/>
            <family val="2"/>
          </rPr>
          <t xml:space="preserve">
Diligenciar costo de estampado</t>
        </r>
      </text>
    </comment>
    <comment ref="Z28" authorId="0" shapeId="0" xr:uid="{59E9F968-8872-475A-B086-807711CD573D}">
      <text>
        <r>
          <rPr>
            <b/>
            <sz val="9"/>
            <color indexed="81"/>
            <rFont val="Tahoma"/>
            <family val="2"/>
          </rPr>
          <t>Claudia Perilla:</t>
        </r>
        <r>
          <rPr>
            <sz val="9"/>
            <color indexed="81"/>
            <rFont val="Tahoma"/>
            <family val="2"/>
          </rPr>
          <t xml:space="preserve">
Diligenciar costo de estampado</t>
        </r>
      </text>
    </comment>
    <comment ref="Z29" authorId="0" shapeId="0" xr:uid="{DD8AB132-8243-4249-AA97-E319F44539F3}">
      <text>
        <r>
          <rPr>
            <b/>
            <sz val="9"/>
            <color indexed="81"/>
            <rFont val="Tahoma"/>
            <family val="2"/>
          </rPr>
          <t>Claudia Perilla:</t>
        </r>
        <r>
          <rPr>
            <sz val="9"/>
            <color indexed="81"/>
            <rFont val="Tahoma"/>
            <family val="2"/>
          </rPr>
          <t xml:space="preserve">
Diligenciar costo de estampado</t>
        </r>
      </text>
    </comment>
    <comment ref="Z30" authorId="0" shapeId="0" xr:uid="{CBF2B9E5-24A2-41EF-BDB8-DA539D40FF64}">
      <text>
        <r>
          <rPr>
            <b/>
            <sz val="9"/>
            <color indexed="81"/>
            <rFont val="Tahoma"/>
            <family val="2"/>
          </rPr>
          <t>Claudia Perilla:</t>
        </r>
        <r>
          <rPr>
            <sz val="9"/>
            <color indexed="81"/>
            <rFont val="Tahoma"/>
            <family val="2"/>
          </rPr>
          <t xml:space="preserve">
Diligenciar costo de estampado</t>
        </r>
      </text>
    </comment>
    <comment ref="Z31" authorId="0" shapeId="0" xr:uid="{3F2B7C42-ECB6-47C7-A31E-4F06F924B538}">
      <text>
        <r>
          <rPr>
            <b/>
            <sz val="9"/>
            <color indexed="81"/>
            <rFont val="Tahoma"/>
            <family val="2"/>
          </rPr>
          <t>Claudia Perilla:</t>
        </r>
        <r>
          <rPr>
            <sz val="9"/>
            <color indexed="81"/>
            <rFont val="Tahoma"/>
            <family val="2"/>
          </rPr>
          <t xml:space="preserve">
Diligenciar costo de estampado</t>
        </r>
      </text>
    </comment>
    <comment ref="Z32" authorId="0" shapeId="0" xr:uid="{3B260DB2-EE20-4A1B-8908-434E3C324521}">
      <text>
        <r>
          <rPr>
            <b/>
            <sz val="9"/>
            <color indexed="81"/>
            <rFont val="Tahoma"/>
            <family val="2"/>
          </rPr>
          <t>Claudia Perilla:</t>
        </r>
        <r>
          <rPr>
            <sz val="9"/>
            <color indexed="81"/>
            <rFont val="Tahoma"/>
            <family val="2"/>
          </rPr>
          <t xml:space="preserve">
Diligenciar costo de estampado</t>
        </r>
      </text>
    </comment>
    <comment ref="G41" authorId="0" shapeId="0" xr:uid="{5C5B74BE-59C8-425B-8396-63BDE1C6C29F}">
      <text>
        <r>
          <rPr>
            <b/>
            <sz val="9"/>
            <color indexed="81"/>
            <rFont val="Tahoma"/>
            <family val="2"/>
          </rPr>
          <t>Claudia Perilla:</t>
        </r>
        <r>
          <rPr>
            <sz val="9"/>
            <color indexed="81"/>
            <rFont val="Tahoma"/>
            <family val="2"/>
          </rPr>
          <t xml:space="preserve">
Debe escoger el
 color de papel </t>
        </r>
      </text>
    </comment>
    <comment ref="P41" authorId="0" shapeId="0" xr:uid="{C5EF1F2F-37E4-4A83-9C30-01E33C636C43}">
      <text>
        <r>
          <rPr>
            <b/>
            <sz val="9"/>
            <color indexed="81"/>
            <rFont val="Tahoma"/>
            <family val="2"/>
          </rPr>
          <t>Claudia Perilla:</t>
        </r>
        <r>
          <rPr>
            <sz val="9"/>
            <color indexed="81"/>
            <rFont val="Tahoma"/>
            <family val="2"/>
          </rPr>
          <t xml:space="preserve">
Debe diligenciarv el ancho del papel</t>
        </r>
      </text>
    </comment>
    <comment ref="U41" authorId="0" shapeId="0" xr:uid="{313F6505-B25F-42C1-8465-C9EB83D40A91}">
      <text>
        <r>
          <rPr>
            <b/>
            <sz val="9"/>
            <color indexed="81"/>
            <rFont val="Tahoma"/>
            <family val="2"/>
          </rPr>
          <t>Claudia Perilla:</t>
        </r>
        <r>
          <rPr>
            <sz val="9"/>
            <color indexed="81"/>
            <rFont val="Tahoma"/>
            <family val="2"/>
          </rPr>
          <t xml:space="preserve">
Debe diligenciar el alto del papel</t>
        </r>
      </text>
    </comment>
    <comment ref="G42" authorId="0" shapeId="0" xr:uid="{EF9C5ADA-4E29-4FF1-80E5-D8AA6FAAF348}">
      <text>
        <r>
          <rPr>
            <b/>
            <sz val="9"/>
            <color indexed="81"/>
            <rFont val="Tahoma"/>
            <family val="2"/>
          </rPr>
          <t>Claudia Perilla:</t>
        </r>
        <r>
          <rPr>
            <sz val="9"/>
            <color indexed="81"/>
            <rFont val="Tahoma"/>
            <family val="2"/>
          </rPr>
          <t xml:space="preserve">
Debe escoger el
 color de papel </t>
        </r>
      </text>
    </comment>
    <comment ref="P42" authorId="0" shapeId="0" xr:uid="{BA6D8DDE-2722-4F45-87A5-FC8C4D97E765}">
      <text>
        <r>
          <rPr>
            <b/>
            <sz val="9"/>
            <color indexed="81"/>
            <rFont val="Tahoma"/>
            <family val="2"/>
          </rPr>
          <t>Claudia Perilla:</t>
        </r>
        <r>
          <rPr>
            <sz val="9"/>
            <color indexed="81"/>
            <rFont val="Tahoma"/>
            <family val="2"/>
          </rPr>
          <t xml:space="preserve">
Debe diligenciarv el ancho del papel</t>
        </r>
      </text>
    </comment>
    <comment ref="U42" authorId="0" shapeId="0" xr:uid="{97A5DB5A-16A4-4499-8A9D-F912044F5645}">
      <text>
        <r>
          <rPr>
            <b/>
            <sz val="9"/>
            <color indexed="81"/>
            <rFont val="Tahoma"/>
            <family val="2"/>
          </rPr>
          <t>Claudia Perilla:</t>
        </r>
        <r>
          <rPr>
            <sz val="9"/>
            <color indexed="81"/>
            <rFont val="Tahoma"/>
            <family val="2"/>
          </rPr>
          <t xml:space="preserve">
Debe diligenciar el alto del papel</t>
        </r>
      </text>
    </comment>
    <comment ref="W43" authorId="0" shapeId="0" xr:uid="{0ADE0C60-D63D-4F10-BE3E-B1C5D830DA44}">
      <text>
        <r>
          <rPr>
            <b/>
            <sz val="9"/>
            <color indexed="81"/>
            <rFont val="Tahoma"/>
            <family val="2"/>
          </rPr>
          <t>Claudia Perilla:</t>
        </r>
        <r>
          <rPr>
            <sz val="9"/>
            <color indexed="81"/>
            <rFont val="Tahoma"/>
            <family val="2"/>
          </rPr>
          <t xml:space="preserve">
No debe cambiar este numero</t>
        </r>
      </text>
    </comment>
    <comment ref="AE43" authorId="0" shapeId="0" xr:uid="{5A5F63E1-4C7A-40FF-B5B7-45DB92772B1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7B3F151E-656E-4094-B3DE-0EABBB23AF37}">
      <text>
        <r>
          <rPr>
            <b/>
            <sz val="9"/>
            <color indexed="81"/>
            <rFont val="Tahoma"/>
            <family val="2"/>
          </rPr>
          <t>Claudia Perilla:</t>
        </r>
        <r>
          <rPr>
            <sz val="9"/>
            <color indexed="81"/>
            <rFont val="Tahoma"/>
            <family val="2"/>
          </rPr>
          <t xml:space="preserve">
No debe cambiar este numero</t>
        </r>
      </text>
    </comment>
    <comment ref="AE45" authorId="0" shapeId="0" xr:uid="{58606F8F-73D8-442B-A397-B2306F6E87D4}">
      <text>
        <r>
          <rPr>
            <b/>
            <sz val="9"/>
            <color indexed="81"/>
            <rFont val="Tahoma"/>
            <family val="2"/>
          </rPr>
          <t>Claudia Perilla:</t>
        </r>
        <r>
          <rPr>
            <sz val="9"/>
            <color indexed="81"/>
            <rFont val="Tahoma"/>
            <family val="2"/>
          </rPr>
          <t xml:space="preserve">
Este 1 es fijo siempre
</t>
        </r>
      </text>
    </comment>
    <comment ref="AE46" authorId="0" shapeId="0" xr:uid="{508317F8-49AB-4F4B-9592-636542EEF1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9A84509-2086-4F4B-B2BF-2BAD93328E5E}">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C3E99C6-5A75-427C-9CBF-4B82C40E57FF}">
      <text>
        <r>
          <rPr>
            <b/>
            <sz val="9"/>
            <color indexed="81"/>
            <rFont val="Tahoma"/>
            <family val="2"/>
          </rPr>
          <t>Claudia Perilla:</t>
        </r>
        <r>
          <rPr>
            <sz val="9"/>
            <color indexed="81"/>
            <rFont val="Tahoma"/>
            <family val="2"/>
          </rPr>
          <t xml:space="preserve">
No debe cambiar este numero</t>
        </r>
      </text>
    </comment>
    <comment ref="G48" authorId="0" shapeId="0" xr:uid="{7E28A117-2381-4540-A0AA-826B8E2753C5}">
      <text>
        <r>
          <rPr>
            <b/>
            <sz val="9"/>
            <color indexed="81"/>
            <rFont val="Tahoma"/>
            <family val="2"/>
          </rPr>
          <t>Claudia Perilla:</t>
        </r>
        <r>
          <rPr>
            <sz val="9"/>
            <color indexed="81"/>
            <rFont val="Tahoma"/>
            <family val="2"/>
          </rPr>
          <t xml:space="preserve">
Escoja el vinilo</t>
        </r>
      </text>
    </comment>
    <comment ref="AE48" authorId="0" shapeId="0" xr:uid="{141D077D-9D21-4221-945C-66ADB5F1057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85635D-6C04-4F98-8784-76DB32D5C399}">
      <text>
        <r>
          <rPr>
            <b/>
            <sz val="9"/>
            <color indexed="81"/>
            <rFont val="Tahoma"/>
            <family val="2"/>
          </rPr>
          <t>Claudia Perilla:</t>
        </r>
        <r>
          <rPr>
            <sz val="9"/>
            <color indexed="81"/>
            <rFont val="Tahoma"/>
            <family val="2"/>
          </rPr>
          <t xml:space="preserve">
Debe colocar "1" si debe llevar este material
</t>
        </r>
      </text>
    </comment>
    <comment ref="W50" authorId="0" shapeId="0" xr:uid="{104EBC55-715C-4A9C-BBFF-1E705374049F}">
      <text>
        <r>
          <rPr>
            <b/>
            <sz val="9"/>
            <color indexed="81"/>
            <rFont val="Tahoma"/>
            <family val="2"/>
          </rPr>
          <t>Claudia Perilla:</t>
        </r>
        <r>
          <rPr>
            <sz val="9"/>
            <color indexed="81"/>
            <rFont val="Tahoma"/>
            <family val="2"/>
          </rPr>
          <t xml:space="preserve">
Debe colocar "1" si debe llevar este material
</t>
        </r>
      </text>
    </comment>
    <comment ref="W51" authorId="0" shapeId="0" xr:uid="{4D6EF4DC-DE49-47D2-89DA-DFF1D7C84778}">
      <text>
        <r>
          <rPr>
            <b/>
            <sz val="9"/>
            <color indexed="81"/>
            <rFont val="Tahoma"/>
            <family val="2"/>
          </rPr>
          <t>Claudia Perilla:</t>
        </r>
        <r>
          <rPr>
            <sz val="9"/>
            <color indexed="81"/>
            <rFont val="Tahoma"/>
            <family val="2"/>
          </rPr>
          <t xml:space="preserve">
Debe colocar "1" si debe llevar este material
</t>
        </r>
      </text>
    </comment>
    <comment ref="W52" authorId="0" shapeId="0" xr:uid="{12FC40ED-517F-4F1E-B033-6DEDAE3DAB1D}">
      <text>
        <r>
          <rPr>
            <b/>
            <sz val="9"/>
            <color indexed="81"/>
            <rFont val="Tahoma"/>
            <family val="2"/>
          </rPr>
          <t>Claudia Perilla:</t>
        </r>
        <r>
          <rPr>
            <sz val="9"/>
            <color indexed="81"/>
            <rFont val="Tahoma"/>
            <family val="2"/>
          </rPr>
          <t xml:space="preserve">
Debe colocar "1" si debe llevar este material
</t>
        </r>
      </text>
    </comment>
    <comment ref="W53" authorId="0" shapeId="0" xr:uid="{2D9A8B5F-DE97-41EA-878B-AF6EA4C7BA4E}">
      <text>
        <r>
          <rPr>
            <b/>
            <sz val="9"/>
            <color indexed="81"/>
            <rFont val="Tahoma"/>
            <family val="2"/>
          </rPr>
          <t>Claudia Perilla:</t>
        </r>
        <r>
          <rPr>
            <sz val="9"/>
            <color indexed="81"/>
            <rFont val="Tahoma"/>
            <family val="2"/>
          </rPr>
          <t xml:space="preserve">
Debe colocar "1" si debe llevar este material
</t>
        </r>
      </text>
    </comment>
    <comment ref="W54" authorId="0" shapeId="0" xr:uid="{49230AF6-018C-4905-8C55-863869E017F0}">
      <text>
        <r>
          <rPr>
            <b/>
            <sz val="9"/>
            <color indexed="81"/>
            <rFont val="Tahoma"/>
            <family val="2"/>
          </rPr>
          <t>Claudia Perilla:</t>
        </r>
        <r>
          <rPr>
            <sz val="9"/>
            <color indexed="81"/>
            <rFont val="Tahoma"/>
            <family val="2"/>
          </rPr>
          <t xml:space="preserve">
Debe colocar "1" si debe llevar este material
</t>
        </r>
      </text>
    </comment>
    <comment ref="W55" authorId="0" shapeId="0" xr:uid="{05069765-ABC2-430B-927F-733B6740A50B}">
      <text>
        <r>
          <rPr>
            <b/>
            <sz val="9"/>
            <color indexed="81"/>
            <rFont val="Tahoma"/>
            <family val="2"/>
          </rPr>
          <t>Claudia Perilla:</t>
        </r>
        <r>
          <rPr>
            <sz val="9"/>
            <color indexed="81"/>
            <rFont val="Tahoma"/>
            <family val="2"/>
          </rPr>
          <t xml:space="preserve">
Debe colocar "1" si debe llevar este material
</t>
        </r>
      </text>
    </comment>
    <comment ref="W56" authorId="0" shapeId="0" xr:uid="{9639C87B-CADE-4AA2-AB1A-10F576B44E67}">
      <text>
        <r>
          <rPr>
            <b/>
            <sz val="9"/>
            <color indexed="81"/>
            <rFont val="Tahoma"/>
            <family val="2"/>
          </rPr>
          <t>Claudia Perilla:</t>
        </r>
        <r>
          <rPr>
            <sz val="9"/>
            <color indexed="81"/>
            <rFont val="Tahoma"/>
            <family val="2"/>
          </rPr>
          <t xml:space="preserve">
Debe colocar "1" si debe llevar este material
</t>
        </r>
      </text>
    </comment>
    <comment ref="W57" authorId="0" shapeId="0" xr:uid="{211C957B-16D0-46C1-ABBE-A27A92E8E24D}">
      <text>
        <r>
          <rPr>
            <b/>
            <sz val="9"/>
            <color indexed="81"/>
            <rFont val="Tahoma"/>
            <family val="2"/>
          </rPr>
          <t>Claudia Perilla:</t>
        </r>
        <r>
          <rPr>
            <sz val="9"/>
            <color indexed="81"/>
            <rFont val="Tahoma"/>
            <family val="2"/>
          </rPr>
          <t xml:space="preserve">
Debe colocar "1" si debe llevar este material
</t>
        </r>
      </text>
    </comment>
    <comment ref="W58" authorId="0" shapeId="0" xr:uid="{08DA9629-CD74-451D-B201-973CF9CB536E}">
      <text>
        <r>
          <rPr>
            <b/>
            <sz val="9"/>
            <color indexed="81"/>
            <rFont val="Tahoma"/>
            <family val="2"/>
          </rPr>
          <t>Claudia Perilla:</t>
        </r>
        <r>
          <rPr>
            <sz val="9"/>
            <color indexed="81"/>
            <rFont val="Tahoma"/>
            <family val="2"/>
          </rPr>
          <t xml:space="preserve">
Debe colocar una 
"X" si debe llevar este material
</t>
        </r>
      </text>
    </comment>
    <comment ref="W59" authorId="0" shapeId="0" xr:uid="{6AB66224-FDC6-43A5-96B1-2227FAB3F9F3}">
      <text>
        <r>
          <rPr>
            <b/>
            <sz val="9"/>
            <color indexed="81"/>
            <rFont val="Tahoma"/>
            <family val="2"/>
          </rPr>
          <t>Claudia Perilla:</t>
        </r>
        <r>
          <rPr>
            <sz val="9"/>
            <color indexed="81"/>
            <rFont val="Tahoma"/>
            <family val="2"/>
          </rPr>
          <t xml:space="preserve">
Debe colocar una 
"X" si debe llevar este material
</t>
        </r>
      </text>
    </comment>
    <comment ref="W60" authorId="0" shapeId="0" xr:uid="{13D1AFA7-5881-4BD9-AAAD-9A3376E3BDDD}">
      <text>
        <r>
          <rPr>
            <b/>
            <sz val="9"/>
            <color indexed="81"/>
            <rFont val="Tahoma"/>
            <family val="2"/>
          </rPr>
          <t>Claudia Perilla:</t>
        </r>
        <r>
          <rPr>
            <sz val="9"/>
            <color indexed="81"/>
            <rFont val="Tahoma"/>
            <family val="2"/>
          </rPr>
          <t xml:space="preserve">
Debe colocar una 
"X" si debe llevar este material
</t>
        </r>
      </text>
    </comment>
    <comment ref="W61" authorId="0" shapeId="0" xr:uid="{A109B342-B0E5-429C-9F12-0CD058F5DD4E}">
      <text>
        <r>
          <rPr>
            <b/>
            <sz val="9"/>
            <color indexed="81"/>
            <rFont val="Tahoma"/>
            <family val="2"/>
          </rPr>
          <t>Claudia Perilla:</t>
        </r>
        <r>
          <rPr>
            <sz val="9"/>
            <color indexed="81"/>
            <rFont val="Tahoma"/>
            <family val="2"/>
          </rPr>
          <t xml:space="preserve">
Debe colocar una 
"X" si debe llevar este material
</t>
        </r>
      </text>
    </comment>
    <comment ref="W62" authorId="0" shapeId="0" xr:uid="{0F425007-A2AE-482F-B62B-5E582D09ED37}">
      <text>
        <r>
          <rPr>
            <b/>
            <sz val="9"/>
            <color indexed="81"/>
            <rFont val="Tahoma"/>
            <family val="2"/>
          </rPr>
          <t>Claudia Perilla:</t>
        </r>
        <r>
          <rPr>
            <sz val="9"/>
            <color indexed="81"/>
            <rFont val="Tahoma"/>
            <family val="2"/>
          </rPr>
          <t xml:space="preserve">
Debe colocar una 
"X" si debe llevar este material
</t>
        </r>
      </text>
    </comment>
    <comment ref="W63" authorId="0" shapeId="0" xr:uid="{760C695C-04CD-4BF3-A24E-0EF36A87AAD3}">
      <text>
        <r>
          <rPr>
            <b/>
            <sz val="9"/>
            <color indexed="81"/>
            <rFont val="Tahoma"/>
            <family val="2"/>
          </rPr>
          <t>Claudia Perilla:</t>
        </r>
        <r>
          <rPr>
            <sz val="9"/>
            <color indexed="81"/>
            <rFont val="Tahoma"/>
            <family val="2"/>
          </rPr>
          <t xml:space="preserve">
Debe colocar una 
"X" si debe llevar este material
</t>
        </r>
      </text>
    </comment>
    <comment ref="W64" authorId="0" shapeId="0" xr:uid="{85AE35F7-A1C7-4444-BD61-52983A5C6E36}">
      <text>
        <r>
          <rPr>
            <b/>
            <sz val="9"/>
            <color indexed="81"/>
            <rFont val="Tahoma"/>
            <family val="2"/>
          </rPr>
          <t>Claudia Perilla:</t>
        </r>
        <r>
          <rPr>
            <sz val="9"/>
            <color indexed="81"/>
            <rFont val="Tahoma"/>
            <family val="2"/>
          </rPr>
          <t xml:space="preserve">
Debe colocar una 
"X" si debe llevar este material
</t>
        </r>
      </text>
    </comment>
    <comment ref="M69" authorId="0" shapeId="0" xr:uid="{1D6A1C78-877E-4A86-8914-E40B7D84C398}">
      <text>
        <r>
          <rPr>
            <b/>
            <sz val="9"/>
            <color indexed="81"/>
            <rFont val="Tahoma"/>
            <family val="2"/>
          </rPr>
          <t>Claudia Perilla: Coloca en la clave de clasificacion ROPMAQ1</t>
        </r>
      </text>
    </comment>
    <comment ref="AA70" authorId="0" shapeId="0" xr:uid="{8838C486-4272-4728-B74F-FA9D86F6650B}">
      <text>
        <r>
          <rPr>
            <b/>
            <sz val="9"/>
            <color indexed="81"/>
            <rFont val="Tahoma"/>
            <family val="2"/>
          </rPr>
          <t>Claudia Perilla:</t>
        </r>
        <r>
          <rPr>
            <sz val="9"/>
            <color indexed="81"/>
            <rFont val="Tahoma"/>
            <family val="2"/>
          </rPr>
          <t xml:space="preserve">
Diligenciar Cantidad de partes a cotar
</t>
        </r>
      </text>
    </comment>
    <comment ref="AA71" authorId="0" shapeId="0" xr:uid="{642C484D-AE0E-4A7F-A13C-66D0DD42DAF7}">
      <text>
        <r>
          <rPr>
            <b/>
            <sz val="9"/>
            <color indexed="81"/>
            <rFont val="Tahoma"/>
            <family val="2"/>
          </rPr>
          <t>Claudia Perilla:</t>
        </r>
        <r>
          <rPr>
            <sz val="9"/>
            <color indexed="81"/>
            <rFont val="Tahoma"/>
            <family val="2"/>
          </rPr>
          <t xml:space="preserve">
Diligenciar Cantidad de partes a cotar</t>
        </r>
      </text>
    </comment>
    <comment ref="AA72" authorId="0" shapeId="0" xr:uid="{67B3D0C3-5416-44DF-913D-769D7CE99B58}">
      <text>
        <r>
          <rPr>
            <b/>
            <sz val="9"/>
            <color indexed="81"/>
            <rFont val="Tahoma"/>
            <family val="2"/>
          </rPr>
          <t>Claudia Perilla:</t>
        </r>
        <r>
          <rPr>
            <sz val="9"/>
            <color indexed="81"/>
            <rFont val="Tahoma"/>
            <family val="2"/>
          </rPr>
          <t xml:space="preserve">
Diligenciar Cantidad de partes a estampar</t>
        </r>
      </text>
    </comment>
    <comment ref="AA73" authorId="0" shapeId="0" xr:uid="{6E79929F-8B54-4561-B094-09753C667E0E}">
      <text>
        <r>
          <rPr>
            <b/>
            <sz val="9"/>
            <color indexed="81"/>
            <rFont val="Tahoma"/>
            <family val="2"/>
          </rPr>
          <t>Claudia Perilla:</t>
        </r>
        <r>
          <rPr>
            <sz val="9"/>
            <color indexed="81"/>
            <rFont val="Tahoma"/>
            <family val="2"/>
          </rPr>
          <t xml:space="preserve">
Diligenciar Cantidad de partes a estampar</t>
        </r>
      </text>
    </comment>
    <comment ref="AD75" authorId="0" shapeId="0" xr:uid="{D94257C7-F654-46CF-A74B-74E56907E5F6}">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52DC093-2AFF-4A87-905A-C34E21B41659}">
      <text>
        <r>
          <rPr>
            <b/>
            <sz val="9"/>
            <color indexed="81"/>
            <rFont val="Tahoma"/>
            <family val="2"/>
          </rPr>
          <t>Claudia Perilla:</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6C7FEBF-51A5-46E6-BECF-DC36A2741903}">
      <text>
        <r>
          <rPr>
            <b/>
            <sz val="9"/>
            <color indexed="81"/>
            <rFont val="Tahoma"/>
            <family val="2"/>
          </rPr>
          <t>Claudia Perilla:</t>
        </r>
        <r>
          <rPr>
            <sz val="9"/>
            <color indexed="81"/>
            <rFont val="Tahoma"/>
            <family val="2"/>
          </rPr>
          <t xml:space="preserve">
Dligenciar SI si lleva , de lo contrario poner NO</t>
        </r>
      </text>
    </comment>
    <comment ref="AD3" authorId="0" shapeId="0" xr:uid="{FFD7474A-44AF-4F59-A2A1-4E4E14845417}">
      <text>
        <r>
          <rPr>
            <b/>
            <sz val="9"/>
            <color indexed="81"/>
            <rFont val="Tahoma"/>
            <family val="2"/>
          </rPr>
          <t>Claudia Perilla:</t>
        </r>
        <r>
          <rPr>
            <sz val="9"/>
            <color indexed="81"/>
            <rFont val="Tahoma"/>
            <family val="2"/>
          </rPr>
          <t xml:space="preserve">
Dligenciar SI si lleva , de lo contrario poner NO</t>
        </r>
      </text>
    </comment>
    <comment ref="AI3" authorId="0" shapeId="0" xr:uid="{CC85C13B-45A5-4923-A47D-2A0E99D369B1}">
      <text>
        <r>
          <rPr>
            <b/>
            <sz val="9"/>
            <color indexed="81"/>
            <rFont val="Tahoma"/>
            <family val="2"/>
          </rPr>
          <t>Claudia Perilla:</t>
        </r>
        <r>
          <rPr>
            <sz val="9"/>
            <color indexed="81"/>
            <rFont val="Tahoma"/>
            <family val="2"/>
          </rPr>
          <t xml:space="preserve">
Dligenciar SI si lleva , de lo contrario poner NO</t>
        </r>
      </text>
    </comment>
    <comment ref="AN3" authorId="0" shapeId="0" xr:uid="{788FE3C6-6C9F-45D6-8B0D-95F7F11FA02A}">
      <text>
        <r>
          <rPr>
            <b/>
            <sz val="9"/>
            <color indexed="81"/>
            <rFont val="Tahoma"/>
            <family val="2"/>
          </rPr>
          <t>Claudia Perilla:</t>
        </r>
        <r>
          <rPr>
            <sz val="9"/>
            <color indexed="81"/>
            <rFont val="Tahoma"/>
            <family val="2"/>
          </rPr>
          <t xml:space="preserve">
Dligenciar SI si lleva , de lo contrario poner NO</t>
        </r>
      </text>
    </comment>
    <comment ref="AA6" authorId="0" shapeId="0" xr:uid="{47BBCB12-DA22-4BC3-99BE-9D06260F5923}">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BCE14441-3619-41FD-BB55-37D6950F26AE}">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98F76659-D0DE-4C67-9DCE-FEAF25714D6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6CF60049-BA86-44DF-A66C-BB957D096747}">
      <text>
        <r>
          <rPr>
            <b/>
            <sz val="9"/>
            <color indexed="81"/>
            <rFont val="Tahoma"/>
            <family val="2"/>
          </rPr>
          <t>Andres Rodriguez:</t>
        </r>
        <r>
          <rPr>
            <sz val="9"/>
            <color indexed="81"/>
            <rFont val="Tahoma"/>
            <family val="2"/>
          </rPr>
          <t xml:space="preserve">
Si es Infaltable Diligencie</t>
        </r>
      </text>
    </comment>
    <comment ref="AT22" authorId="0" shapeId="0" xr:uid="{843E1701-97D3-4497-AB48-DF9D2D2A6E8C}">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36883F6-FF3E-44D4-9895-418BE10740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DDABE4E-0059-4C55-ADCA-30A792AAC7DE}">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2CA5F4F-FD9E-4299-8035-4175E35CC7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691EDBC3-DA11-4B54-8272-CE48BDCCCAE3}">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1C4DA55-FBD9-4C4E-983C-72B05E48F5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ED226B1-488F-4C45-8A64-497B538B116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6E47487-D8DC-4A41-B3AD-63773008F9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EAC5B43-0D6C-4959-A238-8EDD5DF982B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13F3F8C6-9058-4240-8C07-52172B35BD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4722A478-9968-494A-BB16-6F9C0FE4A2D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FD90789-8B94-4CD7-83FD-5892DC9298E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AAFEE0FA-ECCC-4631-803F-13DD75E32A8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6B6F7A2-50E7-4669-8C9E-8FD378D6A1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BB7941B-4F5F-46D8-863C-C576B1482FF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EA63267-E7A5-451A-B525-AD363DD2B4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C20E8A3-4442-4955-9647-99E8B483E7EB}">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445B520-2BAB-440B-8A19-3AFAAD9DD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0502395-6A95-4C3B-8CC7-024DD7EE025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BA318B3-D9B5-48E2-9391-6655BD470D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213855-A680-49A2-9B35-77F1E3F7554F}">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DB0C2E2-CF29-4866-8607-F5940C0BDC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A7B00B3-C1C9-46AD-8187-545B3427D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7867226-628E-4C51-AFC0-744B611979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282C72AC-59E6-43AF-A996-8E2E3EA8E44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65D5BF8-0CD4-4576-B744-B2777E46F3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8CCBBDFE-73B2-436C-B6EF-DEC63977754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00EA91C-411E-4209-B87C-4590FD07B6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30F5E7B-F8FB-42FB-9410-34F50BDAEFEB}">
      <text>
        <r>
          <rPr>
            <b/>
            <sz val="9"/>
            <color indexed="81"/>
            <rFont val="Tahoma"/>
            <family val="2"/>
          </rPr>
          <t>Claudia Perilla:</t>
        </r>
        <r>
          <rPr>
            <sz val="9"/>
            <color indexed="81"/>
            <rFont val="Tahoma"/>
            <family val="2"/>
          </rPr>
          <t xml:space="preserve">
Diligenciar la parte de la prenda que lleva la tela.</t>
        </r>
      </text>
    </comment>
    <comment ref="AS38" authorId="0" shapeId="0" xr:uid="{803828A5-C87B-497F-8E63-464B3018CF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9D893257-513B-4CB9-822D-012076FC21E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40B2262-A1C6-4352-9715-45DBB96E622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1CDB3CB-66D7-44C3-BB1C-8760EE30A1D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F85BAC0-C923-4636-8793-43A4A5434B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2E15B85-8E4D-41CF-B197-CD26ECA359E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EAA1DD9-E748-4169-99EE-E885E84044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482263C-CD3F-4F06-A211-44F778915B3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65A0DE4-8EB7-4A43-B5B7-020951EC49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28B8D6AE-B85F-455E-AD61-EF1D79A96E61}">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58FE40C-AB4A-4D8D-84E3-1F802C591D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6ADE9CA-3F76-452A-8481-1A749FF2437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C7C15C-E550-4162-9820-04618DA6A1FC}">
      <text>
        <r>
          <rPr>
            <b/>
            <sz val="9"/>
            <color indexed="81"/>
            <rFont val="Tahoma"/>
            <family val="2"/>
          </rPr>
          <t>Claudia Perilla:</t>
        </r>
        <r>
          <rPr>
            <sz val="9"/>
            <color indexed="81"/>
            <rFont val="Tahoma"/>
            <family val="2"/>
          </rPr>
          <t xml:space="preserve">
Debe diligenciar Version de FC</t>
        </r>
      </text>
    </comment>
    <comment ref="F6" authorId="0" shapeId="0" xr:uid="{854F31F1-B4EC-4AB3-B25D-148F1F1F4643}">
      <text>
        <r>
          <rPr>
            <b/>
            <sz val="9"/>
            <color indexed="81"/>
            <rFont val="Tahoma"/>
            <family val="2"/>
          </rPr>
          <t>Claudia Perilla:</t>
        </r>
        <r>
          <rPr>
            <sz val="9"/>
            <color indexed="81"/>
            <rFont val="Tahoma"/>
            <family val="2"/>
          </rPr>
          <t xml:space="preserve">
Seleccionar tipo de tejido para que calcule tasa</t>
        </r>
      </text>
    </comment>
    <comment ref="M6" authorId="0" shapeId="0" xr:uid="{F462C9E9-B98E-4123-9E57-456AA7AE64D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5B00FB1-467F-4F40-B83F-60C8D4AA9165}">
      <text>
        <r>
          <rPr>
            <b/>
            <sz val="9"/>
            <color indexed="81"/>
            <rFont val="Tahoma"/>
            <family val="2"/>
          </rPr>
          <t>Claudia Perilla:</t>
        </r>
        <r>
          <rPr>
            <sz val="9"/>
            <color indexed="81"/>
            <rFont val="Tahoma"/>
            <family val="2"/>
          </rPr>
          <t xml:space="preserve">
Debe colocar obligatorio # prendas por codigo de PT</t>
        </r>
      </text>
    </comment>
    <comment ref="P10" authorId="0" shapeId="0" xr:uid="{24A078CB-6A09-44FB-B753-4A4326C68A29}">
      <text>
        <r>
          <rPr>
            <b/>
            <sz val="9"/>
            <color indexed="81"/>
            <rFont val="Tahoma"/>
            <family val="2"/>
          </rPr>
          <t>Claudia Perilla:</t>
        </r>
        <r>
          <rPr>
            <sz val="9"/>
            <color indexed="81"/>
            <rFont val="Tahoma"/>
            <family val="2"/>
          </rPr>
          <t xml:space="preserve">
Debe diligenciar si o no</t>
        </r>
      </text>
    </comment>
    <comment ref="B12" authorId="0" shapeId="0" xr:uid="{FF97D825-FC9E-4EFE-A3B3-C3D1F522A932}">
      <text>
        <r>
          <rPr>
            <b/>
            <sz val="9"/>
            <color indexed="81"/>
            <rFont val="Tahoma"/>
            <family val="2"/>
          </rPr>
          <t>Claudia Perilla:</t>
        </r>
        <r>
          <rPr>
            <sz val="9"/>
            <color indexed="81"/>
            <rFont val="Tahoma"/>
            <family val="2"/>
          </rPr>
          <t xml:space="preserve">
Realizar el filtro
</t>
        </r>
      </text>
    </comment>
    <comment ref="Z13" authorId="0" shapeId="0" xr:uid="{FF565E78-6AF1-4115-AA27-E15A61981CDC}">
      <text>
        <r>
          <rPr>
            <b/>
            <sz val="9"/>
            <color indexed="81"/>
            <rFont val="Tahoma"/>
            <family val="2"/>
          </rPr>
          <t>Claudia Perilla:</t>
        </r>
        <r>
          <rPr>
            <sz val="9"/>
            <color indexed="81"/>
            <rFont val="Tahoma"/>
            <family val="2"/>
          </rPr>
          <t xml:space="preserve">
Diligenciar costo de estampado</t>
        </r>
      </text>
    </comment>
    <comment ref="AG13" authorId="0" shapeId="0" xr:uid="{E23BCC33-C7B0-4388-A40C-0BCB02BCE54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43E3086-78F2-43BC-9981-CF2D787BBB63}">
      <text>
        <r>
          <rPr>
            <b/>
            <sz val="9"/>
            <color indexed="81"/>
            <rFont val="Tahoma"/>
            <family val="2"/>
          </rPr>
          <t>Claudia Perilla:</t>
        </r>
        <r>
          <rPr>
            <sz val="9"/>
            <color indexed="81"/>
            <rFont val="Tahoma"/>
            <family val="2"/>
          </rPr>
          <t xml:space="preserve">
Diligenciar costo de estampado</t>
        </r>
      </text>
    </comment>
    <comment ref="Z15" authorId="0" shapeId="0" xr:uid="{1B9276D6-8B1C-4515-91F1-D2AF948AE854}">
      <text>
        <r>
          <rPr>
            <b/>
            <sz val="9"/>
            <color indexed="81"/>
            <rFont val="Tahoma"/>
            <family val="2"/>
          </rPr>
          <t>Claudia Perilla:</t>
        </r>
        <r>
          <rPr>
            <sz val="9"/>
            <color indexed="81"/>
            <rFont val="Tahoma"/>
            <family val="2"/>
          </rPr>
          <t xml:space="preserve">
Diligenciar costo de estampado</t>
        </r>
      </text>
    </comment>
    <comment ref="Z16" authorId="0" shapeId="0" xr:uid="{3CE2E154-EE12-450D-8B6D-BB6952C6F9C1}">
      <text>
        <r>
          <rPr>
            <b/>
            <sz val="9"/>
            <color indexed="81"/>
            <rFont val="Tahoma"/>
            <family val="2"/>
          </rPr>
          <t>Claudia Perilla:</t>
        </r>
        <r>
          <rPr>
            <sz val="9"/>
            <color indexed="81"/>
            <rFont val="Tahoma"/>
            <family val="2"/>
          </rPr>
          <t xml:space="preserve">
Diligenciar costo de estampado</t>
        </r>
      </text>
    </comment>
    <comment ref="Z17" authorId="0" shapeId="0" xr:uid="{56450CAF-236E-4F68-B6AE-275EA18C31E0}">
      <text>
        <r>
          <rPr>
            <b/>
            <sz val="9"/>
            <color indexed="81"/>
            <rFont val="Tahoma"/>
            <family val="2"/>
          </rPr>
          <t>Claudia Perilla:</t>
        </r>
        <r>
          <rPr>
            <sz val="9"/>
            <color indexed="81"/>
            <rFont val="Tahoma"/>
            <family val="2"/>
          </rPr>
          <t xml:space="preserve">
Diligenciar costo de estampado</t>
        </r>
      </text>
    </comment>
    <comment ref="Z18" authorId="0" shapeId="0" xr:uid="{6E46F2A0-B6CD-4B19-B850-A7FED534BBE8}">
      <text>
        <r>
          <rPr>
            <b/>
            <sz val="9"/>
            <color indexed="81"/>
            <rFont val="Tahoma"/>
            <family val="2"/>
          </rPr>
          <t>Claudia Perilla:</t>
        </r>
        <r>
          <rPr>
            <sz val="9"/>
            <color indexed="81"/>
            <rFont val="Tahoma"/>
            <family val="2"/>
          </rPr>
          <t xml:space="preserve">
Diligenciar costo de estampado</t>
        </r>
      </text>
    </comment>
    <comment ref="Z19" authorId="0" shapeId="0" xr:uid="{86B33655-21EB-432E-9A26-8E587DC75B33}">
      <text>
        <r>
          <rPr>
            <b/>
            <sz val="9"/>
            <color indexed="81"/>
            <rFont val="Tahoma"/>
            <family val="2"/>
          </rPr>
          <t>Claudia Perilla:</t>
        </r>
        <r>
          <rPr>
            <sz val="9"/>
            <color indexed="81"/>
            <rFont val="Tahoma"/>
            <family val="2"/>
          </rPr>
          <t xml:space="preserve">
Diligenciar costo de estampado</t>
        </r>
      </text>
    </comment>
    <comment ref="Z20" authorId="0" shapeId="0" xr:uid="{92FA3B4F-C39D-41C9-A917-2FC95C0DAE95}">
      <text>
        <r>
          <rPr>
            <b/>
            <sz val="9"/>
            <color indexed="81"/>
            <rFont val="Tahoma"/>
            <family val="2"/>
          </rPr>
          <t>Claudia Perilla:</t>
        </r>
        <r>
          <rPr>
            <sz val="9"/>
            <color indexed="81"/>
            <rFont val="Tahoma"/>
            <family val="2"/>
          </rPr>
          <t xml:space="preserve">
Diligenciar costo de estampado</t>
        </r>
      </text>
    </comment>
    <comment ref="Z21" authorId="0" shapeId="0" xr:uid="{BE53FA89-B6AF-4817-9A5E-AD5D5C847D9F}">
      <text>
        <r>
          <rPr>
            <b/>
            <sz val="9"/>
            <color indexed="81"/>
            <rFont val="Tahoma"/>
            <family val="2"/>
          </rPr>
          <t>Claudia Perilla:</t>
        </r>
        <r>
          <rPr>
            <sz val="9"/>
            <color indexed="81"/>
            <rFont val="Tahoma"/>
            <family val="2"/>
          </rPr>
          <t xml:space="preserve">
Diligenciar costo de estampado</t>
        </r>
      </text>
    </comment>
    <comment ref="Z22" authorId="0" shapeId="0" xr:uid="{AC783A01-7867-4AFE-859F-CC8C9F26F517}">
      <text>
        <r>
          <rPr>
            <b/>
            <sz val="9"/>
            <color indexed="81"/>
            <rFont val="Tahoma"/>
            <family val="2"/>
          </rPr>
          <t>Claudia Perilla:</t>
        </r>
        <r>
          <rPr>
            <sz val="9"/>
            <color indexed="81"/>
            <rFont val="Tahoma"/>
            <family val="2"/>
          </rPr>
          <t xml:space="preserve">
Diligenciar costo de estampado</t>
        </r>
      </text>
    </comment>
    <comment ref="Z23" authorId="0" shapeId="0" xr:uid="{6EFB2831-DEFB-4977-9078-90C8AF077B60}">
      <text>
        <r>
          <rPr>
            <b/>
            <sz val="9"/>
            <color indexed="81"/>
            <rFont val="Tahoma"/>
            <family val="2"/>
          </rPr>
          <t>Claudia Perilla:</t>
        </r>
        <r>
          <rPr>
            <sz val="9"/>
            <color indexed="81"/>
            <rFont val="Tahoma"/>
            <family val="2"/>
          </rPr>
          <t xml:space="preserve">
Diligenciar costo de estampado</t>
        </r>
      </text>
    </comment>
    <comment ref="Z24" authorId="0" shapeId="0" xr:uid="{38A97A44-AAF3-43C1-8A93-574B23BD75FA}">
      <text>
        <r>
          <rPr>
            <b/>
            <sz val="9"/>
            <color indexed="81"/>
            <rFont val="Tahoma"/>
            <family val="2"/>
          </rPr>
          <t>Claudia Perilla:</t>
        </r>
        <r>
          <rPr>
            <sz val="9"/>
            <color indexed="81"/>
            <rFont val="Tahoma"/>
            <family val="2"/>
          </rPr>
          <t xml:space="preserve">
Diligenciar costo de estampado</t>
        </r>
      </text>
    </comment>
    <comment ref="Z25" authorId="0" shapeId="0" xr:uid="{21B71469-2023-49CC-867A-12B6E6756788}">
      <text>
        <r>
          <rPr>
            <b/>
            <sz val="9"/>
            <color indexed="81"/>
            <rFont val="Tahoma"/>
            <family val="2"/>
          </rPr>
          <t>Claudia Perilla:</t>
        </r>
        <r>
          <rPr>
            <sz val="9"/>
            <color indexed="81"/>
            <rFont val="Tahoma"/>
            <family val="2"/>
          </rPr>
          <t xml:space="preserve">
Diligenciar costo de estampado</t>
        </r>
      </text>
    </comment>
    <comment ref="Z26" authorId="0" shapeId="0" xr:uid="{5A52B3C4-553E-4A8E-9608-49CE4B4FD0B8}">
      <text>
        <r>
          <rPr>
            <b/>
            <sz val="9"/>
            <color indexed="81"/>
            <rFont val="Tahoma"/>
            <family val="2"/>
          </rPr>
          <t>Claudia Perilla:</t>
        </r>
        <r>
          <rPr>
            <sz val="9"/>
            <color indexed="81"/>
            <rFont val="Tahoma"/>
            <family val="2"/>
          </rPr>
          <t xml:space="preserve">
Diligenciar costo de estampado</t>
        </r>
      </text>
    </comment>
    <comment ref="Z27" authorId="0" shapeId="0" xr:uid="{A5BC9813-12D7-4DE2-B247-805533578736}">
      <text>
        <r>
          <rPr>
            <b/>
            <sz val="9"/>
            <color indexed="81"/>
            <rFont val="Tahoma"/>
            <family val="2"/>
          </rPr>
          <t>Claudia Perilla:</t>
        </r>
        <r>
          <rPr>
            <sz val="9"/>
            <color indexed="81"/>
            <rFont val="Tahoma"/>
            <family val="2"/>
          </rPr>
          <t xml:space="preserve">
Diligenciar costo de estampado</t>
        </r>
      </text>
    </comment>
    <comment ref="Z28" authorId="0" shapeId="0" xr:uid="{2F5422DF-99A5-4306-8C8B-0F143FED5E76}">
      <text>
        <r>
          <rPr>
            <b/>
            <sz val="9"/>
            <color indexed="81"/>
            <rFont val="Tahoma"/>
            <family val="2"/>
          </rPr>
          <t>Claudia Perilla:</t>
        </r>
        <r>
          <rPr>
            <sz val="9"/>
            <color indexed="81"/>
            <rFont val="Tahoma"/>
            <family val="2"/>
          </rPr>
          <t xml:space="preserve">
Diligenciar costo de estampado</t>
        </r>
      </text>
    </comment>
    <comment ref="Z29" authorId="0" shapeId="0" xr:uid="{236FBF61-4F91-4A4C-8887-2E41452A2BB2}">
      <text>
        <r>
          <rPr>
            <b/>
            <sz val="9"/>
            <color indexed="81"/>
            <rFont val="Tahoma"/>
            <family val="2"/>
          </rPr>
          <t>Claudia Perilla:</t>
        </r>
        <r>
          <rPr>
            <sz val="9"/>
            <color indexed="81"/>
            <rFont val="Tahoma"/>
            <family val="2"/>
          </rPr>
          <t xml:space="preserve">
Diligenciar costo de estampado</t>
        </r>
      </text>
    </comment>
    <comment ref="Z30" authorId="0" shapeId="0" xr:uid="{43B23E75-9ED9-4EBA-A23A-7EEF033A3061}">
      <text>
        <r>
          <rPr>
            <b/>
            <sz val="9"/>
            <color indexed="81"/>
            <rFont val="Tahoma"/>
            <family val="2"/>
          </rPr>
          <t>Claudia Perilla:</t>
        </r>
        <r>
          <rPr>
            <sz val="9"/>
            <color indexed="81"/>
            <rFont val="Tahoma"/>
            <family val="2"/>
          </rPr>
          <t xml:space="preserve">
Diligenciar costo de estampado</t>
        </r>
      </text>
    </comment>
    <comment ref="Z31" authorId="0" shapeId="0" xr:uid="{3BE51283-F6DE-41C8-94EF-EE7831E3CA88}">
      <text>
        <r>
          <rPr>
            <b/>
            <sz val="9"/>
            <color indexed="81"/>
            <rFont val="Tahoma"/>
            <family val="2"/>
          </rPr>
          <t>Claudia Perilla:</t>
        </r>
        <r>
          <rPr>
            <sz val="9"/>
            <color indexed="81"/>
            <rFont val="Tahoma"/>
            <family val="2"/>
          </rPr>
          <t xml:space="preserve">
Diligenciar costo de estampado</t>
        </r>
      </text>
    </comment>
    <comment ref="Z32" authorId="0" shapeId="0" xr:uid="{1EE21B8A-2EAA-4F11-8E04-58D320DC293E}">
      <text>
        <r>
          <rPr>
            <b/>
            <sz val="9"/>
            <color indexed="81"/>
            <rFont val="Tahoma"/>
            <family val="2"/>
          </rPr>
          <t>Claudia Perilla:</t>
        </r>
        <r>
          <rPr>
            <sz val="9"/>
            <color indexed="81"/>
            <rFont val="Tahoma"/>
            <family val="2"/>
          </rPr>
          <t xml:space="preserve">
Diligenciar costo de estampado</t>
        </r>
      </text>
    </comment>
    <comment ref="G41" authorId="0" shapeId="0" xr:uid="{B771C227-8F08-4380-95ED-C41A17367974}">
      <text>
        <r>
          <rPr>
            <b/>
            <sz val="9"/>
            <color indexed="81"/>
            <rFont val="Tahoma"/>
            <family val="2"/>
          </rPr>
          <t>Claudia Perilla:</t>
        </r>
        <r>
          <rPr>
            <sz val="9"/>
            <color indexed="81"/>
            <rFont val="Tahoma"/>
            <family val="2"/>
          </rPr>
          <t xml:space="preserve">
Debe escoger el
 color de papel </t>
        </r>
      </text>
    </comment>
    <comment ref="P41" authorId="0" shapeId="0" xr:uid="{4B93F35D-3EE8-462A-A2A0-0A5FC6C6942F}">
      <text>
        <r>
          <rPr>
            <b/>
            <sz val="9"/>
            <color indexed="81"/>
            <rFont val="Tahoma"/>
            <family val="2"/>
          </rPr>
          <t>Claudia Perilla:</t>
        </r>
        <r>
          <rPr>
            <sz val="9"/>
            <color indexed="81"/>
            <rFont val="Tahoma"/>
            <family val="2"/>
          </rPr>
          <t xml:space="preserve">
Debe diligenciarv el ancho del papel</t>
        </r>
      </text>
    </comment>
    <comment ref="U41" authorId="0" shapeId="0" xr:uid="{C6AEF7AF-EEAB-4028-B6E5-651B2AAA89D9}">
      <text>
        <r>
          <rPr>
            <b/>
            <sz val="9"/>
            <color indexed="81"/>
            <rFont val="Tahoma"/>
            <family val="2"/>
          </rPr>
          <t>Claudia Perilla:</t>
        </r>
        <r>
          <rPr>
            <sz val="9"/>
            <color indexed="81"/>
            <rFont val="Tahoma"/>
            <family val="2"/>
          </rPr>
          <t xml:space="preserve">
Debe diligenciar el alto del papel</t>
        </r>
      </text>
    </comment>
    <comment ref="G42" authorId="0" shapeId="0" xr:uid="{27899506-A3CE-4853-B4B8-3634ED578641}">
      <text>
        <r>
          <rPr>
            <b/>
            <sz val="9"/>
            <color indexed="81"/>
            <rFont val="Tahoma"/>
            <family val="2"/>
          </rPr>
          <t>Claudia Perilla:</t>
        </r>
        <r>
          <rPr>
            <sz val="9"/>
            <color indexed="81"/>
            <rFont val="Tahoma"/>
            <family val="2"/>
          </rPr>
          <t xml:space="preserve">
Debe escoger el
 color de papel </t>
        </r>
      </text>
    </comment>
    <comment ref="P42" authorId="0" shapeId="0" xr:uid="{68435C21-EFAF-457F-B3CA-E02481B32981}">
      <text>
        <r>
          <rPr>
            <b/>
            <sz val="9"/>
            <color indexed="81"/>
            <rFont val="Tahoma"/>
            <family val="2"/>
          </rPr>
          <t>Claudia Perilla:</t>
        </r>
        <r>
          <rPr>
            <sz val="9"/>
            <color indexed="81"/>
            <rFont val="Tahoma"/>
            <family val="2"/>
          </rPr>
          <t xml:space="preserve">
Debe diligenciarv el ancho del papel</t>
        </r>
      </text>
    </comment>
    <comment ref="U42" authorId="0" shapeId="0" xr:uid="{A39BA1D1-1678-4654-8447-27E2119203A7}">
      <text>
        <r>
          <rPr>
            <b/>
            <sz val="9"/>
            <color indexed="81"/>
            <rFont val="Tahoma"/>
            <family val="2"/>
          </rPr>
          <t>Claudia Perilla:</t>
        </r>
        <r>
          <rPr>
            <sz val="9"/>
            <color indexed="81"/>
            <rFont val="Tahoma"/>
            <family val="2"/>
          </rPr>
          <t xml:space="preserve">
Debe diligenciar el alto del papel</t>
        </r>
      </text>
    </comment>
    <comment ref="W43" authorId="0" shapeId="0" xr:uid="{CB2F34DB-FD11-4C9D-BC49-5EB969DCC177}">
      <text>
        <r>
          <rPr>
            <b/>
            <sz val="9"/>
            <color indexed="81"/>
            <rFont val="Tahoma"/>
            <family val="2"/>
          </rPr>
          <t>Claudia Perilla:</t>
        </r>
        <r>
          <rPr>
            <sz val="9"/>
            <color indexed="81"/>
            <rFont val="Tahoma"/>
            <family val="2"/>
          </rPr>
          <t xml:space="preserve">
No debe cambiar este numero</t>
        </r>
      </text>
    </comment>
    <comment ref="AE43" authorId="0" shapeId="0" xr:uid="{CB209118-6121-41A8-9E26-74FB4D4334B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C92D29-04FE-4192-A3B1-AC3F8043EFD1}">
      <text>
        <r>
          <rPr>
            <b/>
            <sz val="9"/>
            <color indexed="81"/>
            <rFont val="Tahoma"/>
            <family val="2"/>
          </rPr>
          <t>Claudia Perilla:</t>
        </r>
        <r>
          <rPr>
            <sz val="9"/>
            <color indexed="81"/>
            <rFont val="Tahoma"/>
            <family val="2"/>
          </rPr>
          <t xml:space="preserve">
No debe cambiar este numero</t>
        </r>
      </text>
    </comment>
    <comment ref="AE45" authorId="0" shapeId="0" xr:uid="{9A816AA5-A73C-45F9-BA5B-E397E43A3A60}">
      <text>
        <r>
          <rPr>
            <b/>
            <sz val="9"/>
            <color indexed="81"/>
            <rFont val="Tahoma"/>
            <family val="2"/>
          </rPr>
          <t>Claudia Perilla:</t>
        </r>
        <r>
          <rPr>
            <sz val="9"/>
            <color indexed="81"/>
            <rFont val="Tahoma"/>
            <family val="2"/>
          </rPr>
          <t xml:space="preserve">
Este 1 es fijo siempre
</t>
        </r>
      </text>
    </comment>
    <comment ref="AE46" authorId="0" shapeId="0" xr:uid="{B35CAB37-6791-4A5E-918F-A81C09B4BBA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B4C4738-866F-4E44-9ED3-AE2A10EA8E2B}">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1C8D18A-03C3-48D2-9640-A0435463764C}">
      <text>
        <r>
          <rPr>
            <b/>
            <sz val="9"/>
            <color indexed="81"/>
            <rFont val="Tahoma"/>
            <family val="2"/>
          </rPr>
          <t>Claudia Perilla:</t>
        </r>
        <r>
          <rPr>
            <sz val="9"/>
            <color indexed="81"/>
            <rFont val="Tahoma"/>
            <family val="2"/>
          </rPr>
          <t xml:space="preserve">
No debe cambiar este numero</t>
        </r>
      </text>
    </comment>
    <comment ref="G48" authorId="0" shapeId="0" xr:uid="{029DF7A1-A1C2-4486-9B05-D7E7074BCC45}">
      <text>
        <r>
          <rPr>
            <b/>
            <sz val="9"/>
            <color indexed="81"/>
            <rFont val="Tahoma"/>
            <family val="2"/>
          </rPr>
          <t>Claudia Perilla:</t>
        </r>
        <r>
          <rPr>
            <sz val="9"/>
            <color indexed="81"/>
            <rFont val="Tahoma"/>
            <family val="2"/>
          </rPr>
          <t xml:space="preserve">
Escoja el vinilo</t>
        </r>
      </text>
    </comment>
    <comment ref="AE48" authorId="0" shapeId="0" xr:uid="{E2EFC8F9-0D2C-4EAB-A96A-1E9BBE04FC35}">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9A53970-C952-4A80-AFAA-2FF84C020F78}">
      <text>
        <r>
          <rPr>
            <b/>
            <sz val="9"/>
            <color indexed="81"/>
            <rFont val="Tahoma"/>
            <family val="2"/>
          </rPr>
          <t>Claudia Perilla:</t>
        </r>
        <r>
          <rPr>
            <sz val="9"/>
            <color indexed="81"/>
            <rFont val="Tahoma"/>
            <family val="2"/>
          </rPr>
          <t xml:space="preserve">
Debe colocar "1" si debe llevar este material
</t>
        </r>
      </text>
    </comment>
    <comment ref="W50" authorId="0" shapeId="0" xr:uid="{7408AD04-93D7-4C9A-8D3C-C9454F7F5CDC}">
      <text>
        <r>
          <rPr>
            <b/>
            <sz val="9"/>
            <color indexed="81"/>
            <rFont val="Tahoma"/>
            <family val="2"/>
          </rPr>
          <t>Claudia Perilla:</t>
        </r>
        <r>
          <rPr>
            <sz val="9"/>
            <color indexed="81"/>
            <rFont val="Tahoma"/>
            <family val="2"/>
          </rPr>
          <t xml:space="preserve">
Debe colocar "1" si debe llevar este material
</t>
        </r>
      </text>
    </comment>
    <comment ref="W51" authorId="0" shapeId="0" xr:uid="{D630A8B2-8F51-4B72-8821-4E9D946F5912}">
      <text>
        <r>
          <rPr>
            <b/>
            <sz val="9"/>
            <color indexed="81"/>
            <rFont val="Tahoma"/>
            <family val="2"/>
          </rPr>
          <t>Claudia Perilla:</t>
        </r>
        <r>
          <rPr>
            <sz val="9"/>
            <color indexed="81"/>
            <rFont val="Tahoma"/>
            <family val="2"/>
          </rPr>
          <t xml:space="preserve">
Debe colocar "1" si debe llevar este material
</t>
        </r>
      </text>
    </comment>
    <comment ref="W52" authorId="0" shapeId="0" xr:uid="{3CD22146-FC2F-4AF4-AD3E-D8D36DA0037D}">
      <text>
        <r>
          <rPr>
            <b/>
            <sz val="9"/>
            <color indexed="81"/>
            <rFont val="Tahoma"/>
            <family val="2"/>
          </rPr>
          <t>Claudia Perilla:</t>
        </r>
        <r>
          <rPr>
            <sz val="9"/>
            <color indexed="81"/>
            <rFont val="Tahoma"/>
            <family val="2"/>
          </rPr>
          <t xml:space="preserve">
Debe colocar "1" si debe llevar este material
</t>
        </r>
      </text>
    </comment>
    <comment ref="W53" authorId="0" shapeId="0" xr:uid="{9110E24A-530E-47EA-AB93-B81635585EA4}">
      <text>
        <r>
          <rPr>
            <b/>
            <sz val="9"/>
            <color indexed="81"/>
            <rFont val="Tahoma"/>
            <family val="2"/>
          </rPr>
          <t>Claudia Perilla:</t>
        </r>
        <r>
          <rPr>
            <sz val="9"/>
            <color indexed="81"/>
            <rFont val="Tahoma"/>
            <family val="2"/>
          </rPr>
          <t xml:space="preserve">
Debe colocar "1" si debe llevar este material
</t>
        </r>
      </text>
    </comment>
    <comment ref="W54" authorId="0" shapeId="0" xr:uid="{D8F3B97E-120C-4B20-A4A2-01011BBC70F8}">
      <text>
        <r>
          <rPr>
            <b/>
            <sz val="9"/>
            <color indexed="81"/>
            <rFont val="Tahoma"/>
            <family val="2"/>
          </rPr>
          <t>Claudia Perilla:</t>
        </r>
        <r>
          <rPr>
            <sz val="9"/>
            <color indexed="81"/>
            <rFont val="Tahoma"/>
            <family val="2"/>
          </rPr>
          <t xml:space="preserve">
Debe colocar "1" si debe llevar este material
</t>
        </r>
      </text>
    </comment>
    <comment ref="W55" authorId="0" shapeId="0" xr:uid="{559E8E0D-3E54-42A8-9560-8B23BF389D44}">
      <text>
        <r>
          <rPr>
            <b/>
            <sz val="9"/>
            <color indexed="81"/>
            <rFont val="Tahoma"/>
            <family val="2"/>
          </rPr>
          <t>Claudia Perilla:</t>
        </r>
        <r>
          <rPr>
            <sz val="9"/>
            <color indexed="81"/>
            <rFont val="Tahoma"/>
            <family val="2"/>
          </rPr>
          <t xml:space="preserve">
Debe colocar "1" si debe llevar este material
</t>
        </r>
      </text>
    </comment>
    <comment ref="W56" authorId="0" shapeId="0" xr:uid="{072F7A79-C157-43F1-B26F-2E3DA2B08EC7}">
      <text>
        <r>
          <rPr>
            <b/>
            <sz val="9"/>
            <color indexed="81"/>
            <rFont val="Tahoma"/>
            <family val="2"/>
          </rPr>
          <t>Claudia Perilla:</t>
        </r>
        <r>
          <rPr>
            <sz val="9"/>
            <color indexed="81"/>
            <rFont val="Tahoma"/>
            <family val="2"/>
          </rPr>
          <t xml:space="preserve">
Debe colocar "1" si debe llevar este material
</t>
        </r>
      </text>
    </comment>
    <comment ref="W57" authorId="0" shapeId="0" xr:uid="{93D312E2-5E43-4019-AAF4-1A093963FDC3}">
      <text>
        <r>
          <rPr>
            <b/>
            <sz val="9"/>
            <color indexed="81"/>
            <rFont val="Tahoma"/>
            <family val="2"/>
          </rPr>
          <t>Claudia Perilla:</t>
        </r>
        <r>
          <rPr>
            <sz val="9"/>
            <color indexed="81"/>
            <rFont val="Tahoma"/>
            <family val="2"/>
          </rPr>
          <t xml:space="preserve">
Debe colocar "1" si debe llevar este material
</t>
        </r>
      </text>
    </comment>
    <comment ref="W58" authorId="0" shapeId="0" xr:uid="{FAEB02AA-1A95-4DBC-91F2-6B74FCB95DD2}">
      <text>
        <r>
          <rPr>
            <b/>
            <sz val="9"/>
            <color indexed="81"/>
            <rFont val="Tahoma"/>
            <family val="2"/>
          </rPr>
          <t>Claudia Perilla:</t>
        </r>
        <r>
          <rPr>
            <sz val="9"/>
            <color indexed="81"/>
            <rFont val="Tahoma"/>
            <family val="2"/>
          </rPr>
          <t xml:space="preserve">
Debe colocar una 
"X" si debe llevar este material
</t>
        </r>
      </text>
    </comment>
    <comment ref="W59" authorId="0" shapeId="0" xr:uid="{4E217BAD-52F3-438E-BFD4-ABF3C43ED93C}">
      <text>
        <r>
          <rPr>
            <b/>
            <sz val="9"/>
            <color indexed="81"/>
            <rFont val="Tahoma"/>
            <family val="2"/>
          </rPr>
          <t>Claudia Perilla:</t>
        </r>
        <r>
          <rPr>
            <sz val="9"/>
            <color indexed="81"/>
            <rFont val="Tahoma"/>
            <family val="2"/>
          </rPr>
          <t xml:space="preserve">
Debe colocar una 
"X" si debe llevar este material
</t>
        </r>
      </text>
    </comment>
    <comment ref="W60" authorId="0" shapeId="0" xr:uid="{8BE69E77-4A1A-4D62-9A3B-AE76EC2F4F61}">
      <text>
        <r>
          <rPr>
            <b/>
            <sz val="9"/>
            <color indexed="81"/>
            <rFont val="Tahoma"/>
            <family val="2"/>
          </rPr>
          <t>Claudia Perilla:</t>
        </r>
        <r>
          <rPr>
            <sz val="9"/>
            <color indexed="81"/>
            <rFont val="Tahoma"/>
            <family val="2"/>
          </rPr>
          <t xml:space="preserve">
Debe colocar una 
"X" si debe llevar este material
</t>
        </r>
      </text>
    </comment>
    <comment ref="W61" authorId="0" shapeId="0" xr:uid="{6A6733E2-DA26-4BF9-9F0B-E49B3D677BA0}">
      <text>
        <r>
          <rPr>
            <b/>
            <sz val="9"/>
            <color indexed="81"/>
            <rFont val="Tahoma"/>
            <family val="2"/>
          </rPr>
          <t>Claudia Perilla:</t>
        </r>
        <r>
          <rPr>
            <sz val="9"/>
            <color indexed="81"/>
            <rFont val="Tahoma"/>
            <family val="2"/>
          </rPr>
          <t xml:space="preserve">
Debe colocar una 
"X" si debe llevar este material
</t>
        </r>
      </text>
    </comment>
    <comment ref="W62" authorId="0" shapeId="0" xr:uid="{F6FAE513-5A55-4774-A01F-86E4B1554C55}">
      <text>
        <r>
          <rPr>
            <b/>
            <sz val="9"/>
            <color indexed="81"/>
            <rFont val="Tahoma"/>
            <family val="2"/>
          </rPr>
          <t>Claudia Perilla:</t>
        </r>
        <r>
          <rPr>
            <sz val="9"/>
            <color indexed="81"/>
            <rFont val="Tahoma"/>
            <family val="2"/>
          </rPr>
          <t xml:space="preserve">
Debe colocar una 
"X" si debe llevar este material
</t>
        </r>
      </text>
    </comment>
    <comment ref="W63" authorId="0" shapeId="0" xr:uid="{4D51D803-EC6F-445B-BC33-F54537A36596}">
      <text>
        <r>
          <rPr>
            <b/>
            <sz val="9"/>
            <color indexed="81"/>
            <rFont val="Tahoma"/>
            <family val="2"/>
          </rPr>
          <t>Claudia Perilla:</t>
        </r>
        <r>
          <rPr>
            <sz val="9"/>
            <color indexed="81"/>
            <rFont val="Tahoma"/>
            <family val="2"/>
          </rPr>
          <t xml:space="preserve">
Debe colocar una 
"X" si debe llevar este material
</t>
        </r>
      </text>
    </comment>
    <comment ref="W64" authorId="0" shapeId="0" xr:uid="{1480C0C5-3D5F-4550-A604-7D2C253E3D01}">
      <text>
        <r>
          <rPr>
            <b/>
            <sz val="9"/>
            <color indexed="81"/>
            <rFont val="Tahoma"/>
            <family val="2"/>
          </rPr>
          <t>Claudia Perilla:</t>
        </r>
        <r>
          <rPr>
            <sz val="9"/>
            <color indexed="81"/>
            <rFont val="Tahoma"/>
            <family val="2"/>
          </rPr>
          <t xml:space="preserve">
Debe colocar una 
"X" si debe llevar este material
</t>
        </r>
      </text>
    </comment>
    <comment ref="M69" authorId="0" shapeId="0" xr:uid="{AE7A0FE6-9886-4147-95BA-2D9E9DCDB509}">
      <text>
        <r>
          <rPr>
            <b/>
            <sz val="9"/>
            <color indexed="81"/>
            <rFont val="Tahoma"/>
            <family val="2"/>
          </rPr>
          <t>Claudia Perilla: Coloca en la clave de clasificacion ROPMAQ1</t>
        </r>
      </text>
    </comment>
    <comment ref="AA70" authorId="0" shapeId="0" xr:uid="{C123D0A2-55DD-43C4-A073-870E9DA327C5}">
      <text>
        <r>
          <rPr>
            <b/>
            <sz val="9"/>
            <color indexed="81"/>
            <rFont val="Tahoma"/>
            <family val="2"/>
          </rPr>
          <t>Claudia Perilla:</t>
        </r>
        <r>
          <rPr>
            <sz val="9"/>
            <color indexed="81"/>
            <rFont val="Tahoma"/>
            <family val="2"/>
          </rPr>
          <t xml:space="preserve">
Diligenciar Cantidad de partes a cotar
</t>
        </r>
      </text>
    </comment>
    <comment ref="AA71" authorId="0" shapeId="0" xr:uid="{FA408C7A-9105-476F-93D1-E6ED5F696515}">
      <text>
        <r>
          <rPr>
            <b/>
            <sz val="9"/>
            <color indexed="81"/>
            <rFont val="Tahoma"/>
            <family val="2"/>
          </rPr>
          <t>Claudia Perilla:</t>
        </r>
        <r>
          <rPr>
            <sz val="9"/>
            <color indexed="81"/>
            <rFont val="Tahoma"/>
            <family val="2"/>
          </rPr>
          <t xml:space="preserve">
Diligenciar Cantidad de partes a cotar</t>
        </r>
      </text>
    </comment>
    <comment ref="AA72" authorId="0" shapeId="0" xr:uid="{DE25D223-932F-42AF-BA1B-08CCB8C41433}">
      <text>
        <r>
          <rPr>
            <b/>
            <sz val="9"/>
            <color indexed="81"/>
            <rFont val="Tahoma"/>
            <family val="2"/>
          </rPr>
          <t>Claudia Perilla:</t>
        </r>
        <r>
          <rPr>
            <sz val="9"/>
            <color indexed="81"/>
            <rFont val="Tahoma"/>
            <family val="2"/>
          </rPr>
          <t xml:space="preserve">
Diligenciar Cantidad de partes a estampar</t>
        </r>
      </text>
    </comment>
    <comment ref="AA73" authorId="0" shapeId="0" xr:uid="{57BF00CE-1069-40B9-8E60-61AC5A6B6DA5}">
      <text>
        <r>
          <rPr>
            <b/>
            <sz val="9"/>
            <color indexed="81"/>
            <rFont val="Tahoma"/>
            <family val="2"/>
          </rPr>
          <t>Claudia Perilla:</t>
        </r>
        <r>
          <rPr>
            <sz val="9"/>
            <color indexed="81"/>
            <rFont val="Tahoma"/>
            <family val="2"/>
          </rPr>
          <t xml:space="preserve">
Diligenciar Cantidad de partes a estampar</t>
        </r>
      </text>
    </comment>
    <comment ref="AD75" authorId="0" shapeId="0" xr:uid="{6836BF7D-E4F3-4426-9D57-FEF2887A90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960F8AA-09C2-49B4-B369-0284188B0DB4}">
      <text>
        <r>
          <rPr>
            <b/>
            <sz val="9"/>
            <color indexed="81"/>
            <rFont val="Tahoma"/>
            <family val="2"/>
          </rPr>
          <t>Claudia Perilla: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DEA3F3F-68E0-400C-A889-0BA00C12F223}">
      <text>
        <r>
          <rPr>
            <b/>
            <sz val="9"/>
            <color indexed="81"/>
            <rFont val="Tahoma"/>
            <family val="2"/>
          </rPr>
          <t>Claudia Perilla:</t>
        </r>
        <r>
          <rPr>
            <sz val="9"/>
            <color indexed="81"/>
            <rFont val="Tahoma"/>
            <family val="2"/>
          </rPr>
          <t xml:space="preserve">
Dligenciar SI si lleva , de lo contrario poner NO</t>
        </r>
      </text>
    </comment>
    <comment ref="AD3" authorId="0" shapeId="0" xr:uid="{551CCEF1-22E0-4B9E-994E-BD1E994000CA}">
      <text>
        <r>
          <rPr>
            <b/>
            <sz val="9"/>
            <color indexed="81"/>
            <rFont val="Tahoma"/>
            <family val="2"/>
          </rPr>
          <t>Claudia Perilla:</t>
        </r>
        <r>
          <rPr>
            <sz val="9"/>
            <color indexed="81"/>
            <rFont val="Tahoma"/>
            <family val="2"/>
          </rPr>
          <t xml:space="preserve">
Dligenciar SI si lleva , de lo contrario poner NO</t>
        </r>
      </text>
    </comment>
    <comment ref="AI3" authorId="0" shapeId="0" xr:uid="{99599BA5-D455-4B91-A8B2-BFAC53624064}">
      <text>
        <r>
          <rPr>
            <b/>
            <sz val="9"/>
            <color indexed="81"/>
            <rFont val="Tahoma"/>
            <family val="2"/>
          </rPr>
          <t>Claudia Perilla:</t>
        </r>
        <r>
          <rPr>
            <sz val="9"/>
            <color indexed="81"/>
            <rFont val="Tahoma"/>
            <family val="2"/>
          </rPr>
          <t xml:space="preserve">
Dligenciar SI si lleva , de lo contrario poner NO</t>
        </r>
      </text>
    </comment>
    <comment ref="AN3" authorId="0" shapeId="0" xr:uid="{CDBE2AF7-624A-4749-828F-3F9C6E242304}">
      <text>
        <r>
          <rPr>
            <b/>
            <sz val="9"/>
            <color indexed="81"/>
            <rFont val="Tahoma"/>
            <family val="2"/>
          </rPr>
          <t>Claudia Perilla:</t>
        </r>
        <r>
          <rPr>
            <sz val="9"/>
            <color indexed="81"/>
            <rFont val="Tahoma"/>
            <family val="2"/>
          </rPr>
          <t xml:space="preserve">
Dligenciar SI si lleva , de lo contrario poner NO</t>
        </r>
      </text>
    </comment>
    <comment ref="AA6" authorId="0" shapeId="0" xr:uid="{9DBEEAE5-1DBF-4496-94B0-D820E9AA20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49F32CA9-5BCA-43FB-B32D-7A4E90C898C5}">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0617C45-F37F-4EAA-87D9-1D3BDE8DCD5F}">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C7969B0-60E3-44AF-87D8-BC6DCCFC7DFB}">
      <text>
        <r>
          <rPr>
            <b/>
            <sz val="9"/>
            <color indexed="81"/>
            <rFont val="Tahoma"/>
            <family val="2"/>
          </rPr>
          <t>Andres Rodriguez:</t>
        </r>
        <r>
          <rPr>
            <sz val="9"/>
            <color indexed="81"/>
            <rFont val="Tahoma"/>
            <family val="2"/>
          </rPr>
          <t xml:space="preserve">
Si es Infaltable Diligencie</t>
        </r>
      </text>
    </comment>
    <comment ref="AT22" authorId="0" shapeId="0" xr:uid="{DE8F041A-9D8F-4D89-831A-C747B7394CC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725369C-6842-40EA-808D-032DD0C6D2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E06B5F4-993F-4FE0-82DA-0638466B80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214F98-3219-4E88-B7CC-2E466BEE396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A60EDE23-38A5-4CD7-B7AF-5F943D807E66}">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91BBD1A-D116-477F-B741-8E9A040115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527C8FBC-4922-49DF-9628-AC375C6DC619}">
      <text>
        <r>
          <rPr>
            <b/>
            <sz val="9"/>
            <color indexed="81"/>
            <rFont val="Tahoma"/>
            <family val="2"/>
          </rPr>
          <t>Claudia Perilla:</t>
        </r>
        <r>
          <rPr>
            <sz val="9"/>
            <color indexed="81"/>
            <rFont val="Tahoma"/>
            <family val="2"/>
          </rPr>
          <t xml:space="preserve">
Diligenciar la parte de la prenda que lleva la tela.</t>
        </r>
      </text>
    </comment>
    <comment ref="AS27" authorId="0" shapeId="0" xr:uid="{B3FD76D1-1271-4E19-8A82-15FB40F33A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15BEDD1D-4DC6-427E-96FA-9DEBF91B478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F931872-DE72-4F23-B5CC-38154BC88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9124A607-74AA-4CC6-886D-6DC5F4C8401A}">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0DB6FC8-51FE-4A50-8B99-907288C749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F13FB91-19A6-490F-94F4-941BED5B7BE3}">
      <text>
        <r>
          <rPr>
            <b/>
            <sz val="9"/>
            <color indexed="81"/>
            <rFont val="Tahoma"/>
            <family val="2"/>
          </rPr>
          <t>Claudia Perilla:</t>
        </r>
        <r>
          <rPr>
            <sz val="9"/>
            <color indexed="81"/>
            <rFont val="Tahoma"/>
            <family val="2"/>
          </rPr>
          <t xml:space="preserve">
Diligenciar la parte de la prenda que lleva la tela.</t>
        </r>
      </text>
    </comment>
    <comment ref="AS30" authorId="0" shapeId="0" xr:uid="{27848BC7-6B68-4FF5-92E7-C1C2DEB4B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16EF4C-B482-41D0-AE0E-ADC48A695998}">
      <text>
        <r>
          <rPr>
            <b/>
            <sz val="9"/>
            <color indexed="81"/>
            <rFont val="Tahoma"/>
            <family val="2"/>
          </rPr>
          <t>Claudia Perilla:</t>
        </r>
        <r>
          <rPr>
            <sz val="9"/>
            <color indexed="81"/>
            <rFont val="Tahoma"/>
            <family val="2"/>
          </rPr>
          <t xml:space="preserve">
Diligenciar la parte de la prenda que lleva la tela.</t>
        </r>
      </text>
    </comment>
    <comment ref="AS31" authorId="0" shapeId="0" xr:uid="{9B5313F1-5889-48F2-8A4A-CCE0AF96E83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8C32918-1874-4E82-B922-F82EC87B8A23}">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F960347-F8EB-4A06-A578-3E6848EBFBF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146D9B1-3BEF-47D7-BA1C-33D26223094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454CC39-0453-4434-B74D-EDE797D1BFB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6ACE4A5-5521-4529-BC7B-D30857CB0A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F218A85-BD9E-4B23-8190-57F5FB1F6A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7BA9D27-B775-40D4-975C-DC7F5C3BE09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A612025-50B0-4492-90B8-7EBDC5276F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A75DB27-B59A-4E32-9911-354CA149B65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49DCD49-21A4-4671-91B2-BC24DB9576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9F4C33E-A008-4FFE-B40A-EB70B49A49F4}">
      <text>
        <r>
          <rPr>
            <b/>
            <sz val="9"/>
            <color indexed="81"/>
            <rFont val="Tahoma"/>
            <family val="2"/>
          </rPr>
          <t>Claudia Perilla:</t>
        </r>
        <r>
          <rPr>
            <sz val="9"/>
            <color indexed="81"/>
            <rFont val="Tahoma"/>
            <family val="2"/>
          </rPr>
          <t xml:space="preserve">
Diligenciar la parte de la prenda que lleva la tela.</t>
        </r>
      </text>
    </comment>
    <comment ref="AS37" authorId="0" shapeId="0" xr:uid="{2C001DBC-137D-4C23-9AB8-564450A8F8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6C5BEE5-52A9-46BA-A561-E4829F15751F}">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C58A1CD-5389-4757-856E-9432B1878A0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01D4E28E-8379-47DA-B2ED-73CC39D2B0D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7E6491-BF18-4FFA-B990-D5693E69F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E48BAB0-1262-4F52-8E2D-905FE3ACEDAD}">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149F09B-5626-48BF-BB58-100EF8A628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1B6FBF19-97C5-458D-A20F-F546A7362E4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D7FB4CDC-96B3-45F4-9D29-AA00551F2E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BA6A89E-87B9-4892-BCD1-FFDFABAF61FE}">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753EA10-83A3-4C91-90DF-442DB675DA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2E3B92-3A52-4381-A99E-4CDF276EE0E7}">
      <text>
        <r>
          <rPr>
            <b/>
            <sz val="9"/>
            <color indexed="81"/>
            <rFont val="Tahoma"/>
            <family val="2"/>
          </rPr>
          <t>Claudia Perilla:</t>
        </r>
        <r>
          <rPr>
            <sz val="9"/>
            <color indexed="81"/>
            <rFont val="Tahoma"/>
            <family val="2"/>
          </rPr>
          <t xml:space="preserve">
Diligenciar la parte de la prenda que lleva la tela.</t>
        </r>
      </text>
    </comment>
    <comment ref="AS43" authorId="0" shapeId="0" xr:uid="{405CC57A-0A6A-419B-98E1-164BE5662C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88A32667-5B26-4ED3-9A52-FBCB283522E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76CBD9F0-58C4-44C7-AB66-01D1A06C9AD2}">
      <text>
        <r>
          <rPr>
            <b/>
            <sz val="9"/>
            <color indexed="81"/>
            <rFont val="Tahoma"/>
            <family val="2"/>
          </rPr>
          <t>Claudia Perilla:</t>
        </r>
        <r>
          <rPr>
            <sz val="9"/>
            <color indexed="81"/>
            <rFont val="Tahoma"/>
            <family val="2"/>
          </rPr>
          <t xml:space="preserve">
Debe diligenciar Version de FC</t>
        </r>
      </text>
    </comment>
    <comment ref="F6" authorId="0" shapeId="0" xr:uid="{D7098A19-56E5-4F5B-AE75-9C43A0CAF218}">
      <text>
        <r>
          <rPr>
            <b/>
            <sz val="9"/>
            <color indexed="81"/>
            <rFont val="Tahoma"/>
            <family val="2"/>
          </rPr>
          <t>Claudia Perilla:</t>
        </r>
        <r>
          <rPr>
            <sz val="9"/>
            <color indexed="81"/>
            <rFont val="Tahoma"/>
            <family val="2"/>
          </rPr>
          <t xml:space="preserve">
Seleccionar tipo de tejido para que calcule tasa</t>
        </r>
      </text>
    </comment>
    <comment ref="M6" authorId="0" shapeId="0" xr:uid="{B3C42323-8B3B-47C1-8C5E-261DE49F213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81059F-65A2-4406-B556-97A4C4050A19}">
      <text>
        <r>
          <rPr>
            <b/>
            <sz val="9"/>
            <color indexed="81"/>
            <rFont val="Tahoma"/>
            <family val="2"/>
          </rPr>
          <t>Claudia Perilla:</t>
        </r>
        <r>
          <rPr>
            <sz val="9"/>
            <color indexed="81"/>
            <rFont val="Tahoma"/>
            <family val="2"/>
          </rPr>
          <t xml:space="preserve">
Debe colocar obligatorio # prendas por codigo de PT</t>
        </r>
      </text>
    </comment>
    <comment ref="P10" authorId="0" shapeId="0" xr:uid="{2E538630-8EB5-4510-8CB9-8D6D0FD3ADC8}">
      <text>
        <r>
          <rPr>
            <b/>
            <sz val="9"/>
            <color indexed="81"/>
            <rFont val="Tahoma"/>
            <family val="2"/>
          </rPr>
          <t>Claudia Perilla:</t>
        </r>
        <r>
          <rPr>
            <sz val="9"/>
            <color indexed="81"/>
            <rFont val="Tahoma"/>
            <family val="2"/>
          </rPr>
          <t xml:space="preserve">
Debe diligenciar si o no</t>
        </r>
      </text>
    </comment>
    <comment ref="B12" authorId="0" shapeId="0" xr:uid="{02C5722B-5745-400D-AE14-825B84E6945E}">
      <text>
        <r>
          <rPr>
            <b/>
            <sz val="9"/>
            <color indexed="81"/>
            <rFont val="Tahoma"/>
            <family val="2"/>
          </rPr>
          <t>Claudia Perilla:</t>
        </r>
        <r>
          <rPr>
            <sz val="9"/>
            <color indexed="81"/>
            <rFont val="Tahoma"/>
            <family val="2"/>
          </rPr>
          <t xml:space="preserve">
Realizar el filtro
</t>
        </r>
      </text>
    </comment>
    <comment ref="Z13" authorId="0" shapeId="0" xr:uid="{F1421FDA-062F-4E14-A9B8-C8989BD120C8}">
      <text>
        <r>
          <rPr>
            <b/>
            <sz val="9"/>
            <color indexed="81"/>
            <rFont val="Tahoma"/>
            <family val="2"/>
          </rPr>
          <t>Claudia Perilla:</t>
        </r>
        <r>
          <rPr>
            <sz val="9"/>
            <color indexed="81"/>
            <rFont val="Tahoma"/>
            <family val="2"/>
          </rPr>
          <t xml:space="preserve">
Diligenciar costo de estampado</t>
        </r>
      </text>
    </comment>
    <comment ref="AG13" authorId="0" shapeId="0" xr:uid="{22371C64-4CF7-4000-ABB2-6C771F39B5A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20E1BBA1-2B2D-41B7-AEC0-E3297A2F51C0}">
      <text>
        <r>
          <rPr>
            <b/>
            <sz val="9"/>
            <color indexed="81"/>
            <rFont val="Tahoma"/>
            <family val="2"/>
          </rPr>
          <t>Claudia Perilla:</t>
        </r>
        <r>
          <rPr>
            <sz val="9"/>
            <color indexed="81"/>
            <rFont val="Tahoma"/>
            <family val="2"/>
          </rPr>
          <t xml:space="preserve">
Diligenciar costo de estampado</t>
        </r>
      </text>
    </comment>
    <comment ref="Z15" authorId="0" shapeId="0" xr:uid="{2792E23B-BC73-49B9-9551-D294083DB587}">
      <text>
        <r>
          <rPr>
            <b/>
            <sz val="9"/>
            <color indexed="81"/>
            <rFont val="Tahoma"/>
            <family val="2"/>
          </rPr>
          <t>Claudia Perilla:</t>
        </r>
        <r>
          <rPr>
            <sz val="9"/>
            <color indexed="81"/>
            <rFont val="Tahoma"/>
            <family val="2"/>
          </rPr>
          <t xml:space="preserve">
Diligenciar costo de estampado</t>
        </r>
      </text>
    </comment>
    <comment ref="Z16" authorId="0" shapeId="0" xr:uid="{018A7C5A-8CCD-46C0-B432-02C6F5DA4430}">
      <text>
        <r>
          <rPr>
            <b/>
            <sz val="9"/>
            <color indexed="81"/>
            <rFont val="Tahoma"/>
            <family val="2"/>
          </rPr>
          <t>Claudia Perilla:</t>
        </r>
        <r>
          <rPr>
            <sz val="9"/>
            <color indexed="81"/>
            <rFont val="Tahoma"/>
            <family val="2"/>
          </rPr>
          <t xml:space="preserve">
Diligenciar costo de estampado</t>
        </r>
      </text>
    </comment>
    <comment ref="Z17" authorId="0" shapeId="0" xr:uid="{9A3F4FFB-AFED-4A34-8F1D-45868C3E00C1}">
      <text>
        <r>
          <rPr>
            <b/>
            <sz val="9"/>
            <color indexed="81"/>
            <rFont val="Tahoma"/>
            <family val="2"/>
          </rPr>
          <t>Claudia Perilla:</t>
        </r>
        <r>
          <rPr>
            <sz val="9"/>
            <color indexed="81"/>
            <rFont val="Tahoma"/>
            <family val="2"/>
          </rPr>
          <t xml:space="preserve">
Diligenciar costo de estampado</t>
        </r>
      </text>
    </comment>
    <comment ref="Z18" authorId="0" shapeId="0" xr:uid="{B5B6E17F-C460-433E-92E9-F3EA21E2CB43}">
      <text>
        <r>
          <rPr>
            <b/>
            <sz val="9"/>
            <color indexed="81"/>
            <rFont val="Tahoma"/>
            <family val="2"/>
          </rPr>
          <t>Claudia Perilla:</t>
        </r>
        <r>
          <rPr>
            <sz val="9"/>
            <color indexed="81"/>
            <rFont val="Tahoma"/>
            <family val="2"/>
          </rPr>
          <t xml:space="preserve">
Diligenciar costo de estampado</t>
        </r>
      </text>
    </comment>
    <comment ref="Z19" authorId="0" shapeId="0" xr:uid="{464687A3-FE26-445D-A976-5E090551266B}">
      <text>
        <r>
          <rPr>
            <b/>
            <sz val="9"/>
            <color indexed="81"/>
            <rFont val="Tahoma"/>
            <family val="2"/>
          </rPr>
          <t>Claudia Perilla:</t>
        </r>
        <r>
          <rPr>
            <sz val="9"/>
            <color indexed="81"/>
            <rFont val="Tahoma"/>
            <family val="2"/>
          </rPr>
          <t xml:space="preserve">
Diligenciar costo de estampado</t>
        </r>
      </text>
    </comment>
    <comment ref="Z20" authorId="0" shapeId="0" xr:uid="{984B8387-7793-498E-BBFA-7B7056A9C4C4}">
      <text>
        <r>
          <rPr>
            <b/>
            <sz val="9"/>
            <color indexed="81"/>
            <rFont val="Tahoma"/>
            <family val="2"/>
          </rPr>
          <t>Claudia Perilla:</t>
        </r>
        <r>
          <rPr>
            <sz val="9"/>
            <color indexed="81"/>
            <rFont val="Tahoma"/>
            <family val="2"/>
          </rPr>
          <t xml:space="preserve">
Diligenciar costo de estampado</t>
        </r>
      </text>
    </comment>
    <comment ref="Z21" authorId="0" shapeId="0" xr:uid="{FDBC644F-5C2F-4812-8339-4302C23E8E3B}">
      <text>
        <r>
          <rPr>
            <b/>
            <sz val="9"/>
            <color indexed="81"/>
            <rFont val="Tahoma"/>
            <family val="2"/>
          </rPr>
          <t>Claudia Perilla:</t>
        </r>
        <r>
          <rPr>
            <sz val="9"/>
            <color indexed="81"/>
            <rFont val="Tahoma"/>
            <family val="2"/>
          </rPr>
          <t xml:space="preserve">
Diligenciar costo de estampado</t>
        </r>
      </text>
    </comment>
    <comment ref="Z22" authorId="0" shapeId="0" xr:uid="{F72D3997-65B6-4EFD-B54F-C7ACB4CC54E6}">
      <text>
        <r>
          <rPr>
            <b/>
            <sz val="9"/>
            <color indexed="81"/>
            <rFont val="Tahoma"/>
            <family val="2"/>
          </rPr>
          <t>Claudia Perilla:</t>
        </r>
        <r>
          <rPr>
            <sz val="9"/>
            <color indexed="81"/>
            <rFont val="Tahoma"/>
            <family val="2"/>
          </rPr>
          <t xml:space="preserve">
Diligenciar costo de estampado</t>
        </r>
      </text>
    </comment>
    <comment ref="Z23" authorId="0" shapeId="0" xr:uid="{47478174-0304-4BBA-B04A-2141E726A60B}">
      <text>
        <r>
          <rPr>
            <b/>
            <sz val="9"/>
            <color indexed="81"/>
            <rFont val="Tahoma"/>
            <family val="2"/>
          </rPr>
          <t>Claudia Perilla:</t>
        </r>
        <r>
          <rPr>
            <sz val="9"/>
            <color indexed="81"/>
            <rFont val="Tahoma"/>
            <family val="2"/>
          </rPr>
          <t xml:space="preserve">
Diligenciar costo de estampado</t>
        </r>
      </text>
    </comment>
    <comment ref="Z24" authorId="0" shapeId="0" xr:uid="{020C29E3-01E7-41B4-BC5D-03C358E7D715}">
      <text>
        <r>
          <rPr>
            <b/>
            <sz val="9"/>
            <color indexed="81"/>
            <rFont val="Tahoma"/>
            <family val="2"/>
          </rPr>
          <t>Claudia Perilla:</t>
        </r>
        <r>
          <rPr>
            <sz val="9"/>
            <color indexed="81"/>
            <rFont val="Tahoma"/>
            <family val="2"/>
          </rPr>
          <t xml:space="preserve">
Diligenciar costo de estampado</t>
        </r>
      </text>
    </comment>
    <comment ref="Z25" authorId="0" shapeId="0" xr:uid="{AFFAF1D6-AF9B-4F4A-9918-3500C844AE67}">
      <text>
        <r>
          <rPr>
            <b/>
            <sz val="9"/>
            <color indexed="81"/>
            <rFont val="Tahoma"/>
            <family val="2"/>
          </rPr>
          <t>Claudia Perilla:</t>
        </r>
        <r>
          <rPr>
            <sz val="9"/>
            <color indexed="81"/>
            <rFont val="Tahoma"/>
            <family val="2"/>
          </rPr>
          <t xml:space="preserve">
Diligenciar costo de estampado</t>
        </r>
      </text>
    </comment>
    <comment ref="Z26" authorId="0" shapeId="0" xr:uid="{BEF19FEA-FFA8-43AC-95DE-C5423C94CDBD}">
      <text>
        <r>
          <rPr>
            <b/>
            <sz val="9"/>
            <color indexed="81"/>
            <rFont val="Tahoma"/>
            <family val="2"/>
          </rPr>
          <t>Claudia Perilla:</t>
        </r>
        <r>
          <rPr>
            <sz val="9"/>
            <color indexed="81"/>
            <rFont val="Tahoma"/>
            <family val="2"/>
          </rPr>
          <t xml:space="preserve">
Diligenciar costo de estampado</t>
        </r>
      </text>
    </comment>
    <comment ref="Z27" authorId="0" shapeId="0" xr:uid="{9D9C3409-0C40-483A-9B5A-C2712888051C}">
      <text>
        <r>
          <rPr>
            <b/>
            <sz val="9"/>
            <color indexed="81"/>
            <rFont val="Tahoma"/>
            <family val="2"/>
          </rPr>
          <t>Claudia Perilla:</t>
        </r>
        <r>
          <rPr>
            <sz val="9"/>
            <color indexed="81"/>
            <rFont val="Tahoma"/>
            <family val="2"/>
          </rPr>
          <t xml:space="preserve">
Diligenciar costo de estampado</t>
        </r>
      </text>
    </comment>
    <comment ref="Z28" authorId="0" shapeId="0" xr:uid="{501DAEBD-4A89-4BDC-BD6D-AE2FF0FFDC89}">
      <text>
        <r>
          <rPr>
            <b/>
            <sz val="9"/>
            <color indexed="81"/>
            <rFont val="Tahoma"/>
            <family val="2"/>
          </rPr>
          <t>Claudia Perilla:</t>
        </r>
        <r>
          <rPr>
            <sz val="9"/>
            <color indexed="81"/>
            <rFont val="Tahoma"/>
            <family val="2"/>
          </rPr>
          <t xml:space="preserve">
Diligenciar costo de estampado</t>
        </r>
      </text>
    </comment>
    <comment ref="Z29" authorId="0" shapeId="0" xr:uid="{C21E5E07-B784-47DF-BBFB-A12848B35C03}">
      <text>
        <r>
          <rPr>
            <b/>
            <sz val="9"/>
            <color indexed="81"/>
            <rFont val="Tahoma"/>
            <family val="2"/>
          </rPr>
          <t>Claudia Perilla:</t>
        </r>
        <r>
          <rPr>
            <sz val="9"/>
            <color indexed="81"/>
            <rFont val="Tahoma"/>
            <family val="2"/>
          </rPr>
          <t xml:space="preserve">
Diligenciar costo de estampado</t>
        </r>
      </text>
    </comment>
    <comment ref="Z30" authorId="0" shapeId="0" xr:uid="{EE2E790E-44FF-4223-B382-A8EF1CF30964}">
      <text>
        <r>
          <rPr>
            <b/>
            <sz val="9"/>
            <color indexed="81"/>
            <rFont val="Tahoma"/>
            <family val="2"/>
          </rPr>
          <t>Claudia Perilla:</t>
        </r>
        <r>
          <rPr>
            <sz val="9"/>
            <color indexed="81"/>
            <rFont val="Tahoma"/>
            <family val="2"/>
          </rPr>
          <t xml:space="preserve">
Diligenciar costo de estampado</t>
        </r>
      </text>
    </comment>
    <comment ref="Z31" authorId="0" shapeId="0" xr:uid="{517D1D89-9676-440C-8E7B-50EAF4CA4A8E}">
      <text>
        <r>
          <rPr>
            <b/>
            <sz val="9"/>
            <color indexed="81"/>
            <rFont val="Tahoma"/>
            <family val="2"/>
          </rPr>
          <t>Claudia Perilla:</t>
        </r>
        <r>
          <rPr>
            <sz val="9"/>
            <color indexed="81"/>
            <rFont val="Tahoma"/>
            <family val="2"/>
          </rPr>
          <t xml:space="preserve">
Diligenciar costo de estampado</t>
        </r>
      </text>
    </comment>
    <comment ref="Z32" authorId="0" shapeId="0" xr:uid="{476B6CC2-1A6E-472A-A043-9EC095CBD26D}">
      <text>
        <r>
          <rPr>
            <b/>
            <sz val="9"/>
            <color indexed="81"/>
            <rFont val="Tahoma"/>
            <family val="2"/>
          </rPr>
          <t>Claudia Perilla:</t>
        </r>
        <r>
          <rPr>
            <sz val="9"/>
            <color indexed="81"/>
            <rFont val="Tahoma"/>
            <family val="2"/>
          </rPr>
          <t xml:space="preserve">
Diligenciar costo de estampado</t>
        </r>
      </text>
    </comment>
    <comment ref="G41" authorId="0" shapeId="0" xr:uid="{9A8C50A5-1CBF-4E51-BAEF-F3D455CB1597}">
      <text>
        <r>
          <rPr>
            <b/>
            <sz val="9"/>
            <color indexed="81"/>
            <rFont val="Tahoma"/>
            <family val="2"/>
          </rPr>
          <t>Claudia Perilla:</t>
        </r>
        <r>
          <rPr>
            <sz val="9"/>
            <color indexed="81"/>
            <rFont val="Tahoma"/>
            <family val="2"/>
          </rPr>
          <t xml:space="preserve">
Debe escoger el
 color de papel </t>
        </r>
      </text>
    </comment>
    <comment ref="P41" authorId="0" shapeId="0" xr:uid="{FDA66BC4-6BE9-4AB8-A4A2-A06ACD6C581F}">
      <text>
        <r>
          <rPr>
            <b/>
            <sz val="9"/>
            <color indexed="81"/>
            <rFont val="Tahoma"/>
            <family val="2"/>
          </rPr>
          <t>Claudia Perilla:</t>
        </r>
        <r>
          <rPr>
            <sz val="9"/>
            <color indexed="81"/>
            <rFont val="Tahoma"/>
            <family val="2"/>
          </rPr>
          <t xml:space="preserve">
Debe diligenciarv el ancho del papel</t>
        </r>
      </text>
    </comment>
    <comment ref="U41" authorId="0" shapeId="0" xr:uid="{5A3DBA5F-8BB8-41BE-988A-7B5A0B02ED3B}">
      <text>
        <r>
          <rPr>
            <b/>
            <sz val="9"/>
            <color indexed="81"/>
            <rFont val="Tahoma"/>
            <family val="2"/>
          </rPr>
          <t>Claudia Perilla:</t>
        </r>
        <r>
          <rPr>
            <sz val="9"/>
            <color indexed="81"/>
            <rFont val="Tahoma"/>
            <family val="2"/>
          </rPr>
          <t xml:space="preserve">
Debe diligenciar el alto del papel</t>
        </r>
      </text>
    </comment>
    <comment ref="G42" authorId="0" shapeId="0" xr:uid="{85F12A4F-3CF7-4D2D-A288-EAC00B97DBA1}">
      <text>
        <r>
          <rPr>
            <b/>
            <sz val="9"/>
            <color indexed="81"/>
            <rFont val="Tahoma"/>
            <family val="2"/>
          </rPr>
          <t>Claudia Perilla:</t>
        </r>
        <r>
          <rPr>
            <sz val="9"/>
            <color indexed="81"/>
            <rFont val="Tahoma"/>
            <family val="2"/>
          </rPr>
          <t xml:space="preserve">
Debe escoger el
 color de papel </t>
        </r>
      </text>
    </comment>
    <comment ref="P42" authorId="0" shapeId="0" xr:uid="{F4B4D190-F4AE-4D58-A97A-1EAEDA53F6C7}">
      <text>
        <r>
          <rPr>
            <b/>
            <sz val="9"/>
            <color indexed="81"/>
            <rFont val="Tahoma"/>
            <family val="2"/>
          </rPr>
          <t>Claudia Perilla:</t>
        </r>
        <r>
          <rPr>
            <sz val="9"/>
            <color indexed="81"/>
            <rFont val="Tahoma"/>
            <family val="2"/>
          </rPr>
          <t xml:space="preserve">
Debe diligenciarv el ancho del papel</t>
        </r>
      </text>
    </comment>
    <comment ref="U42" authorId="0" shapeId="0" xr:uid="{E1C97537-DC4C-49D2-A322-8FAC051AFECF}">
      <text>
        <r>
          <rPr>
            <b/>
            <sz val="9"/>
            <color indexed="81"/>
            <rFont val="Tahoma"/>
            <family val="2"/>
          </rPr>
          <t>Claudia Perilla:</t>
        </r>
        <r>
          <rPr>
            <sz val="9"/>
            <color indexed="81"/>
            <rFont val="Tahoma"/>
            <family val="2"/>
          </rPr>
          <t xml:space="preserve">
Debe diligenciar el alto del papel</t>
        </r>
      </text>
    </comment>
    <comment ref="W43" authorId="0" shapeId="0" xr:uid="{F121B43D-7EDA-471A-93BF-C87B4C2143FE}">
      <text>
        <r>
          <rPr>
            <b/>
            <sz val="9"/>
            <color indexed="81"/>
            <rFont val="Tahoma"/>
            <family val="2"/>
          </rPr>
          <t>Claudia Perilla:</t>
        </r>
        <r>
          <rPr>
            <sz val="9"/>
            <color indexed="81"/>
            <rFont val="Tahoma"/>
            <family val="2"/>
          </rPr>
          <t xml:space="preserve">
No debe cambiar este numero</t>
        </r>
      </text>
    </comment>
    <comment ref="AE43" authorId="0" shapeId="0" xr:uid="{F8786E9D-D2AC-462A-8F80-6BB3332FEAC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960953D-FF59-4EE8-B868-1C762FF99369}">
      <text>
        <r>
          <rPr>
            <b/>
            <sz val="9"/>
            <color indexed="81"/>
            <rFont val="Tahoma"/>
            <family val="2"/>
          </rPr>
          <t>Claudia Perilla:</t>
        </r>
        <r>
          <rPr>
            <sz val="9"/>
            <color indexed="81"/>
            <rFont val="Tahoma"/>
            <family val="2"/>
          </rPr>
          <t xml:space="preserve">
No debe cambiar este numero</t>
        </r>
      </text>
    </comment>
    <comment ref="AE45" authorId="0" shapeId="0" xr:uid="{A1116CB3-050F-4CB9-83DE-50A446AF8C3B}">
      <text>
        <r>
          <rPr>
            <b/>
            <sz val="9"/>
            <color indexed="81"/>
            <rFont val="Tahoma"/>
            <family val="2"/>
          </rPr>
          <t>Claudia Perilla:</t>
        </r>
        <r>
          <rPr>
            <sz val="9"/>
            <color indexed="81"/>
            <rFont val="Tahoma"/>
            <family val="2"/>
          </rPr>
          <t xml:space="preserve">
Este 1 es fijo siempre
</t>
        </r>
      </text>
    </comment>
    <comment ref="AE46" authorId="0" shapeId="0" xr:uid="{090CA376-D449-4E8D-B17B-6B671B9AB73A}">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042D7FA-AC73-4738-A81A-A7B677D431D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33849E7-4AF5-4E6E-A536-9E67E415EB75}">
      <text>
        <r>
          <rPr>
            <b/>
            <sz val="9"/>
            <color indexed="81"/>
            <rFont val="Tahoma"/>
            <family val="2"/>
          </rPr>
          <t>Claudia Perilla:</t>
        </r>
        <r>
          <rPr>
            <sz val="9"/>
            <color indexed="81"/>
            <rFont val="Tahoma"/>
            <family val="2"/>
          </rPr>
          <t xml:space="preserve">
No debe cambiar este numero</t>
        </r>
      </text>
    </comment>
    <comment ref="G48" authorId="0" shapeId="0" xr:uid="{B6265511-612A-4E8A-8591-D386B9F4E317}">
      <text>
        <r>
          <rPr>
            <b/>
            <sz val="9"/>
            <color indexed="81"/>
            <rFont val="Tahoma"/>
            <family val="2"/>
          </rPr>
          <t>Claudia Perilla:</t>
        </r>
        <r>
          <rPr>
            <sz val="9"/>
            <color indexed="81"/>
            <rFont val="Tahoma"/>
            <family val="2"/>
          </rPr>
          <t xml:space="preserve">
Escoja el vinilo</t>
        </r>
      </text>
    </comment>
    <comment ref="AE48" authorId="0" shapeId="0" xr:uid="{227E188D-8867-4171-963C-BD4A3E7345E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B9CA39-8B74-459E-8A29-390A59E0D3B1}">
      <text>
        <r>
          <rPr>
            <b/>
            <sz val="9"/>
            <color indexed="81"/>
            <rFont val="Tahoma"/>
            <family val="2"/>
          </rPr>
          <t>Claudia Perilla:</t>
        </r>
        <r>
          <rPr>
            <sz val="9"/>
            <color indexed="81"/>
            <rFont val="Tahoma"/>
            <family val="2"/>
          </rPr>
          <t xml:space="preserve">
Debe colocar "1" si debe llevar este material
</t>
        </r>
      </text>
    </comment>
    <comment ref="W50" authorId="0" shapeId="0" xr:uid="{45327F31-F750-44A5-87A3-459AE0AF49C9}">
      <text>
        <r>
          <rPr>
            <b/>
            <sz val="9"/>
            <color indexed="81"/>
            <rFont val="Tahoma"/>
            <family val="2"/>
          </rPr>
          <t>Claudia Perilla:</t>
        </r>
        <r>
          <rPr>
            <sz val="9"/>
            <color indexed="81"/>
            <rFont val="Tahoma"/>
            <family val="2"/>
          </rPr>
          <t xml:space="preserve">
Debe colocar "1" si debe llevar este material
</t>
        </r>
      </text>
    </comment>
    <comment ref="W51" authorId="0" shapeId="0" xr:uid="{F6A30CF8-497F-408F-8FAD-9A610A4E05F1}">
      <text>
        <r>
          <rPr>
            <b/>
            <sz val="9"/>
            <color indexed="81"/>
            <rFont val="Tahoma"/>
            <family val="2"/>
          </rPr>
          <t>Claudia Perilla:</t>
        </r>
        <r>
          <rPr>
            <sz val="9"/>
            <color indexed="81"/>
            <rFont val="Tahoma"/>
            <family val="2"/>
          </rPr>
          <t xml:space="preserve">
Debe colocar "1" si debe llevar este material
</t>
        </r>
      </text>
    </comment>
    <comment ref="W52" authorId="0" shapeId="0" xr:uid="{466DC32C-1278-4A3A-A06E-BCF32B7B13E5}">
      <text>
        <r>
          <rPr>
            <b/>
            <sz val="9"/>
            <color indexed="81"/>
            <rFont val="Tahoma"/>
            <family val="2"/>
          </rPr>
          <t>Claudia Perilla:</t>
        </r>
        <r>
          <rPr>
            <sz val="9"/>
            <color indexed="81"/>
            <rFont val="Tahoma"/>
            <family val="2"/>
          </rPr>
          <t xml:space="preserve">
Debe colocar "1" si debe llevar este material
</t>
        </r>
      </text>
    </comment>
    <comment ref="W53" authorId="0" shapeId="0" xr:uid="{1D5467E3-D616-4B7F-81E7-BC3685BB88E5}">
      <text>
        <r>
          <rPr>
            <b/>
            <sz val="9"/>
            <color indexed="81"/>
            <rFont val="Tahoma"/>
            <family val="2"/>
          </rPr>
          <t>Claudia Perilla:</t>
        </r>
        <r>
          <rPr>
            <sz val="9"/>
            <color indexed="81"/>
            <rFont val="Tahoma"/>
            <family val="2"/>
          </rPr>
          <t xml:space="preserve">
Debe colocar "1" si debe llevar este material
</t>
        </r>
      </text>
    </comment>
    <comment ref="W54" authorId="0" shapeId="0" xr:uid="{A0022CE5-170E-4C84-8860-3BBA6F885A6D}">
      <text>
        <r>
          <rPr>
            <b/>
            <sz val="9"/>
            <color indexed="81"/>
            <rFont val="Tahoma"/>
            <family val="2"/>
          </rPr>
          <t>Claudia Perilla:</t>
        </r>
        <r>
          <rPr>
            <sz val="9"/>
            <color indexed="81"/>
            <rFont val="Tahoma"/>
            <family val="2"/>
          </rPr>
          <t xml:space="preserve">
Debe colocar "1" si debe llevar este material
</t>
        </r>
      </text>
    </comment>
    <comment ref="W55" authorId="0" shapeId="0" xr:uid="{EC07432A-088C-42B2-A0FE-EDBC05B20AA7}">
      <text>
        <r>
          <rPr>
            <b/>
            <sz val="9"/>
            <color indexed="81"/>
            <rFont val="Tahoma"/>
            <family val="2"/>
          </rPr>
          <t>Claudia Perilla:</t>
        </r>
        <r>
          <rPr>
            <sz val="9"/>
            <color indexed="81"/>
            <rFont val="Tahoma"/>
            <family val="2"/>
          </rPr>
          <t xml:space="preserve">
Debe colocar "1" si debe llevar este material
</t>
        </r>
      </text>
    </comment>
    <comment ref="W56" authorId="0" shapeId="0" xr:uid="{DF6093C4-A608-4F1F-8024-6C801F3DCAAE}">
      <text>
        <r>
          <rPr>
            <b/>
            <sz val="9"/>
            <color indexed="81"/>
            <rFont val="Tahoma"/>
            <family val="2"/>
          </rPr>
          <t>Claudia Perilla:</t>
        </r>
        <r>
          <rPr>
            <sz val="9"/>
            <color indexed="81"/>
            <rFont val="Tahoma"/>
            <family val="2"/>
          </rPr>
          <t xml:space="preserve">
Debe colocar "1" si debe llevar este material
</t>
        </r>
      </text>
    </comment>
    <comment ref="W57" authorId="0" shapeId="0" xr:uid="{89C946F0-7E17-4443-8AB7-C7014D5B13A7}">
      <text>
        <r>
          <rPr>
            <b/>
            <sz val="9"/>
            <color indexed="81"/>
            <rFont val="Tahoma"/>
            <family val="2"/>
          </rPr>
          <t>Claudia Perilla:</t>
        </r>
        <r>
          <rPr>
            <sz val="9"/>
            <color indexed="81"/>
            <rFont val="Tahoma"/>
            <family val="2"/>
          </rPr>
          <t xml:space="preserve">
Debe colocar "1" si debe llevar este material
</t>
        </r>
      </text>
    </comment>
    <comment ref="W58" authorId="0" shapeId="0" xr:uid="{5A5445F5-F298-4B67-AAA6-7207769C3179}">
      <text>
        <r>
          <rPr>
            <b/>
            <sz val="9"/>
            <color indexed="81"/>
            <rFont val="Tahoma"/>
            <family val="2"/>
          </rPr>
          <t>Claudia Perilla:</t>
        </r>
        <r>
          <rPr>
            <sz val="9"/>
            <color indexed="81"/>
            <rFont val="Tahoma"/>
            <family val="2"/>
          </rPr>
          <t xml:space="preserve">
Debe colocar una 
"X" si debe llevar este material
</t>
        </r>
      </text>
    </comment>
    <comment ref="W59" authorId="0" shapeId="0" xr:uid="{D9C98DB0-3E55-4994-A7BA-B9531A708C2A}">
      <text>
        <r>
          <rPr>
            <b/>
            <sz val="9"/>
            <color indexed="81"/>
            <rFont val="Tahoma"/>
            <family val="2"/>
          </rPr>
          <t>Claudia Perilla:</t>
        </r>
        <r>
          <rPr>
            <sz val="9"/>
            <color indexed="81"/>
            <rFont val="Tahoma"/>
            <family val="2"/>
          </rPr>
          <t xml:space="preserve">
Debe colocar una 
"X" si debe llevar este material
</t>
        </r>
      </text>
    </comment>
    <comment ref="W60" authorId="0" shapeId="0" xr:uid="{7E71954B-E0E2-452E-83FB-D51E39E384D8}">
      <text>
        <r>
          <rPr>
            <b/>
            <sz val="9"/>
            <color indexed="81"/>
            <rFont val="Tahoma"/>
            <family val="2"/>
          </rPr>
          <t>Claudia Perilla:</t>
        </r>
        <r>
          <rPr>
            <sz val="9"/>
            <color indexed="81"/>
            <rFont val="Tahoma"/>
            <family val="2"/>
          </rPr>
          <t xml:space="preserve">
Debe colocar una 
"X" si debe llevar este material
</t>
        </r>
      </text>
    </comment>
    <comment ref="W61" authorId="0" shapeId="0" xr:uid="{F0C946AC-997A-41E7-8123-3FD4DF294810}">
      <text>
        <r>
          <rPr>
            <b/>
            <sz val="9"/>
            <color indexed="81"/>
            <rFont val="Tahoma"/>
            <family val="2"/>
          </rPr>
          <t>Claudia Perilla:</t>
        </r>
        <r>
          <rPr>
            <sz val="9"/>
            <color indexed="81"/>
            <rFont val="Tahoma"/>
            <family val="2"/>
          </rPr>
          <t xml:space="preserve">
Debe colocar una 
"X" si debe llevar este material
</t>
        </r>
      </text>
    </comment>
    <comment ref="W62" authorId="0" shapeId="0" xr:uid="{BA6798D1-6CD6-45FF-8807-EDF6806049CE}">
      <text>
        <r>
          <rPr>
            <b/>
            <sz val="9"/>
            <color indexed="81"/>
            <rFont val="Tahoma"/>
            <family val="2"/>
          </rPr>
          <t>Claudia Perilla:</t>
        </r>
        <r>
          <rPr>
            <sz val="9"/>
            <color indexed="81"/>
            <rFont val="Tahoma"/>
            <family val="2"/>
          </rPr>
          <t xml:space="preserve">
Debe colocar una 
"X" si debe llevar este material
</t>
        </r>
      </text>
    </comment>
    <comment ref="W63" authorId="0" shapeId="0" xr:uid="{95C46255-8509-4FAF-BC9F-3181377DD5D5}">
      <text>
        <r>
          <rPr>
            <b/>
            <sz val="9"/>
            <color indexed="81"/>
            <rFont val="Tahoma"/>
            <family val="2"/>
          </rPr>
          <t>Claudia Perilla:</t>
        </r>
        <r>
          <rPr>
            <sz val="9"/>
            <color indexed="81"/>
            <rFont val="Tahoma"/>
            <family val="2"/>
          </rPr>
          <t xml:space="preserve">
Debe colocar una 
"X" si debe llevar este material
</t>
        </r>
      </text>
    </comment>
    <comment ref="W64" authorId="0" shapeId="0" xr:uid="{77B31871-F9DC-48B5-AB74-EA95707D1CCD}">
      <text>
        <r>
          <rPr>
            <b/>
            <sz val="9"/>
            <color indexed="81"/>
            <rFont val="Tahoma"/>
            <family val="2"/>
          </rPr>
          <t>Claudia Perilla:</t>
        </r>
        <r>
          <rPr>
            <sz val="9"/>
            <color indexed="81"/>
            <rFont val="Tahoma"/>
            <family val="2"/>
          </rPr>
          <t xml:space="preserve">
Debe colocar una 
"X" si debe llevar este material
</t>
        </r>
      </text>
    </comment>
    <comment ref="M69" authorId="0" shapeId="0" xr:uid="{91EA9DDB-9D54-451A-8AE0-78C2BA86187D}">
      <text>
        <r>
          <rPr>
            <b/>
            <sz val="9"/>
            <color indexed="81"/>
            <rFont val="Tahoma"/>
            <family val="2"/>
          </rPr>
          <t>Claudia Perilla: Coloca en la clave de clasificacion ROPMAQ1</t>
        </r>
      </text>
    </comment>
    <comment ref="AA70" authorId="0" shapeId="0" xr:uid="{B569E34A-0C52-4279-91CC-22E0C0EA120F}">
      <text>
        <r>
          <rPr>
            <b/>
            <sz val="9"/>
            <color indexed="81"/>
            <rFont val="Tahoma"/>
            <family val="2"/>
          </rPr>
          <t>Claudia Perilla:</t>
        </r>
        <r>
          <rPr>
            <sz val="9"/>
            <color indexed="81"/>
            <rFont val="Tahoma"/>
            <family val="2"/>
          </rPr>
          <t xml:space="preserve">
Diligenciar Cantidad de partes a cotar
</t>
        </r>
      </text>
    </comment>
    <comment ref="AA71" authorId="0" shapeId="0" xr:uid="{ADDD429F-8127-4B17-BE6B-7E848867CC25}">
      <text>
        <r>
          <rPr>
            <b/>
            <sz val="9"/>
            <color indexed="81"/>
            <rFont val="Tahoma"/>
            <family val="2"/>
          </rPr>
          <t>Claudia Perilla:</t>
        </r>
        <r>
          <rPr>
            <sz val="9"/>
            <color indexed="81"/>
            <rFont val="Tahoma"/>
            <family val="2"/>
          </rPr>
          <t xml:space="preserve">
Diligenciar Cantidad de partes a cotar</t>
        </r>
      </text>
    </comment>
    <comment ref="AA72" authorId="0" shapeId="0" xr:uid="{9801002E-EF7C-4E14-8580-812CB3FC3348}">
      <text>
        <r>
          <rPr>
            <b/>
            <sz val="9"/>
            <color indexed="81"/>
            <rFont val="Tahoma"/>
            <family val="2"/>
          </rPr>
          <t>Claudia Perilla:</t>
        </r>
        <r>
          <rPr>
            <sz val="9"/>
            <color indexed="81"/>
            <rFont val="Tahoma"/>
            <family val="2"/>
          </rPr>
          <t xml:space="preserve">
Diligenciar Cantidad de partes a estampar</t>
        </r>
      </text>
    </comment>
    <comment ref="AA73" authorId="0" shapeId="0" xr:uid="{AF37566C-9491-472D-A2C8-BAFBBEAFFBED}">
      <text>
        <r>
          <rPr>
            <b/>
            <sz val="9"/>
            <color indexed="81"/>
            <rFont val="Tahoma"/>
            <family val="2"/>
          </rPr>
          <t>Claudia Perilla:</t>
        </r>
        <r>
          <rPr>
            <sz val="9"/>
            <color indexed="81"/>
            <rFont val="Tahoma"/>
            <family val="2"/>
          </rPr>
          <t xml:space="preserve">
Diligenciar Cantidad de partes a estampar</t>
        </r>
      </text>
    </comment>
    <comment ref="AD75" authorId="0" shapeId="0" xr:uid="{D7C5D77C-44CE-4463-B6CF-F00D138594CA}">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CD980F1-B89C-458E-A7C6-16E8E08B3623}">
      <text>
        <r>
          <rPr>
            <b/>
            <sz val="9"/>
            <color indexed="81"/>
            <rFont val="Tahoma"/>
            <family val="2"/>
          </rPr>
          <t>Claudia Perilla: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A4ABBA6-AE16-4FE4-9989-3E77304DB2C1}">
      <text>
        <r>
          <rPr>
            <b/>
            <sz val="9"/>
            <color indexed="81"/>
            <rFont val="Tahoma"/>
            <family val="2"/>
          </rPr>
          <t>Claudia Perilla:</t>
        </r>
        <r>
          <rPr>
            <sz val="9"/>
            <color indexed="81"/>
            <rFont val="Tahoma"/>
            <family val="2"/>
          </rPr>
          <t xml:space="preserve">
Dligenciar SI si lleva , de lo contrario poner NO</t>
        </r>
      </text>
    </comment>
    <comment ref="AD3" authorId="0" shapeId="0" xr:uid="{A311DF09-21AC-46A9-BC3A-28D880857DE1}">
      <text>
        <r>
          <rPr>
            <b/>
            <sz val="9"/>
            <color indexed="81"/>
            <rFont val="Tahoma"/>
            <family val="2"/>
          </rPr>
          <t>Claudia Perilla:</t>
        </r>
        <r>
          <rPr>
            <sz val="9"/>
            <color indexed="81"/>
            <rFont val="Tahoma"/>
            <family val="2"/>
          </rPr>
          <t xml:space="preserve">
Dligenciar SI si lleva , de lo contrario poner NO</t>
        </r>
      </text>
    </comment>
    <comment ref="AI3" authorId="0" shapeId="0" xr:uid="{DCAA6E8A-AB3C-4A87-95E0-212AE9B12CC2}">
      <text>
        <r>
          <rPr>
            <b/>
            <sz val="9"/>
            <color indexed="81"/>
            <rFont val="Tahoma"/>
            <family val="2"/>
          </rPr>
          <t>Claudia Perilla:</t>
        </r>
        <r>
          <rPr>
            <sz val="9"/>
            <color indexed="81"/>
            <rFont val="Tahoma"/>
            <family val="2"/>
          </rPr>
          <t xml:space="preserve">
Dligenciar SI si lleva , de lo contrario poner NO</t>
        </r>
      </text>
    </comment>
    <comment ref="AN3" authorId="0" shapeId="0" xr:uid="{BA5703FD-1650-4309-AD2C-E215FB1ABD3D}">
      <text>
        <r>
          <rPr>
            <b/>
            <sz val="9"/>
            <color indexed="81"/>
            <rFont val="Tahoma"/>
            <family val="2"/>
          </rPr>
          <t>Claudia Perilla:</t>
        </r>
        <r>
          <rPr>
            <sz val="9"/>
            <color indexed="81"/>
            <rFont val="Tahoma"/>
            <family val="2"/>
          </rPr>
          <t xml:space="preserve">
Dligenciar SI si lleva , de lo contrario poner NO</t>
        </r>
      </text>
    </comment>
    <comment ref="AA6" authorId="0" shapeId="0" xr:uid="{7C81D993-808C-4A3C-98AA-6DC8EAD88E0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9C2C82D-24AE-4D87-8B10-47CA1ECDB1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8DF1AED-B437-4AAD-BD1B-59FE77F6D84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0B45AFA-B07F-4351-A9BA-D7FBD64167A9}">
      <text>
        <r>
          <rPr>
            <b/>
            <sz val="9"/>
            <color indexed="81"/>
            <rFont val="Tahoma"/>
            <family val="2"/>
          </rPr>
          <t>Andres Rodriguez:</t>
        </r>
        <r>
          <rPr>
            <sz val="9"/>
            <color indexed="81"/>
            <rFont val="Tahoma"/>
            <family val="2"/>
          </rPr>
          <t xml:space="preserve">
Si es Infaltable Diligencie</t>
        </r>
      </text>
    </comment>
    <comment ref="AT22" authorId="0" shapeId="0" xr:uid="{C33294E6-A350-48FA-A27B-417F0FC031C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419702E-FE4F-4F8D-B262-561831D2B5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905B953-FC3D-443F-BCC0-DBFF28E6B8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C23B3099-152A-4732-90BB-425EC04BB0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A574F23-2AC1-4C07-BFBA-F4A5609991E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F06517A-48A2-4C20-A365-DADE4FCE6D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1DBD1770-96C8-487C-8199-65A5D9F7067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B72989-6428-4AD9-A632-67529F9CF27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BD09436-C7ED-4DFD-9B21-93B3595BE91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7B14132-7F79-4B27-AD0E-011CA0A340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4DF7797-F670-4913-A4FA-D89F7B04DC2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C8983CE-34F3-444B-8555-A175337D63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9E8A1026-BF82-48ED-94A1-981947EE231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1A89327A-3C25-4241-B361-689864148B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32EE3459-7061-4719-90FB-409B85078DAF}">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BFB9E58-C171-48AA-833F-CB0321E6F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A9B5BE7-4F0E-4F01-96CB-26F841E4347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55FB83B-FA42-4F6F-B160-4D9216825E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D59FB27-849F-4ABE-9E47-C29F82CCDC88}">
      <text>
        <r>
          <rPr>
            <b/>
            <sz val="9"/>
            <color indexed="81"/>
            <rFont val="Tahoma"/>
            <family val="2"/>
          </rPr>
          <t>Claudia Perilla:</t>
        </r>
        <r>
          <rPr>
            <sz val="9"/>
            <color indexed="81"/>
            <rFont val="Tahoma"/>
            <family val="2"/>
          </rPr>
          <t xml:space="preserve">
Diligenciar la parte de la prenda que lleva la tela.</t>
        </r>
      </text>
    </comment>
    <comment ref="AS33" authorId="0" shapeId="0" xr:uid="{B25FF667-7B86-44D0-AA76-300138888C9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3E46E64D-41BF-4978-BA0A-711830EDC57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B6745BB-8D0B-4ED4-8FA9-9DB72BEAB3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5542A40-B28C-4665-AA30-2243CC16FA1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74104370-6620-4732-AD7B-D8EC704EA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96C5DCD6-774A-4F60-B691-3FB49C08539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C9926EE-69AF-4B8C-9C37-7A72DDDD94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894ECA9-03EF-42C5-98D0-44D9D68F933F}">
      <text>
        <r>
          <rPr>
            <b/>
            <sz val="9"/>
            <color indexed="81"/>
            <rFont val="Tahoma"/>
            <family val="2"/>
          </rPr>
          <t>Claudia Perilla:</t>
        </r>
        <r>
          <rPr>
            <sz val="9"/>
            <color indexed="81"/>
            <rFont val="Tahoma"/>
            <family val="2"/>
          </rPr>
          <t xml:space="preserve">
Diligenciar la parte de la prenda que lleva la tela.</t>
        </r>
      </text>
    </comment>
    <comment ref="AS37" authorId="0" shapeId="0" xr:uid="{7DA574D3-4FCD-4B5C-9A8F-1152C2C32F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A7BF-9414-4645-96FD-92CADA5FA3B1}">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C312AD7-366A-42BF-B096-0B448C0F819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7F7B58D-CA16-486E-B53B-7092642AA84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1D16F5-88B9-4249-A265-6FE030A7CD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C5AA6C7-40DA-4D1C-A299-E0B5889DF00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A0660512-15D5-415F-97E9-7E9EDFF7FE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CF9A6ED-3EA6-49ED-9919-D547DD24671C}">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99D42ED-9190-4D8F-A10F-8E4306AE5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463EE43F-AD4E-481A-82C6-2FA68E65F0C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487D5BE-7290-44ED-B75C-C2FD7EFB6C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4A6B5D3-493B-416B-9C46-AE648120B8A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3EA4411-03BF-4DA3-A204-20B44ACFAB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71F349F-1A08-4426-AE73-358F8C06110A}">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DE9EDC8-4C25-4C54-BC0A-8AE3DD855CFA}">
      <text>
        <r>
          <rPr>
            <b/>
            <sz val="9"/>
            <color indexed="81"/>
            <rFont val="Tahoma"/>
            <family val="2"/>
          </rPr>
          <t>Claudia Perilla:</t>
        </r>
        <r>
          <rPr>
            <sz val="9"/>
            <color indexed="81"/>
            <rFont val="Tahoma"/>
            <family val="2"/>
          </rPr>
          <t xml:space="preserve">
Debe diligenciar Version de FC</t>
        </r>
      </text>
    </comment>
    <comment ref="F6" authorId="0" shapeId="0" xr:uid="{D4A331BE-63CE-4441-A310-7EBEAEE9E63A}">
      <text>
        <r>
          <rPr>
            <b/>
            <sz val="9"/>
            <color indexed="81"/>
            <rFont val="Tahoma"/>
            <family val="2"/>
          </rPr>
          <t>Claudia Perilla:</t>
        </r>
        <r>
          <rPr>
            <sz val="9"/>
            <color indexed="81"/>
            <rFont val="Tahoma"/>
            <family val="2"/>
          </rPr>
          <t xml:space="preserve">
Seleccionar tipo de tejido para que calcule tasa</t>
        </r>
      </text>
    </comment>
    <comment ref="M6" authorId="0" shapeId="0" xr:uid="{C4201F41-460F-4219-BD90-E3A49FDBFBD6}">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89ECBFE-8631-4E15-9073-0093DF0B29C0}">
      <text>
        <r>
          <rPr>
            <b/>
            <sz val="9"/>
            <color indexed="81"/>
            <rFont val="Tahoma"/>
            <family val="2"/>
          </rPr>
          <t>Claudia Perilla:</t>
        </r>
        <r>
          <rPr>
            <sz val="9"/>
            <color indexed="81"/>
            <rFont val="Tahoma"/>
            <family val="2"/>
          </rPr>
          <t xml:space="preserve">
Debe colocar obligatorio # prendas por codigo de PT</t>
        </r>
      </text>
    </comment>
    <comment ref="P10" authorId="0" shapeId="0" xr:uid="{4D60976B-6671-422E-ACC3-6B09F24C82E9}">
      <text>
        <r>
          <rPr>
            <b/>
            <sz val="9"/>
            <color indexed="81"/>
            <rFont val="Tahoma"/>
            <family val="2"/>
          </rPr>
          <t>Claudia Perilla:</t>
        </r>
        <r>
          <rPr>
            <sz val="9"/>
            <color indexed="81"/>
            <rFont val="Tahoma"/>
            <family val="2"/>
          </rPr>
          <t xml:space="preserve">
Debe diligenciar si o no</t>
        </r>
      </text>
    </comment>
    <comment ref="B12" authorId="0" shapeId="0" xr:uid="{294A81E5-9AB8-4087-A250-1159BCCAED5E}">
      <text>
        <r>
          <rPr>
            <b/>
            <sz val="9"/>
            <color indexed="81"/>
            <rFont val="Tahoma"/>
            <family val="2"/>
          </rPr>
          <t>Claudia Perilla:</t>
        </r>
        <r>
          <rPr>
            <sz val="9"/>
            <color indexed="81"/>
            <rFont val="Tahoma"/>
            <family val="2"/>
          </rPr>
          <t xml:space="preserve">
Realizar el filtro
</t>
        </r>
      </text>
    </comment>
    <comment ref="Z13" authorId="0" shapeId="0" xr:uid="{D477DC24-6FAB-4109-BF14-E43741898C85}">
      <text>
        <r>
          <rPr>
            <b/>
            <sz val="9"/>
            <color indexed="81"/>
            <rFont val="Tahoma"/>
            <family val="2"/>
          </rPr>
          <t>Claudia Perilla:</t>
        </r>
        <r>
          <rPr>
            <sz val="9"/>
            <color indexed="81"/>
            <rFont val="Tahoma"/>
            <family val="2"/>
          </rPr>
          <t xml:space="preserve">
Diligenciar costo de estampado</t>
        </r>
      </text>
    </comment>
    <comment ref="AG13" authorId="0" shapeId="0" xr:uid="{AD554F8F-307E-4997-9A44-A4C7BEFDEFB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5DB93A2A-24E1-48C6-B08E-8436EBCCACAB}">
      <text>
        <r>
          <rPr>
            <b/>
            <sz val="9"/>
            <color indexed="81"/>
            <rFont val="Tahoma"/>
            <family val="2"/>
          </rPr>
          <t>Claudia Perilla:</t>
        </r>
        <r>
          <rPr>
            <sz val="9"/>
            <color indexed="81"/>
            <rFont val="Tahoma"/>
            <family val="2"/>
          </rPr>
          <t xml:space="preserve">
Diligenciar costo de estampado</t>
        </r>
      </text>
    </comment>
    <comment ref="Z15" authorId="0" shapeId="0" xr:uid="{CFDE0B48-4B67-4603-B472-698B1A6E2E65}">
      <text>
        <r>
          <rPr>
            <b/>
            <sz val="9"/>
            <color indexed="81"/>
            <rFont val="Tahoma"/>
            <family val="2"/>
          </rPr>
          <t>Claudia Perilla:</t>
        </r>
        <r>
          <rPr>
            <sz val="9"/>
            <color indexed="81"/>
            <rFont val="Tahoma"/>
            <family val="2"/>
          </rPr>
          <t xml:space="preserve">
Diligenciar costo de estampado</t>
        </r>
      </text>
    </comment>
    <comment ref="Z16" authorId="0" shapeId="0" xr:uid="{D10033BB-94B0-4FE2-875A-0CD4486470ED}">
      <text>
        <r>
          <rPr>
            <b/>
            <sz val="9"/>
            <color indexed="81"/>
            <rFont val="Tahoma"/>
            <family val="2"/>
          </rPr>
          <t>Claudia Perilla:</t>
        </r>
        <r>
          <rPr>
            <sz val="9"/>
            <color indexed="81"/>
            <rFont val="Tahoma"/>
            <family val="2"/>
          </rPr>
          <t xml:space="preserve">
Diligenciar costo de estampado</t>
        </r>
      </text>
    </comment>
    <comment ref="Z17" authorId="0" shapeId="0" xr:uid="{E07FC69B-1759-4416-BA3F-2AD2D87910F9}">
      <text>
        <r>
          <rPr>
            <b/>
            <sz val="9"/>
            <color indexed="81"/>
            <rFont val="Tahoma"/>
            <family val="2"/>
          </rPr>
          <t>Claudia Perilla:</t>
        </r>
        <r>
          <rPr>
            <sz val="9"/>
            <color indexed="81"/>
            <rFont val="Tahoma"/>
            <family val="2"/>
          </rPr>
          <t xml:space="preserve">
Diligenciar costo de estampado</t>
        </r>
      </text>
    </comment>
    <comment ref="Z18" authorId="0" shapeId="0" xr:uid="{7C48F63D-460D-4C57-9981-9DC9E22A42BF}">
      <text>
        <r>
          <rPr>
            <b/>
            <sz val="9"/>
            <color indexed="81"/>
            <rFont val="Tahoma"/>
            <family val="2"/>
          </rPr>
          <t>Claudia Perilla:</t>
        </r>
        <r>
          <rPr>
            <sz val="9"/>
            <color indexed="81"/>
            <rFont val="Tahoma"/>
            <family val="2"/>
          </rPr>
          <t xml:space="preserve">
Diligenciar costo de estampado</t>
        </r>
      </text>
    </comment>
    <comment ref="Z19" authorId="0" shapeId="0" xr:uid="{D1FA0C2B-4231-4554-9811-3329715CCE32}">
      <text>
        <r>
          <rPr>
            <b/>
            <sz val="9"/>
            <color indexed="81"/>
            <rFont val="Tahoma"/>
            <family val="2"/>
          </rPr>
          <t>Claudia Perilla:</t>
        </r>
        <r>
          <rPr>
            <sz val="9"/>
            <color indexed="81"/>
            <rFont val="Tahoma"/>
            <family val="2"/>
          </rPr>
          <t xml:space="preserve">
Diligenciar costo de estampado</t>
        </r>
      </text>
    </comment>
    <comment ref="Z20" authorId="0" shapeId="0" xr:uid="{98B0B0AC-0B2A-4C92-B81D-CD706182D729}">
      <text>
        <r>
          <rPr>
            <b/>
            <sz val="9"/>
            <color indexed="81"/>
            <rFont val="Tahoma"/>
            <family val="2"/>
          </rPr>
          <t>Claudia Perilla:</t>
        </r>
        <r>
          <rPr>
            <sz val="9"/>
            <color indexed="81"/>
            <rFont val="Tahoma"/>
            <family val="2"/>
          </rPr>
          <t xml:space="preserve">
Diligenciar costo de estampado</t>
        </r>
      </text>
    </comment>
    <comment ref="Z21" authorId="0" shapeId="0" xr:uid="{36C12CAD-9828-4432-A0C5-F42D4AF6930D}">
      <text>
        <r>
          <rPr>
            <b/>
            <sz val="9"/>
            <color indexed="81"/>
            <rFont val="Tahoma"/>
            <family val="2"/>
          </rPr>
          <t>Claudia Perilla:</t>
        </r>
        <r>
          <rPr>
            <sz val="9"/>
            <color indexed="81"/>
            <rFont val="Tahoma"/>
            <family val="2"/>
          </rPr>
          <t xml:space="preserve">
Diligenciar costo de estampado</t>
        </r>
      </text>
    </comment>
    <comment ref="Z22" authorId="0" shapeId="0" xr:uid="{BDBA2CFF-5087-4D0D-9DB7-AEF4B22DD00C}">
      <text>
        <r>
          <rPr>
            <b/>
            <sz val="9"/>
            <color indexed="81"/>
            <rFont val="Tahoma"/>
            <family val="2"/>
          </rPr>
          <t>Claudia Perilla:</t>
        </r>
        <r>
          <rPr>
            <sz val="9"/>
            <color indexed="81"/>
            <rFont val="Tahoma"/>
            <family val="2"/>
          </rPr>
          <t xml:space="preserve">
Diligenciar costo de estampado</t>
        </r>
      </text>
    </comment>
    <comment ref="Z23" authorId="0" shapeId="0" xr:uid="{0B340C6F-74C8-496A-9EDF-812ED70AE490}">
      <text>
        <r>
          <rPr>
            <b/>
            <sz val="9"/>
            <color indexed="81"/>
            <rFont val="Tahoma"/>
            <family val="2"/>
          </rPr>
          <t>Claudia Perilla:</t>
        </r>
        <r>
          <rPr>
            <sz val="9"/>
            <color indexed="81"/>
            <rFont val="Tahoma"/>
            <family val="2"/>
          </rPr>
          <t xml:space="preserve">
Diligenciar costo de estampado</t>
        </r>
      </text>
    </comment>
    <comment ref="Z24" authorId="0" shapeId="0" xr:uid="{89465F7A-DF75-47C4-A1EE-481F10A72CAD}">
      <text>
        <r>
          <rPr>
            <b/>
            <sz val="9"/>
            <color indexed="81"/>
            <rFont val="Tahoma"/>
            <family val="2"/>
          </rPr>
          <t>Claudia Perilla:</t>
        </r>
        <r>
          <rPr>
            <sz val="9"/>
            <color indexed="81"/>
            <rFont val="Tahoma"/>
            <family val="2"/>
          </rPr>
          <t xml:space="preserve">
Diligenciar costo de estampado</t>
        </r>
      </text>
    </comment>
    <comment ref="Z25" authorId="0" shapeId="0" xr:uid="{A2B273F1-C304-4CCE-9017-86995D817B64}">
      <text>
        <r>
          <rPr>
            <b/>
            <sz val="9"/>
            <color indexed="81"/>
            <rFont val="Tahoma"/>
            <family val="2"/>
          </rPr>
          <t>Claudia Perilla:</t>
        </r>
        <r>
          <rPr>
            <sz val="9"/>
            <color indexed="81"/>
            <rFont val="Tahoma"/>
            <family val="2"/>
          </rPr>
          <t xml:space="preserve">
Diligenciar costo de estampado</t>
        </r>
      </text>
    </comment>
    <comment ref="Z26" authorId="0" shapeId="0" xr:uid="{0A861FA7-AAFA-4B87-9C4F-0AE768E0FB25}">
      <text>
        <r>
          <rPr>
            <b/>
            <sz val="9"/>
            <color indexed="81"/>
            <rFont val="Tahoma"/>
            <family val="2"/>
          </rPr>
          <t>Claudia Perilla:</t>
        </r>
        <r>
          <rPr>
            <sz val="9"/>
            <color indexed="81"/>
            <rFont val="Tahoma"/>
            <family val="2"/>
          </rPr>
          <t xml:space="preserve">
Diligenciar costo de estampado</t>
        </r>
      </text>
    </comment>
    <comment ref="Z27" authorId="0" shapeId="0" xr:uid="{B7BA137F-A9F2-498C-B756-368B7D4544FD}">
      <text>
        <r>
          <rPr>
            <b/>
            <sz val="9"/>
            <color indexed="81"/>
            <rFont val="Tahoma"/>
            <family val="2"/>
          </rPr>
          <t>Claudia Perilla:</t>
        </r>
        <r>
          <rPr>
            <sz val="9"/>
            <color indexed="81"/>
            <rFont val="Tahoma"/>
            <family val="2"/>
          </rPr>
          <t xml:space="preserve">
Diligenciar costo de estampado</t>
        </r>
      </text>
    </comment>
    <comment ref="Z28" authorId="0" shapeId="0" xr:uid="{4256F571-8454-42EC-9259-4D1C2498C332}">
      <text>
        <r>
          <rPr>
            <b/>
            <sz val="9"/>
            <color indexed="81"/>
            <rFont val="Tahoma"/>
            <family val="2"/>
          </rPr>
          <t>Claudia Perilla:</t>
        </r>
        <r>
          <rPr>
            <sz val="9"/>
            <color indexed="81"/>
            <rFont val="Tahoma"/>
            <family val="2"/>
          </rPr>
          <t xml:space="preserve">
Diligenciar costo de estampado</t>
        </r>
      </text>
    </comment>
    <comment ref="Z29" authorId="0" shapeId="0" xr:uid="{BA37FD4B-EA74-467B-9BF5-FFD0DE4EF1ED}">
      <text>
        <r>
          <rPr>
            <b/>
            <sz val="9"/>
            <color indexed="81"/>
            <rFont val="Tahoma"/>
            <family val="2"/>
          </rPr>
          <t>Claudia Perilla:</t>
        </r>
        <r>
          <rPr>
            <sz val="9"/>
            <color indexed="81"/>
            <rFont val="Tahoma"/>
            <family val="2"/>
          </rPr>
          <t xml:space="preserve">
Diligenciar costo de estampado</t>
        </r>
      </text>
    </comment>
    <comment ref="Z30" authorId="0" shapeId="0" xr:uid="{C1283F72-70EA-49D2-99ED-F1FE9A41B47F}">
      <text>
        <r>
          <rPr>
            <b/>
            <sz val="9"/>
            <color indexed="81"/>
            <rFont val="Tahoma"/>
            <family val="2"/>
          </rPr>
          <t>Claudia Perilla:</t>
        </r>
        <r>
          <rPr>
            <sz val="9"/>
            <color indexed="81"/>
            <rFont val="Tahoma"/>
            <family val="2"/>
          </rPr>
          <t xml:space="preserve">
Diligenciar costo de estampado</t>
        </r>
      </text>
    </comment>
    <comment ref="Z31" authorId="0" shapeId="0" xr:uid="{61E224B5-DA4B-40FC-BD16-9FA35B1943B8}">
      <text>
        <r>
          <rPr>
            <b/>
            <sz val="9"/>
            <color indexed="81"/>
            <rFont val="Tahoma"/>
            <family val="2"/>
          </rPr>
          <t>Claudia Perilla:</t>
        </r>
        <r>
          <rPr>
            <sz val="9"/>
            <color indexed="81"/>
            <rFont val="Tahoma"/>
            <family val="2"/>
          </rPr>
          <t xml:space="preserve">
Diligenciar costo de estampado</t>
        </r>
      </text>
    </comment>
    <comment ref="Z32" authorId="0" shapeId="0" xr:uid="{F8AA11BF-2BF3-4493-BDC3-F7AD55B87523}">
      <text>
        <r>
          <rPr>
            <b/>
            <sz val="9"/>
            <color indexed="81"/>
            <rFont val="Tahoma"/>
            <family val="2"/>
          </rPr>
          <t>Claudia Perilla:</t>
        </r>
        <r>
          <rPr>
            <sz val="9"/>
            <color indexed="81"/>
            <rFont val="Tahoma"/>
            <family val="2"/>
          </rPr>
          <t xml:space="preserve">
Diligenciar costo de estampado</t>
        </r>
      </text>
    </comment>
    <comment ref="G41" authorId="0" shapeId="0" xr:uid="{BB268EE0-9E03-466C-9A0F-C5643726B086}">
      <text>
        <r>
          <rPr>
            <b/>
            <sz val="9"/>
            <color indexed="81"/>
            <rFont val="Tahoma"/>
            <family val="2"/>
          </rPr>
          <t>Claudia Perilla:</t>
        </r>
        <r>
          <rPr>
            <sz val="9"/>
            <color indexed="81"/>
            <rFont val="Tahoma"/>
            <family val="2"/>
          </rPr>
          <t xml:space="preserve">
Debe escoger el
 color de papel </t>
        </r>
      </text>
    </comment>
    <comment ref="P41" authorId="0" shapeId="0" xr:uid="{287B8BBA-1ED0-4A73-BD91-2679949FEE57}">
      <text>
        <r>
          <rPr>
            <b/>
            <sz val="9"/>
            <color indexed="81"/>
            <rFont val="Tahoma"/>
            <family val="2"/>
          </rPr>
          <t>Claudia Perilla:</t>
        </r>
        <r>
          <rPr>
            <sz val="9"/>
            <color indexed="81"/>
            <rFont val="Tahoma"/>
            <family val="2"/>
          </rPr>
          <t xml:space="preserve">
Debe diligenciarv el ancho del papel</t>
        </r>
      </text>
    </comment>
    <comment ref="U41" authorId="0" shapeId="0" xr:uid="{F9249AC1-A471-441E-B440-D1A11B4D3FCC}">
      <text>
        <r>
          <rPr>
            <b/>
            <sz val="9"/>
            <color indexed="81"/>
            <rFont val="Tahoma"/>
            <family val="2"/>
          </rPr>
          <t>Claudia Perilla:</t>
        </r>
        <r>
          <rPr>
            <sz val="9"/>
            <color indexed="81"/>
            <rFont val="Tahoma"/>
            <family val="2"/>
          </rPr>
          <t xml:space="preserve">
Debe diligenciar el alto del papel</t>
        </r>
      </text>
    </comment>
    <comment ref="G42" authorId="0" shapeId="0" xr:uid="{74454604-F850-4686-80DE-43063566865B}">
      <text>
        <r>
          <rPr>
            <b/>
            <sz val="9"/>
            <color indexed="81"/>
            <rFont val="Tahoma"/>
            <family val="2"/>
          </rPr>
          <t>Claudia Perilla:</t>
        </r>
        <r>
          <rPr>
            <sz val="9"/>
            <color indexed="81"/>
            <rFont val="Tahoma"/>
            <family val="2"/>
          </rPr>
          <t xml:space="preserve">
Debe escoger el
 color de papel </t>
        </r>
      </text>
    </comment>
    <comment ref="P42" authorId="0" shapeId="0" xr:uid="{589FE611-688C-4D3F-9F2A-9D8A28244F30}">
      <text>
        <r>
          <rPr>
            <b/>
            <sz val="9"/>
            <color indexed="81"/>
            <rFont val="Tahoma"/>
            <family val="2"/>
          </rPr>
          <t>Claudia Perilla:</t>
        </r>
        <r>
          <rPr>
            <sz val="9"/>
            <color indexed="81"/>
            <rFont val="Tahoma"/>
            <family val="2"/>
          </rPr>
          <t xml:space="preserve">
Debe diligenciarv el ancho del papel</t>
        </r>
      </text>
    </comment>
    <comment ref="U42" authorId="0" shapeId="0" xr:uid="{E3015B17-166F-48EB-89F4-F639E3365414}">
      <text>
        <r>
          <rPr>
            <b/>
            <sz val="9"/>
            <color indexed="81"/>
            <rFont val="Tahoma"/>
            <family val="2"/>
          </rPr>
          <t>Claudia Perilla:</t>
        </r>
        <r>
          <rPr>
            <sz val="9"/>
            <color indexed="81"/>
            <rFont val="Tahoma"/>
            <family val="2"/>
          </rPr>
          <t xml:space="preserve">
Debe diligenciar el alto del papel</t>
        </r>
      </text>
    </comment>
    <comment ref="W43" authorId="0" shapeId="0" xr:uid="{0241B32C-7D8B-49EE-B3FF-047ED363D587}">
      <text>
        <r>
          <rPr>
            <b/>
            <sz val="9"/>
            <color indexed="81"/>
            <rFont val="Tahoma"/>
            <family val="2"/>
          </rPr>
          <t>Claudia Perilla:</t>
        </r>
        <r>
          <rPr>
            <sz val="9"/>
            <color indexed="81"/>
            <rFont val="Tahoma"/>
            <family val="2"/>
          </rPr>
          <t xml:space="preserve">
No debe cambiar este numero</t>
        </r>
      </text>
    </comment>
    <comment ref="AE43" authorId="0" shapeId="0" xr:uid="{211F9049-9F1E-4FC1-9E54-7E5B7C179D5D}">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D1DC5EB-98B5-445C-B5A8-76CAB5E77714}">
      <text>
        <r>
          <rPr>
            <b/>
            <sz val="9"/>
            <color indexed="81"/>
            <rFont val="Tahoma"/>
            <family val="2"/>
          </rPr>
          <t>Claudia Perilla:</t>
        </r>
        <r>
          <rPr>
            <sz val="9"/>
            <color indexed="81"/>
            <rFont val="Tahoma"/>
            <family val="2"/>
          </rPr>
          <t xml:space="preserve">
No debe cambiar este numero</t>
        </r>
      </text>
    </comment>
    <comment ref="AE45" authorId="0" shapeId="0" xr:uid="{E0C2481D-BF11-4286-832E-EC1D081F45EB}">
      <text>
        <r>
          <rPr>
            <b/>
            <sz val="9"/>
            <color indexed="81"/>
            <rFont val="Tahoma"/>
            <family val="2"/>
          </rPr>
          <t>Claudia Perilla:</t>
        </r>
        <r>
          <rPr>
            <sz val="9"/>
            <color indexed="81"/>
            <rFont val="Tahoma"/>
            <family val="2"/>
          </rPr>
          <t xml:space="preserve">
Este 1 es fijo siempre
</t>
        </r>
      </text>
    </comment>
    <comment ref="AE46" authorId="0" shapeId="0" xr:uid="{3DE27D89-C229-4F00-9AB1-D775E1D5FA4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EC8045D-D85F-45E6-8016-49CC8E2D817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73671787-9BC4-4136-9BDC-B40D9A03CBA4}">
      <text>
        <r>
          <rPr>
            <b/>
            <sz val="9"/>
            <color indexed="81"/>
            <rFont val="Tahoma"/>
            <family val="2"/>
          </rPr>
          <t>Claudia Perilla:</t>
        </r>
        <r>
          <rPr>
            <sz val="9"/>
            <color indexed="81"/>
            <rFont val="Tahoma"/>
            <family val="2"/>
          </rPr>
          <t xml:space="preserve">
No debe cambiar este numero</t>
        </r>
      </text>
    </comment>
    <comment ref="G48" authorId="0" shapeId="0" xr:uid="{581D5A3F-6EA2-45D5-BB93-89BFCE74458C}">
      <text>
        <r>
          <rPr>
            <b/>
            <sz val="9"/>
            <color indexed="81"/>
            <rFont val="Tahoma"/>
            <family val="2"/>
          </rPr>
          <t>Claudia Perilla:</t>
        </r>
        <r>
          <rPr>
            <sz val="9"/>
            <color indexed="81"/>
            <rFont val="Tahoma"/>
            <family val="2"/>
          </rPr>
          <t xml:space="preserve">
Escoja el vinilo</t>
        </r>
      </text>
    </comment>
    <comment ref="AE48" authorId="0" shapeId="0" xr:uid="{7769C6DD-8BFF-4E2F-A6AC-F8D6690F038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281D28F-EE6C-403C-B41F-481FA7E881D1}">
      <text>
        <r>
          <rPr>
            <b/>
            <sz val="9"/>
            <color indexed="81"/>
            <rFont val="Tahoma"/>
            <family val="2"/>
          </rPr>
          <t>Claudia Perilla:</t>
        </r>
        <r>
          <rPr>
            <sz val="9"/>
            <color indexed="81"/>
            <rFont val="Tahoma"/>
            <family val="2"/>
          </rPr>
          <t xml:space="preserve">
Debe colocar "1" si debe llevar este material
</t>
        </r>
      </text>
    </comment>
    <comment ref="W50" authorId="0" shapeId="0" xr:uid="{66FBBB7F-6B4D-4ADA-BFED-0E3840036A6C}">
      <text>
        <r>
          <rPr>
            <b/>
            <sz val="9"/>
            <color indexed="81"/>
            <rFont val="Tahoma"/>
            <family val="2"/>
          </rPr>
          <t>Claudia Perilla:</t>
        </r>
        <r>
          <rPr>
            <sz val="9"/>
            <color indexed="81"/>
            <rFont val="Tahoma"/>
            <family val="2"/>
          </rPr>
          <t xml:space="preserve">
Debe colocar "1" si debe llevar este material
</t>
        </r>
      </text>
    </comment>
    <comment ref="W51" authorId="0" shapeId="0" xr:uid="{FFC88111-9A66-483E-8A67-C3ADC3557571}">
      <text>
        <r>
          <rPr>
            <b/>
            <sz val="9"/>
            <color indexed="81"/>
            <rFont val="Tahoma"/>
            <family val="2"/>
          </rPr>
          <t>Claudia Perilla:</t>
        </r>
        <r>
          <rPr>
            <sz val="9"/>
            <color indexed="81"/>
            <rFont val="Tahoma"/>
            <family val="2"/>
          </rPr>
          <t xml:space="preserve">
Debe colocar "1" si debe llevar este material
</t>
        </r>
      </text>
    </comment>
    <comment ref="W52" authorId="0" shapeId="0" xr:uid="{68A7A32C-C167-433A-B075-BCEF0D84C7D1}">
      <text>
        <r>
          <rPr>
            <b/>
            <sz val="9"/>
            <color indexed="81"/>
            <rFont val="Tahoma"/>
            <family val="2"/>
          </rPr>
          <t>Claudia Perilla:</t>
        </r>
        <r>
          <rPr>
            <sz val="9"/>
            <color indexed="81"/>
            <rFont val="Tahoma"/>
            <family val="2"/>
          </rPr>
          <t xml:space="preserve">
Debe colocar "1" si debe llevar este material
</t>
        </r>
      </text>
    </comment>
    <comment ref="W53" authorId="0" shapeId="0" xr:uid="{77436C07-3819-49B0-B23D-45A860417EEA}">
      <text>
        <r>
          <rPr>
            <b/>
            <sz val="9"/>
            <color indexed="81"/>
            <rFont val="Tahoma"/>
            <family val="2"/>
          </rPr>
          <t>Claudia Perilla:</t>
        </r>
        <r>
          <rPr>
            <sz val="9"/>
            <color indexed="81"/>
            <rFont val="Tahoma"/>
            <family val="2"/>
          </rPr>
          <t xml:space="preserve">
Debe colocar "1" si debe llevar este material
</t>
        </r>
      </text>
    </comment>
    <comment ref="W54" authorId="0" shapeId="0" xr:uid="{E34593F5-A1B5-4591-9DA5-5F81188A82BF}">
      <text>
        <r>
          <rPr>
            <b/>
            <sz val="9"/>
            <color indexed="81"/>
            <rFont val="Tahoma"/>
            <family val="2"/>
          </rPr>
          <t>Claudia Perilla:</t>
        </r>
        <r>
          <rPr>
            <sz val="9"/>
            <color indexed="81"/>
            <rFont val="Tahoma"/>
            <family val="2"/>
          </rPr>
          <t xml:space="preserve">
Debe colocar "1" si debe llevar este material
</t>
        </r>
      </text>
    </comment>
    <comment ref="W55" authorId="0" shapeId="0" xr:uid="{5499610C-70E5-4329-BABB-71511970C9AF}">
      <text>
        <r>
          <rPr>
            <b/>
            <sz val="9"/>
            <color indexed="81"/>
            <rFont val="Tahoma"/>
            <family val="2"/>
          </rPr>
          <t>Claudia Perilla:</t>
        </r>
        <r>
          <rPr>
            <sz val="9"/>
            <color indexed="81"/>
            <rFont val="Tahoma"/>
            <family val="2"/>
          </rPr>
          <t xml:space="preserve">
Debe colocar "1" si debe llevar este material
</t>
        </r>
      </text>
    </comment>
    <comment ref="W56" authorId="0" shapeId="0" xr:uid="{669D4458-BCC8-4427-96E2-3F693ABAF761}">
      <text>
        <r>
          <rPr>
            <b/>
            <sz val="9"/>
            <color indexed="81"/>
            <rFont val="Tahoma"/>
            <family val="2"/>
          </rPr>
          <t>Claudia Perilla:</t>
        </r>
        <r>
          <rPr>
            <sz val="9"/>
            <color indexed="81"/>
            <rFont val="Tahoma"/>
            <family val="2"/>
          </rPr>
          <t xml:space="preserve">
Debe colocar "1" si debe llevar este material
</t>
        </r>
      </text>
    </comment>
    <comment ref="W57" authorId="0" shapeId="0" xr:uid="{E73063E3-72F6-451C-854C-78AA981C529A}">
      <text>
        <r>
          <rPr>
            <b/>
            <sz val="9"/>
            <color indexed="81"/>
            <rFont val="Tahoma"/>
            <family val="2"/>
          </rPr>
          <t>Claudia Perilla:</t>
        </r>
        <r>
          <rPr>
            <sz val="9"/>
            <color indexed="81"/>
            <rFont val="Tahoma"/>
            <family val="2"/>
          </rPr>
          <t xml:space="preserve">
Debe colocar "1" si debe llevar este material
</t>
        </r>
      </text>
    </comment>
    <comment ref="W58" authorId="0" shapeId="0" xr:uid="{2C6EF90F-3402-4884-97B8-C6B230846914}">
      <text>
        <r>
          <rPr>
            <b/>
            <sz val="9"/>
            <color indexed="81"/>
            <rFont val="Tahoma"/>
            <family val="2"/>
          </rPr>
          <t>Claudia Perilla:</t>
        </r>
        <r>
          <rPr>
            <sz val="9"/>
            <color indexed="81"/>
            <rFont val="Tahoma"/>
            <family val="2"/>
          </rPr>
          <t xml:space="preserve">
Debe colocar una 
"X" si debe llevar este material
</t>
        </r>
      </text>
    </comment>
    <comment ref="W59" authorId="0" shapeId="0" xr:uid="{07160240-ED53-4A13-ABDC-06C4A0BA3971}">
      <text>
        <r>
          <rPr>
            <b/>
            <sz val="9"/>
            <color indexed="81"/>
            <rFont val="Tahoma"/>
            <family val="2"/>
          </rPr>
          <t>Claudia Perilla:</t>
        </r>
        <r>
          <rPr>
            <sz val="9"/>
            <color indexed="81"/>
            <rFont val="Tahoma"/>
            <family val="2"/>
          </rPr>
          <t xml:space="preserve">
Debe colocar una 
"X" si debe llevar este material
</t>
        </r>
      </text>
    </comment>
    <comment ref="W60" authorId="0" shapeId="0" xr:uid="{85A56555-F624-469E-99C4-9A09E38D9DE7}">
      <text>
        <r>
          <rPr>
            <b/>
            <sz val="9"/>
            <color indexed="81"/>
            <rFont val="Tahoma"/>
            <family val="2"/>
          </rPr>
          <t>Claudia Perilla:</t>
        </r>
        <r>
          <rPr>
            <sz val="9"/>
            <color indexed="81"/>
            <rFont val="Tahoma"/>
            <family val="2"/>
          </rPr>
          <t xml:space="preserve">
Debe colocar una 
"X" si debe llevar este material
</t>
        </r>
      </text>
    </comment>
    <comment ref="W61" authorId="0" shapeId="0" xr:uid="{12FE6D3C-67AC-4CDF-9CBA-909E0855DD98}">
      <text>
        <r>
          <rPr>
            <b/>
            <sz val="9"/>
            <color indexed="81"/>
            <rFont val="Tahoma"/>
            <family val="2"/>
          </rPr>
          <t>Claudia Perilla:</t>
        </r>
        <r>
          <rPr>
            <sz val="9"/>
            <color indexed="81"/>
            <rFont val="Tahoma"/>
            <family val="2"/>
          </rPr>
          <t xml:space="preserve">
Debe colocar una 
"X" si debe llevar este material
</t>
        </r>
      </text>
    </comment>
    <comment ref="W62" authorId="0" shapeId="0" xr:uid="{83CBE444-8518-4FF8-8FFF-487517FC77C6}">
      <text>
        <r>
          <rPr>
            <b/>
            <sz val="9"/>
            <color indexed="81"/>
            <rFont val="Tahoma"/>
            <family val="2"/>
          </rPr>
          <t>Claudia Perilla:</t>
        </r>
        <r>
          <rPr>
            <sz val="9"/>
            <color indexed="81"/>
            <rFont val="Tahoma"/>
            <family val="2"/>
          </rPr>
          <t xml:space="preserve">
Debe colocar una 
"X" si debe llevar este material
</t>
        </r>
      </text>
    </comment>
    <comment ref="W63" authorId="0" shapeId="0" xr:uid="{60AE9FFA-31BA-4F3F-B8E8-040FE72AB79A}">
      <text>
        <r>
          <rPr>
            <b/>
            <sz val="9"/>
            <color indexed="81"/>
            <rFont val="Tahoma"/>
            <family val="2"/>
          </rPr>
          <t>Claudia Perilla:</t>
        </r>
        <r>
          <rPr>
            <sz val="9"/>
            <color indexed="81"/>
            <rFont val="Tahoma"/>
            <family val="2"/>
          </rPr>
          <t xml:space="preserve">
Debe colocar una 
"X" si debe llevar este material
</t>
        </r>
      </text>
    </comment>
    <comment ref="W64" authorId="0" shapeId="0" xr:uid="{A5A2FF1D-FA90-4F9C-BC49-17E27B140066}">
      <text>
        <r>
          <rPr>
            <b/>
            <sz val="9"/>
            <color indexed="81"/>
            <rFont val="Tahoma"/>
            <family val="2"/>
          </rPr>
          <t>Claudia Perilla:</t>
        </r>
        <r>
          <rPr>
            <sz val="9"/>
            <color indexed="81"/>
            <rFont val="Tahoma"/>
            <family val="2"/>
          </rPr>
          <t xml:space="preserve">
Debe colocar una 
"X" si debe llevar este material
</t>
        </r>
      </text>
    </comment>
    <comment ref="M69" authorId="0" shapeId="0" xr:uid="{28F99C87-9B0D-45BA-915C-13AC1C942EAA}">
      <text>
        <r>
          <rPr>
            <b/>
            <sz val="9"/>
            <color indexed="81"/>
            <rFont val="Tahoma"/>
            <family val="2"/>
          </rPr>
          <t>Claudia Perilla: Coloca en la clave de clasificacion ROPMAQ1</t>
        </r>
      </text>
    </comment>
    <comment ref="AA70" authorId="0" shapeId="0" xr:uid="{E3D45B20-5B04-4744-B8AF-A3F23ADA7E2D}">
      <text>
        <r>
          <rPr>
            <b/>
            <sz val="9"/>
            <color indexed="81"/>
            <rFont val="Tahoma"/>
            <family val="2"/>
          </rPr>
          <t>Claudia Perilla:</t>
        </r>
        <r>
          <rPr>
            <sz val="9"/>
            <color indexed="81"/>
            <rFont val="Tahoma"/>
            <family val="2"/>
          </rPr>
          <t xml:space="preserve">
Diligenciar Cantidad de partes a cotar
</t>
        </r>
      </text>
    </comment>
    <comment ref="AA71" authorId="0" shapeId="0" xr:uid="{4E3CD111-D49E-4C2C-878A-40AAF82CD04D}">
      <text>
        <r>
          <rPr>
            <b/>
            <sz val="9"/>
            <color indexed="81"/>
            <rFont val="Tahoma"/>
            <family val="2"/>
          </rPr>
          <t>Claudia Perilla:</t>
        </r>
        <r>
          <rPr>
            <sz val="9"/>
            <color indexed="81"/>
            <rFont val="Tahoma"/>
            <family val="2"/>
          </rPr>
          <t xml:space="preserve">
Diligenciar Cantidad de partes a cotar</t>
        </r>
      </text>
    </comment>
    <comment ref="AA72" authorId="0" shapeId="0" xr:uid="{AC2E429D-0348-4B09-8001-62C7F0459F5B}">
      <text>
        <r>
          <rPr>
            <b/>
            <sz val="9"/>
            <color indexed="81"/>
            <rFont val="Tahoma"/>
            <family val="2"/>
          </rPr>
          <t>Claudia Perilla:</t>
        </r>
        <r>
          <rPr>
            <sz val="9"/>
            <color indexed="81"/>
            <rFont val="Tahoma"/>
            <family val="2"/>
          </rPr>
          <t xml:space="preserve">
Diligenciar Cantidad de partes a estampar</t>
        </r>
      </text>
    </comment>
    <comment ref="AA73" authorId="0" shapeId="0" xr:uid="{60A4C82C-6E03-418D-BE3E-34FA8BFB162D}">
      <text>
        <r>
          <rPr>
            <b/>
            <sz val="9"/>
            <color indexed="81"/>
            <rFont val="Tahoma"/>
            <family val="2"/>
          </rPr>
          <t>Claudia Perilla:</t>
        </r>
        <r>
          <rPr>
            <sz val="9"/>
            <color indexed="81"/>
            <rFont val="Tahoma"/>
            <family val="2"/>
          </rPr>
          <t xml:space="preserve">
Diligenciar Cantidad de partes a estampar</t>
        </r>
      </text>
    </comment>
    <comment ref="AD75" authorId="0" shapeId="0" xr:uid="{6E59077A-E46B-451A-B22E-88B59239698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90CD5A52-C20A-4657-99CE-B8320DF42846}">
      <text>
        <r>
          <rPr>
            <b/>
            <sz val="9"/>
            <color indexed="81"/>
            <rFont val="Tahoma"/>
            <family val="2"/>
          </rPr>
          <t>Claudia Perilla:</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E29CD06-15F4-48C4-B80D-DD346E45B4D7}">
      <text>
        <r>
          <rPr>
            <b/>
            <sz val="9"/>
            <color indexed="81"/>
            <rFont val="Tahoma"/>
            <family val="2"/>
          </rPr>
          <t>Claudia Perilla:</t>
        </r>
        <r>
          <rPr>
            <sz val="9"/>
            <color indexed="81"/>
            <rFont val="Tahoma"/>
            <family val="2"/>
          </rPr>
          <t xml:space="preserve">
Dligenciar SI si lleva , de lo contrario poner NO</t>
        </r>
      </text>
    </comment>
    <comment ref="AD3" authorId="0" shapeId="0" xr:uid="{A9DBC1FA-9B42-4A65-AA18-FB3B835ED46E}">
      <text>
        <r>
          <rPr>
            <b/>
            <sz val="9"/>
            <color indexed="81"/>
            <rFont val="Tahoma"/>
            <family val="2"/>
          </rPr>
          <t>Claudia Perilla:</t>
        </r>
        <r>
          <rPr>
            <sz val="9"/>
            <color indexed="81"/>
            <rFont val="Tahoma"/>
            <family val="2"/>
          </rPr>
          <t xml:space="preserve">
Dligenciar SI si lleva , de lo contrario poner NO</t>
        </r>
      </text>
    </comment>
    <comment ref="AI3" authorId="0" shapeId="0" xr:uid="{C4730751-D4F4-4806-AAF2-2D9948373E37}">
      <text>
        <r>
          <rPr>
            <b/>
            <sz val="9"/>
            <color indexed="81"/>
            <rFont val="Tahoma"/>
            <family val="2"/>
          </rPr>
          <t>Claudia Perilla:</t>
        </r>
        <r>
          <rPr>
            <sz val="9"/>
            <color indexed="81"/>
            <rFont val="Tahoma"/>
            <family val="2"/>
          </rPr>
          <t xml:space="preserve">
Dligenciar SI si lleva , de lo contrario poner NO</t>
        </r>
      </text>
    </comment>
    <comment ref="AN3" authorId="0" shapeId="0" xr:uid="{0CE82448-5DD4-4886-B930-2BF06C794AB4}">
      <text>
        <r>
          <rPr>
            <b/>
            <sz val="9"/>
            <color indexed="81"/>
            <rFont val="Tahoma"/>
            <family val="2"/>
          </rPr>
          <t>Claudia Perilla:</t>
        </r>
        <r>
          <rPr>
            <sz val="9"/>
            <color indexed="81"/>
            <rFont val="Tahoma"/>
            <family val="2"/>
          </rPr>
          <t xml:space="preserve">
Dligenciar SI si lleva , de lo contrario poner NO</t>
        </r>
      </text>
    </comment>
    <comment ref="AA6" authorId="0" shapeId="0" xr:uid="{00BEABBB-A98F-4D76-BD94-9EF6F418F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54B0CDF6-4DFB-4F60-A3D9-580561CA723A}">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D943DCEC-BB26-4DA3-BB89-F644EE01181C}">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6CAA924F-3D1E-422A-B157-7374F63DAF7B}">
      <text>
        <r>
          <rPr>
            <b/>
            <sz val="9"/>
            <color indexed="81"/>
            <rFont val="Tahoma"/>
            <family val="2"/>
          </rPr>
          <t>Andres Rodriguez:</t>
        </r>
        <r>
          <rPr>
            <sz val="9"/>
            <color indexed="81"/>
            <rFont val="Tahoma"/>
            <family val="2"/>
          </rPr>
          <t xml:space="preserve">
Si es Infaltable Diligencie</t>
        </r>
      </text>
    </comment>
    <comment ref="AT22" authorId="0" shapeId="0" xr:uid="{9E0A1307-E4F6-42F6-A35B-9E7F671449F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7C550320-53B1-4CD3-8FCD-3FC9B7E765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0750775-C5D9-4BEE-8663-553AC1A136C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B1164C11-AC85-473B-B51B-7275B72CA7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ACD95D0-CF46-4C2C-8F6D-3696057C3684}">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5AE92E6-98F3-4DA4-9E74-5ABCC21A3D2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70E506-9ACA-46E8-BECB-78194640DB0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7C4A004E-EC86-4CE4-BA29-825CFCB6BB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A9F4971-7C80-47F7-B33E-94EA678B50E7}">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DC1B755-1678-4ECD-816E-31818F0872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EE847312-5C1B-4024-9DB9-AF53A0450D6E}">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9E6E634-93C9-4619-AF1F-8BFBCDE10A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04A3A9A-09BC-4E5A-85CB-B3EBEEA6EFB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F4352A3B-90CD-480C-A0EF-D55DCBAC51E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89979BC-EBE4-426B-8B7D-B2D82E3F8BC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E847568-2A1E-41B8-AC3E-70912564D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08622A7-F0FF-4907-9B8D-76159F729CD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E6A0A29-62D7-48EB-A1F4-1962615593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9CBC89F-1A17-4E16-9DB8-B57AE63DE55C}">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63A72B0-7086-4A9F-A0A6-9D0DDBECC4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AC862CDA-6698-471B-8781-B5775D1FF5F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7DA5FC8-1AEA-4C86-97A9-3E6E3B0A5D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9B6CADE-79C3-4502-B257-BB00710B46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60B9AB8B-82C1-4875-8B1B-0803856DE5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4A45F91-7057-4909-AE3A-7CDBF841900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0B85775-BBCF-4A81-9C3F-87A258DE34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469663EF-4E0E-4389-8C5D-A1922EE4494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6104426-9651-4DD1-9FA8-8D5DF8A43D4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13A5-AF78-453A-8BCC-AD29ED3582C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A4B6B58-48AA-43FF-9A48-5A32829EDB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F109DF6-9287-4F72-9AE4-A74284B67F8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AE4C45C-5B7E-4FF6-B840-1951A1A46B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0362DD04-8AAF-48B8-B952-6F481EDF20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6A448A1-BDFE-46E4-935E-C864D51F6A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4401F4AF-718E-4C80-BB04-A4D60F01B726}">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62E6687-E36A-44CB-9B54-956C96590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32FE57A9-1501-4762-A56A-2C0936905B3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A1BDC7-FAB8-4523-8EC9-518A83508D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E7B0206-D7F5-4539-B944-3B6CA2ED353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AADF80E-5A29-45E9-84E6-A4A0934A37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9BD9B16-12B4-4F75-9562-2F75E161149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69E92B7-2CA3-420D-B8DE-93714C524583}">
      <text>
        <r>
          <rPr>
            <b/>
            <sz val="9"/>
            <color indexed="81"/>
            <rFont val="Tahoma"/>
            <family val="2"/>
          </rPr>
          <t>Claudia Perilla:</t>
        </r>
        <r>
          <rPr>
            <sz val="9"/>
            <color indexed="81"/>
            <rFont val="Tahoma"/>
            <family val="2"/>
          </rPr>
          <t xml:space="preserve">
Debe diligenciar Version de FC</t>
        </r>
      </text>
    </comment>
    <comment ref="F6" authorId="0" shapeId="0" xr:uid="{87669A23-8770-4C55-B11C-A692DAC876C7}">
      <text>
        <r>
          <rPr>
            <b/>
            <sz val="9"/>
            <color indexed="81"/>
            <rFont val="Tahoma"/>
            <family val="2"/>
          </rPr>
          <t>Claudia Perilla:</t>
        </r>
        <r>
          <rPr>
            <sz val="9"/>
            <color indexed="81"/>
            <rFont val="Tahoma"/>
            <family val="2"/>
          </rPr>
          <t xml:space="preserve">
Seleccionar tipo de tejido para que calcule tasa</t>
        </r>
      </text>
    </comment>
    <comment ref="M6" authorId="0" shapeId="0" xr:uid="{C1D64605-447B-46E6-9F75-B62BB99362D5}">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3FB70D6-B57F-4B40-B76A-627C299D39EA}">
      <text>
        <r>
          <rPr>
            <b/>
            <sz val="9"/>
            <color indexed="81"/>
            <rFont val="Tahoma"/>
            <family val="2"/>
          </rPr>
          <t>Claudia Perilla:</t>
        </r>
        <r>
          <rPr>
            <sz val="9"/>
            <color indexed="81"/>
            <rFont val="Tahoma"/>
            <family val="2"/>
          </rPr>
          <t xml:space="preserve">
Debe colocar obligatorio # prendas por codigo de PT</t>
        </r>
      </text>
    </comment>
    <comment ref="P10" authorId="0" shapeId="0" xr:uid="{EED3B55A-A83D-4FE1-B9AA-26CA385B497F}">
      <text>
        <r>
          <rPr>
            <b/>
            <sz val="9"/>
            <color indexed="81"/>
            <rFont val="Tahoma"/>
            <family val="2"/>
          </rPr>
          <t>Claudia Perilla:</t>
        </r>
        <r>
          <rPr>
            <sz val="9"/>
            <color indexed="81"/>
            <rFont val="Tahoma"/>
            <family val="2"/>
          </rPr>
          <t xml:space="preserve">
Debe diligenciar si o no</t>
        </r>
      </text>
    </comment>
    <comment ref="B12" authorId="0" shapeId="0" xr:uid="{9C004241-AE45-4C95-ADFA-723BE139D75D}">
      <text>
        <r>
          <rPr>
            <b/>
            <sz val="9"/>
            <color indexed="81"/>
            <rFont val="Tahoma"/>
            <family val="2"/>
          </rPr>
          <t>Claudia Perilla:</t>
        </r>
        <r>
          <rPr>
            <sz val="9"/>
            <color indexed="81"/>
            <rFont val="Tahoma"/>
            <family val="2"/>
          </rPr>
          <t xml:space="preserve">
Realizar el filtro
</t>
        </r>
      </text>
    </comment>
    <comment ref="Z13" authorId="0" shapeId="0" xr:uid="{E58C8C58-A28C-4A44-AA93-CCF24A6C43AB}">
      <text>
        <r>
          <rPr>
            <b/>
            <sz val="9"/>
            <color indexed="81"/>
            <rFont val="Tahoma"/>
            <family val="2"/>
          </rPr>
          <t>Claudia Perilla:</t>
        </r>
        <r>
          <rPr>
            <sz val="9"/>
            <color indexed="81"/>
            <rFont val="Tahoma"/>
            <family val="2"/>
          </rPr>
          <t xml:space="preserve">
Diligenciar costo de estampado</t>
        </r>
      </text>
    </comment>
    <comment ref="AG13" authorId="0" shapeId="0" xr:uid="{6B2D99BA-F549-4C19-BB24-0ABE11E0FBB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4926C39-1887-48CA-AEA3-D98201634537}">
      <text>
        <r>
          <rPr>
            <b/>
            <sz val="9"/>
            <color indexed="81"/>
            <rFont val="Tahoma"/>
            <family val="2"/>
          </rPr>
          <t>Claudia Perilla:</t>
        </r>
        <r>
          <rPr>
            <sz val="9"/>
            <color indexed="81"/>
            <rFont val="Tahoma"/>
            <family val="2"/>
          </rPr>
          <t xml:space="preserve">
Diligenciar costo de estampado</t>
        </r>
      </text>
    </comment>
    <comment ref="Z15" authorId="0" shapeId="0" xr:uid="{456EA094-60B3-4BED-80F4-C6DEBB760413}">
      <text>
        <r>
          <rPr>
            <b/>
            <sz val="9"/>
            <color indexed="81"/>
            <rFont val="Tahoma"/>
            <family val="2"/>
          </rPr>
          <t>Claudia Perilla:</t>
        </r>
        <r>
          <rPr>
            <sz val="9"/>
            <color indexed="81"/>
            <rFont val="Tahoma"/>
            <family val="2"/>
          </rPr>
          <t xml:space="preserve">
Diligenciar costo de estampado</t>
        </r>
      </text>
    </comment>
    <comment ref="Z16" authorId="0" shapeId="0" xr:uid="{E6D909FC-BBB8-428B-A6ED-AA23877DA005}">
      <text>
        <r>
          <rPr>
            <b/>
            <sz val="9"/>
            <color indexed="81"/>
            <rFont val="Tahoma"/>
            <family val="2"/>
          </rPr>
          <t>Claudia Perilla:</t>
        </r>
        <r>
          <rPr>
            <sz val="9"/>
            <color indexed="81"/>
            <rFont val="Tahoma"/>
            <family val="2"/>
          </rPr>
          <t xml:space="preserve">
Diligenciar costo de estampado</t>
        </r>
      </text>
    </comment>
    <comment ref="Z17" authorId="0" shapeId="0" xr:uid="{F055A249-FBF6-4ACA-AD5C-9EAC6A8952B6}">
      <text>
        <r>
          <rPr>
            <b/>
            <sz val="9"/>
            <color indexed="81"/>
            <rFont val="Tahoma"/>
            <family val="2"/>
          </rPr>
          <t>Claudia Perilla:</t>
        </r>
        <r>
          <rPr>
            <sz val="9"/>
            <color indexed="81"/>
            <rFont val="Tahoma"/>
            <family val="2"/>
          </rPr>
          <t xml:space="preserve">
Diligenciar costo de estampado</t>
        </r>
      </text>
    </comment>
    <comment ref="Z18" authorId="0" shapeId="0" xr:uid="{E0D2DB05-7A14-485A-8672-6418D641B52C}">
      <text>
        <r>
          <rPr>
            <b/>
            <sz val="9"/>
            <color indexed="81"/>
            <rFont val="Tahoma"/>
            <family val="2"/>
          </rPr>
          <t>Claudia Perilla:</t>
        </r>
        <r>
          <rPr>
            <sz val="9"/>
            <color indexed="81"/>
            <rFont val="Tahoma"/>
            <family val="2"/>
          </rPr>
          <t xml:space="preserve">
Diligenciar costo de estampado</t>
        </r>
      </text>
    </comment>
    <comment ref="Z19" authorId="0" shapeId="0" xr:uid="{D9CBAEB5-DE76-4908-BC6A-6C1F3BED86DA}">
      <text>
        <r>
          <rPr>
            <b/>
            <sz val="9"/>
            <color indexed="81"/>
            <rFont val="Tahoma"/>
            <family val="2"/>
          </rPr>
          <t>Claudia Perilla:</t>
        </r>
        <r>
          <rPr>
            <sz val="9"/>
            <color indexed="81"/>
            <rFont val="Tahoma"/>
            <family val="2"/>
          </rPr>
          <t xml:space="preserve">
Diligenciar costo de estampado</t>
        </r>
      </text>
    </comment>
    <comment ref="Z20" authorId="0" shapeId="0" xr:uid="{7A958AA8-C826-4D7E-B7C1-2A8A176A044C}">
      <text>
        <r>
          <rPr>
            <b/>
            <sz val="9"/>
            <color indexed="81"/>
            <rFont val="Tahoma"/>
            <family val="2"/>
          </rPr>
          <t>Claudia Perilla:</t>
        </r>
        <r>
          <rPr>
            <sz val="9"/>
            <color indexed="81"/>
            <rFont val="Tahoma"/>
            <family val="2"/>
          </rPr>
          <t xml:space="preserve">
Diligenciar costo de estampado</t>
        </r>
      </text>
    </comment>
    <comment ref="Z21" authorId="0" shapeId="0" xr:uid="{623774A7-7B76-4A0F-A1B8-086BD7C80E45}">
      <text>
        <r>
          <rPr>
            <b/>
            <sz val="9"/>
            <color indexed="81"/>
            <rFont val="Tahoma"/>
            <family val="2"/>
          </rPr>
          <t>Claudia Perilla:</t>
        </r>
        <r>
          <rPr>
            <sz val="9"/>
            <color indexed="81"/>
            <rFont val="Tahoma"/>
            <family val="2"/>
          </rPr>
          <t xml:space="preserve">
Diligenciar costo de estampado</t>
        </r>
      </text>
    </comment>
    <comment ref="Z22" authorId="0" shapeId="0" xr:uid="{9CF501DF-75B1-4638-BF89-70C5D8A99AEC}">
      <text>
        <r>
          <rPr>
            <b/>
            <sz val="9"/>
            <color indexed="81"/>
            <rFont val="Tahoma"/>
            <family val="2"/>
          </rPr>
          <t>Claudia Perilla:</t>
        </r>
        <r>
          <rPr>
            <sz val="9"/>
            <color indexed="81"/>
            <rFont val="Tahoma"/>
            <family val="2"/>
          </rPr>
          <t xml:space="preserve">
Diligenciar costo de estampado</t>
        </r>
      </text>
    </comment>
    <comment ref="Z23" authorId="0" shapeId="0" xr:uid="{326F3772-B37A-49F3-A83F-53AE747ED2E3}">
      <text>
        <r>
          <rPr>
            <b/>
            <sz val="9"/>
            <color indexed="81"/>
            <rFont val="Tahoma"/>
            <family val="2"/>
          </rPr>
          <t>Claudia Perilla:</t>
        </r>
        <r>
          <rPr>
            <sz val="9"/>
            <color indexed="81"/>
            <rFont val="Tahoma"/>
            <family val="2"/>
          </rPr>
          <t xml:space="preserve">
Diligenciar costo de estampado</t>
        </r>
      </text>
    </comment>
    <comment ref="Z24" authorId="0" shapeId="0" xr:uid="{FB2D08F1-4452-4B68-AA92-293481CAF344}">
      <text>
        <r>
          <rPr>
            <b/>
            <sz val="9"/>
            <color indexed="81"/>
            <rFont val="Tahoma"/>
            <family val="2"/>
          </rPr>
          <t>Claudia Perilla:</t>
        </r>
        <r>
          <rPr>
            <sz val="9"/>
            <color indexed="81"/>
            <rFont val="Tahoma"/>
            <family val="2"/>
          </rPr>
          <t xml:space="preserve">
Diligenciar costo de estampado</t>
        </r>
      </text>
    </comment>
    <comment ref="Z25" authorId="0" shapeId="0" xr:uid="{14CEF81B-2BB3-45D6-B35D-A72913BFA65D}">
      <text>
        <r>
          <rPr>
            <b/>
            <sz val="9"/>
            <color indexed="81"/>
            <rFont val="Tahoma"/>
            <family val="2"/>
          </rPr>
          <t>Claudia Perilla:</t>
        </r>
        <r>
          <rPr>
            <sz val="9"/>
            <color indexed="81"/>
            <rFont val="Tahoma"/>
            <family val="2"/>
          </rPr>
          <t xml:space="preserve">
Diligenciar costo de estampado</t>
        </r>
      </text>
    </comment>
    <comment ref="Z26" authorId="0" shapeId="0" xr:uid="{F83A894A-F49E-4F53-8228-2AF1D635C53E}">
      <text>
        <r>
          <rPr>
            <b/>
            <sz val="9"/>
            <color indexed="81"/>
            <rFont val="Tahoma"/>
            <family val="2"/>
          </rPr>
          <t>Claudia Perilla:</t>
        </r>
        <r>
          <rPr>
            <sz val="9"/>
            <color indexed="81"/>
            <rFont val="Tahoma"/>
            <family val="2"/>
          </rPr>
          <t xml:space="preserve">
Diligenciar costo de estampado</t>
        </r>
      </text>
    </comment>
    <comment ref="Z27" authorId="0" shapeId="0" xr:uid="{FA78C790-C96A-455B-B11F-9F0401EA286F}">
      <text>
        <r>
          <rPr>
            <b/>
            <sz val="9"/>
            <color indexed="81"/>
            <rFont val="Tahoma"/>
            <family val="2"/>
          </rPr>
          <t>Claudia Perilla:</t>
        </r>
        <r>
          <rPr>
            <sz val="9"/>
            <color indexed="81"/>
            <rFont val="Tahoma"/>
            <family val="2"/>
          </rPr>
          <t xml:space="preserve">
Diligenciar costo de estampado</t>
        </r>
      </text>
    </comment>
    <comment ref="Z28" authorId="0" shapeId="0" xr:uid="{CBE5E755-BADC-4250-8B2D-66F1E44114EE}">
      <text>
        <r>
          <rPr>
            <b/>
            <sz val="9"/>
            <color indexed="81"/>
            <rFont val="Tahoma"/>
            <family val="2"/>
          </rPr>
          <t>Claudia Perilla:</t>
        </r>
        <r>
          <rPr>
            <sz val="9"/>
            <color indexed="81"/>
            <rFont val="Tahoma"/>
            <family val="2"/>
          </rPr>
          <t xml:space="preserve">
Diligenciar costo de estampado</t>
        </r>
      </text>
    </comment>
    <comment ref="Z29" authorId="0" shapeId="0" xr:uid="{42E92069-B0EA-45CD-884F-A0FDC083BCB7}">
      <text>
        <r>
          <rPr>
            <b/>
            <sz val="9"/>
            <color indexed="81"/>
            <rFont val="Tahoma"/>
            <family val="2"/>
          </rPr>
          <t>Claudia Perilla:</t>
        </r>
        <r>
          <rPr>
            <sz val="9"/>
            <color indexed="81"/>
            <rFont val="Tahoma"/>
            <family val="2"/>
          </rPr>
          <t xml:space="preserve">
Diligenciar costo de estampado</t>
        </r>
      </text>
    </comment>
    <comment ref="Z30" authorId="0" shapeId="0" xr:uid="{C1FD1596-5A6D-4E6B-ADDA-40F2F234EA13}">
      <text>
        <r>
          <rPr>
            <b/>
            <sz val="9"/>
            <color indexed="81"/>
            <rFont val="Tahoma"/>
            <family val="2"/>
          </rPr>
          <t>Claudia Perilla:</t>
        </r>
        <r>
          <rPr>
            <sz val="9"/>
            <color indexed="81"/>
            <rFont val="Tahoma"/>
            <family val="2"/>
          </rPr>
          <t xml:space="preserve">
Diligenciar costo de estampado</t>
        </r>
      </text>
    </comment>
    <comment ref="Z31" authorId="0" shapeId="0" xr:uid="{FAF383B7-9101-4968-B608-78204876014D}">
      <text>
        <r>
          <rPr>
            <b/>
            <sz val="9"/>
            <color indexed="81"/>
            <rFont val="Tahoma"/>
            <family val="2"/>
          </rPr>
          <t>Claudia Perilla:</t>
        </r>
        <r>
          <rPr>
            <sz val="9"/>
            <color indexed="81"/>
            <rFont val="Tahoma"/>
            <family val="2"/>
          </rPr>
          <t xml:space="preserve">
Diligenciar costo de estampado</t>
        </r>
      </text>
    </comment>
    <comment ref="Z32" authorId="0" shapeId="0" xr:uid="{94205CC8-ADFC-4CCA-9274-5A69F23F3151}">
      <text>
        <r>
          <rPr>
            <b/>
            <sz val="9"/>
            <color indexed="81"/>
            <rFont val="Tahoma"/>
            <family val="2"/>
          </rPr>
          <t>Claudia Perilla:</t>
        </r>
        <r>
          <rPr>
            <sz val="9"/>
            <color indexed="81"/>
            <rFont val="Tahoma"/>
            <family val="2"/>
          </rPr>
          <t xml:space="preserve">
Diligenciar costo de estampado</t>
        </r>
      </text>
    </comment>
    <comment ref="G41" authorId="0" shapeId="0" xr:uid="{E5DE636C-7C37-4012-BE4B-AAC5E6E1AE21}">
      <text>
        <r>
          <rPr>
            <b/>
            <sz val="9"/>
            <color indexed="81"/>
            <rFont val="Tahoma"/>
            <family val="2"/>
          </rPr>
          <t>Claudia Perilla:</t>
        </r>
        <r>
          <rPr>
            <sz val="9"/>
            <color indexed="81"/>
            <rFont val="Tahoma"/>
            <family val="2"/>
          </rPr>
          <t xml:space="preserve">
Debe escoger el
 color de papel </t>
        </r>
      </text>
    </comment>
    <comment ref="P41" authorId="0" shapeId="0" xr:uid="{28AD454F-08A4-449B-8C2E-20720C907624}">
      <text>
        <r>
          <rPr>
            <b/>
            <sz val="9"/>
            <color indexed="81"/>
            <rFont val="Tahoma"/>
            <family val="2"/>
          </rPr>
          <t>Claudia Perilla:</t>
        </r>
        <r>
          <rPr>
            <sz val="9"/>
            <color indexed="81"/>
            <rFont val="Tahoma"/>
            <family val="2"/>
          </rPr>
          <t xml:space="preserve">
Debe diligenciarv el ancho del papel</t>
        </r>
      </text>
    </comment>
    <comment ref="U41" authorId="0" shapeId="0" xr:uid="{A784389B-A8DD-4F79-B0B0-9256D6A23C2D}">
      <text>
        <r>
          <rPr>
            <b/>
            <sz val="9"/>
            <color indexed="81"/>
            <rFont val="Tahoma"/>
            <family val="2"/>
          </rPr>
          <t>Claudia Perilla:</t>
        </r>
        <r>
          <rPr>
            <sz val="9"/>
            <color indexed="81"/>
            <rFont val="Tahoma"/>
            <family val="2"/>
          </rPr>
          <t xml:space="preserve">
Debe diligenciar el alto del papel</t>
        </r>
      </text>
    </comment>
    <comment ref="G42" authorId="0" shapeId="0" xr:uid="{7C560E19-1315-4611-A9E6-7BE8D15F0C13}">
      <text>
        <r>
          <rPr>
            <b/>
            <sz val="9"/>
            <color indexed="81"/>
            <rFont val="Tahoma"/>
            <family val="2"/>
          </rPr>
          <t>Claudia Perilla:</t>
        </r>
        <r>
          <rPr>
            <sz val="9"/>
            <color indexed="81"/>
            <rFont val="Tahoma"/>
            <family val="2"/>
          </rPr>
          <t xml:space="preserve">
Debe escoger el
 color de papel </t>
        </r>
      </text>
    </comment>
    <comment ref="P42" authorId="0" shapeId="0" xr:uid="{EAF03110-7793-42DF-BB1A-17CC1E071380}">
      <text>
        <r>
          <rPr>
            <b/>
            <sz val="9"/>
            <color indexed="81"/>
            <rFont val="Tahoma"/>
            <family val="2"/>
          </rPr>
          <t>Claudia Perilla:</t>
        </r>
        <r>
          <rPr>
            <sz val="9"/>
            <color indexed="81"/>
            <rFont val="Tahoma"/>
            <family val="2"/>
          </rPr>
          <t xml:space="preserve">
Debe diligenciarv el ancho del papel</t>
        </r>
      </text>
    </comment>
    <comment ref="U42" authorId="0" shapeId="0" xr:uid="{2BD5E09C-6826-47B7-8852-2C2EC75D26D5}">
      <text>
        <r>
          <rPr>
            <b/>
            <sz val="9"/>
            <color indexed="81"/>
            <rFont val="Tahoma"/>
            <family val="2"/>
          </rPr>
          <t>Claudia Perilla:</t>
        </r>
        <r>
          <rPr>
            <sz val="9"/>
            <color indexed="81"/>
            <rFont val="Tahoma"/>
            <family val="2"/>
          </rPr>
          <t xml:space="preserve">
Debe diligenciar el alto del papel</t>
        </r>
      </text>
    </comment>
    <comment ref="W43" authorId="0" shapeId="0" xr:uid="{352C9899-014D-4C8F-85D0-5783737B40BC}">
      <text>
        <r>
          <rPr>
            <b/>
            <sz val="9"/>
            <color indexed="81"/>
            <rFont val="Tahoma"/>
            <family val="2"/>
          </rPr>
          <t>Claudia Perilla:</t>
        </r>
        <r>
          <rPr>
            <sz val="9"/>
            <color indexed="81"/>
            <rFont val="Tahoma"/>
            <family val="2"/>
          </rPr>
          <t xml:space="preserve">
No debe cambiar este numero</t>
        </r>
      </text>
    </comment>
    <comment ref="AE43" authorId="0" shapeId="0" xr:uid="{93144A27-A148-4164-B0B1-A852B9B3CE7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35D4B9E-146C-45BE-92EF-0D32CA732F41}">
      <text>
        <r>
          <rPr>
            <b/>
            <sz val="9"/>
            <color indexed="81"/>
            <rFont val="Tahoma"/>
            <family val="2"/>
          </rPr>
          <t>Claudia Perilla:</t>
        </r>
        <r>
          <rPr>
            <sz val="9"/>
            <color indexed="81"/>
            <rFont val="Tahoma"/>
            <family val="2"/>
          </rPr>
          <t xml:space="preserve">
No debe cambiar este numero</t>
        </r>
      </text>
    </comment>
    <comment ref="AE45" authorId="0" shapeId="0" xr:uid="{4BF2936F-5E87-4E9C-80DB-F06575391120}">
      <text>
        <r>
          <rPr>
            <b/>
            <sz val="9"/>
            <color indexed="81"/>
            <rFont val="Tahoma"/>
            <family val="2"/>
          </rPr>
          <t>Claudia Perilla:</t>
        </r>
        <r>
          <rPr>
            <sz val="9"/>
            <color indexed="81"/>
            <rFont val="Tahoma"/>
            <family val="2"/>
          </rPr>
          <t xml:space="preserve">
Este 1 es fijo siempre
</t>
        </r>
      </text>
    </comment>
    <comment ref="AE46" authorId="0" shapeId="0" xr:uid="{B31C056D-2C46-47CE-9CB5-A9F9F5A4369B}">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7C59EFA9-58ED-4608-870B-2D9B10ECE3A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FCB488AE-4031-4590-9659-F9DF58765906}">
      <text>
        <r>
          <rPr>
            <b/>
            <sz val="9"/>
            <color indexed="81"/>
            <rFont val="Tahoma"/>
            <family val="2"/>
          </rPr>
          <t>Claudia Perilla:</t>
        </r>
        <r>
          <rPr>
            <sz val="9"/>
            <color indexed="81"/>
            <rFont val="Tahoma"/>
            <family val="2"/>
          </rPr>
          <t xml:space="preserve">
No debe cambiar este numero</t>
        </r>
      </text>
    </comment>
    <comment ref="G48" authorId="0" shapeId="0" xr:uid="{EF71E75E-0326-43FB-908C-FAC3E6D4B422}">
      <text>
        <r>
          <rPr>
            <b/>
            <sz val="9"/>
            <color indexed="81"/>
            <rFont val="Tahoma"/>
            <family val="2"/>
          </rPr>
          <t>Claudia Perilla:</t>
        </r>
        <r>
          <rPr>
            <sz val="9"/>
            <color indexed="81"/>
            <rFont val="Tahoma"/>
            <family val="2"/>
          </rPr>
          <t xml:space="preserve">
Escoja el vinilo</t>
        </r>
      </text>
    </comment>
    <comment ref="AE48" authorId="0" shapeId="0" xr:uid="{7740BA09-AA26-48A6-BB5E-F98FE110D0D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46BCFF0-C859-4EA1-8E77-0E3791C303F3}">
      <text>
        <r>
          <rPr>
            <b/>
            <sz val="9"/>
            <color indexed="81"/>
            <rFont val="Tahoma"/>
            <family val="2"/>
          </rPr>
          <t>Claudia Perilla:</t>
        </r>
        <r>
          <rPr>
            <sz val="9"/>
            <color indexed="81"/>
            <rFont val="Tahoma"/>
            <family val="2"/>
          </rPr>
          <t xml:space="preserve">
Debe colocar "1" si debe llevar este material
</t>
        </r>
      </text>
    </comment>
    <comment ref="W50" authorId="0" shapeId="0" xr:uid="{6FE24CD8-30C9-4D3A-B7FA-32FB6ADD3196}">
      <text>
        <r>
          <rPr>
            <b/>
            <sz val="9"/>
            <color indexed="81"/>
            <rFont val="Tahoma"/>
            <family val="2"/>
          </rPr>
          <t>Claudia Perilla:</t>
        </r>
        <r>
          <rPr>
            <sz val="9"/>
            <color indexed="81"/>
            <rFont val="Tahoma"/>
            <family val="2"/>
          </rPr>
          <t xml:space="preserve">
Debe colocar "1" si debe llevar este material
</t>
        </r>
      </text>
    </comment>
    <comment ref="W51" authorId="0" shapeId="0" xr:uid="{8DAF7E35-D474-484F-B169-8BB9E49934B4}">
      <text>
        <r>
          <rPr>
            <b/>
            <sz val="9"/>
            <color indexed="81"/>
            <rFont val="Tahoma"/>
            <family val="2"/>
          </rPr>
          <t>Claudia Perilla:</t>
        </r>
        <r>
          <rPr>
            <sz val="9"/>
            <color indexed="81"/>
            <rFont val="Tahoma"/>
            <family val="2"/>
          </rPr>
          <t xml:space="preserve">
Debe colocar "1" si debe llevar este material
</t>
        </r>
      </text>
    </comment>
    <comment ref="W52" authorId="0" shapeId="0" xr:uid="{81A5CF11-09D2-45CD-A53B-724078E1CCCF}">
      <text>
        <r>
          <rPr>
            <b/>
            <sz val="9"/>
            <color indexed="81"/>
            <rFont val="Tahoma"/>
            <family val="2"/>
          </rPr>
          <t>Claudia Perilla:</t>
        </r>
        <r>
          <rPr>
            <sz val="9"/>
            <color indexed="81"/>
            <rFont val="Tahoma"/>
            <family val="2"/>
          </rPr>
          <t xml:space="preserve">
Debe colocar "1" si debe llevar este material
</t>
        </r>
      </text>
    </comment>
    <comment ref="W53" authorId="0" shapeId="0" xr:uid="{0F674792-4444-4692-BDBF-911B75B8B4C1}">
      <text>
        <r>
          <rPr>
            <b/>
            <sz val="9"/>
            <color indexed="81"/>
            <rFont val="Tahoma"/>
            <family val="2"/>
          </rPr>
          <t>Claudia Perilla:</t>
        </r>
        <r>
          <rPr>
            <sz val="9"/>
            <color indexed="81"/>
            <rFont val="Tahoma"/>
            <family val="2"/>
          </rPr>
          <t xml:space="preserve">
Debe colocar "1" si debe llevar este material
</t>
        </r>
      </text>
    </comment>
    <comment ref="W54" authorId="0" shapeId="0" xr:uid="{F9BE6B1F-34B5-473E-B4BA-D6AF6EBD2C34}">
      <text>
        <r>
          <rPr>
            <b/>
            <sz val="9"/>
            <color indexed="81"/>
            <rFont val="Tahoma"/>
            <family val="2"/>
          </rPr>
          <t>Claudia Perilla:</t>
        </r>
        <r>
          <rPr>
            <sz val="9"/>
            <color indexed="81"/>
            <rFont val="Tahoma"/>
            <family val="2"/>
          </rPr>
          <t xml:space="preserve">
Debe colocar "1" si debe llevar este material
</t>
        </r>
      </text>
    </comment>
    <comment ref="W55" authorId="0" shapeId="0" xr:uid="{8CEEB4EC-A131-44B9-8D59-DEFC75280DE5}">
      <text>
        <r>
          <rPr>
            <b/>
            <sz val="9"/>
            <color indexed="81"/>
            <rFont val="Tahoma"/>
            <family val="2"/>
          </rPr>
          <t>Claudia Perilla:</t>
        </r>
        <r>
          <rPr>
            <sz val="9"/>
            <color indexed="81"/>
            <rFont val="Tahoma"/>
            <family val="2"/>
          </rPr>
          <t xml:space="preserve">
Debe colocar "1" si debe llevar este material
</t>
        </r>
      </text>
    </comment>
    <comment ref="W56" authorId="0" shapeId="0" xr:uid="{566338B3-9CB2-4CE0-80CF-7D714AA2251A}">
      <text>
        <r>
          <rPr>
            <b/>
            <sz val="9"/>
            <color indexed="81"/>
            <rFont val="Tahoma"/>
            <family val="2"/>
          </rPr>
          <t>Claudia Perilla:</t>
        </r>
        <r>
          <rPr>
            <sz val="9"/>
            <color indexed="81"/>
            <rFont val="Tahoma"/>
            <family val="2"/>
          </rPr>
          <t xml:space="preserve">
Debe colocar "1" si debe llevar este material
</t>
        </r>
      </text>
    </comment>
    <comment ref="W57" authorId="0" shapeId="0" xr:uid="{0AAA9161-E805-4A34-940A-F4C20BC527F9}">
      <text>
        <r>
          <rPr>
            <b/>
            <sz val="9"/>
            <color indexed="81"/>
            <rFont val="Tahoma"/>
            <family val="2"/>
          </rPr>
          <t>Claudia Perilla:</t>
        </r>
        <r>
          <rPr>
            <sz val="9"/>
            <color indexed="81"/>
            <rFont val="Tahoma"/>
            <family val="2"/>
          </rPr>
          <t xml:space="preserve">
Debe colocar "1" si debe llevar este material
</t>
        </r>
      </text>
    </comment>
    <comment ref="W58" authorId="0" shapeId="0" xr:uid="{A71A1E23-4801-4BDE-BACB-02D6B76924BE}">
      <text>
        <r>
          <rPr>
            <b/>
            <sz val="9"/>
            <color indexed="81"/>
            <rFont val="Tahoma"/>
            <family val="2"/>
          </rPr>
          <t>Claudia Perilla:</t>
        </r>
        <r>
          <rPr>
            <sz val="9"/>
            <color indexed="81"/>
            <rFont val="Tahoma"/>
            <family val="2"/>
          </rPr>
          <t xml:space="preserve">
Debe colocar una 
"X" si debe llevar este material
</t>
        </r>
      </text>
    </comment>
    <comment ref="W59" authorId="0" shapeId="0" xr:uid="{BCF1C60C-7BE2-4B4E-AA37-C1CE74423C6D}">
      <text>
        <r>
          <rPr>
            <b/>
            <sz val="9"/>
            <color indexed="81"/>
            <rFont val="Tahoma"/>
            <family val="2"/>
          </rPr>
          <t>Claudia Perilla:</t>
        </r>
        <r>
          <rPr>
            <sz val="9"/>
            <color indexed="81"/>
            <rFont val="Tahoma"/>
            <family val="2"/>
          </rPr>
          <t xml:space="preserve">
Debe colocar una 
"X" si debe llevar este material
</t>
        </r>
      </text>
    </comment>
    <comment ref="W60" authorId="0" shapeId="0" xr:uid="{E0917157-D856-495A-A193-22602B156677}">
      <text>
        <r>
          <rPr>
            <b/>
            <sz val="9"/>
            <color indexed="81"/>
            <rFont val="Tahoma"/>
            <family val="2"/>
          </rPr>
          <t>Claudia Perilla:</t>
        </r>
        <r>
          <rPr>
            <sz val="9"/>
            <color indexed="81"/>
            <rFont val="Tahoma"/>
            <family val="2"/>
          </rPr>
          <t xml:space="preserve">
Debe colocar una 
"X" si debe llevar este material
</t>
        </r>
      </text>
    </comment>
    <comment ref="W61" authorId="0" shapeId="0" xr:uid="{F385A847-B424-444D-9B6F-DF8FDFFE0B46}">
      <text>
        <r>
          <rPr>
            <b/>
            <sz val="9"/>
            <color indexed="81"/>
            <rFont val="Tahoma"/>
            <family val="2"/>
          </rPr>
          <t>Claudia Perilla:</t>
        </r>
        <r>
          <rPr>
            <sz val="9"/>
            <color indexed="81"/>
            <rFont val="Tahoma"/>
            <family val="2"/>
          </rPr>
          <t xml:space="preserve">
Debe colocar una 
"X" si debe llevar este material
</t>
        </r>
      </text>
    </comment>
    <comment ref="W62" authorId="0" shapeId="0" xr:uid="{AE495D5A-3179-42A2-A005-30F8FCAAEEE0}">
      <text>
        <r>
          <rPr>
            <b/>
            <sz val="9"/>
            <color indexed="81"/>
            <rFont val="Tahoma"/>
            <family val="2"/>
          </rPr>
          <t>Claudia Perilla:</t>
        </r>
        <r>
          <rPr>
            <sz val="9"/>
            <color indexed="81"/>
            <rFont val="Tahoma"/>
            <family val="2"/>
          </rPr>
          <t xml:space="preserve">
Debe colocar una 
"X" si debe llevar este material
</t>
        </r>
      </text>
    </comment>
    <comment ref="W63" authorId="0" shapeId="0" xr:uid="{A268865C-EE4B-491E-ABD8-7F5F71FB3861}">
      <text>
        <r>
          <rPr>
            <b/>
            <sz val="9"/>
            <color indexed="81"/>
            <rFont val="Tahoma"/>
            <family val="2"/>
          </rPr>
          <t>Claudia Perilla:</t>
        </r>
        <r>
          <rPr>
            <sz val="9"/>
            <color indexed="81"/>
            <rFont val="Tahoma"/>
            <family val="2"/>
          </rPr>
          <t xml:space="preserve">
Debe colocar una 
"X" si debe llevar este material
</t>
        </r>
      </text>
    </comment>
    <comment ref="W64" authorId="0" shapeId="0" xr:uid="{6B7D9429-5742-4316-98BE-3E14B11755F9}">
      <text>
        <r>
          <rPr>
            <b/>
            <sz val="9"/>
            <color indexed="81"/>
            <rFont val="Tahoma"/>
            <family val="2"/>
          </rPr>
          <t>Claudia Perilla:</t>
        </r>
        <r>
          <rPr>
            <sz val="9"/>
            <color indexed="81"/>
            <rFont val="Tahoma"/>
            <family val="2"/>
          </rPr>
          <t xml:space="preserve">
Debe colocar una 
"X" si debe llevar este material
</t>
        </r>
      </text>
    </comment>
    <comment ref="M69" authorId="0" shapeId="0" xr:uid="{0CC2CB9F-3C12-4AB3-BF9B-05F7BA93FC24}">
      <text>
        <r>
          <rPr>
            <b/>
            <sz val="9"/>
            <color indexed="81"/>
            <rFont val="Tahoma"/>
            <family val="2"/>
          </rPr>
          <t>Claudia Perilla: Coloca en la clave de clasificacion ROPMAQ1</t>
        </r>
      </text>
    </comment>
    <comment ref="AA70" authorId="0" shapeId="0" xr:uid="{ACB1591A-F7E2-45BE-AF7D-8BD6DF4C92E3}">
      <text>
        <r>
          <rPr>
            <b/>
            <sz val="9"/>
            <color indexed="81"/>
            <rFont val="Tahoma"/>
            <family val="2"/>
          </rPr>
          <t>Claudia Perilla:</t>
        </r>
        <r>
          <rPr>
            <sz val="9"/>
            <color indexed="81"/>
            <rFont val="Tahoma"/>
            <family val="2"/>
          </rPr>
          <t xml:space="preserve">
Diligenciar Cantidad de partes a cotar
</t>
        </r>
      </text>
    </comment>
    <comment ref="AA71" authorId="0" shapeId="0" xr:uid="{8F57AA20-328D-41C6-BD60-D3F30818C51A}">
      <text>
        <r>
          <rPr>
            <b/>
            <sz val="9"/>
            <color indexed="81"/>
            <rFont val="Tahoma"/>
            <family val="2"/>
          </rPr>
          <t>Claudia Perilla:</t>
        </r>
        <r>
          <rPr>
            <sz val="9"/>
            <color indexed="81"/>
            <rFont val="Tahoma"/>
            <family val="2"/>
          </rPr>
          <t xml:space="preserve">
Diligenciar Cantidad de partes a cotar</t>
        </r>
      </text>
    </comment>
    <comment ref="AA72" authorId="0" shapeId="0" xr:uid="{DDA40E34-0A83-4EB2-8796-79DF7BE2576B}">
      <text>
        <r>
          <rPr>
            <b/>
            <sz val="9"/>
            <color indexed="81"/>
            <rFont val="Tahoma"/>
            <family val="2"/>
          </rPr>
          <t>Claudia Perilla:</t>
        </r>
        <r>
          <rPr>
            <sz val="9"/>
            <color indexed="81"/>
            <rFont val="Tahoma"/>
            <family val="2"/>
          </rPr>
          <t xml:space="preserve">
Diligenciar Cantidad de partes a estampar</t>
        </r>
      </text>
    </comment>
    <comment ref="AA73" authorId="0" shapeId="0" xr:uid="{EFAB09A8-EC17-47D9-9EED-3AE8061B75CC}">
      <text>
        <r>
          <rPr>
            <b/>
            <sz val="9"/>
            <color indexed="81"/>
            <rFont val="Tahoma"/>
            <family val="2"/>
          </rPr>
          <t>Claudia Perilla:</t>
        </r>
        <r>
          <rPr>
            <sz val="9"/>
            <color indexed="81"/>
            <rFont val="Tahoma"/>
            <family val="2"/>
          </rPr>
          <t xml:space="preserve">
Diligenciar Cantidad de partes a estampar</t>
        </r>
      </text>
    </comment>
    <comment ref="AD75" authorId="0" shapeId="0" xr:uid="{F63967A3-D2DA-475F-8AEC-B85888EB7C2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E6E3DF9-21C7-44D1-8443-6BF78991C89E}">
      <text>
        <r>
          <rPr>
            <b/>
            <sz val="9"/>
            <color indexed="81"/>
            <rFont val="Tahoma"/>
            <family val="2"/>
          </rPr>
          <t>Claudia Perilla:</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833C980-66B2-44E7-865F-EFF50ECB89C9}">
      <text>
        <r>
          <rPr>
            <b/>
            <sz val="9"/>
            <color indexed="81"/>
            <rFont val="Tahoma"/>
            <family val="2"/>
          </rPr>
          <t>Claudia Perilla:</t>
        </r>
        <r>
          <rPr>
            <sz val="9"/>
            <color indexed="81"/>
            <rFont val="Tahoma"/>
            <family val="2"/>
          </rPr>
          <t xml:space="preserve">
Dligenciar SI si lleva , de lo contrario poner NO</t>
        </r>
      </text>
    </comment>
    <comment ref="AD3" authorId="0" shapeId="0" xr:uid="{A6054409-1063-4E99-B549-6A77198AE52A}">
      <text>
        <r>
          <rPr>
            <b/>
            <sz val="9"/>
            <color indexed="81"/>
            <rFont val="Tahoma"/>
            <family val="2"/>
          </rPr>
          <t>Claudia Perilla:</t>
        </r>
        <r>
          <rPr>
            <sz val="9"/>
            <color indexed="81"/>
            <rFont val="Tahoma"/>
            <family val="2"/>
          </rPr>
          <t xml:space="preserve">
Dligenciar SI si lleva , de lo contrario poner NO</t>
        </r>
      </text>
    </comment>
    <comment ref="AI3" authorId="0" shapeId="0" xr:uid="{F10A4583-872C-4DF4-BF89-F3223B84FFF2}">
      <text>
        <r>
          <rPr>
            <b/>
            <sz val="9"/>
            <color indexed="81"/>
            <rFont val="Tahoma"/>
            <family val="2"/>
          </rPr>
          <t>Claudia Perilla:</t>
        </r>
        <r>
          <rPr>
            <sz val="9"/>
            <color indexed="81"/>
            <rFont val="Tahoma"/>
            <family val="2"/>
          </rPr>
          <t xml:space="preserve">
Dligenciar SI si lleva , de lo contrario poner NO</t>
        </r>
      </text>
    </comment>
    <comment ref="AN3" authorId="0" shapeId="0" xr:uid="{24646397-3D6D-4487-8409-FBD65537AB25}">
      <text>
        <r>
          <rPr>
            <b/>
            <sz val="9"/>
            <color indexed="81"/>
            <rFont val="Tahoma"/>
            <family val="2"/>
          </rPr>
          <t>Claudia Perilla:</t>
        </r>
        <r>
          <rPr>
            <sz val="9"/>
            <color indexed="81"/>
            <rFont val="Tahoma"/>
            <family val="2"/>
          </rPr>
          <t xml:space="preserve">
Dligenciar SI si lleva , de lo contrario poner NO</t>
        </r>
      </text>
    </comment>
    <comment ref="AA6" authorId="0" shapeId="0" xr:uid="{1338D249-753C-4975-B100-546DA070FE4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508E7DF-0D28-4642-9E2F-758AF53AAA5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4F14BAA-C01A-4033-9C6F-DD0F84413BE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CFC63A6-966F-4DE9-9B0D-994DEA169189}">
      <text>
        <r>
          <rPr>
            <b/>
            <sz val="9"/>
            <color indexed="81"/>
            <rFont val="Tahoma"/>
            <family val="2"/>
          </rPr>
          <t>Andres Rodriguez:</t>
        </r>
        <r>
          <rPr>
            <sz val="9"/>
            <color indexed="81"/>
            <rFont val="Tahoma"/>
            <family val="2"/>
          </rPr>
          <t xml:space="preserve">
Si es Infaltable Diligencie</t>
        </r>
      </text>
    </comment>
    <comment ref="AT22" authorId="0" shapeId="0" xr:uid="{798FE170-7CE3-45F6-99D9-06710411AB7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21C60C54-A4A8-47A1-AF38-0A6B264FEC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1166461A-1AEF-4821-8ED9-DCA512567AA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0BF1246-9CC5-4801-A4A0-7C6C47C508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3AE42239-2069-4708-8C74-FDAFEEBC0A30}">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8B57F47-6D27-48C3-93D7-C721AC3611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934030-A619-4B7D-8472-D18CFACC13B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E0A68C7-8992-48C4-8A41-7D8C88FBF5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DB7BC8B-DE2A-43E2-9A39-2BCD14D946A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5728A2E-5AEA-42E5-92C8-AAA6427626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197ACAA-5BEB-4988-AD23-860D600B6A6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ED8C45D0-1B22-4378-B76F-438FFB82740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F81C3C10-E7E7-43DB-BC94-3925A13C095C}">
      <text>
        <r>
          <rPr>
            <b/>
            <sz val="9"/>
            <color indexed="81"/>
            <rFont val="Tahoma"/>
            <family val="2"/>
          </rPr>
          <t>Claudia Perilla:</t>
        </r>
        <r>
          <rPr>
            <sz val="9"/>
            <color indexed="81"/>
            <rFont val="Tahoma"/>
            <family val="2"/>
          </rPr>
          <t xml:space="preserve">
Diligenciar la parte de la prenda que lleva la tela.</t>
        </r>
      </text>
    </comment>
    <comment ref="AS30" authorId="0" shapeId="0" xr:uid="{6B8B340D-486F-4274-83A5-2BEBAD315A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8C4BC00E-0DAC-4EE4-AE2B-9FC4FBA51DA0}">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7711530-1494-46ED-8990-B2A8639874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D46BDB35-97F8-4154-8B1A-38C3E5735BD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EE55D0A-5961-43E0-A456-6E72BC455A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A2A7B4E-91F5-4198-9804-B8CA7DD6CF6E}">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B2E3793-84A0-4443-8CF0-667A5CF057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5BD6F4-D25A-44B0-A815-99265FD67D1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065D0DD-EA3B-4FBF-84B5-C2D7DC37E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2BC93AB-3DDD-4F31-9BF2-F8CD0FDB854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2B22DB4-7931-43E2-8E12-2BDBCDEAC94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4BBD45B9-053E-43B7-954F-ED58E3E66DC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CFD25C3-14BA-487A-BEEE-082F17196D1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F5F7D46-291A-4022-9715-F6ED669AB6F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17E991D-0C14-4B43-A355-46C3FAAA05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BD3F0C8-FF7D-42BB-BE78-C8988479187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D368EC9-38A2-4629-98C0-895595D9E7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454C335-75C1-481D-A96A-B70B5A4D184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4302026-D1CC-41EE-9E6E-2581508D78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8943433-0656-4AA0-91C3-5AE09DDD7CD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83364C30-0D5E-4773-B475-2B122D1A52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856E6F7C-FA2F-456F-8EFE-D7096988CDC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5B69518-4EF5-469B-851C-3B2F8E3303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D0AB51FB-5A4A-4DE2-A6BE-A610E7C7804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BCFD5BC4-729E-4D66-88FB-04CB13DEB3D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DEC7992-11EE-4DC8-A1B6-CC3D108505EB}">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21039-9C59-4375-9355-1ED2BF47E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3E8B035-9675-4B4A-8A24-6A4803C8C61B}">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F14AF5B-4964-48A5-96E7-11E4A05B8DFC}">
      <text>
        <r>
          <rPr>
            <b/>
            <sz val="9"/>
            <color indexed="81"/>
            <rFont val="Tahoma"/>
            <family val="2"/>
          </rPr>
          <t>Claudia Perilla:</t>
        </r>
        <r>
          <rPr>
            <sz val="9"/>
            <color indexed="81"/>
            <rFont val="Tahoma"/>
            <family val="2"/>
          </rPr>
          <t xml:space="preserve">
Debe diligenciar Version de FC</t>
        </r>
      </text>
    </comment>
    <comment ref="F6" authorId="0" shapeId="0" xr:uid="{22974288-E214-4909-8FA4-FB62F3C06B84}">
      <text>
        <r>
          <rPr>
            <b/>
            <sz val="9"/>
            <color indexed="81"/>
            <rFont val="Tahoma"/>
            <family val="2"/>
          </rPr>
          <t>Claudia Perilla:</t>
        </r>
        <r>
          <rPr>
            <sz val="9"/>
            <color indexed="81"/>
            <rFont val="Tahoma"/>
            <family val="2"/>
          </rPr>
          <t xml:space="preserve">
Seleccionar tipo de tejido para que calcule tasa</t>
        </r>
      </text>
    </comment>
    <comment ref="M6" authorId="0" shapeId="0" xr:uid="{E6B9F72B-A8C1-4D6B-9BD0-954EA48352B1}">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360D938A-EA16-4FEF-909C-FE7050373B0D}">
      <text>
        <r>
          <rPr>
            <b/>
            <sz val="9"/>
            <color indexed="81"/>
            <rFont val="Tahoma"/>
            <family val="2"/>
          </rPr>
          <t>Claudia Perilla:</t>
        </r>
        <r>
          <rPr>
            <sz val="9"/>
            <color indexed="81"/>
            <rFont val="Tahoma"/>
            <family val="2"/>
          </rPr>
          <t xml:space="preserve">
Debe colocar obligatorio # prendas por codigo de PT</t>
        </r>
      </text>
    </comment>
    <comment ref="P10" authorId="0" shapeId="0" xr:uid="{E645FB5A-C2C6-4D7A-A9AE-E27F37E9F77B}">
      <text>
        <r>
          <rPr>
            <b/>
            <sz val="9"/>
            <color indexed="81"/>
            <rFont val="Tahoma"/>
            <family val="2"/>
          </rPr>
          <t>Claudia Perilla:</t>
        </r>
        <r>
          <rPr>
            <sz val="9"/>
            <color indexed="81"/>
            <rFont val="Tahoma"/>
            <family val="2"/>
          </rPr>
          <t xml:space="preserve">
Debe diligenciar si o no</t>
        </r>
      </text>
    </comment>
    <comment ref="B12" authorId="0" shapeId="0" xr:uid="{35C92736-9B5B-412B-8421-79D6114BD340}">
      <text>
        <r>
          <rPr>
            <b/>
            <sz val="9"/>
            <color indexed="81"/>
            <rFont val="Tahoma"/>
            <family val="2"/>
          </rPr>
          <t>Claudia Perilla:</t>
        </r>
        <r>
          <rPr>
            <sz val="9"/>
            <color indexed="81"/>
            <rFont val="Tahoma"/>
            <family val="2"/>
          </rPr>
          <t xml:space="preserve">
Realizar el filtro
</t>
        </r>
      </text>
    </comment>
    <comment ref="Z13" authorId="0" shapeId="0" xr:uid="{DA416959-D7F4-463F-96C9-E964F237EB3B}">
      <text>
        <r>
          <rPr>
            <b/>
            <sz val="9"/>
            <color indexed="81"/>
            <rFont val="Tahoma"/>
            <family val="2"/>
          </rPr>
          <t>Claudia Perilla:</t>
        </r>
        <r>
          <rPr>
            <sz val="9"/>
            <color indexed="81"/>
            <rFont val="Tahoma"/>
            <family val="2"/>
          </rPr>
          <t xml:space="preserve">
Diligenciar costo de estampado</t>
        </r>
      </text>
    </comment>
    <comment ref="AG13" authorId="0" shapeId="0" xr:uid="{7AF1CC46-4DAD-4248-90E6-A6A50F871B3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C09860D-F151-402F-BE5A-BF0FD74BCE8F}">
      <text>
        <r>
          <rPr>
            <b/>
            <sz val="9"/>
            <color indexed="81"/>
            <rFont val="Tahoma"/>
            <family val="2"/>
          </rPr>
          <t>Claudia Perilla:</t>
        </r>
        <r>
          <rPr>
            <sz val="9"/>
            <color indexed="81"/>
            <rFont val="Tahoma"/>
            <family val="2"/>
          </rPr>
          <t xml:space="preserve">
Diligenciar costo de estampado</t>
        </r>
      </text>
    </comment>
    <comment ref="Z15" authorId="0" shapeId="0" xr:uid="{6B46BFE7-D42A-48EF-A44C-5331F08DC116}">
      <text>
        <r>
          <rPr>
            <b/>
            <sz val="9"/>
            <color indexed="81"/>
            <rFont val="Tahoma"/>
            <family val="2"/>
          </rPr>
          <t>Claudia Perilla:</t>
        </r>
        <r>
          <rPr>
            <sz val="9"/>
            <color indexed="81"/>
            <rFont val="Tahoma"/>
            <family val="2"/>
          </rPr>
          <t xml:space="preserve">
Diligenciar costo de estampado</t>
        </r>
      </text>
    </comment>
    <comment ref="Z16" authorId="0" shapeId="0" xr:uid="{72B232D5-204D-46B9-9380-68BF50200EB9}">
      <text>
        <r>
          <rPr>
            <b/>
            <sz val="9"/>
            <color indexed="81"/>
            <rFont val="Tahoma"/>
            <family val="2"/>
          </rPr>
          <t>Claudia Perilla:</t>
        </r>
        <r>
          <rPr>
            <sz val="9"/>
            <color indexed="81"/>
            <rFont val="Tahoma"/>
            <family val="2"/>
          </rPr>
          <t xml:space="preserve">
Diligenciar costo de estampado</t>
        </r>
      </text>
    </comment>
    <comment ref="Z17" authorId="0" shapeId="0" xr:uid="{50A37666-B727-4114-834F-A28B86986C37}">
      <text>
        <r>
          <rPr>
            <b/>
            <sz val="9"/>
            <color indexed="81"/>
            <rFont val="Tahoma"/>
            <family val="2"/>
          </rPr>
          <t>Claudia Perilla:</t>
        </r>
        <r>
          <rPr>
            <sz val="9"/>
            <color indexed="81"/>
            <rFont val="Tahoma"/>
            <family val="2"/>
          </rPr>
          <t xml:space="preserve">
Diligenciar costo de estampado</t>
        </r>
      </text>
    </comment>
    <comment ref="Z18" authorId="0" shapeId="0" xr:uid="{6EBF46EB-6744-432F-BCFC-80F84845E03B}">
      <text>
        <r>
          <rPr>
            <b/>
            <sz val="9"/>
            <color indexed="81"/>
            <rFont val="Tahoma"/>
            <family val="2"/>
          </rPr>
          <t>Claudia Perilla:</t>
        </r>
        <r>
          <rPr>
            <sz val="9"/>
            <color indexed="81"/>
            <rFont val="Tahoma"/>
            <family val="2"/>
          </rPr>
          <t xml:space="preserve">
Diligenciar costo de estampado</t>
        </r>
      </text>
    </comment>
    <comment ref="Z19" authorId="0" shapeId="0" xr:uid="{596CF588-D671-4D81-A82B-39D14C6342A9}">
      <text>
        <r>
          <rPr>
            <b/>
            <sz val="9"/>
            <color indexed="81"/>
            <rFont val="Tahoma"/>
            <family val="2"/>
          </rPr>
          <t>Claudia Perilla:</t>
        </r>
        <r>
          <rPr>
            <sz val="9"/>
            <color indexed="81"/>
            <rFont val="Tahoma"/>
            <family val="2"/>
          </rPr>
          <t xml:space="preserve">
Diligenciar costo de estampado</t>
        </r>
      </text>
    </comment>
    <comment ref="Z20" authorId="0" shapeId="0" xr:uid="{A3667441-97B0-492E-98BE-C79549831841}">
      <text>
        <r>
          <rPr>
            <b/>
            <sz val="9"/>
            <color indexed="81"/>
            <rFont val="Tahoma"/>
            <family val="2"/>
          </rPr>
          <t>Claudia Perilla:</t>
        </r>
        <r>
          <rPr>
            <sz val="9"/>
            <color indexed="81"/>
            <rFont val="Tahoma"/>
            <family val="2"/>
          </rPr>
          <t xml:space="preserve">
Diligenciar costo de estampado</t>
        </r>
      </text>
    </comment>
    <comment ref="Z21" authorId="0" shapeId="0" xr:uid="{8824613E-2636-4FE8-99E0-F2ABF2E2227F}">
      <text>
        <r>
          <rPr>
            <b/>
            <sz val="9"/>
            <color indexed="81"/>
            <rFont val="Tahoma"/>
            <family val="2"/>
          </rPr>
          <t>Claudia Perilla:</t>
        </r>
        <r>
          <rPr>
            <sz val="9"/>
            <color indexed="81"/>
            <rFont val="Tahoma"/>
            <family val="2"/>
          </rPr>
          <t xml:space="preserve">
Diligenciar costo de estampado</t>
        </r>
      </text>
    </comment>
    <comment ref="Z22" authorId="0" shapeId="0" xr:uid="{6E9BC2D7-E22C-428F-821E-307C895BB439}">
      <text>
        <r>
          <rPr>
            <b/>
            <sz val="9"/>
            <color indexed="81"/>
            <rFont val="Tahoma"/>
            <family val="2"/>
          </rPr>
          <t>Claudia Perilla:</t>
        </r>
        <r>
          <rPr>
            <sz val="9"/>
            <color indexed="81"/>
            <rFont val="Tahoma"/>
            <family val="2"/>
          </rPr>
          <t xml:space="preserve">
Diligenciar costo de estampado</t>
        </r>
      </text>
    </comment>
    <comment ref="Z23" authorId="0" shapeId="0" xr:uid="{46CB38AC-4199-4FD6-B73F-C1BBB0CF3490}">
      <text>
        <r>
          <rPr>
            <b/>
            <sz val="9"/>
            <color indexed="81"/>
            <rFont val="Tahoma"/>
            <family val="2"/>
          </rPr>
          <t>Claudia Perilla:</t>
        </r>
        <r>
          <rPr>
            <sz val="9"/>
            <color indexed="81"/>
            <rFont val="Tahoma"/>
            <family val="2"/>
          </rPr>
          <t xml:space="preserve">
Diligenciar costo de estampado</t>
        </r>
      </text>
    </comment>
    <comment ref="Z24" authorId="0" shapeId="0" xr:uid="{2131547A-F159-44A7-AA86-F787E2020A6D}">
      <text>
        <r>
          <rPr>
            <b/>
            <sz val="9"/>
            <color indexed="81"/>
            <rFont val="Tahoma"/>
            <family val="2"/>
          </rPr>
          <t>Claudia Perilla:</t>
        </r>
        <r>
          <rPr>
            <sz val="9"/>
            <color indexed="81"/>
            <rFont val="Tahoma"/>
            <family val="2"/>
          </rPr>
          <t xml:space="preserve">
Diligenciar costo de estampado</t>
        </r>
      </text>
    </comment>
    <comment ref="Z25" authorId="0" shapeId="0" xr:uid="{966E530C-F5E5-4680-9048-126B5CCEB3BB}">
      <text>
        <r>
          <rPr>
            <b/>
            <sz val="9"/>
            <color indexed="81"/>
            <rFont val="Tahoma"/>
            <family val="2"/>
          </rPr>
          <t>Claudia Perilla:</t>
        </r>
        <r>
          <rPr>
            <sz val="9"/>
            <color indexed="81"/>
            <rFont val="Tahoma"/>
            <family val="2"/>
          </rPr>
          <t xml:space="preserve">
Diligenciar costo de estampado</t>
        </r>
      </text>
    </comment>
    <comment ref="Z26" authorId="0" shapeId="0" xr:uid="{144C657B-A37B-406C-AB17-53542E107241}">
      <text>
        <r>
          <rPr>
            <b/>
            <sz val="9"/>
            <color indexed="81"/>
            <rFont val="Tahoma"/>
            <family val="2"/>
          </rPr>
          <t>Claudia Perilla:</t>
        </r>
        <r>
          <rPr>
            <sz val="9"/>
            <color indexed="81"/>
            <rFont val="Tahoma"/>
            <family val="2"/>
          </rPr>
          <t xml:space="preserve">
Diligenciar costo de estampado</t>
        </r>
      </text>
    </comment>
    <comment ref="Z27" authorId="0" shapeId="0" xr:uid="{73DE7C3F-A06D-4CC0-8F13-4F6A321F1F73}">
      <text>
        <r>
          <rPr>
            <b/>
            <sz val="9"/>
            <color indexed="81"/>
            <rFont val="Tahoma"/>
            <family val="2"/>
          </rPr>
          <t>Claudia Perilla:</t>
        </r>
        <r>
          <rPr>
            <sz val="9"/>
            <color indexed="81"/>
            <rFont val="Tahoma"/>
            <family val="2"/>
          </rPr>
          <t xml:space="preserve">
Diligenciar costo de estampado</t>
        </r>
      </text>
    </comment>
    <comment ref="Z28" authorId="0" shapeId="0" xr:uid="{CA3E5101-8583-486C-AC75-7B1EA27C795D}">
      <text>
        <r>
          <rPr>
            <b/>
            <sz val="9"/>
            <color indexed="81"/>
            <rFont val="Tahoma"/>
            <family val="2"/>
          </rPr>
          <t>Claudia Perilla:</t>
        </r>
        <r>
          <rPr>
            <sz val="9"/>
            <color indexed="81"/>
            <rFont val="Tahoma"/>
            <family val="2"/>
          </rPr>
          <t xml:space="preserve">
Diligenciar costo de estampado</t>
        </r>
      </text>
    </comment>
    <comment ref="Z29" authorId="0" shapeId="0" xr:uid="{4CF72A24-812F-42F4-9211-A87DFCD4212C}">
      <text>
        <r>
          <rPr>
            <b/>
            <sz val="9"/>
            <color indexed="81"/>
            <rFont val="Tahoma"/>
            <family val="2"/>
          </rPr>
          <t>Claudia Perilla:</t>
        </r>
        <r>
          <rPr>
            <sz val="9"/>
            <color indexed="81"/>
            <rFont val="Tahoma"/>
            <family val="2"/>
          </rPr>
          <t xml:space="preserve">
Diligenciar costo de estampado</t>
        </r>
      </text>
    </comment>
    <comment ref="Z30" authorId="0" shapeId="0" xr:uid="{C357503E-8E4E-44E2-B23F-239FF1F41BC4}">
      <text>
        <r>
          <rPr>
            <b/>
            <sz val="9"/>
            <color indexed="81"/>
            <rFont val="Tahoma"/>
            <family val="2"/>
          </rPr>
          <t>Claudia Perilla:</t>
        </r>
        <r>
          <rPr>
            <sz val="9"/>
            <color indexed="81"/>
            <rFont val="Tahoma"/>
            <family val="2"/>
          </rPr>
          <t xml:space="preserve">
Diligenciar costo de estampado</t>
        </r>
      </text>
    </comment>
    <comment ref="Z31" authorId="0" shapeId="0" xr:uid="{9AE7E182-9D4B-422E-9A93-626F5D34E15B}">
      <text>
        <r>
          <rPr>
            <b/>
            <sz val="9"/>
            <color indexed="81"/>
            <rFont val="Tahoma"/>
            <family val="2"/>
          </rPr>
          <t>Claudia Perilla:</t>
        </r>
        <r>
          <rPr>
            <sz val="9"/>
            <color indexed="81"/>
            <rFont val="Tahoma"/>
            <family val="2"/>
          </rPr>
          <t xml:space="preserve">
Diligenciar costo de estampado</t>
        </r>
      </text>
    </comment>
    <comment ref="Z32" authorId="0" shapeId="0" xr:uid="{4DA6B8E6-9B22-40EE-86A1-1F8DCB70116B}">
      <text>
        <r>
          <rPr>
            <b/>
            <sz val="9"/>
            <color indexed="81"/>
            <rFont val="Tahoma"/>
            <family val="2"/>
          </rPr>
          <t>Claudia Perilla:</t>
        </r>
        <r>
          <rPr>
            <sz val="9"/>
            <color indexed="81"/>
            <rFont val="Tahoma"/>
            <family val="2"/>
          </rPr>
          <t xml:space="preserve">
Diligenciar costo de estampado</t>
        </r>
      </text>
    </comment>
    <comment ref="G41" authorId="0" shapeId="0" xr:uid="{0B09BA42-0291-448F-8E23-FA72131C9CB9}">
      <text>
        <r>
          <rPr>
            <b/>
            <sz val="9"/>
            <color indexed="81"/>
            <rFont val="Tahoma"/>
            <family val="2"/>
          </rPr>
          <t>Claudia Perilla:</t>
        </r>
        <r>
          <rPr>
            <sz val="9"/>
            <color indexed="81"/>
            <rFont val="Tahoma"/>
            <family val="2"/>
          </rPr>
          <t xml:space="preserve">
Debe escoger el
 color de papel </t>
        </r>
      </text>
    </comment>
    <comment ref="P41" authorId="0" shapeId="0" xr:uid="{3DA61695-2B3E-433D-873A-7AB70CC8D317}">
      <text>
        <r>
          <rPr>
            <b/>
            <sz val="9"/>
            <color indexed="81"/>
            <rFont val="Tahoma"/>
            <family val="2"/>
          </rPr>
          <t>Claudia Perilla:</t>
        </r>
        <r>
          <rPr>
            <sz val="9"/>
            <color indexed="81"/>
            <rFont val="Tahoma"/>
            <family val="2"/>
          </rPr>
          <t xml:space="preserve">
Debe diligenciarv el ancho del papel</t>
        </r>
      </text>
    </comment>
    <comment ref="U41" authorId="0" shapeId="0" xr:uid="{C8894306-D010-4659-84E9-E4636A7FDAB1}">
      <text>
        <r>
          <rPr>
            <b/>
            <sz val="9"/>
            <color indexed="81"/>
            <rFont val="Tahoma"/>
            <family val="2"/>
          </rPr>
          <t>Claudia Perilla:</t>
        </r>
        <r>
          <rPr>
            <sz val="9"/>
            <color indexed="81"/>
            <rFont val="Tahoma"/>
            <family val="2"/>
          </rPr>
          <t xml:space="preserve">
Debe diligenciar el alto del papel</t>
        </r>
      </text>
    </comment>
    <comment ref="G42" authorId="0" shapeId="0" xr:uid="{ED5D9F7A-69A2-434E-9FCB-D800CDC8AEFA}">
      <text>
        <r>
          <rPr>
            <b/>
            <sz val="9"/>
            <color indexed="81"/>
            <rFont val="Tahoma"/>
            <family val="2"/>
          </rPr>
          <t>Claudia Perilla:</t>
        </r>
        <r>
          <rPr>
            <sz val="9"/>
            <color indexed="81"/>
            <rFont val="Tahoma"/>
            <family val="2"/>
          </rPr>
          <t xml:space="preserve">
Debe escoger el
 color de papel </t>
        </r>
      </text>
    </comment>
    <comment ref="P42" authorId="0" shapeId="0" xr:uid="{07E7EAD2-8E86-4D28-950B-55F5B403F9D7}">
      <text>
        <r>
          <rPr>
            <b/>
            <sz val="9"/>
            <color indexed="81"/>
            <rFont val="Tahoma"/>
            <family val="2"/>
          </rPr>
          <t>Claudia Perilla:</t>
        </r>
        <r>
          <rPr>
            <sz val="9"/>
            <color indexed="81"/>
            <rFont val="Tahoma"/>
            <family val="2"/>
          </rPr>
          <t xml:space="preserve">
Debe diligenciarv el ancho del papel</t>
        </r>
      </text>
    </comment>
    <comment ref="U42" authorId="0" shapeId="0" xr:uid="{02AECD14-6EBE-44CF-B238-DA8A6DECF65A}">
      <text>
        <r>
          <rPr>
            <b/>
            <sz val="9"/>
            <color indexed="81"/>
            <rFont val="Tahoma"/>
            <family val="2"/>
          </rPr>
          <t>Claudia Perilla:</t>
        </r>
        <r>
          <rPr>
            <sz val="9"/>
            <color indexed="81"/>
            <rFont val="Tahoma"/>
            <family val="2"/>
          </rPr>
          <t xml:space="preserve">
Debe diligenciar el alto del papel</t>
        </r>
      </text>
    </comment>
    <comment ref="W43" authorId="0" shapeId="0" xr:uid="{60A113A6-4281-48BF-8BEE-94031F200DE9}">
      <text>
        <r>
          <rPr>
            <b/>
            <sz val="9"/>
            <color indexed="81"/>
            <rFont val="Tahoma"/>
            <family val="2"/>
          </rPr>
          <t>Claudia Perilla:</t>
        </r>
        <r>
          <rPr>
            <sz val="9"/>
            <color indexed="81"/>
            <rFont val="Tahoma"/>
            <family val="2"/>
          </rPr>
          <t xml:space="preserve">
No debe cambiar este numero</t>
        </r>
      </text>
    </comment>
    <comment ref="AE43" authorId="0" shapeId="0" xr:uid="{EEECD0A3-D98B-4D09-B6B9-B2FF760C5ECE}">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A840A4C-2361-47F7-9ABA-03E2650E19E6}">
      <text>
        <r>
          <rPr>
            <b/>
            <sz val="9"/>
            <color indexed="81"/>
            <rFont val="Tahoma"/>
            <family val="2"/>
          </rPr>
          <t>Claudia Perilla:</t>
        </r>
        <r>
          <rPr>
            <sz val="9"/>
            <color indexed="81"/>
            <rFont val="Tahoma"/>
            <family val="2"/>
          </rPr>
          <t xml:space="preserve">
No debe cambiar este numero</t>
        </r>
      </text>
    </comment>
    <comment ref="AE45" authorId="0" shapeId="0" xr:uid="{4ACA7C13-351D-4C71-9E87-AED5E55EB7D9}">
      <text>
        <r>
          <rPr>
            <b/>
            <sz val="9"/>
            <color indexed="81"/>
            <rFont val="Tahoma"/>
            <family val="2"/>
          </rPr>
          <t>Claudia Perilla:</t>
        </r>
        <r>
          <rPr>
            <sz val="9"/>
            <color indexed="81"/>
            <rFont val="Tahoma"/>
            <family val="2"/>
          </rPr>
          <t xml:space="preserve">
Este 1 es fijo siempre
</t>
        </r>
      </text>
    </comment>
    <comment ref="AE46" authorId="0" shapeId="0" xr:uid="{BDBA4697-EE6D-4A11-9D5C-61EB8FBC67C7}">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F6DB588-BAC1-4923-9B85-1D244BBEF06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A3D7156-2D1E-40E0-A060-7D4AE20FB2B3}">
      <text>
        <r>
          <rPr>
            <b/>
            <sz val="9"/>
            <color indexed="81"/>
            <rFont val="Tahoma"/>
            <family val="2"/>
          </rPr>
          <t>Claudia Perilla:</t>
        </r>
        <r>
          <rPr>
            <sz val="9"/>
            <color indexed="81"/>
            <rFont val="Tahoma"/>
            <family val="2"/>
          </rPr>
          <t xml:space="preserve">
No debe cambiar este numero</t>
        </r>
      </text>
    </comment>
    <comment ref="G48" authorId="0" shapeId="0" xr:uid="{A93F0021-99D9-4A6C-967C-4427DEEABD3F}">
      <text>
        <r>
          <rPr>
            <b/>
            <sz val="9"/>
            <color indexed="81"/>
            <rFont val="Tahoma"/>
            <family val="2"/>
          </rPr>
          <t>Claudia Perilla:</t>
        </r>
        <r>
          <rPr>
            <sz val="9"/>
            <color indexed="81"/>
            <rFont val="Tahoma"/>
            <family val="2"/>
          </rPr>
          <t xml:space="preserve">
Escoja el vinilo</t>
        </r>
      </text>
    </comment>
    <comment ref="AE48" authorId="0" shapeId="0" xr:uid="{292B9E51-2B3D-4B09-9AD4-B2AA4949CE6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CE3E3A5-63BF-448E-B77C-BF0C9CF47B45}">
      <text>
        <r>
          <rPr>
            <b/>
            <sz val="9"/>
            <color indexed="81"/>
            <rFont val="Tahoma"/>
            <family val="2"/>
          </rPr>
          <t>Claudia Perilla:</t>
        </r>
        <r>
          <rPr>
            <sz val="9"/>
            <color indexed="81"/>
            <rFont val="Tahoma"/>
            <family val="2"/>
          </rPr>
          <t xml:space="preserve">
Debe colocar "1" si debe llevar este material
</t>
        </r>
      </text>
    </comment>
    <comment ref="W50" authorId="0" shapeId="0" xr:uid="{4FD024F4-B664-4CD3-AF63-B689FF73FA24}">
      <text>
        <r>
          <rPr>
            <b/>
            <sz val="9"/>
            <color indexed="81"/>
            <rFont val="Tahoma"/>
            <family val="2"/>
          </rPr>
          <t>Claudia Perilla:</t>
        </r>
        <r>
          <rPr>
            <sz val="9"/>
            <color indexed="81"/>
            <rFont val="Tahoma"/>
            <family val="2"/>
          </rPr>
          <t xml:space="preserve">
Debe colocar "1" si debe llevar este material
</t>
        </r>
      </text>
    </comment>
    <comment ref="W51" authorId="0" shapeId="0" xr:uid="{50BB0631-39FC-420A-9CF4-AF209CC73C35}">
      <text>
        <r>
          <rPr>
            <b/>
            <sz val="9"/>
            <color indexed="81"/>
            <rFont val="Tahoma"/>
            <family val="2"/>
          </rPr>
          <t>Claudia Perilla:</t>
        </r>
        <r>
          <rPr>
            <sz val="9"/>
            <color indexed="81"/>
            <rFont val="Tahoma"/>
            <family val="2"/>
          </rPr>
          <t xml:space="preserve">
Debe colocar "1" si debe llevar este material
</t>
        </r>
      </text>
    </comment>
    <comment ref="W52" authorId="0" shapeId="0" xr:uid="{98436BB8-5051-44FB-8217-F15914D0709C}">
      <text>
        <r>
          <rPr>
            <b/>
            <sz val="9"/>
            <color indexed="81"/>
            <rFont val="Tahoma"/>
            <family val="2"/>
          </rPr>
          <t>Claudia Perilla:</t>
        </r>
        <r>
          <rPr>
            <sz val="9"/>
            <color indexed="81"/>
            <rFont val="Tahoma"/>
            <family val="2"/>
          </rPr>
          <t xml:space="preserve">
Debe colocar "1" si debe llevar este material
</t>
        </r>
      </text>
    </comment>
    <comment ref="W53" authorId="0" shapeId="0" xr:uid="{1227505D-DB9D-4E86-926B-FF590D553C51}">
      <text>
        <r>
          <rPr>
            <b/>
            <sz val="9"/>
            <color indexed="81"/>
            <rFont val="Tahoma"/>
            <family val="2"/>
          </rPr>
          <t>Claudia Perilla:</t>
        </r>
        <r>
          <rPr>
            <sz val="9"/>
            <color indexed="81"/>
            <rFont val="Tahoma"/>
            <family val="2"/>
          </rPr>
          <t xml:space="preserve">
Debe colocar "1" si debe llevar este material
</t>
        </r>
      </text>
    </comment>
    <comment ref="W54" authorId="0" shapeId="0" xr:uid="{962778EC-500C-4865-84C0-8F044559D4FA}">
      <text>
        <r>
          <rPr>
            <b/>
            <sz val="9"/>
            <color indexed="81"/>
            <rFont val="Tahoma"/>
            <family val="2"/>
          </rPr>
          <t>Claudia Perilla:</t>
        </r>
        <r>
          <rPr>
            <sz val="9"/>
            <color indexed="81"/>
            <rFont val="Tahoma"/>
            <family val="2"/>
          </rPr>
          <t xml:space="preserve">
Debe colocar "1" si debe llevar este material
</t>
        </r>
      </text>
    </comment>
    <comment ref="W55" authorId="0" shapeId="0" xr:uid="{90CB036F-2B71-4A88-8E46-ADAB14B9DF5A}">
      <text>
        <r>
          <rPr>
            <b/>
            <sz val="9"/>
            <color indexed="81"/>
            <rFont val="Tahoma"/>
            <family val="2"/>
          </rPr>
          <t>Claudia Perilla:</t>
        </r>
        <r>
          <rPr>
            <sz val="9"/>
            <color indexed="81"/>
            <rFont val="Tahoma"/>
            <family val="2"/>
          </rPr>
          <t xml:space="preserve">
Debe colocar "1" si debe llevar este material
</t>
        </r>
      </text>
    </comment>
    <comment ref="W56" authorId="0" shapeId="0" xr:uid="{9E712ABE-FBC9-4673-8C7D-707153117773}">
      <text>
        <r>
          <rPr>
            <b/>
            <sz val="9"/>
            <color indexed="81"/>
            <rFont val="Tahoma"/>
            <family val="2"/>
          </rPr>
          <t>Claudia Perilla:</t>
        </r>
        <r>
          <rPr>
            <sz val="9"/>
            <color indexed="81"/>
            <rFont val="Tahoma"/>
            <family val="2"/>
          </rPr>
          <t xml:space="preserve">
Debe colocar "1" si debe llevar este material
</t>
        </r>
      </text>
    </comment>
    <comment ref="W57" authorId="0" shapeId="0" xr:uid="{66C704D8-7310-4ACB-ABD7-C2AA535B0770}">
      <text>
        <r>
          <rPr>
            <b/>
            <sz val="9"/>
            <color indexed="81"/>
            <rFont val="Tahoma"/>
            <family val="2"/>
          </rPr>
          <t>Claudia Perilla:</t>
        </r>
        <r>
          <rPr>
            <sz val="9"/>
            <color indexed="81"/>
            <rFont val="Tahoma"/>
            <family val="2"/>
          </rPr>
          <t xml:space="preserve">
Debe colocar "1" si debe llevar este material
</t>
        </r>
      </text>
    </comment>
    <comment ref="W58" authorId="0" shapeId="0" xr:uid="{C0102612-934D-4E41-A0EE-367187017FCB}">
      <text>
        <r>
          <rPr>
            <b/>
            <sz val="9"/>
            <color indexed="81"/>
            <rFont val="Tahoma"/>
            <family val="2"/>
          </rPr>
          <t>Claudia Perilla:</t>
        </r>
        <r>
          <rPr>
            <sz val="9"/>
            <color indexed="81"/>
            <rFont val="Tahoma"/>
            <family val="2"/>
          </rPr>
          <t xml:space="preserve">
Debe colocar una 
"X" si debe llevar este material
</t>
        </r>
      </text>
    </comment>
    <comment ref="W59" authorId="0" shapeId="0" xr:uid="{FCA723F2-55AB-4752-A4F4-5165175573C0}">
      <text>
        <r>
          <rPr>
            <b/>
            <sz val="9"/>
            <color indexed="81"/>
            <rFont val="Tahoma"/>
            <family val="2"/>
          </rPr>
          <t>Claudia Perilla:</t>
        </r>
        <r>
          <rPr>
            <sz val="9"/>
            <color indexed="81"/>
            <rFont val="Tahoma"/>
            <family val="2"/>
          </rPr>
          <t xml:space="preserve">
Debe colocar una 
"X" si debe llevar este material
</t>
        </r>
      </text>
    </comment>
    <comment ref="W60" authorId="0" shapeId="0" xr:uid="{FB1F0A4A-8B47-45A6-A6EB-B032AA7C75F2}">
      <text>
        <r>
          <rPr>
            <b/>
            <sz val="9"/>
            <color indexed="81"/>
            <rFont val="Tahoma"/>
            <family val="2"/>
          </rPr>
          <t>Claudia Perilla:</t>
        </r>
        <r>
          <rPr>
            <sz val="9"/>
            <color indexed="81"/>
            <rFont val="Tahoma"/>
            <family val="2"/>
          </rPr>
          <t xml:space="preserve">
Debe colocar una 
"X" si debe llevar este material
</t>
        </r>
      </text>
    </comment>
    <comment ref="W61" authorId="0" shapeId="0" xr:uid="{4A4E02F8-D6CE-4524-A843-F01B5C956BD3}">
      <text>
        <r>
          <rPr>
            <b/>
            <sz val="9"/>
            <color indexed="81"/>
            <rFont val="Tahoma"/>
            <family val="2"/>
          </rPr>
          <t>Claudia Perilla:</t>
        </r>
        <r>
          <rPr>
            <sz val="9"/>
            <color indexed="81"/>
            <rFont val="Tahoma"/>
            <family val="2"/>
          </rPr>
          <t xml:space="preserve">
Debe colocar una 
"X" si debe llevar este material
</t>
        </r>
      </text>
    </comment>
    <comment ref="W62" authorId="0" shapeId="0" xr:uid="{EDA8143D-1FF2-4EF6-AFC0-2B50BE9A8C29}">
      <text>
        <r>
          <rPr>
            <b/>
            <sz val="9"/>
            <color indexed="81"/>
            <rFont val="Tahoma"/>
            <family val="2"/>
          </rPr>
          <t>Claudia Perilla:</t>
        </r>
        <r>
          <rPr>
            <sz val="9"/>
            <color indexed="81"/>
            <rFont val="Tahoma"/>
            <family val="2"/>
          </rPr>
          <t xml:space="preserve">
Debe colocar una 
"X" si debe llevar este material
</t>
        </r>
      </text>
    </comment>
    <comment ref="W63" authorId="0" shapeId="0" xr:uid="{135EDD1C-7847-479E-AE5E-7B0DA74459CF}">
      <text>
        <r>
          <rPr>
            <b/>
            <sz val="9"/>
            <color indexed="81"/>
            <rFont val="Tahoma"/>
            <family val="2"/>
          </rPr>
          <t>Claudia Perilla:</t>
        </r>
        <r>
          <rPr>
            <sz val="9"/>
            <color indexed="81"/>
            <rFont val="Tahoma"/>
            <family val="2"/>
          </rPr>
          <t xml:space="preserve">
Debe colocar una 
"X" si debe llevar este material
</t>
        </r>
      </text>
    </comment>
    <comment ref="W64" authorId="0" shapeId="0" xr:uid="{413D4E84-3F76-4EF7-9884-2143CA86F104}">
      <text>
        <r>
          <rPr>
            <b/>
            <sz val="9"/>
            <color indexed="81"/>
            <rFont val="Tahoma"/>
            <family val="2"/>
          </rPr>
          <t>Claudia Perilla:</t>
        </r>
        <r>
          <rPr>
            <sz val="9"/>
            <color indexed="81"/>
            <rFont val="Tahoma"/>
            <family val="2"/>
          </rPr>
          <t xml:space="preserve">
Debe colocar una 
"X" si debe llevar este material
</t>
        </r>
      </text>
    </comment>
    <comment ref="M69" authorId="0" shapeId="0" xr:uid="{8B994F4F-FF51-43AA-9B58-17BC15658B87}">
      <text>
        <r>
          <rPr>
            <b/>
            <sz val="9"/>
            <color indexed="81"/>
            <rFont val="Tahoma"/>
            <family val="2"/>
          </rPr>
          <t>Claudia Perilla: Coloca en la clave de clasificacion ROPMAQ1</t>
        </r>
      </text>
    </comment>
    <comment ref="AA70" authorId="0" shapeId="0" xr:uid="{71D654A2-DCAF-4937-B629-A3F0A4D1A745}">
      <text>
        <r>
          <rPr>
            <b/>
            <sz val="9"/>
            <color indexed="81"/>
            <rFont val="Tahoma"/>
            <family val="2"/>
          </rPr>
          <t>Claudia Perilla:</t>
        </r>
        <r>
          <rPr>
            <sz val="9"/>
            <color indexed="81"/>
            <rFont val="Tahoma"/>
            <family val="2"/>
          </rPr>
          <t xml:space="preserve">
Diligenciar Cantidad de partes a cotar
</t>
        </r>
      </text>
    </comment>
    <comment ref="AA71" authorId="0" shapeId="0" xr:uid="{32007797-9FA6-40F5-991E-19068F160D0C}">
      <text>
        <r>
          <rPr>
            <b/>
            <sz val="9"/>
            <color indexed="81"/>
            <rFont val="Tahoma"/>
            <family val="2"/>
          </rPr>
          <t>Claudia Perilla:</t>
        </r>
        <r>
          <rPr>
            <sz val="9"/>
            <color indexed="81"/>
            <rFont val="Tahoma"/>
            <family val="2"/>
          </rPr>
          <t xml:space="preserve">
Diligenciar Cantidad de partes a cotar</t>
        </r>
      </text>
    </comment>
    <comment ref="AA72" authorId="0" shapeId="0" xr:uid="{3D06C17C-550B-45BC-A0B7-033A7E379D9B}">
      <text>
        <r>
          <rPr>
            <b/>
            <sz val="9"/>
            <color indexed="81"/>
            <rFont val="Tahoma"/>
            <family val="2"/>
          </rPr>
          <t>Claudia Perilla:</t>
        </r>
        <r>
          <rPr>
            <sz val="9"/>
            <color indexed="81"/>
            <rFont val="Tahoma"/>
            <family val="2"/>
          </rPr>
          <t xml:space="preserve">
Diligenciar Cantidad de partes a estampar</t>
        </r>
      </text>
    </comment>
    <comment ref="AA73" authorId="0" shapeId="0" xr:uid="{6F1ED90F-129A-4238-B58D-0FE200A4BBE9}">
      <text>
        <r>
          <rPr>
            <b/>
            <sz val="9"/>
            <color indexed="81"/>
            <rFont val="Tahoma"/>
            <family val="2"/>
          </rPr>
          <t>Claudia Perilla:</t>
        </r>
        <r>
          <rPr>
            <sz val="9"/>
            <color indexed="81"/>
            <rFont val="Tahoma"/>
            <family val="2"/>
          </rPr>
          <t xml:space="preserve">
Diligenciar Cantidad de partes a estampar</t>
        </r>
      </text>
    </comment>
    <comment ref="AD75" authorId="0" shapeId="0" xr:uid="{F5842719-B1D2-49F7-9DFE-77368EEFF94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DC539D6-E455-4C8E-A6C8-BFC30BB9853B}">
      <text>
        <r>
          <rPr>
            <b/>
            <sz val="9"/>
            <color indexed="81"/>
            <rFont val="Tahoma"/>
            <family val="2"/>
          </rPr>
          <t>Claudia Perilla:</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2290AFAA-729D-4817-9264-0DEEC4CE4214}">
      <text>
        <r>
          <rPr>
            <b/>
            <sz val="9"/>
            <color indexed="81"/>
            <rFont val="Tahoma"/>
            <family val="2"/>
          </rPr>
          <t>Claudia Perilla:</t>
        </r>
        <r>
          <rPr>
            <sz val="9"/>
            <color indexed="81"/>
            <rFont val="Tahoma"/>
            <family val="2"/>
          </rPr>
          <t xml:space="preserve">
Dligenciar SI si lleva , de lo contrario poner NO</t>
        </r>
      </text>
    </comment>
    <comment ref="AD3" authorId="0" shapeId="0" xr:uid="{EAF831E5-156A-44DB-90B2-83967EC4ED8C}">
      <text>
        <r>
          <rPr>
            <b/>
            <sz val="9"/>
            <color indexed="81"/>
            <rFont val="Tahoma"/>
            <family val="2"/>
          </rPr>
          <t>Claudia Perilla:</t>
        </r>
        <r>
          <rPr>
            <sz val="9"/>
            <color indexed="81"/>
            <rFont val="Tahoma"/>
            <family val="2"/>
          </rPr>
          <t xml:space="preserve">
Dligenciar SI si lleva , de lo contrario poner NO</t>
        </r>
      </text>
    </comment>
    <comment ref="AI3" authorId="0" shapeId="0" xr:uid="{4103819D-66F9-4FCA-A48A-DBD24CD49357}">
      <text>
        <r>
          <rPr>
            <b/>
            <sz val="9"/>
            <color indexed="81"/>
            <rFont val="Tahoma"/>
            <family val="2"/>
          </rPr>
          <t>Claudia Perilla:</t>
        </r>
        <r>
          <rPr>
            <sz val="9"/>
            <color indexed="81"/>
            <rFont val="Tahoma"/>
            <family val="2"/>
          </rPr>
          <t xml:space="preserve">
Dligenciar SI si lleva , de lo contrario poner NO</t>
        </r>
      </text>
    </comment>
    <comment ref="AN3" authorId="0" shapeId="0" xr:uid="{DBF75FB1-29E0-4947-8BB8-29E1A27DAB53}">
      <text>
        <r>
          <rPr>
            <b/>
            <sz val="9"/>
            <color indexed="81"/>
            <rFont val="Tahoma"/>
            <family val="2"/>
          </rPr>
          <t>Claudia Perilla:</t>
        </r>
        <r>
          <rPr>
            <sz val="9"/>
            <color indexed="81"/>
            <rFont val="Tahoma"/>
            <family val="2"/>
          </rPr>
          <t xml:space="preserve">
Dligenciar SI si lleva , de lo contrario poner NO</t>
        </r>
      </text>
    </comment>
    <comment ref="AA6" authorId="0" shapeId="0" xr:uid="{FAC38A7C-2F95-46AF-92C0-522B67580422}">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EB387C83-4484-4CB6-AF36-E9477AB30841}">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0D31D93-CC4F-4CBF-AE2B-92A56A9233D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214C1DC6-427F-452F-AF36-EA33436D8F74}">
      <text>
        <r>
          <rPr>
            <b/>
            <sz val="9"/>
            <color indexed="81"/>
            <rFont val="Tahoma"/>
            <family val="2"/>
          </rPr>
          <t>Andres Rodriguez:</t>
        </r>
        <r>
          <rPr>
            <sz val="9"/>
            <color indexed="81"/>
            <rFont val="Tahoma"/>
            <family val="2"/>
          </rPr>
          <t xml:space="preserve">
Si es Infaltable Diligencie</t>
        </r>
      </text>
    </comment>
    <comment ref="AT22" authorId="0" shapeId="0" xr:uid="{5052C132-04BF-4E11-BAF0-43E6F55D9E4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4D141180-C0CA-4ED9-902B-AA68DEDDCE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45928AA-7B9D-4F49-B89C-57C3E90E4E7D}">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3F8117B-F64F-466E-BFC9-4B965ABB22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0CB78A4C-8EA7-49C7-9F24-F2F7E7FCC69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9EF9E19-809B-49B6-A5FB-68D77DB746C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95EA78D-AFBB-4B51-B5C6-B5319D03DD98}">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067AA33-C267-4609-8883-7562A682FB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49D10C-908A-47CE-978D-393BCE00E5D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35AC3D4-AD72-4CB8-B868-5D6A5448FA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39F72D8-AC36-460A-91A1-6BDC2A4F901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9CEF217-B0BE-4116-A741-B10932E3A87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C9B8E60-5990-494D-8CFE-AE01871FF816}">
      <text>
        <r>
          <rPr>
            <b/>
            <sz val="9"/>
            <color indexed="81"/>
            <rFont val="Tahoma"/>
            <family val="2"/>
          </rPr>
          <t>Claudia Perilla:</t>
        </r>
        <r>
          <rPr>
            <sz val="9"/>
            <color indexed="81"/>
            <rFont val="Tahoma"/>
            <family val="2"/>
          </rPr>
          <t xml:space="preserve">
Diligenciar la parte de la prenda que lleva la tela.</t>
        </r>
      </text>
    </comment>
    <comment ref="AS30" authorId="0" shapeId="0" xr:uid="{A486F4A7-8090-4423-9FBC-E262440EBF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96397EE-23A2-45D6-B1A3-3D2DE744DD94}">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4C28D66-0B5A-49BC-9E7C-3D9E0005215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B870ECF-456D-4AF2-9E0E-E43E8FF7B5A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141EBF6-0082-4079-A436-24E840F9E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1EBA57F3-446A-4E5C-A0CA-9B7F02933F1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98156B6-3C1A-46E9-ABDF-FEBCB6CB72D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037659-A23D-4D63-8444-3D9CD9909C3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F5ECE2-FAE5-4783-95AB-894F2A8EE5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A724AAF-34CC-47AE-B5D0-4628E9FF306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95449308-9433-4E34-A49F-3EDE0BDBF4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42E2443-C1AA-4374-87FB-972F44BB47B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7B0FB6D-A26A-48AD-8F9D-0A514080B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7CD9998-72BC-43CA-8385-C6F86C806C6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A581C97-BD7A-4941-B400-4AFFD6391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B17C662-36CC-4FC5-A943-D218FFFF5BA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7C2228C5-0C2F-4BB8-B377-35337A999D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39436B07-828A-43D6-A521-CEE1C30DBEAE}">
      <text>
        <r>
          <rPr>
            <b/>
            <sz val="9"/>
            <color indexed="81"/>
            <rFont val="Tahoma"/>
            <family val="2"/>
          </rPr>
          <t>Claudia Perilla:</t>
        </r>
        <r>
          <rPr>
            <sz val="9"/>
            <color indexed="81"/>
            <rFont val="Tahoma"/>
            <family val="2"/>
          </rPr>
          <t xml:space="preserve">
Diligenciar la parte de la prenda que lleva la tela.</t>
        </r>
      </text>
    </comment>
    <comment ref="AS39" authorId="0" shapeId="0" xr:uid="{F43478ED-E464-4004-BB41-813D64C0E5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2E946898-DC10-4EC9-9539-4737BEA7B75B}">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FBA5140-1231-4976-8CF6-59D6CAEB771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F01121-2D06-4E20-A586-2906F6D05C9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A4B368A-A54D-4D81-B162-EA227952B12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707D522-058E-43E9-B8A6-A659FA9A7C3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430A6B0-6422-425F-9B23-731D07807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A4FC86A-F281-454F-B612-6F01A3D9638E}">
      <text>
        <r>
          <rPr>
            <b/>
            <sz val="9"/>
            <color indexed="81"/>
            <rFont val="Tahoma"/>
            <family val="2"/>
          </rPr>
          <t>Claudia Perilla:</t>
        </r>
        <r>
          <rPr>
            <sz val="9"/>
            <color indexed="81"/>
            <rFont val="Tahoma"/>
            <family val="2"/>
          </rPr>
          <t xml:space="preserve">
Diligenciar la parte de la prenda que lleva la tela.</t>
        </r>
      </text>
    </comment>
    <comment ref="AS43" authorId="0" shapeId="0" xr:uid="{3B00D672-2329-428A-9FC4-8119DB38B6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E530E2-4C18-4ADB-89B2-B4D2665C20AC}">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BF5BFDD-E256-4B5E-BB29-3A4655B56F65}">
      <text>
        <r>
          <rPr>
            <b/>
            <sz val="9"/>
            <color indexed="81"/>
            <rFont val="Tahoma"/>
            <family val="2"/>
          </rPr>
          <t>Claudia Perilla:</t>
        </r>
        <r>
          <rPr>
            <sz val="9"/>
            <color indexed="81"/>
            <rFont val="Tahoma"/>
            <family val="2"/>
          </rPr>
          <t xml:space="preserve">
Debe diligenciar Version de FC</t>
        </r>
      </text>
    </comment>
    <comment ref="F6" authorId="0" shapeId="0" xr:uid="{7B14FFAF-243F-44FF-8DE8-355A50DD971F}">
      <text>
        <r>
          <rPr>
            <b/>
            <sz val="9"/>
            <color indexed="81"/>
            <rFont val="Tahoma"/>
            <family val="2"/>
          </rPr>
          <t>Claudia Perilla:</t>
        </r>
        <r>
          <rPr>
            <sz val="9"/>
            <color indexed="81"/>
            <rFont val="Tahoma"/>
            <family val="2"/>
          </rPr>
          <t xml:space="preserve">
Seleccionar tipo de tejido para que calcule tasa</t>
        </r>
      </text>
    </comment>
    <comment ref="M6" authorId="0" shapeId="0" xr:uid="{2C5DF921-9651-4D18-B244-CEBEB283B01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B125D82-BE12-489C-A543-763457F9CF53}">
      <text>
        <r>
          <rPr>
            <b/>
            <sz val="9"/>
            <color indexed="81"/>
            <rFont val="Tahoma"/>
            <family val="2"/>
          </rPr>
          <t>Claudia Perilla:</t>
        </r>
        <r>
          <rPr>
            <sz val="9"/>
            <color indexed="81"/>
            <rFont val="Tahoma"/>
            <family val="2"/>
          </rPr>
          <t xml:space="preserve">
Debe colocar obligatorio # prendas por codigo de PT</t>
        </r>
      </text>
    </comment>
    <comment ref="P10" authorId="0" shapeId="0" xr:uid="{F006DBB8-9FF7-4AA7-9BFF-8FCEE47E637D}">
      <text>
        <r>
          <rPr>
            <b/>
            <sz val="9"/>
            <color indexed="81"/>
            <rFont val="Tahoma"/>
            <family val="2"/>
          </rPr>
          <t>Claudia Perilla:</t>
        </r>
        <r>
          <rPr>
            <sz val="9"/>
            <color indexed="81"/>
            <rFont val="Tahoma"/>
            <family val="2"/>
          </rPr>
          <t xml:space="preserve">
Debe diligenciar si o no</t>
        </r>
      </text>
    </comment>
    <comment ref="B12" authorId="0" shapeId="0" xr:uid="{4EE893E6-68B9-4773-A756-496FF2E1F34C}">
      <text>
        <r>
          <rPr>
            <b/>
            <sz val="9"/>
            <color indexed="81"/>
            <rFont val="Tahoma"/>
            <family val="2"/>
          </rPr>
          <t>Claudia Perilla:</t>
        </r>
        <r>
          <rPr>
            <sz val="9"/>
            <color indexed="81"/>
            <rFont val="Tahoma"/>
            <family val="2"/>
          </rPr>
          <t xml:space="preserve">
Realizar el filtro
</t>
        </r>
      </text>
    </comment>
    <comment ref="Z13" authorId="0" shapeId="0" xr:uid="{C9876E9D-731A-4C4A-B5F6-657256085D2B}">
      <text>
        <r>
          <rPr>
            <b/>
            <sz val="9"/>
            <color indexed="81"/>
            <rFont val="Tahoma"/>
            <family val="2"/>
          </rPr>
          <t>Claudia Perilla:</t>
        </r>
        <r>
          <rPr>
            <sz val="9"/>
            <color indexed="81"/>
            <rFont val="Tahoma"/>
            <family val="2"/>
          </rPr>
          <t xml:space="preserve">
Diligenciar costo de estampado</t>
        </r>
      </text>
    </comment>
    <comment ref="AG13" authorId="0" shapeId="0" xr:uid="{D4D31F62-584A-4CAB-90E2-458898CD4C6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C4CDF6F-A50B-4B74-A41F-AE3D2E50251F}">
      <text>
        <r>
          <rPr>
            <b/>
            <sz val="9"/>
            <color indexed="81"/>
            <rFont val="Tahoma"/>
            <family val="2"/>
          </rPr>
          <t>Claudia Perilla:</t>
        </r>
        <r>
          <rPr>
            <sz val="9"/>
            <color indexed="81"/>
            <rFont val="Tahoma"/>
            <family val="2"/>
          </rPr>
          <t xml:space="preserve">
Diligenciar costo de estampado</t>
        </r>
      </text>
    </comment>
    <comment ref="Z15" authorId="0" shapeId="0" xr:uid="{72DA03F7-A76B-482C-BAF7-D30015B0AB9D}">
      <text>
        <r>
          <rPr>
            <b/>
            <sz val="9"/>
            <color indexed="81"/>
            <rFont val="Tahoma"/>
            <family val="2"/>
          </rPr>
          <t>Claudia Perilla:</t>
        </r>
        <r>
          <rPr>
            <sz val="9"/>
            <color indexed="81"/>
            <rFont val="Tahoma"/>
            <family val="2"/>
          </rPr>
          <t xml:space="preserve">
Diligenciar costo de estampado</t>
        </r>
      </text>
    </comment>
    <comment ref="Z16" authorId="0" shapeId="0" xr:uid="{DB117FB9-84EC-463D-AB6F-2EC0235D412C}">
      <text>
        <r>
          <rPr>
            <b/>
            <sz val="9"/>
            <color indexed="81"/>
            <rFont val="Tahoma"/>
            <family val="2"/>
          </rPr>
          <t>Claudia Perilla:</t>
        </r>
        <r>
          <rPr>
            <sz val="9"/>
            <color indexed="81"/>
            <rFont val="Tahoma"/>
            <family val="2"/>
          </rPr>
          <t xml:space="preserve">
Diligenciar costo de estampado</t>
        </r>
      </text>
    </comment>
    <comment ref="Z17" authorId="0" shapeId="0" xr:uid="{4D8A7F21-D448-4E6F-85CA-A1D1E0419E7B}">
      <text>
        <r>
          <rPr>
            <b/>
            <sz val="9"/>
            <color indexed="81"/>
            <rFont val="Tahoma"/>
            <family val="2"/>
          </rPr>
          <t>Claudia Perilla:</t>
        </r>
        <r>
          <rPr>
            <sz val="9"/>
            <color indexed="81"/>
            <rFont val="Tahoma"/>
            <family val="2"/>
          </rPr>
          <t xml:space="preserve">
Diligenciar costo de estampado</t>
        </r>
      </text>
    </comment>
    <comment ref="Z18" authorId="0" shapeId="0" xr:uid="{44C79B25-4955-45DA-80CD-03D63406A74F}">
      <text>
        <r>
          <rPr>
            <b/>
            <sz val="9"/>
            <color indexed="81"/>
            <rFont val="Tahoma"/>
            <family val="2"/>
          </rPr>
          <t>Claudia Perilla:</t>
        </r>
        <r>
          <rPr>
            <sz val="9"/>
            <color indexed="81"/>
            <rFont val="Tahoma"/>
            <family val="2"/>
          </rPr>
          <t xml:space="preserve">
Diligenciar costo de estampado</t>
        </r>
      </text>
    </comment>
    <comment ref="Z19" authorId="0" shapeId="0" xr:uid="{4BA5AD74-D45F-40E6-B51A-962662572886}">
      <text>
        <r>
          <rPr>
            <b/>
            <sz val="9"/>
            <color indexed="81"/>
            <rFont val="Tahoma"/>
            <family val="2"/>
          </rPr>
          <t>Claudia Perilla:</t>
        </r>
        <r>
          <rPr>
            <sz val="9"/>
            <color indexed="81"/>
            <rFont val="Tahoma"/>
            <family val="2"/>
          </rPr>
          <t xml:space="preserve">
Diligenciar costo de estampado</t>
        </r>
      </text>
    </comment>
    <comment ref="Z20" authorId="0" shapeId="0" xr:uid="{FD23D979-B265-42EE-872B-0D566778A7BC}">
      <text>
        <r>
          <rPr>
            <b/>
            <sz val="9"/>
            <color indexed="81"/>
            <rFont val="Tahoma"/>
            <family val="2"/>
          </rPr>
          <t>Claudia Perilla:</t>
        </r>
        <r>
          <rPr>
            <sz val="9"/>
            <color indexed="81"/>
            <rFont val="Tahoma"/>
            <family val="2"/>
          </rPr>
          <t xml:space="preserve">
Diligenciar costo de estampado</t>
        </r>
      </text>
    </comment>
    <comment ref="Z21" authorId="0" shapeId="0" xr:uid="{58F252D1-EB7B-4EE5-9C56-9A0A5F6B37C0}">
      <text>
        <r>
          <rPr>
            <b/>
            <sz val="9"/>
            <color indexed="81"/>
            <rFont val="Tahoma"/>
            <family val="2"/>
          </rPr>
          <t>Claudia Perilla:</t>
        </r>
        <r>
          <rPr>
            <sz val="9"/>
            <color indexed="81"/>
            <rFont val="Tahoma"/>
            <family val="2"/>
          </rPr>
          <t xml:space="preserve">
Diligenciar costo de estampado</t>
        </r>
      </text>
    </comment>
    <comment ref="Z22" authorId="0" shapeId="0" xr:uid="{5BAD95FD-A55F-4E9B-B029-B17585992BF7}">
      <text>
        <r>
          <rPr>
            <b/>
            <sz val="9"/>
            <color indexed="81"/>
            <rFont val="Tahoma"/>
            <family val="2"/>
          </rPr>
          <t>Claudia Perilla:</t>
        </r>
        <r>
          <rPr>
            <sz val="9"/>
            <color indexed="81"/>
            <rFont val="Tahoma"/>
            <family val="2"/>
          </rPr>
          <t xml:space="preserve">
Diligenciar costo de estampado</t>
        </r>
      </text>
    </comment>
    <comment ref="Z23" authorId="0" shapeId="0" xr:uid="{3773B3DC-962A-409C-868B-6802A2AE44F6}">
      <text>
        <r>
          <rPr>
            <b/>
            <sz val="9"/>
            <color indexed="81"/>
            <rFont val="Tahoma"/>
            <family val="2"/>
          </rPr>
          <t>Claudia Perilla:</t>
        </r>
        <r>
          <rPr>
            <sz val="9"/>
            <color indexed="81"/>
            <rFont val="Tahoma"/>
            <family val="2"/>
          </rPr>
          <t xml:space="preserve">
Diligenciar costo de estampado</t>
        </r>
      </text>
    </comment>
    <comment ref="Z24" authorId="0" shapeId="0" xr:uid="{4C3A5746-6743-40C7-A972-DD2865B6F50E}">
      <text>
        <r>
          <rPr>
            <b/>
            <sz val="9"/>
            <color indexed="81"/>
            <rFont val="Tahoma"/>
            <family val="2"/>
          </rPr>
          <t>Claudia Perilla:</t>
        </r>
        <r>
          <rPr>
            <sz val="9"/>
            <color indexed="81"/>
            <rFont val="Tahoma"/>
            <family val="2"/>
          </rPr>
          <t xml:space="preserve">
Diligenciar costo de estampado</t>
        </r>
      </text>
    </comment>
    <comment ref="Z25" authorId="0" shapeId="0" xr:uid="{F699D734-9D68-4737-93B2-4AE1DF1F7EF8}">
      <text>
        <r>
          <rPr>
            <b/>
            <sz val="9"/>
            <color indexed="81"/>
            <rFont val="Tahoma"/>
            <family val="2"/>
          </rPr>
          <t>Claudia Perilla:</t>
        </r>
        <r>
          <rPr>
            <sz val="9"/>
            <color indexed="81"/>
            <rFont val="Tahoma"/>
            <family val="2"/>
          </rPr>
          <t xml:space="preserve">
Diligenciar costo de estampado</t>
        </r>
      </text>
    </comment>
    <comment ref="Z26" authorId="0" shapeId="0" xr:uid="{B05735D9-1672-416D-815C-0C3BED809B6F}">
      <text>
        <r>
          <rPr>
            <b/>
            <sz val="9"/>
            <color indexed="81"/>
            <rFont val="Tahoma"/>
            <family val="2"/>
          </rPr>
          <t>Claudia Perilla:</t>
        </r>
        <r>
          <rPr>
            <sz val="9"/>
            <color indexed="81"/>
            <rFont val="Tahoma"/>
            <family val="2"/>
          </rPr>
          <t xml:space="preserve">
Diligenciar costo de estampado</t>
        </r>
      </text>
    </comment>
    <comment ref="Z27" authorId="0" shapeId="0" xr:uid="{E28983F3-4CD4-47EB-A71B-4E88699790E9}">
      <text>
        <r>
          <rPr>
            <b/>
            <sz val="9"/>
            <color indexed="81"/>
            <rFont val="Tahoma"/>
            <family val="2"/>
          </rPr>
          <t>Claudia Perilla:</t>
        </r>
        <r>
          <rPr>
            <sz val="9"/>
            <color indexed="81"/>
            <rFont val="Tahoma"/>
            <family val="2"/>
          </rPr>
          <t xml:space="preserve">
Diligenciar costo de estampado</t>
        </r>
      </text>
    </comment>
    <comment ref="Z28" authorId="0" shapeId="0" xr:uid="{0BA9613D-B4F0-4B68-AC29-1E52389893C1}">
      <text>
        <r>
          <rPr>
            <b/>
            <sz val="9"/>
            <color indexed="81"/>
            <rFont val="Tahoma"/>
            <family val="2"/>
          </rPr>
          <t>Claudia Perilla:</t>
        </r>
        <r>
          <rPr>
            <sz val="9"/>
            <color indexed="81"/>
            <rFont val="Tahoma"/>
            <family val="2"/>
          </rPr>
          <t xml:space="preserve">
Diligenciar costo de estampado</t>
        </r>
      </text>
    </comment>
    <comment ref="Z29" authorId="0" shapeId="0" xr:uid="{6E62C269-4CA2-41FB-83FF-EA97C59BA6A8}">
      <text>
        <r>
          <rPr>
            <b/>
            <sz val="9"/>
            <color indexed="81"/>
            <rFont val="Tahoma"/>
            <family val="2"/>
          </rPr>
          <t>Claudia Perilla:</t>
        </r>
        <r>
          <rPr>
            <sz val="9"/>
            <color indexed="81"/>
            <rFont val="Tahoma"/>
            <family val="2"/>
          </rPr>
          <t xml:space="preserve">
Diligenciar costo de estampado</t>
        </r>
      </text>
    </comment>
    <comment ref="Z30" authorId="0" shapeId="0" xr:uid="{4ED0E95A-4DC0-40B1-9825-395C4408EA8C}">
      <text>
        <r>
          <rPr>
            <b/>
            <sz val="9"/>
            <color indexed="81"/>
            <rFont val="Tahoma"/>
            <family val="2"/>
          </rPr>
          <t>Claudia Perilla:</t>
        </r>
        <r>
          <rPr>
            <sz val="9"/>
            <color indexed="81"/>
            <rFont val="Tahoma"/>
            <family val="2"/>
          </rPr>
          <t xml:space="preserve">
Diligenciar costo de estampado</t>
        </r>
      </text>
    </comment>
    <comment ref="Z31" authorId="0" shapeId="0" xr:uid="{A8282563-F28B-415F-AD1D-EC69C5BBD8D1}">
      <text>
        <r>
          <rPr>
            <b/>
            <sz val="9"/>
            <color indexed="81"/>
            <rFont val="Tahoma"/>
            <family val="2"/>
          </rPr>
          <t>Claudia Perilla:</t>
        </r>
        <r>
          <rPr>
            <sz val="9"/>
            <color indexed="81"/>
            <rFont val="Tahoma"/>
            <family val="2"/>
          </rPr>
          <t xml:space="preserve">
Diligenciar costo de estampado</t>
        </r>
      </text>
    </comment>
    <comment ref="Z32" authorId="0" shapeId="0" xr:uid="{F1AA0118-F8FD-44AA-9ACF-CD0AC9C29DF3}">
      <text>
        <r>
          <rPr>
            <b/>
            <sz val="9"/>
            <color indexed="81"/>
            <rFont val="Tahoma"/>
            <family val="2"/>
          </rPr>
          <t>Claudia Perilla:</t>
        </r>
        <r>
          <rPr>
            <sz val="9"/>
            <color indexed="81"/>
            <rFont val="Tahoma"/>
            <family val="2"/>
          </rPr>
          <t xml:space="preserve">
Diligenciar costo de estampado</t>
        </r>
      </text>
    </comment>
    <comment ref="G41" authorId="0" shapeId="0" xr:uid="{3C272E9F-18AD-4D7A-AE70-28EB662CEF27}">
      <text>
        <r>
          <rPr>
            <b/>
            <sz val="9"/>
            <color indexed="81"/>
            <rFont val="Tahoma"/>
            <family val="2"/>
          </rPr>
          <t>Claudia Perilla:</t>
        </r>
        <r>
          <rPr>
            <sz val="9"/>
            <color indexed="81"/>
            <rFont val="Tahoma"/>
            <family val="2"/>
          </rPr>
          <t xml:space="preserve">
Debe escoger el
 color de papel </t>
        </r>
      </text>
    </comment>
    <comment ref="P41" authorId="0" shapeId="0" xr:uid="{02B28F73-D9B7-42E6-B51A-83CC7FE32AE6}">
      <text>
        <r>
          <rPr>
            <b/>
            <sz val="9"/>
            <color indexed="81"/>
            <rFont val="Tahoma"/>
            <family val="2"/>
          </rPr>
          <t>Claudia Perilla:</t>
        </r>
        <r>
          <rPr>
            <sz val="9"/>
            <color indexed="81"/>
            <rFont val="Tahoma"/>
            <family val="2"/>
          </rPr>
          <t xml:space="preserve">
Debe diligenciarv el ancho del papel</t>
        </r>
      </text>
    </comment>
    <comment ref="U41" authorId="0" shapeId="0" xr:uid="{8BB0D883-D443-4821-868E-959DEA74868F}">
      <text>
        <r>
          <rPr>
            <b/>
            <sz val="9"/>
            <color indexed="81"/>
            <rFont val="Tahoma"/>
            <family val="2"/>
          </rPr>
          <t>Claudia Perilla:</t>
        </r>
        <r>
          <rPr>
            <sz val="9"/>
            <color indexed="81"/>
            <rFont val="Tahoma"/>
            <family val="2"/>
          </rPr>
          <t xml:space="preserve">
Debe diligenciar el alto del papel</t>
        </r>
      </text>
    </comment>
    <comment ref="G42" authorId="0" shapeId="0" xr:uid="{6D1C10E6-7D4D-455E-AFCB-C74DCC872DD7}">
      <text>
        <r>
          <rPr>
            <b/>
            <sz val="9"/>
            <color indexed="81"/>
            <rFont val="Tahoma"/>
            <family val="2"/>
          </rPr>
          <t>Claudia Perilla:</t>
        </r>
        <r>
          <rPr>
            <sz val="9"/>
            <color indexed="81"/>
            <rFont val="Tahoma"/>
            <family val="2"/>
          </rPr>
          <t xml:space="preserve">
Debe escoger el
 color de papel </t>
        </r>
      </text>
    </comment>
    <comment ref="P42" authorId="0" shapeId="0" xr:uid="{CF6F7FC2-4D8F-454B-A724-46E7FD4D344A}">
      <text>
        <r>
          <rPr>
            <b/>
            <sz val="9"/>
            <color indexed="81"/>
            <rFont val="Tahoma"/>
            <family val="2"/>
          </rPr>
          <t>Claudia Perilla:</t>
        </r>
        <r>
          <rPr>
            <sz val="9"/>
            <color indexed="81"/>
            <rFont val="Tahoma"/>
            <family val="2"/>
          </rPr>
          <t xml:space="preserve">
Debe diligenciarv el ancho del papel</t>
        </r>
      </text>
    </comment>
    <comment ref="U42" authorId="0" shapeId="0" xr:uid="{5DDD37CD-0D1F-479F-A0F6-0E8CE9ADF89A}">
      <text>
        <r>
          <rPr>
            <b/>
            <sz val="9"/>
            <color indexed="81"/>
            <rFont val="Tahoma"/>
            <family val="2"/>
          </rPr>
          <t>Claudia Perilla:</t>
        </r>
        <r>
          <rPr>
            <sz val="9"/>
            <color indexed="81"/>
            <rFont val="Tahoma"/>
            <family val="2"/>
          </rPr>
          <t xml:space="preserve">
Debe diligenciar el alto del papel</t>
        </r>
      </text>
    </comment>
    <comment ref="W43" authorId="0" shapeId="0" xr:uid="{42113F4C-49C8-4FA4-BDC0-1B4E2792F9B1}">
      <text>
        <r>
          <rPr>
            <b/>
            <sz val="9"/>
            <color indexed="81"/>
            <rFont val="Tahoma"/>
            <family val="2"/>
          </rPr>
          <t>Claudia Perilla:</t>
        </r>
        <r>
          <rPr>
            <sz val="9"/>
            <color indexed="81"/>
            <rFont val="Tahoma"/>
            <family val="2"/>
          </rPr>
          <t xml:space="preserve">
No debe cambiar este numero</t>
        </r>
      </text>
    </comment>
    <comment ref="AE43" authorId="0" shapeId="0" xr:uid="{45411944-B918-43C0-9E78-5475DA87A5B4}">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915F313-1F07-4E15-B184-B00AD75DF648}">
      <text>
        <r>
          <rPr>
            <b/>
            <sz val="9"/>
            <color indexed="81"/>
            <rFont val="Tahoma"/>
            <family val="2"/>
          </rPr>
          <t>Claudia Perilla:</t>
        </r>
        <r>
          <rPr>
            <sz val="9"/>
            <color indexed="81"/>
            <rFont val="Tahoma"/>
            <family val="2"/>
          </rPr>
          <t xml:space="preserve">
No debe cambiar este numero</t>
        </r>
      </text>
    </comment>
    <comment ref="AE45" authorId="0" shapeId="0" xr:uid="{8AC8622D-425D-422A-B084-7A16FD0C265C}">
      <text>
        <r>
          <rPr>
            <b/>
            <sz val="9"/>
            <color indexed="81"/>
            <rFont val="Tahoma"/>
            <family val="2"/>
          </rPr>
          <t>Claudia Perilla:</t>
        </r>
        <r>
          <rPr>
            <sz val="9"/>
            <color indexed="81"/>
            <rFont val="Tahoma"/>
            <family val="2"/>
          </rPr>
          <t xml:space="preserve">
Este 1 es fijo siempre
</t>
        </r>
      </text>
    </comment>
    <comment ref="AE46" authorId="0" shapeId="0" xr:uid="{25D60FDB-FC68-4802-8A6B-D83E369BB97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1D68C9D1-D320-4256-941C-780ACDA2A3A7}">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574B0F-269C-4B74-A999-033A79261055}">
      <text>
        <r>
          <rPr>
            <b/>
            <sz val="9"/>
            <color indexed="81"/>
            <rFont val="Tahoma"/>
            <family val="2"/>
          </rPr>
          <t>Claudia Perilla:</t>
        </r>
        <r>
          <rPr>
            <sz val="9"/>
            <color indexed="81"/>
            <rFont val="Tahoma"/>
            <family val="2"/>
          </rPr>
          <t xml:space="preserve">
No debe cambiar este numero</t>
        </r>
      </text>
    </comment>
    <comment ref="G48" authorId="0" shapeId="0" xr:uid="{499B8FD9-B453-4148-9644-C4D2321F0D9C}">
      <text>
        <r>
          <rPr>
            <b/>
            <sz val="9"/>
            <color indexed="81"/>
            <rFont val="Tahoma"/>
            <family val="2"/>
          </rPr>
          <t>Claudia Perilla:</t>
        </r>
        <r>
          <rPr>
            <sz val="9"/>
            <color indexed="81"/>
            <rFont val="Tahoma"/>
            <family val="2"/>
          </rPr>
          <t xml:space="preserve">
Escoja el vinilo</t>
        </r>
      </text>
    </comment>
    <comment ref="AE48" authorId="0" shapeId="0" xr:uid="{974D7791-10D6-4DF6-AE7E-CBE4EE53F7C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4B6C958-CE86-418C-A610-DD7B87DEC4FA}">
      <text>
        <r>
          <rPr>
            <b/>
            <sz val="9"/>
            <color indexed="81"/>
            <rFont val="Tahoma"/>
            <family val="2"/>
          </rPr>
          <t>Claudia Perilla:</t>
        </r>
        <r>
          <rPr>
            <sz val="9"/>
            <color indexed="81"/>
            <rFont val="Tahoma"/>
            <family val="2"/>
          </rPr>
          <t xml:space="preserve">
Debe colocar "1" si debe llevar este material
</t>
        </r>
      </text>
    </comment>
    <comment ref="W50" authorId="0" shapeId="0" xr:uid="{74052824-C574-4D33-8351-BCF54C3923E1}">
      <text>
        <r>
          <rPr>
            <b/>
            <sz val="9"/>
            <color indexed="81"/>
            <rFont val="Tahoma"/>
            <family val="2"/>
          </rPr>
          <t>Claudia Perilla:</t>
        </r>
        <r>
          <rPr>
            <sz val="9"/>
            <color indexed="81"/>
            <rFont val="Tahoma"/>
            <family val="2"/>
          </rPr>
          <t xml:space="preserve">
Debe colocar "1" si debe llevar este material
</t>
        </r>
      </text>
    </comment>
    <comment ref="W51" authorId="0" shapeId="0" xr:uid="{474003C5-8399-4DBB-AB4C-838555298862}">
      <text>
        <r>
          <rPr>
            <b/>
            <sz val="9"/>
            <color indexed="81"/>
            <rFont val="Tahoma"/>
            <family val="2"/>
          </rPr>
          <t>Claudia Perilla:</t>
        </r>
        <r>
          <rPr>
            <sz val="9"/>
            <color indexed="81"/>
            <rFont val="Tahoma"/>
            <family val="2"/>
          </rPr>
          <t xml:space="preserve">
Debe colocar "1" si debe llevar este material
</t>
        </r>
      </text>
    </comment>
    <comment ref="W52" authorId="0" shapeId="0" xr:uid="{A5DD044C-EEF2-4255-AA35-E27BB7CAEFCF}">
      <text>
        <r>
          <rPr>
            <b/>
            <sz val="9"/>
            <color indexed="81"/>
            <rFont val="Tahoma"/>
            <family val="2"/>
          </rPr>
          <t>Claudia Perilla:</t>
        </r>
        <r>
          <rPr>
            <sz val="9"/>
            <color indexed="81"/>
            <rFont val="Tahoma"/>
            <family val="2"/>
          </rPr>
          <t xml:space="preserve">
Debe colocar "1" si debe llevar este material
</t>
        </r>
      </text>
    </comment>
    <comment ref="W53" authorId="0" shapeId="0" xr:uid="{801E6846-E2EF-4236-8EBB-650704FAEE96}">
      <text>
        <r>
          <rPr>
            <b/>
            <sz val="9"/>
            <color indexed="81"/>
            <rFont val="Tahoma"/>
            <family val="2"/>
          </rPr>
          <t>Claudia Perilla:</t>
        </r>
        <r>
          <rPr>
            <sz val="9"/>
            <color indexed="81"/>
            <rFont val="Tahoma"/>
            <family val="2"/>
          </rPr>
          <t xml:space="preserve">
Debe colocar "1" si debe llevar este material
</t>
        </r>
      </text>
    </comment>
    <comment ref="W54" authorId="0" shapeId="0" xr:uid="{30AE091F-040C-4990-A5A6-BB35239AD002}">
      <text>
        <r>
          <rPr>
            <b/>
            <sz val="9"/>
            <color indexed="81"/>
            <rFont val="Tahoma"/>
            <family val="2"/>
          </rPr>
          <t>Claudia Perilla:</t>
        </r>
        <r>
          <rPr>
            <sz val="9"/>
            <color indexed="81"/>
            <rFont val="Tahoma"/>
            <family val="2"/>
          </rPr>
          <t xml:space="preserve">
Debe colocar "1" si debe llevar este material
</t>
        </r>
      </text>
    </comment>
    <comment ref="W55" authorId="0" shapeId="0" xr:uid="{0549A43C-94B8-4E34-9431-E4B4EFFE9AB0}">
      <text>
        <r>
          <rPr>
            <b/>
            <sz val="9"/>
            <color indexed="81"/>
            <rFont val="Tahoma"/>
            <family val="2"/>
          </rPr>
          <t>Claudia Perilla:</t>
        </r>
        <r>
          <rPr>
            <sz val="9"/>
            <color indexed="81"/>
            <rFont val="Tahoma"/>
            <family val="2"/>
          </rPr>
          <t xml:space="preserve">
Debe colocar "1" si debe llevar este material
</t>
        </r>
      </text>
    </comment>
    <comment ref="W56" authorId="0" shapeId="0" xr:uid="{4F545865-0527-49D0-9A87-88727A5F68D6}">
      <text>
        <r>
          <rPr>
            <b/>
            <sz val="9"/>
            <color indexed="81"/>
            <rFont val="Tahoma"/>
            <family val="2"/>
          </rPr>
          <t>Claudia Perilla:</t>
        </r>
        <r>
          <rPr>
            <sz val="9"/>
            <color indexed="81"/>
            <rFont val="Tahoma"/>
            <family val="2"/>
          </rPr>
          <t xml:space="preserve">
Debe colocar "1" si debe llevar este material
</t>
        </r>
      </text>
    </comment>
    <comment ref="W57" authorId="0" shapeId="0" xr:uid="{6CD500E4-5F10-4A44-B35E-CAEAEA122F44}">
      <text>
        <r>
          <rPr>
            <b/>
            <sz val="9"/>
            <color indexed="81"/>
            <rFont val="Tahoma"/>
            <family val="2"/>
          </rPr>
          <t>Claudia Perilla:</t>
        </r>
        <r>
          <rPr>
            <sz val="9"/>
            <color indexed="81"/>
            <rFont val="Tahoma"/>
            <family val="2"/>
          </rPr>
          <t xml:space="preserve">
Debe colocar "1" si debe llevar este material
</t>
        </r>
      </text>
    </comment>
    <comment ref="W58" authorId="0" shapeId="0" xr:uid="{5FDEE228-E8D6-432E-8F66-EF5DEC402ABD}">
      <text>
        <r>
          <rPr>
            <b/>
            <sz val="9"/>
            <color indexed="81"/>
            <rFont val="Tahoma"/>
            <family val="2"/>
          </rPr>
          <t>Claudia Perilla:</t>
        </r>
        <r>
          <rPr>
            <sz val="9"/>
            <color indexed="81"/>
            <rFont val="Tahoma"/>
            <family val="2"/>
          </rPr>
          <t xml:space="preserve">
Debe colocar una 
"X" si debe llevar este material
</t>
        </r>
      </text>
    </comment>
    <comment ref="W59" authorId="0" shapeId="0" xr:uid="{8E67C2F1-1679-46EE-B76D-736CE4506530}">
      <text>
        <r>
          <rPr>
            <b/>
            <sz val="9"/>
            <color indexed="81"/>
            <rFont val="Tahoma"/>
            <family val="2"/>
          </rPr>
          <t>Claudia Perilla:</t>
        </r>
        <r>
          <rPr>
            <sz val="9"/>
            <color indexed="81"/>
            <rFont val="Tahoma"/>
            <family val="2"/>
          </rPr>
          <t xml:space="preserve">
Debe colocar una 
"X" si debe llevar este material
</t>
        </r>
      </text>
    </comment>
    <comment ref="W60" authorId="0" shapeId="0" xr:uid="{8D3E8990-D886-4FFC-81E2-663D6424D48A}">
      <text>
        <r>
          <rPr>
            <b/>
            <sz val="9"/>
            <color indexed="81"/>
            <rFont val="Tahoma"/>
            <family val="2"/>
          </rPr>
          <t>Claudia Perilla:</t>
        </r>
        <r>
          <rPr>
            <sz val="9"/>
            <color indexed="81"/>
            <rFont val="Tahoma"/>
            <family val="2"/>
          </rPr>
          <t xml:space="preserve">
Debe colocar una 
"X" si debe llevar este material
</t>
        </r>
      </text>
    </comment>
    <comment ref="W61" authorId="0" shapeId="0" xr:uid="{4795D729-CCB4-4DF9-BF63-41C31AD27E19}">
      <text>
        <r>
          <rPr>
            <b/>
            <sz val="9"/>
            <color indexed="81"/>
            <rFont val="Tahoma"/>
            <family val="2"/>
          </rPr>
          <t>Claudia Perilla:</t>
        </r>
        <r>
          <rPr>
            <sz val="9"/>
            <color indexed="81"/>
            <rFont val="Tahoma"/>
            <family val="2"/>
          </rPr>
          <t xml:space="preserve">
Debe colocar una 
"X" si debe llevar este material
</t>
        </r>
      </text>
    </comment>
    <comment ref="W62" authorId="0" shapeId="0" xr:uid="{D4E97FB1-F03D-4D98-B7F4-8B83F782FF22}">
      <text>
        <r>
          <rPr>
            <b/>
            <sz val="9"/>
            <color indexed="81"/>
            <rFont val="Tahoma"/>
            <family val="2"/>
          </rPr>
          <t>Claudia Perilla:</t>
        </r>
        <r>
          <rPr>
            <sz val="9"/>
            <color indexed="81"/>
            <rFont val="Tahoma"/>
            <family val="2"/>
          </rPr>
          <t xml:space="preserve">
Debe colocar una 
"X" si debe llevar este material
</t>
        </r>
      </text>
    </comment>
    <comment ref="W63" authorId="0" shapeId="0" xr:uid="{CDB08CFB-D814-460C-A95E-6919187CF581}">
      <text>
        <r>
          <rPr>
            <b/>
            <sz val="9"/>
            <color indexed="81"/>
            <rFont val="Tahoma"/>
            <family val="2"/>
          </rPr>
          <t>Claudia Perilla:</t>
        </r>
        <r>
          <rPr>
            <sz val="9"/>
            <color indexed="81"/>
            <rFont val="Tahoma"/>
            <family val="2"/>
          </rPr>
          <t xml:space="preserve">
Debe colocar una 
"X" si debe llevar este material
</t>
        </r>
      </text>
    </comment>
    <comment ref="W64" authorId="0" shapeId="0" xr:uid="{58FA8C19-D7FD-4484-BCCF-5D7A5B000584}">
      <text>
        <r>
          <rPr>
            <b/>
            <sz val="9"/>
            <color indexed="81"/>
            <rFont val="Tahoma"/>
            <family val="2"/>
          </rPr>
          <t>Claudia Perilla:</t>
        </r>
        <r>
          <rPr>
            <sz val="9"/>
            <color indexed="81"/>
            <rFont val="Tahoma"/>
            <family val="2"/>
          </rPr>
          <t xml:space="preserve">
Debe colocar una 
"X" si debe llevar este material
</t>
        </r>
      </text>
    </comment>
    <comment ref="M69" authorId="0" shapeId="0" xr:uid="{4B61F7C4-C951-447A-8B1F-7AE95E54392A}">
      <text>
        <r>
          <rPr>
            <b/>
            <sz val="9"/>
            <color indexed="81"/>
            <rFont val="Tahoma"/>
            <family val="2"/>
          </rPr>
          <t>Claudia Perilla: Coloca en la clave de clasificacion ROPMAQ1</t>
        </r>
      </text>
    </comment>
    <comment ref="AA70" authorId="0" shapeId="0" xr:uid="{BA5E8622-8217-45CA-B0B5-3AD03B98CE5A}">
      <text>
        <r>
          <rPr>
            <b/>
            <sz val="9"/>
            <color indexed="81"/>
            <rFont val="Tahoma"/>
            <family val="2"/>
          </rPr>
          <t>Claudia Perilla:</t>
        </r>
        <r>
          <rPr>
            <sz val="9"/>
            <color indexed="81"/>
            <rFont val="Tahoma"/>
            <family val="2"/>
          </rPr>
          <t xml:space="preserve">
Diligenciar Cantidad de partes a cotar
</t>
        </r>
      </text>
    </comment>
    <comment ref="AA71" authorId="0" shapeId="0" xr:uid="{F397AC58-8F17-4E50-B3D4-B6D6888E9E1E}">
      <text>
        <r>
          <rPr>
            <b/>
            <sz val="9"/>
            <color indexed="81"/>
            <rFont val="Tahoma"/>
            <family val="2"/>
          </rPr>
          <t>Claudia Perilla:</t>
        </r>
        <r>
          <rPr>
            <sz val="9"/>
            <color indexed="81"/>
            <rFont val="Tahoma"/>
            <family val="2"/>
          </rPr>
          <t xml:space="preserve">
Diligenciar Cantidad de partes a cotar</t>
        </r>
      </text>
    </comment>
    <comment ref="AA72" authorId="0" shapeId="0" xr:uid="{2CC04F01-51CE-4DD5-8821-65AFCF1D1CDD}">
      <text>
        <r>
          <rPr>
            <b/>
            <sz val="9"/>
            <color indexed="81"/>
            <rFont val="Tahoma"/>
            <family val="2"/>
          </rPr>
          <t>Claudia Perilla:</t>
        </r>
        <r>
          <rPr>
            <sz val="9"/>
            <color indexed="81"/>
            <rFont val="Tahoma"/>
            <family val="2"/>
          </rPr>
          <t xml:space="preserve">
Diligenciar Cantidad de partes a estampar</t>
        </r>
      </text>
    </comment>
    <comment ref="AA73" authorId="0" shapeId="0" xr:uid="{F26ECB15-1A65-4E47-A967-8BE4A4034D18}">
      <text>
        <r>
          <rPr>
            <b/>
            <sz val="9"/>
            <color indexed="81"/>
            <rFont val="Tahoma"/>
            <family val="2"/>
          </rPr>
          <t>Claudia Perilla:</t>
        </r>
        <r>
          <rPr>
            <sz val="9"/>
            <color indexed="81"/>
            <rFont val="Tahoma"/>
            <family val="2"/>
          </rPr>
          <t xml:space="preserve">
Diligenciar Cantidad de partes a estampar</t>
        </r>
      </text>
    </comment>
    <comment ref="AD75" authorId="0" shapeId="0" xr:uid="{73C2C4AC-F5EB-43B3-B2CF-7AB79A9ADA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4E75A961-52C2-4370-97C8-444AE3943F38}">
      <text>
        <r>
          <rPr>
            <b/>
            <sz val="9"/>
            <color indexed="81"/>
            <rFont val="Tahoma"/>
            <family val="2"/>
          </rPr>
          <t>Claudia Perilla:</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D47333A-7F2E-441E-833C-1A9ADC75E451}">
      <text>
        <r>
          <rPr>
            <b/>
            <sz val="9"/>
            <color indexed="81"/>
            <rFont val="Tahoma"/>
            <family val="2"/>
          </rPr>
          <t>Claudia Perilla:</t>
        </r>
        <r>
          <rPr>
            <sz val="9"/>
            <color indexed="81"/>
            <rFont val="Tahoma"/>
            <family val="2"/>
          </rPr>
          <t xml:space="preserve">
Dligenciar SI si lleva , de lo contrario poner NO</t>
        </r>
      </text>
    </comment>
    <comment ref="AD3" authorId="0" shapeId="0" xr:uid="{E6794007-93DF-4681-B21C-4F022BC556A1}">
      <text>
        <r>
          <rPr>
            <b/>
            <sz val="9"/>
            <color indexed="81"/>
            <rFont val="Tahoma"/>
            <family val="2"/>
          </rPr>
          <t>Claudia Perilla:</t>
        </r>
        <r>
          <rPr>
            <sz val="9"/>
            <color indexed="81"/>
            <rFont val="Tahoma"/>
            <family val="2"/>
          </rPr>
          <t xml:space="preserve">
Dligenciar SI si lleva , de lo contrario poner NO</t>
        </r>
      </text>
    </comment>
    <comment ref="AI3" authorId="0" shapeId="0" xr:uid="{ABAC831F-6482-4B51-AB3C-EAAD71ED41BB}">
      <text>
        <r>
          <rPr>
            <b/>
            <sz val="9"/>
            <color indexed="81"/>
            <rFont val="Tahoma"/>
            <family val="2"/>
          </rPr>
          <t>Claudia Perilla:</t>
        </r>
        <r>
          <rPr>
            <sz val="9"/>
            <color indexed="81"/>
            <rFont val="Tahoma"/>
            <family val="2"/>
          </rPr>
          <t xml:space="preserve">
Dligenciar SI si lleva , de lo contrario poner NO</t>
        </r>
      </text>
    </comment>
    <comment ref="AN3" authorId="0" shapeId="0" xr:uid="{A741488B-DEF1-4DF5-95F1-C6A10E88E8EC}">
      <text>
        <r>
          <rPr>
            <b/>
            <sz val="9"/>
            <color indexed="81"/>
            <rFont val="Tahoma"/>
            <family val="2"/>
          </rPr>
          <t>Claudia Perilla:</t>
        </r>
        <r>
          <rPr>
            <sz val="9"/>
            <color indexed="81"/>
            <rFont val="Tahoma"/>
            <family val="2"/>
          </rPr>
          <t xml:space="preserve">
Dligenciar SI si lleva , de lo contrario poner NO</t>
        </r>
      </text>
    </comment>
    <comment ref="AA6" authorId="0" shapeId="0" xr:uid="{21C13277-1A41-4B32-9B25-AD4B70214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3BA0B6C3-EE37-4DC5-8EAF-67D90BF1427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EFA583A-2EA1-4355-A490-D4BE224A69B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D6F4D0AF-D0BB-40E4-AF4A-5C461AB0E270}">
      <text>
        <r>
          <rPr>
            <b/>
            <sz val="9"/>
            <color indexed="81"/>
            <rFont val="Tahoma"/>
            <family val="2"/>
          </rPr>
          <t>Andres Rodriguez:</t>
        </r>
        <r>
          <rPr>
            <sz val="9"/>
            <color indexed="81"/>
            <rFont val="Tahoma"/>
            <family val="2"/>
          </rPr>
          <t xml:space="preserve">
Si es Infaltable Diligencie</t>
        </r>
      </text>
    </comment>
    <comment ref="AT22" authorId="0" shapeId="0" xr:uid="{1759208F-79CF-4454-A76E-442C4BEC92A9}">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168F9CE-D164-441C-91F7-547E816F78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4A317C6-5296-4E27-9581-04B36520C9FC}">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FE0A710-9D4F-4DEE-BA69-2AEDD332F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8D2E363-512F-437B-9AF2-4AA367479728}">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364762F-54D6-4690-8D21-E5979EAB52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E383AEE-F353-4092-BF6F-354A8774675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F1026A9-41C7-4937-8DD0-FACCFDED6A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D36B9BFD-CFEA-474D-B3EF-7D1D9D42DB3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A4E4DFD-396E-4E7B-BA07-99B5F0D114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21D5BB-9BB9-4154-A6CD-BBB11C9A1C9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3AFCB212-9DDE-4816-8DDB-FEE90FA7883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625760E-E5A7-4A3B-9B4B-279720A6AF7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5512D89-690C-4FA6-B239-EB8D65A3A7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70CFE17-19BF-4601-A58D-19A08D247B3B}">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825C78-019F-4D42-9640-CE4313DC82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DFFE016-51DA-4969-88CE-4F329BFE2F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3579292-747F-4BF6-84A9-7A7775C97A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400B0C1F-F201-4FC1-8D04-D05600FBECD9}">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AF9347F-060C-4010-BFD3-E1877C50B26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E6B7C9-D70E-4F7D-83BB-9D457BF1CE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ED75067-F040-471C-849D-C806DB2D47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14153F55-7A4E-4E35-AE34-F979AD7588E3}">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C5521A4-6011-4510-AE8D-D21208FAB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F20372E-6B31-43EA-8C50-AD4B58F18DD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17EB4703-2897-4D37-86E6-5E19BC2EF4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18B0CA0-28D4-45DF-B9E5-286885E2DEE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D71E76D-720C-4AE7-BC79-79A94F98C5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D24690E4-83AC-4CA4-85F2-681FE401D19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BCB38BB-E635-4E68-B2D7-208283E1A9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80CCDB7-94A0-4B6A-836A-CC38725420E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8E8DE55-08C0-4566-B526-238D8416A71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E35BE6A-8937-4326-B1DC-AD7ECBB0671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FB8ED78-2ADF-471C-BF2B-19269CD1A5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7B79FE9-ADE5-4DBC-B878-54100B6C5853}">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5A273A9-642B-4EB9-BCF4-07354DA35E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62B4707-EA3F-4C71-8639-70C225461AA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43C30742-EE1E-49FC-9345-4A83AE6279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BD1E3E5C-2B29-4EEF-A331-84D4A80C5CF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C9D019-512F-44B2-A0FA-E310331D93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51B2C8D-4E70-4DA3-ADA6-03EDCA6CE47D}">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1973A39-186B-43E5-BAB3-7B87DAE675D0}">
      <text>
        <r>
          <rPr>
            <b/>
            <sz val="9"/>
            <color indexed="81"/>
            <rFont val="Tahoma"/>
            <family val="2"/>
          </rPr>
          <t>Claudia Perilla:</t>
        </r>
        <r>
          <rPr>
            <sz val="9"/>
            <color indexed="81"/>
            <rFont val="Tahoma"/>
            <family val="2"/>
          </rPr>
          <t xml:space="preserve">
Debe diligenciar Version de FC</t>
        </r>
      </text>
    </comment>
    <comment ref="F6" authorId="0" shapeId="0" xr:uid="{F8B131A4-7756-43E1-BE94-3A5CC9826089}">
      <text>
        <r>
          <rPr>
            <b/>
            <sz val="9"/>
            <color indexed="81"/>
            <rFont val="Tahoma"/>
            <family val="2"/>
          </rPr>
          <t>Claudia Perilla:</t>
        </r>
        <r>
          <rPr>
            <sz val="9"/>
            <color indexed="81"/>
            <rFont val="Tahoma"/>
            <family val="2"/>
          </rPr>
          <t xml:space="preserve">
Seleccionar tipo de tejido para que calcule tasa</t>
        </r>
      </text>
    </comment>
    <comment ref="M6" authorId="0" shapeId="0" xr:uid="{FEDA97AE-7E30-4B1F-AA23-30279BF4BD8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E73D8969-90FC-44C4-BC47-74E366C40891}">
      <text>
        <r>
          <rPr>
            <b/>
            <sz val="9"/>
            <color indexed="81"/>
            <rFont val="Tahoma"/>
            <family val="2"/>
          </rPr>
          <t>Claudia Perilla:</t>
        </r>
        <r>
          <rPr>
            <sz val="9"/>
            <color indexed="81"/>
            <rFont val="Tahoma"/>
            <family val="2"/>
          </rPr>
          <t xml:space="preserve">
Debe colocar obligatorio # prendas por codigo de PT</t>
        </r>
      </text>
    </comment>
    <comment ref="P10" authorId="0" shapeId="0" xr:uid="{6AECC0AF-7243-472E-BF99-A374042DBE78}">
      <text>
        <r>
          <rPr>
            <b/>
            <sz val="9"/>
            <color indexed="81"/>
            <rFont val="Tahoma"/>
            <family val="2"/>
          </rPr>
          <t>Claudia Perilla:</t>
        </r>
        <r>
          <rPr>
            <sz val="9"/>
            <color indexed="81"/>
            <rFont val="Tahoma"/>
            <family val="2"/>
          </rPr>
          <t xml:space="preserve">
Debe diligenciar si o no</t>
        </r>
      </text>
    </comment>
    <comment ref="B12" authorId="0" shapeId="0" xr:uid="{E7B23BD7-AD5C-4D7A-98A0-5278044190EE}">
      <text>
        <r>
          <rPr>
            <b/>
            <sz val="9"/>
            <color indexed="81"/>
            <rFont val="Tahoma"/>
            <family val="2"/>
          </rPr>
          <t>Claudia Perilla:</t>
        </r>
        <r>
          <rPr>
            <sz val="9"/>
            <color indexed="81"/>
            <rFont val="Tahoma"/>
            <family val="2"/>
          </rPr>
          <t xml:space="preserve">
Realizar el filtro
</t>
        </r>
      </text>
    </comment>
    <comment ref="Z13" authorId="0" shapeId="0" xr:uid="{2D596519-F7E5-47C5-8DAD-B9C968E61E0F}">
      <text>
        <r>
          <rPr>
            <b/>
            <sz val="9"/>
            <color indexed="81"/>
            <rFont val="Tahoma"/>
            <family val="2"/>
          </rPr>
          <t>Claudia Perilla:</t>
        </r>
        <r>
          <rPr>
            <sz val="9"/>
            <color indexed="81"/>
            <rFont val="Tahoma"/>
            <family val="2"/>
          </rPr>
          <t xml:space="preserve">
Diligenciar costo de estampado</t>
        </r>
      </text>
    </comment>
    <comment ref="AG13" authorId="0" shapeId="0" xr:uid="{A705C370-4CA2-4197-83C9-80C3A99C4A4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E044806-DEFD-4A8F-BE26-25B868ABF26A}">
      <text>
        <r>
          <rPr>
            <b/>
            <sz val="9"/>
            <color indexed="81"/>
            <rFont val="Tahoma"/>
            <family val="2"/>
          </rPr>
          <t>Claudia Perilla:</t>
        </r>
        <r>
          <rPr>
            <sz val="9"/>
            <color indexed="81"/>
            <rFont val="Tahoma"/>
            <family val="2"/>
          </rPr>
          <t xml:space="preserve">
Diligenciar costo de estampado</t>
        </r>
      </text>
    </comment>
    <comment ref="Z15" authorId="0" shapeId="0" xr:uid="{D989FFE8-BEBA-44CE-8A04-ECB7FF74D54F}">
      <text>
        <r>
          <rPr>
            <b/>
            <sz val="9"/>
            <color indexed="81"/>
            <rFont val="Tahoma"/>
            <family val="2"/>
          </rPr>
          <t>Claudia Perilla:</t>
        </r>
        <r>
          <rPr>
            <sz val="9"/>
            <color indexed="81"/>
            <rFont val="Tahoma"/>
            <family val="2"/>
          </rPr>
          <t xml:space="preserve">
Diligenciar costo de estampado</t>
        </r>
      </text>
    </comment>
    <comment ref="Z16" authorId="0" shapeId="0" xr:uid="{81410976-EA48-4CB4-A36B-C0F9CD187AB0}">
      <text>
        <r>
          <rPr>
            <b/>
            <sz val="9"/>
            <color indexed="81"/>
            <rFont val="Tahoma"/>
            <family val="2"/>
          </rPr>
          <t>Claudia Perilla:</t>
        </r>
        <r>
          <rPr>
            <sz val="9"/>
            <color indexed="81"/>
            <rFont val="Tahoma"/>
            <family val="2"/>
          </rPr>
          <t xml:space="preserve">
Diligenciar costo de estampado</t>
        </r>
      </text>
    </comment>
    <comment ref="Z17" authorId="0" shapeId="0" xr:uid="{3637843D-5312-4ACB-9B0C-694E5DB21355}">
      <text>
        <r>
          <rPr>
            <b/>
            <sz val="9"/>
            <color indexed="81"/>
            <rFont val="Tahoma"/>
            <family val="2"/>
          </rPr>
          <t>Claudia Perilla:</t>
        </r>
        <r>
          <rPr>
            <sz val="9"/>
            <color indexed="81"/>
            <rFont val="Tahoma"/>
            <family val="2"/>
          </rPr>
          <t xml:space="preserve">
Diligenciar costo de estampado</t>
        </r>
      </text>
    </comment>
    <comment ref="Z18" authorId="0" shapeId="0" xr:uid="{212787A0-60DA-4543-95F3-5444B2D4060B}">
      <text>
        <r>
          <rPr>
            <b/>
            <sz val="9"/>
            <color indexed="81"/>
            <rFont val="Tahoma"/>
            <family val="2"/>
          </rPr>
          <t>Claudia Perilla:</t>
        </r>
        <r>
          <rPr>
            <sz val="9"/>
            <color indexed="81"/>
            <rFont val="Tahoma"/>
            <family val="2"/>
          </rPr>
          <t xml:space="preserve">
Diligenciar costo de estampado</t>
        </r>
      </text>
    </comment>
    <comment ref="Z19" authorId="0" shapeId="0" xr:uid="{1F29FC6F-47EC-4D1D-8556-5790B8EB9FCD}">
      <text>
        <r>
          <rPr>
            <b/>
            <sz val="9"/>
            <color indexed="81"/>
            <rFont val="Tahoma"/>
            <family val="2"/>
          </rPr>
          <t>Claudia Perilla:</t>
        </r>
        <r>
          <rPr>
            <sz val="9"/>
            <color indexed="81"/>
            <rFont val="Tahoma"/>
            <family val="2"/>
          </rPr>
          <t xml:space="preserve">
Diligenciar costo de estampado</t>
        </r>
      </text>
    </comment>
    <comment ref="Z20" authorId="0" shapeId="0" xr:uid="{E9D0735B-1FFE-4123-A13E-031E4D07C460}">
      <text>
        <r>
          <rPr>
            <b/>
            <sz val="9"/>
            <color indexed="81"/>
            <rFont val="Tahoma"/>
            <family val="2"/>
          </rPr>
          <t>Claudia Perilla:</t>
        </r>
        <r>
          <rPr>
            <sz val="9"/>
            <color indexed="81"/>
            <rFont val="Tahoma"/>
            <family val="2"/>
          </rPr>
          <t xml:space="preserve">
Diligenciar costo de estampado</t>
        </r>
      </text>
    </comment>
    <comment ref="Z21" authorId="0" shapeId="0" xr:uid="{C8F22EC4-F093-4F04-B3A9-E50EDE695ED3}">
      <text>
        <r>
          <rPr>
            <b/>
            <sz val="9"/>
            <color indexed="81"/>
            <rFont val="Tahoma"/>
            <family val="2"/>
          </rPr>
          <t>Claudia Perilla:</t>
        </r>
        <r>
          <rPr>
            <sz val="9"/>
            <color indexed="81"/>
            <rFont val="Tahoma"/>
            <family val="2"/>
          </rPr>
          <t xml:space="preserve">
Diligenciar costo de estampado</t>
        </r>
      </text>
    </comment>
    <comment ref="Z22" authorId="0" shapeId="0" xr:uid="{50D1A91A-0802-4D03-9C80-3E962AFC018F}">
      <text>
        <r>
          <rPr>
            <b/>
            <sz val="9"/>
            <color indexed="81"/>
            <rFont val="Tahoma"/>
            <family val="2"/>
          </rPr>
          <t>Claudia Perilla:</t>
        </r>
        <r>
          <rPr>
            <sz val="9"/>
            <color indexed="81"/>
            <rFont val="Tahoma"/>
            <family val="2"/>
          </rPr>
          <t xml:space="preserve">
Diligenciar costo de estampado</t>
        </r>
      </text>
    </comment>
    <comment ref="Z23" authorId="0" shapeId="0" xr:uid="{2821B63D-2A78-470B-9407-ADD3669825C1}">
      <text>
        <r>
          <rPr>
            <b/>
            <sz val="9"/>
            <color indexed="81"/>
            <rFont val="Tahoma"/>
            <family val="2"/>
          </rPr>
          <t>Claudia Perilla:</t>
        </r>
        <r>
          <rPr>
            <sz val="9"/>
            <color indexed="81"/>
            <rFont val="Tahoma"/>
            <family val="2"/>
          </rPr>
          <t xml:space="preserve">
Diligenciar costo de estampado</t>
        </r>
      </text>
    </comment>
    <comment ref="Z24" authorId="0" shapeId="0" xr:uid="{3041FAF5-DC90-441B-A4B5-65BE2B0521D7}">
      <text>
        <r>
          <rPr>
            <b/>
            <sz val="9"/>
            <color indexed="81"/>
            <rFont val="Tahoma"/>
            <family val="2"/>
          </rPr>
          <t>Claudia Perilla:</t>
        </r>
        <r>
          <rPr>
            <sz val="9"/>
            <color indexed="81"/>
            <rFont val="Tahoma"/>
            <family val="2"/>
          </rPr>
          <t xml:space="preserve">
Diligenciar costo de estampado</t>
        </r>
      </text>
    </comment>
    <comment ref="Z25" authorId="0" shapeId="0" xr:uid="{B0907752-2B41-4687-BD4D-9B256C4B77C4}">
      <text>
        <r>
          <rPr>
            <b/>
            <sz val="9"/>
            <color indexed="81"/>
            <rFont val="Tahoma"/>
            <family val="2"/>
          </rPr>
          <t>Claudia Perilla:</t>
        </r>
        <r>
          <rPr>
            <sz val="9"/>
            <color indexed="81"/>
            <rFont val="Tahoma"/>
            <family val="2"/>
          </rPr>
          <t xml:space="preserve">
Diligenciar costo de estampado</t>
        </r>
      </text>
    </comment>
    <comment ref="Z26" authorId="0" shapeId="0" xr:uid="{F8F15DEB-9A8E-4741-871D-84E49E04EA71}">
      <text>
        <r>
          <rPr>
            <b/>
            <sz val="9"/>
            <color indexed="81"/>
            <rFont val="Tahoma"/>
            <family val="2"/>
          </rPr>
          <t>Claudia Perilla:</t>
        </r>
        <r>
          <rPr>
            <sz val="9"/>
            <color indexed="81"/>
            <rFont val="Tahoma"/>
            <family val="2"/>
          </rPr>
          <t xml:space="preserve">
Diligenciar costo de estampado</t>
        </r>
      </text>
    </comment>
    <comment ref="Z27" authorId="0" shapeId="0" xr:uid="{957107A6-7391-4AC3-A307-8125A0F8E611}">
      <text>
        <r>
          <rPr>
            <b/>
            <sz val="9"/>
            <color indexed="81"/>
            <rFont val="Tahoma"/>
            <family val="2"/>
          </rPr>
          <t>Claudia Perilla:</t>
        </r>
        <r>
          <rPr>
            <sz val="9"/>
            <color indexed="81"/>
            <rFont val="Tahoma"/>
            <family val="2"/>
          </rPr>
          <t xml:space="preserve">
Diligenciar costo de estampado</t>
        </r>
      </text>
    </comment>
    <comment ref="Z28" authorId="0" shapeId="0" xr:uid="{D3E43A6D-1C68-442F-AFCF-C55EB914378C}">
      <text>
        <r>
          <rPr>
            <b/>
            <sz val="9"/>
            <color indexed="81"/>
            <rFont val="Tahoma"/>
            <family val="2"/>
          </rPr>
          <t>Claudia Perilla:</t>
        </r>
        <r>
          <rPr>
            <sz val="9"/>
            <color indexed="81"/>
            <rFont val="Tahoma"/>
            <family val="2"/>
          </rPr>
          <t xml:space="preserve">
Diligenciar costo de estampado</t>
        </r>
      </text>
    </comment>
    <comment ref="Z29" authorId="0" shapeId="0" xr:uid="{A1B423B1-E9D8-4033-A0C3-1492B4E82986}">
      <text>
        <r>
          <rPr>
            <b/>
            <sz val="9"/>
            <color indexed="81"/>
            <rFont val="Tahoma"/>
            <family val="2"/>
          </rPr>
          <t>Claudia Perilla:</t>
        </r>
        <r>
          <rPr>
            <sz val="9"/>
            <color indexed="81"/>
            <rFont val="Tahoma"/>
            <family val="2"/>
          </rPr>
          <t xml:space="preserve">
Diligenciar costo de estampado</t>
        </r>
      </text>
    </comment>
    <comment ref="Z30" authorId="0" shapeId="0" xr:uid="{511338E1-C002-428D-98E9-CC0A6AFF1732}">
      <text>
        <r>
          <rPr>
            <b/>
            <sz val="9"/>
            <color indexed="81"/>
            <rFont val="Tahoma"/>
            <family val="2"/>
          </rPr>
          <t>Claudia Perilla:</t>
        </r>
        <r>
          <rPr>
            <sz val="9"/>
            <color indexed="81"/>
            <rFont val="Tahoma"/>
            <family val="2"/>
          </rPr>
          <t xml:space="preserve">
Diligenciar costo de estampado</t>
        </r>
      </text>
    </comment>
    <comment ref="Z31" authorId="0" shapeId="0" xr:uid="{11239278-58EB-48F6-80B7-4554B4B3807B}">
      <text>
        <r>
          <rPr>
            <b/>
            <sz val="9"/>
            <color indexed="81"/>
            <rFont val="Tahoma"/>
            <family val="2"/>
          </rPr>
          <t>Claudia Perilla:</t>
        </r>
        <r>
          <rPr>
            <sz val="9"/>
            <color indexed="81"/>
            <rFont val="Tahoma"/>
            <family val="2"/>
          </rPr>
          <t xml:space="preserve">
Diligenciar costo de estampado</t>
        </r>
      </text>
    </comment>
    <comment ref="Z32" authorId="0" shapeId="0" xr:uid="{3AAB8E82-6509-42DA-827C-FCFDE4BDD7C2}">
      <text>
        <r>
          <rPr>
            <b/>
            <sz val="9"/>
            <color indexed="81"/>
            <rFont val="Tahoma"/>
            <family val="2"/>
          </rPr>
          <t>Claudia Perilla:</t>
        </r>
        <r>
          <rPr>
            <sz val="9"/>
            <color indexed="81"/>
            <rFont val="Tahoma"/>
            <family val="2"/>
          </rPr>
          <t xml:space="preserve">
Diligenciar costo de estampado</t>
        </r>
      </text>
    </comment>
    <comment ref="G41" authorId="0" shapeId="0" xr:uid="{4E3E7A53-F620-47E9-BB18-D1BAD8047E9D}">
      <text>
        <r>
          <rPr>
            <b/>
            <sz val="9"/>
            <color indexed="81"/>
            <rFont val="Tahoma"/>
            <family val="2"/>
          </rPr>
          <t>Claudia Perilla:</t>
        </r>
        <r>
          <rPr>
            <sz val="9"/>
            <color indexed="81"/>
            <rFont val="Tahoma"/>
            <family val="2"/>
          </rPr>
          <t xml:space="preserve">
Debe escoger el
 color de papel </t>
        </r>
      </text>
    </comment>
    <comment ref="P41" authorId="0" shapeId="0" xr:uid="{4E165D99-600C-4907-88A0-653314C7B7FF}">
      <text>
        <r>
          <rPr>
            <b/>
            <sz val="9"/>
            <color indexed="81"/>
            <rFont val="Tahoma"/>
            <family val="2"/>
          </rPr>
          <t>Claudia Perilla:</t>
        </r>
        <r>
          <rPr>
            <sz val="9"/>
            <color indexed="81"/>
            <rFont val="Tahoma"/>
            <family val="2"/>
          </rPr>
          <t xml:space="preserve">
Debe diligenciarv el ancho del papel</t>
        </r>
      </text>
    </comment>
    <comment ref="U41" authorId="0" shapeId="0" xr:uid="{C995134A-4E5D-4773-B07C-29A4920E5EC8}">
      <text>
        <r>
          <rPr>
            <b/>
            <sz val="9"/>
            <color indexed="81"/>
            <rFont val="Tahoma"/>
            <family val="2"/>
          </rPr>
          <t>Claudia Perilla:</t>
        </r>
        <r>
          <rPr>
            <sz val="9"/>
            <color indexed="81"/>
            <rFont val="Tahoma"/>
            <family val="2"/>
          </rPr>
          <t xml:space="preserve">
Debe diligenciar el alto del papel</t>
        </r>
      </text>
    </comment>
    <comment ref="G42" authorId="0" shapeId="0" xr:uid="{B63471ED-AA74-46D5-878F-0D329E2FA094}">
      <text>
        <r>
          <rPr>
            <b/>
            <sz val="9"/>
            <color indexed="81"/>
            <rFont val="Tahoma"/>
            <family val="2"/>
          </rPr>
          <t>Claudia Perilla:</t>
        </r>
        <r>
          <rPr>
            <sz val="9"/>
            <color indexed="81"/>
            <rFont val="Tahoma"/>
            <family val="2"/>
          </rPr>
          <t xml:space="preserve">
Debe escoger el
 color de papel </t>
        </r>
      </text>
    </comment>
    <comment ref="P42" authorId="0" shapeId="0" xr:uid="{63D3CF1E-F607-4790-B7E8-40F86363CD68}">
      <text>
        <r>
          <rPr>
            <b/>
            <sz val="9"/>
            <color indexed="81"/>
            <rFont val="Tahoma"/>
            <family val="2"/>
          </rPr>
          <t>Claudia Perilla:</t>
        </r>
        <r>
          <rPr>
            <sz val="9"/>
            <color indexed="81"/>
            <rFont val="Tahoma"/>
            <family val="2"/>
          </rPr>
          <t xml:space="preserve">
Debe diligenciarv el ancho del papel</t>
        </r>
      </text>
    </comment>
    <comment ref="U42" authorId="0" shapeId="0" xr:uid="{1A25F09C-D21C-4CF8-915F-6F4D272146F8}">
      <text>
        <r>
          <rPr>
            <b/>
            <sz val="9"/>
            <color indexed="81"/>
            <rFont val="Tahoma"/>
            <family val="2"/>
          </rPr>
          <t>Claudia Perilla:</t>
        </r>
        <r>
          <rPr>
            <sz val="9"/>
            <color indexed="81"/>
            <rFont val="Tahoma"/>
            <family val="2"/>
          </rPr>
          <t xml:space="preserve">
Debe diligenciar el alto del papel</t>
        </r>
      </text>
    </comment>
    <comment ref="W43" authorId="0" shapeId="0" xr:uid="{FE105D3B-B2BF-4993-9DB2-C0FD45B3FA8E}">
      <text>
        <r>
          <rPr>
            <b/>
            <sz val="9"/>
            <color indexed="81"/>
            <rFont val="Tahoma"/>
            <family val="2"/>
          </rPr>
          <t>Claudia Perilla:</t>
        </r>
        <r>
          <rPr>
            <sz val="9"/>
            <color indexed="81"/>
            <rFont val="Tahoma"/>
            <family val="2"/>
          </rPr>
          <t xml:space="preserve">
No debe cambiar este numero</t>
        </r>
      </text>
    </comment>
    <comment ref="AE43" authorId="0" shapeId="0" xr:uid="{EF959D33-139B-4505-A132-0E2B1DAB3AD2}">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7B2AF7D-E2BC-413D-8448-4823FFC562DF}">
      <text>
        <r>
          <rPr>
            <b/>
            <sz val="9"/>
            <color indexed="81"/>
            <rFont val="Tahoma"/>
            <family val="2"/>
          </rPr>
          <t>Claudia Perilla:</t>
        </r>
        <r>
          <rPr>
            <sz val="9"/>
            <color indexed="81"/>
            <rFont val="Tahoma"/>
            <family val="2"/>
          </rPr>
          <t xml:space="preserve">
No debe cambiar este numero</t>
        </r>
      </text>
    </comment>
    <comment ref="AE45" authorId="0" shapeId="0" xr:uid="{38854771-A4C0-4004-8E61-01B33AF24191}">
      <text>
        <r>
          <rPr>
            <b/>
            <sz val="9"/>
            <color indexed="81"/>
            <rFont val="Tahoma"/>
            <family val="2"/>
          </rPr>
          <t>Claudia Perilla:</t>
        </r>
        <r>
          <rPr>
            <sz val="9"/>
            <color indexed="81"/>
            <rFont val="Tahoma"/>
            <family val="2"/>
          </rPr>
          <t xml:space="preserve">
Este 1 es fijo siempre
</t>
        </r>
      </text>
    </comment>
    <comment ref="AE46" authorId="0" shapeId="0" xr:uid="{913CF10B-8013-4201-AEE1-7574023397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07937E0-C3E4-4590-A0C0-A271979FD09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1282B07-DFDE-4432-8761-FE4E58AE6673}">
      <text>
        <r>
          <rPr>
            <b/>
            <sz val="9"/>
            <color indexed="81"/>
            <rFont val="Tahoma"/>
            <family val="2"/>
          </rPr>
          <t>Claudia Perilla:</t>
        </r>
        <r>
          <rPr>
            <sz val="9"/>
            <color indexed="81"/>
            <rFont val="Tahoma"/>
            <family val="2"/>
          </rPr>
          <t xml:space="preserve">
No debe cambiar este numero</t>
        </r>
      </text>
    </comment>
    <comment ref="G48" authorId="0" shapeId="0" xr:uid="{D583E1EC-898D-4C75-9033-766634E2C371}">
      <text>
        <r>
          <rPr>
            <b/>
            <sz val="9"/>
            <color indexed="81"/>
            <rFont val="Tahoma"/>
            <family val="2"/>
          </rPr>
          <t>Claudia Perilla:</t>
        </r>
        <r>
          <rPr>
            <sz val="9"/>
            <color indexed="81"/>
            <rFont val="Tahoma"/>
            <family val="2"/>
          </rPr>
          <t xml:space="preserve">
Escoja el vinilo</t>
        </r>
      </text>
    </comment>
    <comment ref="AE48" authorId="0" shapeId="0" xr:uid="{F47073F4-DF9D-4353-AB51-AEEEBA1AFC4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7A38B21-11AA-46FF-BB6C-0F20D1CA1645}">
      <text>
        <r>
          <rPr>
            <b/>
            <sz val="9"/>
            <color indexed="81"/>
            <rFont val="Tahoma"/>
            <family val="2"/>
          </rPr>
          <t>Claudia Perilla:</t>
        </r>
        <r>
          <rPr>
            <sz val="9"/>
            <color indexed="81"/>
            <rFont val="Tahoma"/>
            <family val="2"/>
          </rPr>
          <t xml:space="preserve">
Debe colocar "1" si debe llevar este material
</t>
        </r>
      </text>
    </comment>
    <comment ref="W50" authorId="0" shapeId="0" xr:uid="{C0A9A6B1-DBFC-4F51-A8F4-CE017D9C0B01}">
      <text>
        <r>
          <rPr>
            <b/>
            <sz val="9"/>
            <color indexed="81"/>
            <rFont val="Tahoma"/>
            <family val="2"/>
          </rPr>
          <t>Claudia Perilla:</t>
        </r>
        <r>
          <rPr>
            <sz val="9"/>
            <color indexed="81"/>
            <rFont val="Tahoma"/>
            <family val="2"/>
          </rPr>
          <t xml:space="preserve">
Debe colocar "1" si debe llevar este material
</t>
        </r>
      </text>
    </comment>
    <comment ref="W51" authorId="0" shapeId="0" xr:uid="{F0C7E221-1663-4298-80B9-23A4C7F30783}">
      <text>
        <r>
          <rPr>
            <b/>
            <sz val="9"/>
            <color indexed="81"/>
            <rFont val="Tahoma"/>
            <family val="2"/>
          </rPr>
          <t>Claudia Perilla:</t>
        </r>
        <r>
          <rPr>
            <sz val="9"/>
            <color indexed="81"/>
            <rFont val="Tahoma"/>
            <family val="2"/>
          </rPr>
          <t xml:space="preserve">
Debe colocar "1" si debe llevar este material
</t>
        </r>
      </text>
    </comment>
    <comment ref="W52" authorId="0" shapeId="0" xr:uid="{5D3D930D-D9AC-4859-BE55-9005704701BE}">
      <text>
        <r>
          <rPr>
            <b/>
            <sz val="9"/>
            <color indexed="81"/>
            <rFont val="Tahoma"/>
            <family val="2"/>
          </rPr>
          <t>Claudia Perilla:</t>
        </r>
        <r>
          <rPr>
            <sz val="9"/>
            <color indexed="81"/>
            <rFont val="Tahoma"/>
            <family val="2"/>
          </rPr>
          <t xml:space="preserve">
Debe colocar "1" si debe llevar este material
</t>
        </r>
      </text>
    </comment>
    <comment ref="W53" authorId="0" shapeId="0" xr:uid="{8D7C7E81-ECB9-4CF3-9B93-4F1C865ADA2C}">
      <text>
        <r>
          <rPr>
            <b/>
            <sz val="9"/>
            <color indexed="81"/>
            <rFont val="Tahoma"/>
            <family val="2"/>
          </rPr>
          <t>Claudia Perilla:</t>
        </r>
        <r>
          <rPr>
            <sz val="9"/>
            <color indexed="81"/>
            <rFont val="Tahoma"/>
            <family val="2"/>
          </rPr>
          <t xml:space="preserve">
Debe colocar "1" si debe llevar este material
</t>
        </r>
      </text>
    </comment>
    <comment ref="W54" authorId="0" shapeId="0" xr:uid="{C0514263-DB92-41E9-81B1-82964E28D327}">
      <text>
        <r>
          <rPr>
            <b/>
            <sz val="9"/>
            <color indexed="81"/>
            <rFont val="Tahoma"/>
            <family val="2"/>
          </rPr>
          <t>Claudia Perilla:</t>
        </r>
        <r>
          <rPr>
            <sz val="9"/>
            <color indexed="81"/>
            <rFont val="Tahoma"/>
            <family val="2"/>
          </rPr>
          <t xml:space="preserve">
Debe colocar "1" si debe llevar este material
</t>
        </r>
      </text>
    </comment>
    <comment ref="W55" authorId="0" shapeId="0" xr:uid="{8C3CDE2D-6EA8-40B8-9E30-442833DEFF4E}">
      <text>
        <r>
          <rPr>
            <b/>
            <sz val="9"/>
            <color indexed="81"/>
            <rFont val="Tahoma"/>
            <family val="2"/>
          </rPr>
          <t>Claudia Perilla:</t>
        </r>
        <r>
          <rPr>
            <sz val="9"/>
            <color indexed="81"/>
            <rFont val="Tahoma"/>
            <family val="2"/>
          </rPr>
          <t xml:space="preserve">
Debe colocar "1" si debe llevar este material
</t>
        </r>
      </text>
    </comment>
    <comment ref="W56" authorId="0" shapeId="0" xr:uid="{90A0B9CD-7378-4C13-B498-6528024E1815}">
      <text>
        <r>
          <rPr>
            <b/>
            <sz val="9"/>
            <color indexed="81"/>
            <rFont val="Tahoma"/>
            <family val="2"/>
          </rPr>
          <t>Claudia Perilla:</t>
        </r>
        <r>
          <rPr>
            <sz val="9"/>
            <color indexed="81"/>
            <rFont val="Tahoma"/>
            <family val="2"/>
          </rPr>
          <t xml:space="preserve">
Debe colocar "1" si debe llevar este material
</t>
        </r>
      </text>
    </comment>
    <comment ref="W57" authorId="0" shapeId="0" xr:uid="{C99B2740-9CB9-47CE-9D9B-A33E16A69FDC}">
      <text>
        <r>
          <rPr>
            <b/>
            <sz val="9"/>
            <color indexed="81"/>
            <rFont val="Tahoma"/>
            <family val="2"/>
          </rPr>
          <t>Claudia Perilla:</t>
        </r>
        <r>
          <rPr>
            <sz val="9"/>
            <color indexed="81"/>
            <rFont val="Tahoma"/>
            <family val="2"/>
          </rPr>
          <t xml:space="preserve">
Debe colocar "1" si debe llevar este material
</t>
        </r>
      </text>
    </comment>
    <comment ref="W58" authorId="0" shapeId="0" xr:uid="{2A14DC68-EA06-45B1-B77F-97AAECB3463C}">
      <text>
        <r>
          <rPr>
            <b/>
            <sz val="9"/>
            <color indexed="81"/>
            <rFont val="Tahoma"/>
            <family val="2"/>
          </rPr>
          <t>Claudia Perilla:</t>
        </r>
        <r>
          <rPr>
            <sz val="9"/>
            <color indexed="81"/>
            <rFont val="Tahoma"/>
            <family val="2"/>
          </rPr>
          <t xml:space="preserve">
Debe colocar una 
"X" si debe llevar este material
</t>
        </r>
      </text>
    </comment>
    <comment ref="W59" authorId="0" shapeId="0" xr:uid="{44F3D7BB-1493-4CAF-BE00-F8A85CC39E36}">
      <text>
        <r>
          <rPr>
            <b/>
            <sz val="9"/>
            <color indexed="81"/>
            <rFont val="Tahoma"/>
            <family val="2"/>
          </rPr>
          <t>Claudia Perilla:</t>
        </r>
        <r>
          <rPr>
            <sz val="9"/>
            <color indexed="81"/>
            <rFont val="Tahoma"/>
            <family val="2"/>
          </rPr>
          <t xml:space="preserve">
Debe colocar una 
"X" si debe llevar este material
</t>
        </r>
      </text>
    </comment>
    <comment ref="W60" authorId="0" shapeId="0" xr:uid="{A0601486-E15D-4965-9D10-5AC30FB64427}">
      <text>
        <r>
          <rPr>
            <b/>
            <sz val="9"/>
            <color indexed="81"/>
            <rFont val="Tahoma"/>
            <family val="2"/>
          </rPr>
          <t>Claudia Perilla:</t>
        </r>
        <r>
          <rPr>
            <sz val="9"/>
            <color indexed="81"/>
            <rFont val="Tahoma"/>
            <family val="2"/>
          </rPr>
          <t xml:space="preserve">
Debe colocar una 
"X" si debe llevar este material
</t>
        </r>
      </text>
    </comment>
    <comment ref="W61" authorId="0" shapeId="0" xr:uid="{03F3157B-EA41-4BC3-A2BE-006599685871}">
      <text>
        <r>
          <rPr>
            <b/>
            <sz val="9"/>
            <color indexed="81"/>
            <rFont val="Tahoma"/>
            <family val="2"/>
          </rPr>
          <t>Claudia Perilla:</t>
        </r>
        <r>
          <rPr>
            <sz val="9"/>
            <color indexed="81"/>
            <rFont val="Tahoma"/>
            <family val="2"/>
          </rPr>
          <t xml:space="preserve">
Debe colocar una 
"X" si debe llevar este material
</t>
        </r>
      </text>
    </comment>
    <comment ref="W62" authorId="0" shapeId="0" xr:uid="{14D8B3A5-64FC-4DAF-8BC2-86773668B157}">
      <text>
        <r>
          <rPr>
            <b/>
            <sz val="9"/>
            <color indexed="81"/>
            <rFont val="Tahoma"/>
            <family val="2"/>
          </rPr>
          <t>Claudia Perilla:</t>
        </r>
        <r>
          <rPr>
            <sz val="9"/>
            <color indexed="81"/>
            <rFont val="Tahoma"/>
            <family val="2"/>
          </rPr>
          <t xml:space="preserve">
Debe colocar una 
"X" si debe llevar este material
</t>
        </r>
      </text>
    </comment>
    <comment ref="W63" authorId="0" shapeId="0" xr:uid="{486E804F-54B8-400A-9274-1CE2E7064466}">
      <text>
        <r>
          <rPr>
            <b/>
            <sz val="9"/>
            <color indexed="81"/>
            <rFont val="Tahoma"/>
            <family val="2"/>
          </rPr>
          <t>Claudia Perilla:</t>
        </r>
        <r>
          <rPr>
            <sz val="9"/>
            <color indexed="81"/>
            <rFont val="Tahoma"/>
            <family val="2"/>
          </rPr>
          <t xml:space="preserve">
Debe colocar una 
"X" si debe llevar este material
</t>
        </r>
      </text>
    </comment>
    <comment ref="W64" authorId="0" shapeId="0" xr:uid="{730BC3F9-F9B7-4B8E-B05B-CB278C06F627}">
      <text>
        <r>
          <rPr>
            <b/>
            <sz val="9"/>
            <color indexed="81"/>
            <rFont val="Tahoma"/>
            <family val="2"/>
          </rPr>
          <t>Claudia Perilla:</t>
        </r>
        <r>
          <rPr>
            <sz val="9"/>
            <color indexed="81"/>
            <rFont val="Tahoma"/>
            <family val="2"/>
          </rPr>
          <t xml:space="preserve">
Debe colocar una 
"X" si debe llevar este material
</t>
        </r>
      </text>
    </comment>
    <comment ref="M69" authorId="0" shapeId="0" xr:uid="{DB6A8C6D-E91F-4070-A8BA-0FFF29FF9BB7}">
      <text>
        <r>
          <rPr>
            <b/>
            <sz val="9"/>
            <color indexed="81"/>
            <rFont val="Tahoma"/>
            <family val="2"/>
          </rPr>
          <t>Claudia Perilla: Coloca en la clave de clasificacion ROPMAQ1</t>
        </r>
      </text>
    </comment>
    <comment ref="AA70" authorId="0" shapeId="0" xr:uid="{DBC8E210-A227-49AF-BFEE-51D8F48C8F30}">
      <text>
        <r>
          <rPr>
            <b/>
            <sz val="9"/>
            <color indexed="81"/>
            <rFont val="Tahoma"/>
            <family val="2"/>
          </rPr>
          <t>Claudia Perilla:</t>
        </r>
        <r>
          <rPr>
            <sz val="9"/>
            <color indexed="81"/>
            <rFont val="Tahoma"/>
            <family val="2"/>
          </rPr>
          <t xml:space="preserve">
Diligenciar Cantidad de partes a cotar
</t>
        </r>
      </text>
    </comment>
    <comment ref="AA71" authorId="0" shapeId="0" xr:uid="{3EE61CEF-13B1-4E94-A00A-131B439989A9}">
      <text>
        <r>
          <rPr>
            <b/>
            <sz val="9"/>
            <color indexed="81"/>
            <rFont val="Tahoma"/>
            <family val="2"/>
          </rPr>
          <t>Claudia Perilla:</t>
        </r>
        <r>
          <rPr>
            <sz val="9"/>
            <color indexed="81"/>
            <rFont val="Tahoma"/>
            <family val="2"/>
          </rPr>
          <t xml:space="preserve">
Diligenciar Cantidad de partes a cotar</t>
        </r>
      </text>
    </comment>
    <comment ref="AA72" authorId="0" shapeId="0" xr:uid="{9406A7DE-FF18-4202-A8D0-B699BD356FF3}">
      <text>
        <r>
          <rPr>
            <b/>
            <sz val="9"/>
            <color indexed="81"/>
            <rFont val="Tahoma"/>
            <family val="2"/>
          </rPr>
          <t>Claudia Perilla:</t>
        </r>
        <r>
          <rPr>
            <sz val="9"/>
            <color indexed="81"/>
            <rFont val="Tahoma"/>
            <family val="2"/>
          </rPr>
          <t xml:space="preserve">
Diligenciar Cantidad de partes a estampar</t>
        </r>
      </text>
    </comment>
    <comment ref="AA73" authorId="0" shapeId="0" xr:uid="{90C34F5C-ED6D-4638-9D34-BE55A3F8D71F}">
      <text>
        <r>
          <rPr>
            <b/>
            <sz val="9"/>
            <color indexed="81"/>
            <rFont val="Tahoma"/>
            <family val="2"/>
          </rPr>
          <t>Claudia Perilla:</t>
        </r>
        <r>
          <rPr>
            <sz val="9"/>
            <color indexed="81"/>
            <rFont val="Tahoma"/>
            <family val="2"/>
          </rPr>
          <t xml:space="preserve">
Diligenciar Cantidad de partes a estampar</t>
        </r>
      </text>
    </comment>
    <comment ref="AD75" authorId="0" shapeId="0" xr:uid="{2B043AC7-492E-4975-8044-52D969DF53E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2CE0FD6E-2F21-48B0-A675-98BD26E2FD24}">
      <text>
        <r>
          <rPr>
            <b/>
            <sz val="9"/>
            <color indexed="81"/>
            <rFont val="Tahoma"/>
            <family val="2"/>
          </rPr>
          <t>Claudia Perilla:</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3EA8976F-32CA-45A3-8455-45E5F8C59358}">
      <text>
        <r>
          <rPr>
            <b/>
            <sz val="9"/>
            <color indexed="81"/>
            <rFont val="Tahoma"/>
            <family val="2"/>
          </rPr>
          <t>Claudia Perilla:</t>
        </r>
        <r>
          <rPr>
            <sz val="9"/>
            <color indexed="81"/>
            <rFont val="Tahoma"/>
            <family val="2"/>
          </rPr>
          <t xml:space="preserve">
Dligenciar SI si lleva , de lo contrario poner NO</t>
        </r>
      </text>
    </comment>
    <comment ref="AD3" authorId="0" shapeId="0" xr:uid="{D4ABA256-F500-415A-8D3E-6D4CC09BA4B8}">
      <text>
        <r>
          <rPr>
            <b/>
            <sz val="9"/>
            <color indexed="81"/>
            <rFont val="Tahoma"/>
            <family val="2"/>
          </rPr>
          <t>Claudia Perilla:</t>
        </r>
        <r>
          <rPr>
            <sz val="9"/>
            <color indexed="81"/>
            <rFont val="Tahoma"/>
            <family val="2"/>
          </rPr>
          <t xml:space="preserve">
Dligenciar SI si lleva , de lo contrario poner NO</t>
        </r>
      </text>
    </comment>
    <comment ref="AI3" authorId="0" shapeId="0" xr:uid="{3CDBA1B1-AEF5-4C7A-8D9A-C036A4510E64}">
      <text>
        <r>
          <rPr>
            <b/>
            <sz val="9"/>
            <color indexed="81"/>
            <rFont val="Tahoma"/>
            <family val="2"/>
          </rPr>
          <t>Claudia Perilla:</t>
        </r>
        <r>
          <rPr>
            <sz val="9"/>
            <color indexed="81"/>
            <rFont val="Tahoma"/>
            <family val="2"/>
          </rPr>
          <t xml:space="preserve">
Dligenciar SI si lleva , de lo contrario poner NO</t>
        </r>
      </text>
    </comment>
    <comment ref="AN3" authorId="0" shapeId="0" xr:uid="{B0025D62-4EBC-4D18-A52C-937F07B65855}">
      <text>
        <r>
          <rPr>
            <b/>
            <sz val="9"/>
            <color indexed="81"/>
            <rFont val="Tahoma"/>
            <family val="2"/>
          </rPr>
          <t>Claudia Perilla:</t>
        </r>
        <r>
          <rPr>
            <sz val="9"/>
            <color indexed="81"/>
            <rFont val="Tahoma"/>
            <family val="2"/>
          </rPr>
          <t xml:space="preserve">
Dligenciar SI si lleva , de lo contrario poner NO</t>
        </r>
      </text>
    </comment>
    <comment ref="AA6" authorId="0" shapeId="0" xr:uid="{8273706C-391F-4C40-AA03-A447BC8186D5}">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852EC132-13C6-4B65-B09D-B3017A4A6276}">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70CCCB2-393A-46EE-99E1-E510441EE723}">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419E09F-42C1-4EBF-8819-ECD5BF99630C}">
      <text>
        <r>
          <rPr>
            <b/>
            <sz val="9"/>
            <color indexed="81"/>
            <rFont val="Tahoma"/>
            <family val="2"/>
          </rPr>
          <t>Andres Rodriguez:</t>
        </r>
        <r>
          <rPr>
            <sz val="9"/>
            <color indexed="81"/>
            <rFont val="Tahoma"/>
            <family val="2"/>
          </rPr>
          <t xml:space="preserve">
Si es Infaltable Diligencie</t>
        </r>
      </text>
    </comment>
    <comment ref="AT22" authorId="0" shapeId="0" xr:uid="{E5DC60A1-86E1-416E-ACC6-84829E8338D2}">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6C5DFB1-39DC-42ED-BC75-560CB4BDE2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BED61E6-27B9-417A-9ED2-3BEE1F19C07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E9978FB-5D45-43C4-B63F-F6C88804B7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D65E3481-1956-42E7-AF8E-7223ECF13CD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75EABBB2-6EF8-4C4B-B9C7-163F6B366F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2EF9238-2FFE-4A2B-AD25-7D0B2ABD04D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28663D83-7836-48A3-8A7C-520FF560F3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9BB806D-FBC0-4D5E-87BD-0A17D1CBD8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45F2B49-AF7E-4A37-A8A8-644EA9AD09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11EF869-D3FD-4FEB-8944-E99344E293B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FEFCC4FF-2B17-457F-AAAA-DFA7A455F0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2F6F3E3-FA6C-4A88-9E91-86B2F702E53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4889ADF-8C55-4D64-8CA5-E049D68948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89323A7-EBDD-471B-BA32-1C985A867C0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7195AC6C-636D-4461-A9F8-29688DB17C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1252FDD-6B82-447A-848E-5A9C71748C5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7BF2A09-5634-426B-B471-B4D561AB25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9B91B63-4099-4F5F-9F64-D4CFB2E69EB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2C4E434F-E0E8-4229-9071-E83962723F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C067422-4646-46FC-9768-4380C20E79CE}">
      <text>
        <r>
          <rPr>
            <b/>
            <sz val="9"/>
            <color indexed="81"/>
            <rFont val="Tahoma"/>
            <family val="2"/>
          </rPr>
          <t>Claudia Perilla:</t>
        </r>
        <r>
          <rPr>
            <sz val="9"/>
            <color indexed="81"/>
            <rFont val="Tahoma"/>
            <family val="2"/>
          </rPr>
          <t xml:space="preserve">
Diligenciar la parte de la prenda que lleva la tela.</t>
        </r>
      </text>
    </comment>
    <comment ref="AS34" authorId="0" shapeId="0" xr:uid="{C4083DEB-867A-45E3-912B-F41AD658C7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470214BF-CFF2-4285-AC88-1111733461C7}">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974A1F7-DCB9-4979-81A4-7F3B3F740D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A32A47E-FCBB-494E-86E5-2AF693EB111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E1F6099-0D24-4591-89FC-422CDA7C16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28E9454A-7785-46A0-B3BA-B1191657774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4335AAA-DD32-4FF1-95E4-9A41444D18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70D749DD-DAF1-476B-BEEA-4A11D5558B9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3F0F2EF-CEB4-4964-B07D-3DCE6CAE8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FC6A7838-3908-4672-8D1C-4F9AF6B5886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1E12991-1F99-4D14-B13C-BD7F13A59B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5DC0DA7A-7C48-4311-B31E-B61D44700A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1B090687-1149-464F-AF13-C3DBBE692BB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1154EAB-6AEF-4C1C-A478-644073391ED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70E4D15-CCFF-43F5-801D-7155E785F8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6703E6C-9306-4B9A-B584-7004690D42C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24B6EFF-6056-4E72-BEB4-47BC30EE0A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7788610C-6645-47E3-94E5-12E574F5AEA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B41517D-85F5-4CCF-A54C-348CA0542D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C2746874-417F-4A4E-A835-14D5308713F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4BC086C6-0018-431B-A8A9-024F4E052714}">
      <text>
        <r>
          <rPr>
            <b/>
            <sz val="9"/>
            <color indexed="81"/>
            <rFont val="Tahoma"/>
            <family val="2"/>
          </rPr>
          <t>Claudia Perilla:</t>
        </r>
        <r>
          <rPr>
            <sz val="9"/>
            <color indexed="81"/>
            <rFont val="Tahoma"/>
            <family val="2"/>
          </rPr>
          <t xml:space="preserve">
Debe diligenciar Version de FC</t>
        </r>
      </text>
    </comment>
    <comment ref="F6" authorId="0" shapeId="0" xr:uid="{7D324925-D06D-426D-B906-7A55B8F65F44}">
      <text>
        <r>
          <rPr>
            <b/>
            <sz val="9"/>
            <color indexed="81"/>
            <rFont val="Tahoma"/>
            <family val="2"/>
          </rPr>
          <t>Claudia Perilla:</t>
        </r>
        <r>
          <rPr>
            <sz val="9"/>
            <color indexed="81"/>
            <rFont val="Tahoma"/>
            <family val="2"/>
          </rPr>
          <t xml:space="preserve">
Seleccionar tipo de tejido para que calcule tasa</t>
        </r>
      </text>
    </comment>
    <comment ref="M6" authorId="0" shapeId="0" xr:uid="{A147667E-B17E-4D11-A2B6-69CD7F68586C}">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BEA63A2-E8BF-493D-8DBB-F96155DA40E8}">
      <text>
        <r>
          <rPr>
            <b/>
            <sz val="9"/>
            <color indexed="81"/>
            <rFont val="Tahoma"/>
            <family val="2"/>
          </rPr>
          <t>Claudia Perilla:</t>
        </r>
        <r>
          <rPr>
            <sz val="9"/>
            <color indexed="81"/>
            <rFont val="Tahoma"/>
            <family val="2"/>
          </rPr>
          <t xml:space="preserve">
Debe colocar obligatorio # prendas por codigo de PT</t>
        </r>
      </text>
    </comment>
    <comment ref="P10" authorId="0" shapeId="0" xr:uid="{1C304F5B-DC9B-4263-9637-32C2111FB5B5}">
      <text>
        <r>
          <rPr>
            <b/>
            <sz val="9"/>
            <color indexed="81"/>
            <rFont val="Tahoma"/>
            <family val="2"/>
          </rPr>
          <t>Claudia Perilla:</t>
        </r>
        <r>
          <rPr>
            <sz val="9"/>
            <color indexed="81"/>
            <rFont val="Tahoma"/>
            <family val="2"/>
          </rPr>
          <t xml:space="preserve">
Debe diligenciar si o no</t>
        </r>
      </text>
    </comment>
    <comment ref="B12" authorId="0" shapeId="0" xr:uid="{1ADBAA29-0099-4032-A92A-EFE174379C03}">
      <text>
        <r>
          <rPr>
            <b/>
            <sz val="9"/>
            <color indexed="81"/>
            <rFont val="Tahoma"/>
            <family val="2"/>
          </rPr>
          <t>Claudia Perilla:</t>
        </r>
        <r>
          <rPr>
            <sz val="9"/>
            <color indexed="81"/>
            <rFont val="Tahoma"/>
            <family val="2"/>
          </rPr>
          <t xml:space="preserve">
Realizar el filtro
</t>
        </r>
      </text>
    </comment>
    <comment ref="Z13" authorId="0" shapeId="0" xr:uid="{68CDC604-6B59-4995-B1BA-CCF3EE9D195A}">
      <text>
        <r>
          <rPr>
            <b/>
            <sz val="9"/>
            <color indexed="81"/>
            <rFont val="Tahoma"/>
            <family val="2"/>
          </rPr>
          <t>Claudia Perilla:</t>
        </r>
        <r>
          <rPr>
            <sz val="9"/>
            <color indexed="81"/>
            <rFont val="Tahoma"/>
            <family val="2"/>
          </rPr>
          <t xml:space="preserve">
Diligenciar costo de estampado</t>
        </r>
      </text>
    </comment>
    <comment ref="AG13" authorId="0" shapeId="0" xr:uid="{1493CF47-F93A-45D1-A001-EB4DAA392048}">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1747223-B395-44EB-8931-F9ED6E5F9901}">
      <text>
        <r>
          <rPr>
            <b/>
            <sz val="9"/>
            <color indexed="81"/>
            <rFont val="Tahoma"/>
            <family val="2"/>
          </rPr>
          <t>Claudia Perilla:</t>
        </r>
        <r>
          <rPr>
            <sz val="9"/>
            <color indexed="81"/>
            <rFont val="Tahoma"/>
            <family val="2"/>
          </rPr>
          <t xml:space="preserve">
Diligenciar costo de estampado</t>
        </r>
      </text>
    </comment>
    <comment ref="Z15" authorId="0" shapeId="0" xr:uid="{BE45AB9C-DA90-482A-8D53-42388F7221B1}">
      <text>
        <r>
          <rPr>
            <b/>
            <sz val="9"/>
            <color indexed="81"/>
            <rFont val="Tahoma"/>
            <family val="2"/>
          </rPr>
          <t>Claudia Perilla:</t>
        </r>
        <r>
          <rPr>
            <sz val="9"/>
            <color indexed="81"/>
            <rFont val="Tahoma"/>
            <family val="2"/>
          </rPr>
          <t xml:space="preserve">
Diligenciar costo de estampado</t>
        </r>
      </text>
    </comment>
    <comment ref="Z16" authorId="0" shapeId="0" xr:uid="{4754D4B0-84CE-412D-9710-070A29C8D75D}">
      <text>
        <r>
          <rPr>
            <b/>
            <sz val="9"/>
            <color indexed="81"/>
            <rFont val="Tahoma"/>
            <family val="2"/>
          </rPr>
          <t>Claudia Perilla:</t>
        </r>
        <r>
          <rPr>
            <sz val="9"/>
            <color indexed="81"/>
            <rFont val="Tahoma"/>
            <family val="2"/>
          </rPr>
          <t xml:space="preserve">
Diligenciar costo de estampado</t>
        </r>
      </text>
    </comment>
    <comment ref="Z17" authorId="0" shapeId="0" xr:uid="{98E9DE7D-95ED-4AF0-B916-4A9D3FEFD1D0}">
      <text>
        <r>
          <rPr>
            <b/>
            <sz val="9"/>
            <color indexed="81"/>
            <rFont val="Tahoma"/>
            <family val="2"/>
          </rPr>
          <t>Claudia Perilla:</t>
        </r>
        <r>
          <rPr>
            <sz val="9"/>
            <color indexed="81"/>
            <rFont val="Tahoma"/>
            <family val="2"/>
          </rPr>
          <t xml:space="preserve">
Diligenciar costo de estampado</t>
        </r>
      </text>
    </comment>
    <comment ref="Z18" authorId="0" shapeId="0" xr:uid="{CD4B0F65-762E-4906-A866-90273C932C1B}">
      <text>
        <r>
          <rPr>
            <b/>
            <sz val="9"/>
            <color indexed="81"/>
            <rFont val="Tahoma"/>
            <family val="2"/>
          </rPr>
          <t>Claudia Perilla:</t>
        </r>
        <r>
          <rPr>
            <sz val="9"/>
            <color indexed="81"/>
            <rFont val="Tahoma"/>
            <family val="2"/>
          </rPr>
          <t xml:space="preserve">
Diligenciar costo de estampado</t>
        </r>
      </text>
    </comment>
    <comment ref="Z19" authorId="0" shapeId="0" xr:uid="{61F1ED26-3610-4414-869D-C5A6459890F8}">
      <text>
        <r>
          <rPr>
            <b/>
            <sz val="9"/>
            <color indexed="81"/>
            <rFont val="Tahoma"/>
            <family val="2"/>
          </rPr>
          <t>Claudia Perilla:</t>
        </r>
        <r>
          <rPr>
            <sz val="9"/>
            <color indexed="81"/>
            <rFont val="Tahoma"/>
            <family val="2"/>
          </rPr>
          <t xml:space="preserve">
Diligenciar costo de estampado</t>
        </r>
      </text>
    </comment>
    <comment ref="Z20" authorId="0" shapeId="0" xr:uid="{24E8BC2F-A17F-408B-A385-DA99FEEB6505}">
      <text>
        <r>
          <rPr>
            <b/>
            <sz val="9"/>
            <color indexed="81"/>
            <rFont val="Tahoma"/>
            <family val="2"/>
          </rPr>
          <t>Claudia Perilla:</t>
        </r>
        <r>
          <rPr>
            <sz val="9"/>
            <color indexed="81"/>
            <rFont val="Tahoma"/>
            <family val="2"/>
          </rPr>
          <t xml:space="preserve">
Diligenciar costo de estampado</t>
        </r>
      </text>
    </comment>
    <comment ref="Z21" authorId="0" shapeId="0" xr:uid="{48863815-566A-433F-AA7F-41D4EB5DA5CD}">
      <text>
        <r>
          <rPr>
            <b/>
            <sz val="9"/>
            <color indexed="81"/>
            <rFont val="Tahoma"/>
            <family val="2"/>
          </rPr>
          <t>Claudia Perilla:</t>
        </r>
        <r>
          <rPr>
            <sz val="9"/>
            <color indexed="81"/>
            <rFont val="Tahoma"/>
            <family val="2"/>
          </rPr>
          <t xml:space="preserve">
Diligenciar costo de estampado</t>
        </r>
      </text>
    </comment>
    <comment ref="Z22" authorId="0" shapeId="0" xr:uid="{A5C96DD5-415D-4DE8-B275-29E7BB704691}">
      <text>
        <r>
          <rPr>
            <b/>
            <sz val="9"/>
            <color indexed="81"/>
            <rFont val="Tahoma"/>
            <family val="2"/>
          </rPr>
          <t>Claudia Perilla:</t>
        </r>
        <r>
          <rPr>
            <sz val="9"/>
            <color indexed="81"/>
            <rFont val="Tahoma"/>
            <family val="2"/>
          </rPr>
          <t xml:space="preserve">
Diligenciar costo de estampado</t>
        </r>
      </text>
    </comment>
    <comment ref="Z23" authorId="0" shapeId="0" xr:uid="{F5312908-C828-4808-AD38-6AACF78948FB}">
      <text>
        <r>
          <rPr>
            <b/>
            <sz val="9"/>
            <color indexed="81"/>
            <rFont val="Tahoma"/>
            <family val="2"/>
          </rPr>
          <t>Claudia Perilla:</t>
        </r>
        <r>
          <rPr>
            <sz val="9"/>
            <color indexed="81"/>
            <rFont val="Tahoma"/>
            <family val="2"/>
          </rPr>
          <t xml:space="preserve">
Diligenciar costo de estampado</t>
        </r>
      </text>
    </comment>
    <comment ref="Z24" authorId="0" shapeId="0" xr:uid="{52EC6F64-A948-4DD6-B73A-344DFECB4A1F}">
      <text>
        <r>
          <rPr>
            <b/>
            <sz val="9"/>
            <color indexed="81"/>
            <rFont val="Tahoma"/>
            <family val="2"/>
          </rPr>
          <t>Claudia Perilla:</t>
        </r>
        <r>
          <rPr>
            <sz val="9"/>
            <color indexed="81"/>
            <rFont val="Tahoma"/>
            <family val="2"/>
          </rPr>
          <t xml:space="preserve">
Diligenciar costo de estampado</t>
        </r>
      </text>
    </comment>
    <comment ref="Z25" authorId="0" shapeId="0" xr:uid="{A09DA7FB-2E25-4962-A0FE-78177EC3412B}">
      <text>
        <r>
          <rPr>
            <b/>
            <sz val="9"/>
            <color indexed="81"/>
            <rFont val="Tahoma"/>
            <family val="2"/>
          </rPr>
          <t>Claudia Perilla:</t>
        </r>
        <r>
          <rPr>
            <sz val="9"/>
            <color indexed="81"/>
            <rFont val="Tahoma"/>
            <family val="2"/>
          </rPr>
          <t xml:space="preserve">
Diligenciar costo de estampado</t>
        </r>
      </text>
    </comment>
    <comment ref="Z26" authorId="0" shapeId="0" xr:uid="{529AC3B5-716D-4571-ABE2-EC9FDE45DD2A}">
      <text>
        <r>
          <rPr>
            <b/>
            <sz val="9"/>
            <color indexed="81"/>
            <rFont val="Tahoma"/>
            <family val="2"/>
          </rPr>
          <t>Claudia Perilla:</t>
        </r>
        <r>
          <rPr>
            <sz val="9"/>
            <color indexed="81"/>
            <rFont val="Tahoma"/>
            <family val="2"/>
          </rPr>
          <t xml:space="preserve">
Diligenciar costo de estampado</t>
        </r>
      </text>
    </comment>
    <comment ref="Z27" authorId="0" shapeId="0" xr:uid="{F698C78E-DC41-400B-9D92-C10994F9D951}">
      <text>
        <r>
          <rPr>
            <b/>
            <sz val="9"/>
            <color indexed="81"/>
            <rFont val="Tahoma"/>
            <family val="2"/>
          </rPr>
          <t>Claudia Perilla:</t>
        </r>
        <r>
          <rPr>
            <sz val="9"/>
            <color indexed="81"/>
            <rFont val="Tahoma"/>
            <family val="2"/>
          </rPr>
          <t xml:space="preserve">
Diligenciar costo de estampado</t>
        </r>
      </text>
    </comment>
    <comment ref="Z28" authorId="0" shapeId="0" xr:uid="{F464D306-19BE-4F5B-A77D-943A2C7B723E}">
      <text>
        <r>
          <rPr>
            <b/>
            <sz val="9"/>
            <color indexed="81"/>
            <rFont val="Tahoma"/>
            <family val="2"/>
          </rPr>
          <t>Claudia Perilla:</t>
        </r>
        <r>
          <rPr>
            <sz val="9"/>
            <color indexed="81"/>
            <rFont val="Tahoma"/>
            <family val="2"/>
          </rPr>
          <t xml:space="preserve">
Diligenciar costo de estampado</t>
        </r>
      </text>
    </comment>
    <comment ref="Z29" authorId="0" shapeId="0" xr:uid="{E27AF8B1-9C13-4ED1-A602-E9A5EA948C0E}">
      <text>
        <r>
          <rPr>
            <b/>
            <sz val="9"/>
            <color indexed="81"/>
            <rFont val="Tahoma"/>
            <family val="2"/>
          </rPr>
          <t>Claudia Perilla:</t>
        </r>
        <r>
          <rPr>
            <sz val="9"/>
            <color indexed="81"/>
            <rFont val="Tahoma"/>
            <family val="2"/>
          </rPr>
          <t xml:space="preserve">
Diligenciar costo de estampado</t>
        </r>
      </text>
    </comment>
    <comment ref="Z30" authorId="0" shapeId="0" xr:uid="{3408B1F6-2A12-49BF-8EC4-104FAFE48834}">
      <text>
        <r>
          <rPr>
            <b/>
            <sz val="9"/>
            <color indexed="81"/>
            <rFont val="Tahoma"/>
            <family val="2"/>
          </rPr>
          <t>Claudia Perilla:</t>
        </r>
        <r>
          <rPr>
            <sz val="9"/>
            <color indexed="81"/>
            <rFont val="Tahoma"/>
            <family val="2"/>
          </rPr>
          <t xml:space="preserve">
Diligenciar costo de estampado</t>
        </r>
      </text>
    </comment>
    <comment ref="Z31" authorId="0" shapeId="0" xr:uid="{71FF63AC-1D31-4757-B102-FA6A9046AB65}">
      <text>
        <r>
          <rPr>
            <b/>
            <sz val="9"/>
            <color indexed="81"/>
            <rFont val="Tahoma"/>
            <family val="2"/>
          </rPr>
          <t>Claudia Perilla:</t>
        </r>
        <r>
          <rPr>
            <sz val="9"/>
            <color indexed="81"/>
            <rFont val="Tahoma"/>
            <family val="2"/>
          </rPr>
          <t xml:space="preserve">
Diligenciar costo de estampado</t>
        </r>
      </text>
    </comment>
    <comment ref="Z32" authorId="0" shapeId="0" xr:uid="{230D0848-9C83-4660-9C81-01454C7E7005}">
      <text>
        <r>
          <rPr>
            <b/>
            <sz val="9"/>
            <color indexed="81"/>
            <rFont val="Tahoma"/>
            <family val="2"/>
          </rPr>
          <t>Claudia Perilla:</t>
        </r>
        <r>
          <rPr>
            <sz val="9"/>
            <color indexed="81"/>
            <rFont val="Tahoma"/>
            <family val="2"/>
          </rPr>
          <t xml:space="preserve">
Diligenciar costo de estampado</t>
        </r>
      </text>
    </comment>
    <comment ref="G41" authorId="0" shapeId="0" xr:uid="{22A1F1D6-4365-4BA0-9FE0-F3FE44D57CF2}">
      <text>
        <r>
          <rPr>
            <b/>
            <sz val="9"/>
            <color indexed="81"/>
            <rFont val="Tahoma"/>
            <family val="2"/>
          </rPr>
          <t>Claudia Perilla:</t>
        </r>
        <r>
          <rPr>
            <sz val="9"/>
            <color indexed="81"/>
            <rFont val="Tahoma"/>
            <family val="2"/>
          </rPr>
          <t xml:space="preserve">
Debe escoger el
 color de papel </t>
        </r>
      </text>
    </comment>
    <comment ref="P41" authorId="0" shapeId="0" xr:uid="{783C3566-430E-4465-843D-969ED21EB4D1}">
      <text>
        <r>
          <rPr>
            <b/>
            <sz val="9"/>
            <color indexed="81"/>
            <rFont val="Tahoma"/>
            <family val="2"/>
          </rPr>
          <t>Claudia Perilla:</t>
        </r>
        <r>
          <rPr>
            <sz val="9"/>
            <color indexed="81"/>
            <rFont val="Tahoma"/>
            <family val="2"/>
          </rPr>
          <t xml:space="preserve">
Debe diligenciarv el ancho del papel</t>
        </r>
      </text>
    </comment>
    <comment ref="U41" authorId="0" shapeId="0" xr:uid="{B0CD59EE-FCAE-4B22-9469-6CCD1DE7EFCC}">
      <text>
        <r>
          <rPr>
            <b/>
            <sz val="9"/>
            <color indexed="81"/>
            <rFont val="Tahoma"/>
            <family val="2"/>
          </rPr>
          <t>Claudia Perilla:</t>
        </r>
        <r>
          <rPr>
            <sz val="9"/>
            <color indexed="81"/>
            <rFont val="Tahoma"/>
            <family val="2"/>
          </rPr>
          <t xml:space="preserve">
Debe diligenciar el alto del papel</t>
        </r>
      </text>
    </comment>
    <comment ref="G42" authorId="0" shapeId="0" xr:uid="{46FFC6C0-17EC-41AE-8F89-828899F98A10}">
      <text>
        <r>
          <rPr>
            <b/>
            <sz val="9"/>
            <color indexed="81"/>
            <rFont val="Tahoma"/>
            <family val="2"/>
          </rPr>
          <t>Claudia Perilla:</t>
        </r>
        <r>
          <rPr>
            <sz val="9"/>
            <color indexed="81"/>
            <rFont val="Tahoma"/>
            <family val="2"/>
          </rPr>
          <t xml:space="preserve">
Debe escoger el
 color de papel </t>
        </r>
      </text>
    </comment>
    <comment ref="P42" authorId="0" shapeId="0" xr:uid="{D18FEB06-A3A5-476D-AD5A-B9010FE6B11E}">
      <text>
        <r>
          <rPr>
            <b/>
            <sz val="9"/>
            <color indexed="81"/>
            <rFont val="Tahoma"/>
            <family val="2"/>
          </rPr>
          <t>Claudia Perilla:</t>
        </r>
        <r>
          <rPr>
            <sz val="9"/>
            <color indexed="81"/>
            <rFont val="Tahoma"/>
            <family val="2"/>
          </rPr>
          <t xml:space="preserve">
Debe diligenciarv el ancho del papel</t>
        </r>
      </text>
    </comment>
    <comment ref="U42" authorId="0" shapeId="0" xr:uid="{C292231B-3187-46BC-9138-9B97DC4750E8}">
      <text>
        <r>
          <rPr>
            <b/>
            <sz val="9"/>
            <color indexed="81"/>
            <rFont val="Tahoma"/>
            <family val="2"/>
          </rPr>
          <t>Claudia Perilla:</t>
        </r>
        <r>
          <rPr>
            <sz val="9"/>
            <color indexed="81"/>
            <rFont val="Tahoma"/>
            <family val="2"/>
          </rPr>
          <t xml:space="preserve">
Debe diligenciar el alto del papel</t>
        </r>
      </text>
    </comment>
    <comment ref="W43" authorId="0" shapeId="0" xr:uid="{7F3CF2F7-6C3D-44E2-8663-63557F913944}">
      <text>
        <r>
          <rPr>
            <b/>
            <sz val="9"/>
            <color indexed="81"/>
            <rFont val="Tahoma"/>
            <family val="2"/>
          </rPr>
          <t>Claudia Perilla:</t>
        </r>
        <r>
          <rPr>
            <sz val="9"/>
            <color indexed="81"/>
            <rFont val="Tahoma"/>
            <family val="2"/>
          </rPr>
          <t xml:space="preserve">
No debe cambiar este numero</t>
        </r>
      </text>
    </comment>
    <comment ref="AE43" authorId="0" shapeId="0" xr:uid="{50A39BA4-D224-4E67-BA10-B9016E4A093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4B5D031-FADE-4519-8205-94ABE3FDA3EF}">
      <text>
        <r>
          <rPr>
            <b/>
            <sz val="9"/>
            <color indexed="81"/>
            <rFont val="Tahoma"/>
            <family val="2"/>
          </rPr>
          <t>Claudia Perilla:</t>
        </r>
        <r>
          <rPr>
            <sz val="9"/>
            <color indexed="81"/>
            <rFont val="Tahoma"/>
            <family val="2"/>
          </rPr>
          <t xml:space="preserve">
No debe cambiar este numero</t>
        </r>
      </text>
    </comment>
    <comment ref="AE45" authorId="0" shapeId="0" xr:uid="{14D41768-0EB0-49B8-A5C8-3643028852EA}">
      <text>
        <r>
          <rPr>
            <b/>
            <sz val="9"/>
            <color indexed="81"/>
            <rFont val="Tahoma"/>
            <family val="2"/>
          </rPr>
          <t>Claudia Perilla:</t>
        </r>
        <r>
          <rPr>
            <sz val="9"/>
            <color indexed="81"/>
            <rFont val="Tahoma"/>
            <family val="2"/>
          </rPr>
          <t xml:space="preserve">
Este 1 es fijo siempre
</t>
        </r>
      </text>
    </comment>
    <comment ref="AE46" authorId="0" shapeId="0" xr:uid="{D108063E-C375-451B-9A32-A3F77CF57E7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6D13503-C452-4B8D-9D35-0F840C7C688A}">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22FD76-622B-4850-B670-908C0C150027}">
      <text>
        <r>
          <rPr>
            <b/>
            <sz val="9"/>
            <color indexed="81"/>
            <rFont val="Tahoma"/>
            <family val="2"/>
          </rPr>
          <t>Claudia Perilla:</t>
        </r>
        <r>
          <rPr>
            <sz val="9"/>
            <color indexed="81"/>
            <rFont val="Tahoma"/>
            <family val="2"/>
          </rPr>
          <t xml:space="preserve">
No debe cambiar este numero</t>
        </r>
      </text>
    </comment>
    <comment ref="G48" authorId="0" shapeId="0" xr:uid="{12DCBE9C-75F9-4BA6-B119-C45A6F6CA1ED}">
      <text>
        <r>
          <rPr>
            <b/>
            <sz val="9"/>
            <color indexed="81"/>
            <rFont val="Tahoma"/>
            <family val="2"/>
          </rPr>
          <t>Claudia Perilla:</t>
        </r>
        <r>
          <rPr>
            <sz val="9"/>
            <color indexed="81"/>
            <rFont val="Tahoma"/>
            <family val="2"/>
          </rPr>
          <t xml:space="preserve">
Escoja el vinilo</t>
        </r>
      </text>
    </comment>
    <comment ref="AE48" authorId="0" shapeId="0" xr:uid="{51D94D43-CF01-48F7-BA0C-31EF09BF88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0F106A-D555-42FB-9B08-58D26DB28F5A}">
      <text>
        <r>
          <rPr>
            <b/>
            <sz val="9"/>
            <color indexed="81"/>
            <rFont val="Tahoma"/>
            <family val="2"/>
          </rPr>
          <t>Claudia Perilla:</t>
        </r>
        <r>
          <rPr>
            <sz val="9"/>
            <color indexed="81"/>
            <rFont val="Tahoma"/>
            <family val="2"/>
          </rPr>
          <t xml:space="preserve">
Debe colocar "1" si debe llevar este material
</t>
        </r>
      </text>
    </comment>
    <comment ref="W50" authorId="0" shapeId="0" xr:uid="{8792A7F6-A863-46C4-933D-CBAF2C74EBBF}">
      <text>
        <r>
          <rPr>
            <b/>
            <sz val="9"/>
            <color indexed="81"/>
            <rFont val="Tahoma"/>
            <family val="2"/>
          </rPr>
          <t>Claudia Perilla:</t>
        </r>
        <r>
          <rPr>
            <sz val="9"/>
            <color indexed="81"/>
            <rFont val="Tahoma"/>
            <family val="2"/>
          </rPr>
          <t xml:space="preserve">
Debe colocar "1" si debe llevar este material
</t>
        </r>
      </text>
    </comment>
    <comment ref="W51" authorId="0" shapeId="0" xr:uid="{5A54C507-A1D5-42E7-891B-9C016D7EF913}">
      <text>
        <r>
          <rPr>
            <b/>
            <sz val="9"/>
            <color indexed="81"/>
            <rFont val="Tahoma"/>
            <family val="2"/>
          </rPr>
          <t>Claudia Perilla:</t>
        </r>
        <r>
          <rPr>
            <sz val="9"/>
            <color indexed="81"/>
            <rFont val="Tahoma"/>
            <family val="2"/>
          </rPr>
          <t xml:space="preserve">
Debe colocar "1" si debe llevar este material
</t>
        </r>
      </text>
    </comment>
    <comment ref="W52" authorId="0" shapeId="0" xr:uid="{40D791BE-EFB7-4B9C-96DC-759FCD0BDF74}">
      <text>
        <r>
          <rPr>
            <b/>
            <sz val="9"/>
            <color indexed="81"/>
            <rFont val="Tahoma"/>
            <family val="2"/>
          </rPr>
          <t>Claudia Perilla:</t>
        </r>
        <r>
          <rPr>
            <sz val="9"/>
            <color indexed="81"/>
            <rFont val="Tahoma"/>
            <family val="2"/>
          </rPr>
          <t xml:space="preserve">
Debe colocar "1" si debe llevar este material
</t>
        </r>
      </text>
    </comment>
    <comment ref="W53" authorId="0" shapeId="0" xr:uid="{E88D8A65-534E-472F-8FA8-CABB4CA47715}">
      <text>
        <r>
          <rPr>
            <b/>
            <sz val="9"/>
            <color indexed="81"/>
            <rFont val="Tahoma"/>
            <family val="2"/>
          </rPr>
          <t>Claudia Perilla:</t>
        </r>
        <r>
          <rPr>
            <sz val="9"/>
            <color indexed="81"/>
            <rFont val="Tahoma"/>
            <family val="2"/>
          </rPr>
          <t xml:space="preserve">
Debe colocar "1" si debe llevar este material
</t>
        </r>
      </text>
    </comment>
    <comment ref="W54" authorId="0" shapeId="0" xr:uid="{FDF1BCAD-9A4F-4871-B129-721AB454F55A}">
      <text>
        <r>
          <rPr>
            <b/>
            <sz val="9"/>
            <color indexed="81"/>
            <rFont val="Tahoma"/>
            <family val="2"/>
          </rPr>
          <t>Claudia Perilla:</t>
        </r>
        <r>
          <rPr>
            <sz val="9"/>
            <color indexed="81"/>
            <rFont val="Tahoma"/>
            <family val="2"/>
          </rPr>
          <t xml:space="preserve">
Debe colocar "1" si debe llevar este material
</t>
        </r>
      </text>
    </comment>
    <comment ref="W55" authorId="0" shapeId="0" xr:uid="{293723EA-54AC-4EAA-9D20-51EDF02E6842}">
      <text>
        <r>
          <rPr>
            <b/>
            <sz val="9"/>
            <color indexed="81"/>
            <rFont val="Tahoma"/>
            <family val="2"/>
          </rPr>
          <t>Claudia Perilla:</t>
        </r>
        <r>
          <rPr>
            <sz val="9"/>
            <color indexed="81"/>
            <rFont val="Tahoma"/>
            <family val="2"/>
          </rPr>
          <t xml:space="preserve">
Debe colocar "1" si debe llevar este material
</t>
        </r>
      </text>
    </comment>
    <comment ref="W56" authorId="0" shapeId="0" xr:uid="{F0F56F17-FE1F-415C-99AF-14C12A372E78}">
      <text>
        <r>
          <rPr>
            <b/>
            <sz val="9"/>
            <color indexed="81"/>
            <rFont val="Tahoma"/>
            <family val="2"/>
          </rPr>
          <t>Claudia Perilla:</t>
        </r>
        <r>
          <rPr>
            <sz val="9"/>
            <color indexed="81"/>
            <rFont val="Tahoma"/>
            <family val="2"/>
          </rPr>
          <t xml:space="preserve">
Debe colocar "1" si debe llevar este material
</t>
        </r>
      </text>
    </comment>
    <comment ref="W57" authorId="0" shapeId="0" xr:uid="{3F361F64-ED97-4FDA-8D4E-B156D09920A8}">
      <text>
        <r>
          <rPr>
            <b/>
            <sz val="9"/>
            <color indexed="81"/>
            <rFont val="Tahoma"/>
            <family val="2"/>
          </rPr>
          <t>Claudia Perilla:</t>
        </r>
        <r>
          <rPr>
            <sz val="9"/>
            <color indexed="81"/>
            <rFont val="Tahoma"/>
            <family val="2"/>
          </rPr>
          <t xml:space="preserve">
Debe colocar "1" si debe llevar este material
</t>
        </r>
      </text>
    </comment>
    <comment ref="W58" authorId="0" shapeId="0" xr:uid="{1DDE76FC-6169-406A-B08B-DA9A53BD59E9}">
      <text>
        <r>
          <rPr>
            <b/>
            <sz val="9"/>
            <color indexed="81"/>
            <rFont val="Tahoma"/>
            <family val="2"/>
          </rPr>
          <t>Claudia Perilla:</t>
        </r>
        <r>
          <rPr>
            <sz val="9"/>
            <color indexed="81"/>
            <rFont val="Tahoma"/>
            <family val="2"/>
          </rPr>
          <t xml:space="preserve">
Debe colocar una 
"X" si debe llevar este material
</t>
        </r>
      </text>
    </comment>
    <comment ref="W59" authorId="0" shapeId="0" xr:uid="{7AE59B47-42B4-4456-A0EF-2C4CC06CACE1}">
      <text>
        <r>
          <rPr>
            <b/>
            <sz val="9"/>
            <color indexed="81"/>
            <rFont val="Tahoma"/>
            <family val="2"/>
          </rPr>
          <t>Claudia Perilla:</t>
        </r>
        <r>
          <rPr>
            <sz val="9"/>
            <color indexed="81"/>
            <rFont val="Tahoma"/>
            <family val="2"/>
          </rPr>
          <t xml:space="preserve">
Debe colocar una 
"X" si debe llevar este material
</t>
        </r>
      </text>
    </comment>
    <comment ref="W60" authorId="0" shapeId="0" xr:uid="{B3300976-A23F-425C-899D-3F6945A509EC}">
      <text>
        <r>
          <rPr>
            <b/>
            <sz val="9"/>
            <color indexed="81"/>
            <rFont val="Tahoma"/>
            <family val="2"/>
          </rPr>
          <t>Claudia Perilla:</t>
        </r>
        <r>
          <rPr>
            <sz val="9"/>
            <color indexed="81"/>
            <rFont val="Tahoma"/>
            <family val="2"/>
          </rPr>
          <t xml:space="preserve">
Debe colocar una 
"X" si debe llevar este material
</t>
        </r>
      </text>
    </comment>
    <comment ref="W61" authorId="0" shapeId="0" xr:uid="{62F873FB-CF71-4649-B410-C361A758E462}">
      <text>
        <r>
          <rPr>
            <b/>
            <sz val="9"/>
            <color indexed="81"/>
            <rFont val="Tahoma"/>
            <family val="2"/>
          </rPr>
          <t>Claudia Perilla:</t>
        </r>
        <r>
          <rPr>
            <sz val="9"/>
            <color indexed="81"/>
            <rFont val="Tahoma"/>
            <family val="2"/>
          </rPr>
          <t xml:space="preserve">
Debe colocar una 
"X" si debe llevar este material
</t>
        </r>
      </text>
    </comment>
    <comment ref="W62" authorId="0" shapeId="0" xr:uid="{0BD905DD-7792-4B94-B9C9-E55AA44CD6EF}">
      <text>
        <r>
          <rPr>
            <b/>
            <sz val="9"/>
            <color indexed="81"/>
            <rFont val="Tahoma"/>
            <family val="2"/>
          </rPr>
          <t>Claudia Perilla:</t>
        </r>
        <r>
          <rPr>
            <sz val="9"/>
            <color indexed="81"/>
            <rFont val="Tahoma"/>
            <family val="2"/>
          </rPr>
          <t xml:space="preserve">
Debe colocar una 
"X" si debe llevar este material
</t>
        </r>
      </text>
    </comment>
    <comment ref="W63" authorId="0" shapeId="0" xr:uid="{F84D83F3-2784-4FAF-9DE9-99E0F4BE956E}">
      <text>
        <r>
          <rPr>
            <b/>
            <sz val="9"/>
            <color indexed="81"/>
            <rFont val="Tahoma"/>
            <family val="2"/>
          </rPr>
          <t>Claudia Perilla:</t>
        </r>
        <r>
          <rPr>
            <sz val="9"/>
            <color indexed="81"/>
            <rFont val="Tahoma"/>
            <family val="2"/>
          </rPr>
          <t xml:space="preserve">
Debe colocar una 
"X" si debe llevar este material
</t>
        </r>
      </text>
    </comment>
    <comment ref="W64" authorId="0" shapeId="0" xr:uid="{FEAC29F5-77FA-46AA-BCBF-EC2E9E08B22A}">
      <text>
        <r>
          <rPr>
            <b/>
            <sz val="9"/>
            <color indexed="81"/>
            <rFont val="Tahoma"/>
            <family val="2"/>
          </rPr>
          <t>Claudia Perilla:</t>
        </r>
        <r>
          <rPr>
            <sz val="9"/>
            <color indexed="81"/>
            <rFont val="Tahoma"/>
            <family val="2"/>
          </rPr>
          <t xml:space="preserve">
Debe colocar una 
"X" si debe llevar este material
</t>
        </r>
      </text>
    </comment>
    <comment ref="M69" authorId="0" shapeId="0" xr:uid="{04E05911-2570-4D9B-9C01-8E8285F2F21C}">
      <text>
        <r>
          <rPr>
            <b/>
            <sz val="9"/>
            <color indexed="81"/>
            <rFont val="Tahoma"/>
            <family val="2"/>
          </rPr>
          <t>Claudia Perilla: Coloca en la clave de clasificacion ROPMAQ1</t>
        </r>
      </text>
    </comment>
    <comment ref="AA70" authorId="0" shapeId="0" xr:uid="{8AFDADAE-3CD6-4016-B5E3-608AB7DA18F8}">
      <text>
        <r>
          <rPr>
            <b/>
            <sz val="9"/>
            <color indexed="81"/>
            <rFont val="Tahoma"/>
            <family val="2"/>
          </rPr>
          <t>Claudia Perilla:</t>
        </r>
        <r>
          <rPr>
            <sz val="9"/>
            <color indexed="81"/>
            <rFont val="Tahoma"/>
            <family val="2"/>
          </rPr>
          <t xml:space="preserve">
Diligenciar Cantidad de partes a cotar
</t>
        </r>
      </text>
    </comment>
    <comment ref="AA71" authorId="0" shapeId="0" xr:uid="{0A1E51F6-04BF-40F4-AE78-C72471F97092}">
      <text>
        <r>
          <rPr>
            <b/>
            <sz val="9"/>
            <color indexed="81"/>
            <rFont val="Tahoma"/>
            <family val="2"/>
          </rPr>
          <t>Claudia Perilla:</t>
        </r>
        <r>
          <rPr>
            <sz val="9"/>
            <color indexed="81"/>
            <rFont val="Tahoma"/>
            <family val="2"/>
          </rPr>
          <t xml:space="preserve">
Diligenciar Cantidad de partes a cotar</t>
        </r>
      </text>
    </comment>
    <comment ref="AA72" authorId="0" shapeId="0" xr:uid="{FD19CF6E-6D57-4C48-9DCB-C2114CBEF95D}">
      <text>
        <r>
          <rPr>
            <b/>
            <sz val="9"/>
            <color indexed="81"/>
            <rFont val="Tahoma"/>
            <family val="2"/>
          </rPr>
          <t>Claudia Perilla:</t>
        </r>
        <r>
          <rPr>
            <sz val="9"/>
            <color indexed="81"/>
            <rFont val="Tahoma"/>
            <family val="2"/>
          </rPr>
          <t xml:space="preserve">
Diligenciar Cantidad de partes a estampar</t>
        </r>
      </text>
    </comment>
    <comment ref="AA73" authorId="0" shapeId="0" xr:uid="{C9655810-B089-4D89-A7D6-87AB9E7161F5}">
      <text>
        <r>
          <rPr>
            <b/>
            <sz val="9"/>
            <color indexed="81"/>
            <rFont val="Tahoma"/>
            <family val="2"/>
          </rPr>
          <t>Claudia Perilla:</t>
        </r>
        <r>
          <rPr>
            <sz val="9"/>
            <color indexed="81"/>
            <rFont val="Tahoma"/>
            <family val="2"/>
          </rPr>
          <t xml:space="preserve">
Diligenciar Cantidad de partes a estampar</t>
        </r>
      </text>
    </comment>
    <comment ref="AD75" authorId="0" shapeId="0" xr:uid="{2C93F7D7-6BD6-424F-977F-7919DE1BC86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22ADB3A-FFA1-4E6C-9404-3F33548EB328}">
      <text>
        <r>
          <rPr>
            <b/>
            <sz val="9"/>
            <color indexed="81"/>
            <rFont val="Tahoma"/>
            <family val="2"/>
          </rPr>
          <t>Claudia Perilla:</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3902F8C-EF50-4A9D-A98C-8B8BE300C0B3}">
      <text>
        <r>
          <rPr>
            <b/>
            <sz val="9"/>
            <color indexed="81"/>
            <rFont val="Tahoma"/>
            <family val="2"/>
          </rPr>
          <t>Claudia Perilla:</t>
        </r>
        <r>
          <rPr>
            <sz val="9"/>
            <color indexed="81"/>
            <rFont val="Tahoma"/>
            <family val="2"/>
          </rPr>
          <t xml:space="preserve">
Dligenciar SI si lleva , de lo contrario poner NO</t>
        </r>
      </text>
    </comment>
    <comment ref="AD3" authorId="0" shapeId="0" xr:uid="{4E4D180B-2FA4-4A28-873E-9DEAE2FD90EE}">
      <text>
        <r>
          <rPr>
            <b/>
            <sz val="9"/>
            <color indexed="81"/>
            <rFont val="Tahoma"/>
            <family val="2"/>
          </rPr>
          <t>Claudia Perilla:</t>
        </r>
        <r>
          <rPr>
            <sz val="9"/>
            <color indexed="81"/>
            <rFont val="Tahoma"/>
            <family val="2"/>
          </rPr>
          <t xml:space="preserve">
Dligenciar SI si lleva , de lo contrario poner NO</t>
        </r>
      </text>
    </comment>
    <comment ref="AI3" authorId="0" shapeId="0" xr:uid="{A2673B28-5BFF-40C0-AE18-49762D207A33}">
      <text>
        <r>
          <rPr>
            <b/>
            <sz val="9"/>
            <color indexed="81"/>
            <rFont val="Tahoma"/>
            <family val="2"/>
          </rPr>
          <t>Claudia Perilla:</t>
        </r>
        <r>
          <rPr>
            <sz val="9"/>
            <color indexed="81"/>
            <rFont val="Tahoma"/>
            <family val="2"/>
          </rPr>
          <t xml:space="preserve">
Dligenciar SI si lleva , de lo contrario poner NO</t>
        </r>
      </text>
    </comment>
    <comment ref="AN3" authorId="0" shapeId="0" xr:uid="{BCCF957E-4C2D-473D-A351-33CF3537F14A}">
      <text>
        <r>
          <rPr>
            <b/>
            <sz val="9"/>
            <color indexed="81"/>
            <rFont val="Tahoma"/>
            <family val="2"/>
          </rPr>
          <t>Claudia Perilla:</t>
        </r>
        <r>
          <rPr>
            <sz val="9"/>
            <color indexed="81"/>
            <rFont val="Tahoma"/>
            <family val="2"/>
          </rPr>
          <t xml:space="preserve">
Dligenciar SI si lleva , de lo contrario poner NO</t>
        </r>
      </text>
    </comment>
    <comment ref="AA6" authorId="0" shapeId="0" xr:uid="{A4FBCF2E-C888-4270-8BE7-7B7D46EDE374}">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C3745955-5F01-4ECB-8254-2D843E1C5C4B}">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7D0DC5E4-891E-4F28-82F7-E8CD495FFFC0}">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755FF6E2-EBEC-4B77-937F-C6F3F99102EC}">
      <text>
        <r>
          <rPr>
            <b/>
            <sz val="9"/>
            <color indexed="81"/>
            <rFont val="Tahoma"/>
            <family val="2"/>
          </rPr>
          <t>Andres Rodriguez:</t>
        </r>
        <r>
          <rPr>
            <sz val="9"/>
            <color indexed="81"/>
            <rFont val="Tahoma"/>
            <family val="2"/>
          </rPr>
          <t xml:space="preserve">
Si es Infaltable Diligencie</t>
        </r>
      </text>
    </comment>
    <comment ref="AT22" authorId="0" shapeId="0" xr:uid="{0C321529-E128-497D-8C01-0455BE2C871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A145678-5FE8-4E46-908E-BBB02DDED55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AC2A3D89-EE41-42C5-8400-117C6F5BB68A}">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0D29D5-8071-4CFB-8C38-EA638A35615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4E1D2C-2B79-4C88-968F-33FAA0DE7C8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6B4190F-04A6-4A32-8AA1-3A45364D6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ACD4043-8023-455D-999C-9E60E3AF556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22ACF41-24D7-4414-91F3-4922FD5AB51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C8A7A60A-5D9D-4996-8B57-00556CBD76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602FF72B-4D1E-42B3-84DB-6BA1168977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4CEA700-7CE9-41F2-AE23-443D80B948E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ED90643-AB80-4209-95E6-3574535F2FF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4B09F81-340E-4028-8CE1-702800FD11C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EDD707A-A9DE-491F-83E1-1B49463F13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B5C8F7-EC7A-4C20-9EED-E0A9D449D6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19DAAFD-2F08-48D2-BD24-DD4C8A2A97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6DBBE4A-7951-4A41-A01E-7B339DD02359}">
      <text>
        <r>
          <rPr>
            <b/>
            <sz val="9"/>
            <color indexed="81"/>
            <rFont val="Tahoma"/>
            <family val="2"/>
          </rPr>
          <t>Claudia Perilla:</t>
        </r>
        <r>
          <rPr>
            <sz val="9"/>
            <color indexed="81"/>
            <rFont val="Tahoma"/>
            <family val="2"/>
          </rPr>
          <t xml:space="preserve">
Diligenciar la parte de la prenda que lleva la tela.</t>
        </r>
      </text>
    </comment>
    <comment ref="AS32" authorId="0" shapeId="0" xr:uid="{40537A5D-59F2-46DF-BFD8-CF301D3606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7086689-12AA-41D2-917A-16516CC67C8A}">
      <text>
        <r>
          <rPr>
            <b/>
            <sz val="9"/>
            <color indexed="81"/>
            <rFont val="Tahoma"/>
            <family val="2"/>
          </rPr>
          <t>Claudia Perilla:</t>
        </r>
        <r>
          <rPr>
            <sz val="9"/>
            <color indexed="81"/>
            <rFont val="Tahoma"/>
            <family val="2"/>
          </rPr>
          <t xml:space="preserve">
Diligenciar la parte de la prenda que lleva la tela.</t>
        </r>
      </text>
    </comment>
    <comment ref="AS33" authorId="0" shapeId="0" xr:uid="{99DA767D-3387-4D81-BD14-903925A4D4A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D51157E-0C0F-41D3-9C80-B8F5C286116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B737E0A-1F2A-426F-A05C-7BF91B374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00FDE21-B9B2-46AF-9803-3E3510226FE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C70B9321-6A84-4840-A0A8-722E7E71F9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1688C51-A8AC-4FB7-BCE9-AAE8D2C9BBF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39EA5DA-2DBC-42ED-8F1A-566952DB55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5C8BEA0-B3CA-42D9-9D88-76ED5878B6D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EFFD06F-68F9-4B9D-8715-2593CB9C16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451AA26-E58B-41FC-BF59-D0526ABDD92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615E564-91D9-4638-A109-218DC93706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896E3AA2-CF00-41FB-AEDB-7E294991570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0EAE9182-6D84-421D-BF1B-13E32AAA22C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04117B0-C40A-4387-BE34-54567147092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10BE260-338E-4500-B2EF-88794EF917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F243969-4B9D-4777-A040-332A06DC89D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8D51F91E-B9C2-4454-B018-91902B26E6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1459889-A2D0-4D73-A7EA-9ECA08A3FCC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2275D4A-50BA-4D67-B7E8-87EB32D1D25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0B2CED1-D4CE-4C0B-AD6B-FD7F769FCB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05F9AEF-A3B1-4F4E-900C-80A16E9693B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862E4E0-9210-4FB9-935E-594E207B14D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BFA29F6-1D99-4BF1-A27A-00DF27E32A7D}">
      <text>
        <r>
          <rPr>
            <b/>
            <sz val="9"/>
            <color indexed="81"/>
            <rFont val="Tahoma"/>
            <family val="2"/>
          </rPr>
          <t>Claudia Perilla:</t>
        </r>
        <r>
          <rPr>
            <sz val="9"/>
            <color indexed="81"/>
            <rFont val="Tahoma"/>
            <family val="2"/>
          </rPr>
          <t xml:space="preserve">
Debe diligenciar Version de FC</t>
        </r>
      </text>
    </comment>
    <comment ref="F6" authorId="0" shapeId="0" xr:uid="{75591AEB-55CD-4799-8FBC-3A47CD7022FE}">
      <text>
        <r>
          <rPr>
            <b/>
            <sz val="9"/>
            <color indexed="81"/>
            <rFont val="Tahoma"/>
            <family val="2"/>
          </rPr>
          <t>Claudia Perilla:</t>
        </r>
        <r>
          <rPr>
            <sz val="9"/>
            <color indexed="81"/>
            <rFont val="Tahoma"/>
            <family val="2"/>
          </rPr>
          <t xml:space="preserve">
Seleccionar tipo de tejido para que calcule tasa</t>
        </r>
      </text>
    </comment>
    <comment ref="M6" authorId="0" shapeId="0" xr:uid="{5945AE82-720D-4E39-A147-71146B12836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DF1BFFA-0DE0-429F-820A-9A7BF4AAB4A1}">
      <text>
        <r>
          <rPr>
            <b/>
            <sz val="9"/>
            <color indexed="81"/>
            <rFont val="Tahoma"/>
            <family val="2"/>
          </rPr>
          <t>Claudia Perilla:</t>
        </r>
        <r>
          <rPr>
            <sz val="9"/>
            <color indexed="81"/>
            <rFont val="Tahoma"/>
            <family val="2"/>
          </rPr>
          <t xml:space="preserve">
Debe colocar obligatorio # prendas por codigo de PT</t>
        </r>
      </text>
    </comment>
    <comment ref="P10" authorId="0" shapeId="0" xr:uid="{5740EBC6-77AF-445A-BFA0-A619C1808F37}">
      <text>
        <r>
          <rPr>
            <b/>
            <sz val="9"/>
            <color indexed="81"/>
            <rFont val="Tahoma"/>
            <family val="2"/>
          </rPr>
          <t>Claudia Perilla:</t>
        </r>
        <r>
          <rPr>
            <sz val="9"/>
            <color indexed="81"/>
            <rFont val="Tahoma"/>
            <family val="2"/>
          </rPr>
          <t xml:space="preserve">
Debe diligenciar si o no</t>
        </r>
      </text>
    </comment>
    <comment ref="B12" authorId="0" shapeId="0" xr:uid="{9FF018E6-FF28-4576-A7A9-67B2761A5D77}">
      <text>
        <r>
          <rPr>
            <b/>
            <sz val="9"/>
            <color indexed="81"/>
            <rFont val="Tahoma"/>
            <family val="2"/>
          </rPr>
          <t>Claudia Perilla:</t>
        </r>
        <r>
          <rPr>
            <sz val="9"/>
            <color indexed="81"/>
            <rFont val="Tahoma"/>
            <family val="2"/>
          </rPr>
          <t xml:space="preserve">
Realizar el filtro
</t>
        </r>
      </text>
    </comment>
    <comment ref="Z13" authorId="0" shapeId="0" xr:uid="{C4673317-362D-4253-86B8-02C31304BEA3}">
      <text>
        <r>
          <rPr>
            <b/>
            <sz val="9"/>
            <color indexed="81"/>
            <rFont val="Tahoma"/>
            <family val="2"/>
          </rPr>
          <t>Claudia Perilla:</t>
        </r>
        <r>
          <rPr>
            <sz val="9"/>
            <color indexed="81"/>
            <rFont val="Tahoma"/>
            <family val="2"/>
          </rPr>
          <t xml:space="preserve">
Diligenciar costo de estampado</t>
        </r>
      </text>
    </comment>
    <comment ref="AG13" authorId="0" shapeId="0" xr:uid="{9B7F8D38-5542-48C2-8EF2-F5DFF1CABF11}">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519CB43-C8C5-4F59-A513-E41096B02037}">
      <text>
        <r>
          <rPr>
            <b/>
            <sz val="9"/>
            <color indexed="81"/>
            <rFont val="Tahoma"/>
            <family val="2"/>
          </rPr>
          <t>Claudia Perilla:</t>
        </r>
        <r>
          <rPr>
            <sz val="9"/>
            <color indexed="81"/>
            <rFont val="Tahoma"/>
            <family val="2"/>
          </rPr>
          <t xml:space="preserve">
Diligenciar costo de estampado</t>
        </r>
      </text>
    </comment>
    <comment ref="Z15" authorId="0" shapeId="0" xr:uid="{F3923493-6535-44E0-9064-25A866A99FB6}">
      <text>
        <r>
          <rPr>
            <b/>
            <sz val="9"/>
            <color indexed="81"/>
            <rFont val="Tahoma"/>
            <family val="2"/>
          </rPr>
          <t>Claudia Perilla:</t>
        </r>
        <r>
          <rPr>
            <sz val="9"/>
            <color indexed="81"/>
            <rFont val="Tahoma"/>
            <family val="2"/>
          </rPr>
          <t xml:space="preserve">
Diligenciar costo de estampado</t>
        </r>
      </text>
    </comment>
    <comment ref="Z16" authorId="0" shapeId="0" xr:uid="{945EDC3A-4FDE-43CF-B249-69CE728B7EFF}">
      <text>
        <r>
          <rPr>
            <b/>
            <sz val="9"/>
            <color indexed="81"/>
            <rFont val="Tahoma"/>
            <family val="2"/>
          </rPr>
          <t>Claudia Perilla:</t>
        </r>
        <r>
          <rPr>
            <sz val="9"/>
            <color indexed="81"/>
            <rFont val="Tahoma"/>
            <family val="2"/>
          </rPr>
          <t xml:space="preserve">
Diligenciar costo de estampado</t>
        </r>
      </text>
    </comment>
    <comment ref="Z17" authorId="0" shapeId="0" xr:uid="{952A00DB-C670-4F94-B987-F67F4CF4A298}">
      <text>
        <r>
          <rPr>
            <b/>
            <sz val="9"/>
            <color indexed="81"/>
            <rFont val="Tahoma"/>
            <family val="2"/>
          </rPr>
          <t>Claudia Perilla:</t>
        </r>
        <r>
          <rPr>
            <sz val="9"/>
            <color indexed="81"/>
            <rFont val="Tahoma"/>
            <family val="2"/>
          </rPr>
          <t xml:space="preserve">
Diligenciar costo de estampado</t>
        </r>
      </text>
    </comment>
    <comment ref="Z18" authorId="0" shapeId="0" xr:uid="{C4DB7168-1EC8-47BF-9EC4-E0896503B7FD}">
      <text>
        <r>
          <rPr>
            <b/>
            <sz val="9"/>
            <color indexed="81"/>
            <rFont val="Tahoma"/>
            <family val="2"/>
          </rPr>
          <t>Claudia Perilla:</t>
        </r>
        <r>
          <rPr>
            <sz val="9"/>
            <color indexed="81"/>
            <rFont val="Tahoma"/>
            <family val="2"/>
          </rPr>
          <t xml:space="preserve">
Diligenciar costo de estampado</t>
        </r>
      </text>
    </comment>
    <comment ref="Z19" authorId="0" shapeId="0" xr:uid="{F1584F24-2E25-4A44-82FB-F742C8327393}">
      <text>
        <r>
          <rPr>
            <b/>
            <sz val="9"/>
            <color indexed="81"/>
            <rFont val="Tahoma"/>
            <family val="2"/>
          </rPr>
          <t>Claudia Perilla:</t>
        </r>
        <r>
          <rPr>
            <sz val="9"/>
            <color indexed="81"/>
            <rFont val="Tahoma"/>
            <family val="2"/>
          </rPr>
          <t xml:space="preserve">
Diligenciar costo de estampado</t>
        </r>
      </text>
    </comment>
    <comment ref="Z20" authorId="0" shapeId="0" xr:uid="{5FB7C932-877B-4E09-B73D-14076C195B6A}">
      <text>
        <r>
          <rPr>
            <b/>
            <sz val="9"/>
            <color indexed="81"/>
            <rFont val="Tahoma"/>
            <family val="2"/>
          </rPr>
          <t>Claudia Perilla:</t>
        </r>
        <r>
          <rPr>
            <sz val="9"/>
            <color indexed="81"/>
            <rFont val="Tahoma"/>
            <family val="2"/>
          </rPr>
          <t xml:space="preserve">
Diligenciar costo de estampado</t>
        </r>
      </text>
    </comment>
    <comment ref="Z21" authorId="0" shapeId="0" xr:uid="{FD6C9E10-ED15-4D43-9545-F9B3A17F3E48}">
      <text>
        <r>
          <rPr>
            <b/>
            <sz val="9"/>
            <color indexed="81"/>
            <rFont val="Tahoma"/>
            <family val="2"/>
          </rPr>
          <t>Claudia Perilla:</t>
        </r>
        <r>
          <rPr>
            <sz val="9"/>
            <color indexed="81"/>
            <rFont val="Tahoma"/>
            <family val="2"/>
          </rPr>
          <t xml:space="preserve">
Diligenciar costo de estampado</t>
        </r>
      </text>
    </comment>
    <comment ref="Z22" authorId="0" shapeId="0" xr:uid="{4865F824-B50A-4A71-8EC0-CEC344CD1A35}">
      <text>
        <r>
          <rPr>
            <b/>
            <sz val="9"/>
            <color indexed="81"/>
            <rFont val="Tahoma"/>
            <family val="2"/>
          </rPr>
          <t>Claudia Perilla:</t>
        </r>
        <r>
          <rPr>
            <sz val="9"/>
            <color indexed="81"/>
            <rFont val="Tahoma"/>
            <family val="2"/>
          </rPr>
          <t xml:space="preserve">
Diligenciar costo de estampado</t>
        </r>
      </text>
    </comment>
    <comment ref="Z23" authorId="0" shapeId="0" xr:uid="{54F39D44-9174-4177-A1E3-A665E3B2759C}">
      <text>
        <r>
          <rPr>
            <b/>
            <sz val="9"/>
            <color indexed="81"/>
            <rFont val="Tahoma"/>
            <family val="2"/>
          </rPr>
          <t>Claudia Perilla:</t>
        </r>
        <r>
          <rPr>
            <sz val="9"/>
            <color indexed="81"/>
            <rFont val="Tahoma"/>
            <family val="2"/>
          </rPr>
          <t xml:space="preserve">
Diligenciar costo de estampado</t>
        </r>
      </text>
    </comment>
    <comment ref="Z24" authorId="0" shapeId="0" xr:uid="{3B68DD0F-3F5D-40B1-BC2E-26D573FF1769}">
      <text>
        <r>
          <rPr>
            <b/>
            <sz val="9"/>
            <color indexed="81"/>
            <rFont val="Tahoma"/>
            <family val="2"/>
          </rPr>
          <t>Claudia Perilla:</t>
        </r>
        <r>
          <rPr>
            <sz val="9"/>
            <color indexed="81"/>
            <rFont val="Tahoma"/>
            <family val="2"/>
          </rPr>
          <t xml:space="preserve">
Diligenciar costo de estampado</t>
        </r>
      </text>
    </comment>
    <comment ref="Z25" authorId="0" shapeId="0" xr:uid="{5212787C-7C8C-4ABB-9AB2-183277C084D7}">
      <text>
        <r>
          <rPr>
            <b/>
            <sz val="9"/>
            <color indexed="81"/>
            <rFont val="Tahoma"/>
            <family val="2"/>
          </rPr>
          <t>Claudia Perilla:</t>
        </r>
        <r>
          <rPr>
            <sz val="9"/>
            <color indexed="81"/>
            <rFont val="Tahoma"/>
            <family val="2"/>
          </rPr>
          <t xml:space="preserve">
Diligenciar costo de estampado</t>
        </r>
      </text>
    </comment>
    <comment ref="Z26" authorId="0" shapeId="0" xr:uid="{BBD153C3-5EEA-45A1-8A5C-AB99755BBA05}">
      <text>
        <r>
          <rPr>
            <b/>
            <sz val="9"/>
            <color indexed="81"/>
            <rFont val="Tahoma"/>
            <family val="2"/>
          </rPr>
          <t>Claudia Perilla:</t>
        </r>
        <r>
          <rPr>
            <sz val="9"/>
            <color indexed="81"/>
            <rFont val="Tahoma"/>
            <family val="2"/>
          </rPr>
          <t xml:space="preserve">
Diligenciar costo de estampado</t>
        </r>
      </text>
    </comment>
    <comment ref="Z27" authorId="0" shapeId="0" xr:uid="{CBFB57EF-4609-47CB-94C4-048E38159C30}">
      <text>
        <r>
          <rPr>
            <b/>
            <sz val="9"/>
            <color indexed="81"/>
            <rFont val="Tahoma"/>
            <family val="2"/>
          </rPr>
          <t>Claudia Perilla:</t>
        </r>
        <r>
          <rPr>
            <sz val="9"/>
            <color indexed="81"/>
            <rFont val="Tahoma"/>
            <family val="2"/>
          </rPr>
          <t xml:space="preserve">
Diligenciar costo de estampado</t>
        </r>
      </text>
    </comment>
    <comment ref="Z28" authorId="0" shapeId="0" xr:uid="{DC97BD1B-3058-4063-ABB5-C3006EED5A66}">
      <text>
        <r>
          <rPr>
            <b/>
            <sz val="9"/>
            <color indexed="81"/>
            <rFont val="Tahoma"/>
            <family val="2"/>
          </rPr>
          <t>Claudia Perilla:</t>
        </r>
        <r>
          <rPr>
            <sz val="9"/>
            <color indexed="81"/>
            <rFont val="Tahoma"/>
            <family val="2"/>
          </rPr>
          <t xml:space="preserve">
Diligenciar costo de estampado</t>
        </r>
      </text>
    </comment>
    <comment ref="Z29" authorId="0" shapeId="0" xr:uid="{7916E7D0-272A-445D-8ED0-EB13F3D5F0CD}">
      <text>
        <r>
          <rPr>
            <b/>
            <sz val="9"/>
            <color indexed="81"/>
            <rFont val="Tahoma"/>
            <family val="2"/>
          </rPr>
          <t>Claudia Perilla:</t>
        </r>
        <r>
          <rPr>
            <sz val="9"/>
            <color indexed="81"/>
            <rFont val="Tahoma"/>
            <family val="2"/>
          </rPr>
          <t xml:space="preserve">
Diligenciar costo de estampado</t>
        </r>
      </text>
    </comment>
    <comment ref="Z30" authorId="0" shapeId="0" xr:uid="{7441B025-210F-4BBD-9A3B-00EA07712230}">
      <text>
        <r>
          <rPr>
            <b/>
            <sz val="9"/>
            <color indexed="81"/>
            <rFont val="Tahoma"/>
            <family val="2"/>
          </rPr>
          <t>Claudia Perilla:</t>
        </r>
        <r>
          <rPr>
            <sz val="9"/>
            <color indexed="81"/>
            <rFont val="Tahoma"/>
            <family val="2"/>
          </rPr>
          <t xml:space="preserve">
Diligenciar costo de estampado</t>
        </r>
      </text>
    </comment>
    <comment ref="Z31" authorId="0" shapeId="0" xr:uid="{0C693E99-0716-47C2-8ECB-7ABF2BF5DE67}">
      <text>
        <r>
          <rPr>
            <b/>
            <sz val="9"/>
            <color indexed="81"/>
            <rFont val="Tahoma"/>
            <family val="2"/>
          </rPr>
          <t>Claudia Perilla:</t>
        </r>
        <r>
          <rPr>
            <sz val="9"/>
            <color indexed="81"/>
            <rFont val="Tahoma"/>
            <family val="2"/>
          </rPr>
          <t xml:space="preserve">
Diligenciar costo de estampado</t>
        </r>
      </text>
    </comment>
    <comment ref="Z32" authorId="0" shapeId="0" xr:uid="{8A9DA486-33ED-4D11-90E3-18F6071CB63F}">
      <text>
        <r>
          <rPr>
            <b/>
            <sz val="9"/>
            <color indexed="81"/>
            <rFont val="Tahoma"/>
            <family val="2"/>
          </rPr>
          <t>Claudia Perilla:</t>
        </r>
        <r>
          <rPr>
            <sz val="9"/>
            <color indexed="81"/>
            <rFont val="Tahoma"/>
            <family val="2"/>
          </rPr>
          <t xml:space="preserve">
Diligenciar costo de estampado</t>
        </r>
      </text>
    </comment>
    <comment ref="G41" authorId="0" shapeId="0" xr:uid="{18E8DFB2-7D69-4DC1-87C7-F55356AC9774}">
      <text>
        <r>
          <rPr>
            <b/>
            <sz val="9"/>
            <color indexed="81"/>
            <rFont val="Tahoma"/>
            <family val="2"/>
          </rPr>
          <t>Claudia Perilla:</t>
        </r>
        <r>
          <rPr>
            <sz val="9"/>
            <color indexed="81"/>
            <rFont val="Tahoma"/>
            <family val="2"/>
          </rPr>
          <t xml:space="preserve">
Debe escoger el
 color de papel </t>
        </r>
      </text>
    </comment>
    <comment ref="P41" authorId="0" shapeId="0" xr:uid="{686E621B-410E-4A84-8517-F4905BCB40D7}">
      <text>
        <r>
          <rPr>
            <b/>
            <sz val="9"/>
            <color indexed="81"/>
            <rFont val="Tahoma"/>
            <family val="2"/>
          </rPr>
          <t>Claudia Perilla:</t>
        </r>
        <r>
          <rPr>
            <sz val="9"/>
            <color indexed="81"/>
            <rFont val="Tahoma"/>
            <family val="2"/>
          </rPr>
          <t xml:space="preserve">
Debe diligenciarv el ancho del papel</t>
        </r>
      </text>
    </comment>
    <comment ref="U41" authorId="0" shapeId="0" xr:uid="{364A83F0-DFC8-4663-9DC0-372272776BF3}">
      <text>
        <r>
          <rPr>
            <b/>
            <sz val="9"/>
            <color indexed="81"/>
            <rFont val="Tahoma"/>
            <family val="2"/>
          </rPr>
          <t>Claudia Perilla:</t>
        </r>
        <r>
          <rPr>
            <sz val="9"/>
            <color indexed="81"/>
            <rFont val="Tahoma"/>
            <family val="2"/>
          </rPr>
          <t xml:space="preserve">
Debe diligenciar el alto del papel</t>
        </r>
      </text>
    </comment>
    <comment ref="G42" authorId="0" shapeId="0" xr:uid="{0FF34775-CB6D-4078-A284-C58CB872B472}">
      <text>
        <r>
          <rPr>
            <b/>
            <sz val="9"/>
            <color indexed="81"/>
            <rFont val="Tahoma"/>
            <family val="2"/>
          </rPr>
          <t>Claudia Perilla:</t>
        </r>
        <r>
          <rPr>
            <sz val="9"/>
            <color indexed="81"/>
            <rFont val="Tahoma"/>
            <family val="2"/>
          </rPr>
          <t xml:space="preserve">
Debe escoger el
 color de papel </t>
        </r>
      </text>
    </comment>
    <comment ref="P42" authorId="0" shapeId="0" xr:uid="{D8BBA117-9078-4090-93CE-3EEDE97F61C7}">
      <text>
        <r>
          <rPr>
            <b/>
            <sz val="9"/>
            <color indexed="81"/>
            <rFont val="Tahoma"/>
            <family val="2"/>
          </rPr>
          <t>Claudia Perilla:</t>
        </r>
        <r>
          <rPr>
            <sz val="9"/>
            <color indexed="81"/>
            <rFont val="Tahoma"/>
            <family val="2"/>
          </rPr>
          <t xml:space="preserve">
Debe diligenciarv el ancho del papel</t>
        </r>
      </text>
    </comment>
    <comment ref="U42" authorId="0" shapeId="0" xr:uid="{8ECD55CC-EB27-4053-907E-E82933F5B988}">
      <text>
        <r>
          <rPr>
            <b/>
            <sz val="9"/>
            <color indexed="81"/>
            <rFont val="Tahoma"/>
            <family val="2"/>
          </rPr>
          <t>Claudia Perilla:</t>
        </r>
        <r>
          <rPr>
            <sz val="9"/>
            <color indexed="81"/>
            <rFont val="Tahoma"/>
            <family val="2"/>
          </rPr>
          <t xml:space="preserve">
Debe diligenciar el alto del papel</t>
        </r>
      </text>
    </comment>
    <comment ref="W43" authorId="0" shapeId="0" xr:uid="{AA96BDCA-2D5E-4DDE-8715-0E904C7B8C59}">
      <text>
        <r>
          <rPr>
            <b/>
            <sz val="9"/>
            <color indexed="81"/>
            <rFont val="Tahoma"/>
            <family val="2"/>
          </rPr>
          <t>Claudia Perilla:</t>
        </r>
        <r>
          <rPr>
            <sz val="9"/>
            <color indexed="81"/>
            <rFont val="Tahoma"/>
            <family val="2"/>
          </rPr>
          <t xml:space="preserve">
No debe cambiar este numero</t>
        </r>
      </text>
    </comment>
    <comment ref="AE43" authorId="0" shapeId="0" xr:uid="{33E2D675-78E9-4938-8F0A-0F9619A78D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FFFCE158-87B4-4443-9061-C2D414F3F838}">
      <text>
        <r>
          <rPr>
            <b/>
            <sz val="9"/>
            <color indexed="81"/>
            <rFont val="Tahoma"/>
            <family val="2"/>
          </rPr>
          <t>Claudia Perilla:</t>
        </r>
        <r>
          <rPr>
            <sz val="9"/>
            <color indexed="81"/>
            <rFont val="Tahoma"/>
            <family val="2"/>
          </rPr>
          <t xml:space="preserve">
No debe cambiar este numero</t>
        </r>
      </text>
    </comment>
    <comment ref="AE45" authorId="0" shapeId="0" xr:uid="{00E64987-DA5C-4F0D-9B8E-7D9405331558}">
      <text>
        <r>
          <rPr>
            <b/>
            <sz val="9"/>
            <color indexed="81"/>
            <rFont val="Tahoma"/>
            <family val="2"/>
          </rPr>
          <t>Claudia Perilla:</t>
        </r>
        <r>
          <rPr>
            <sz val="9"/>
            <color indexed="81"/>
            <rFont val="Tahoma"/>
            <family val="2"/>
          </rPr>
          <t xml:space="preserve">
Este 1 es fijo siempre
</t>
        </r>
      </text>
    </comment>
    <comment ref="AE46" authorId="0" shapeId="0" xr:uid="{2AED09FB-A407-472C-B43D-ED0A91567FC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966EBB87-03FE-46A3-8934-DE249081FCF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8C35D13-E725-487B-9EA2-E3714E6A924B}">
      <text>
        <r>
          <rPr>
            <b/>
            <sz val="9"/>
            <color indexed="81"/>
            <rFont val="Tahoma"/>
            <family val="2"/>
          </rPr>
          <t>Claudia Perilla:</t>
        </r>
        <r>
          <rPr>
            <sz val="9"/>
            <color indexed="81"/>
            <rFont val="Tahoma"/>
            <family val="2"/>
          </rPr>
          <t xml:space="preserve">
No debe cambiar este numero</t>
        </r>
      </text>
    </comment>
    <comment ref="G48" authorId="0" shapeId="0" xr:uid="{62C28A7D-3EFD-407E-936B-6251B0665549}">
      <text>
        <r>
          <rPr>
            <b/>
            <sz val="9"/>
            <color indexed="81"/>
            <rFont val="Tahoma"/>
            <family val="2"/>
          </rPr>
          <t>Claudia Perilla:</t>
        </r>
        <r>
          <rPr>
            <sz val="9"/>
            <color indexed="81"/>
            <rFont val="Tahoma"/>
            <family val="2"/>
          </rPr>
          <t xml:space="preserve">
Escoja el vinilo</t>
        </r>
      </text>
    </comment>
    <comment ref="AE48" authorId="0" shapeId="0" xr:uid="{1C02649E-F5BB-443D-8AB4-2792998A677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1956905E-E704-458F-B213-B831EB649578}">
      <text>
        <r>
          <rPr>
            <b/>
            <sz val="9"/>
            <color indexed="81"/>
            <rFont val="Tahoma"/>
            <family val="2"/>
          </rPr>
          <t>Claudia Perilla:</t>
        </r>
        <r>
          <rPr>
            <sz val="9"/>
            <color indexed="81"/>
            <rFont val="Tahoma"/>
            <family val="2"/>
          </rPr>
          <t xml:space="preserve">
Debe colocar "1" si debe llevar este material
</t>
        </r>
      </text>
    </comment>
    <comment ref="W50" authorId="0" shapeId="0" xr:uid="{9CD5E691-9082-45D0-8038-E9CE0AA310BF}">
      <text>
        <r>
          <rPr>
            <b/>
            <sz val="9"/>
            <color indexed="81"/>
            <rFont val="Tahoma"/>
            <family val="2"/>
          </rPr>
          <t>Claudia Perilla:</t>
        </r>
        <r>
          <rPr>
            <sz val="9"/>
            <color indexed="81"/>
            <rFont val="Tahoma"/>
            <family val="2"/>
          </rPr>
          <t xml:space="preserve">
Debe colocar "1" si debe llevar este material
</t>
        </r>
      </text>
    </comment>
    <comment ref="W51" authorId="0" shapeId="0" xr:uid="{68801FC7-C093-4EB3-97AB-2C5F1100C498}">
      <text>
        <r>
          <rPr>
            <b/>
            <sz val="9"/>
            <color indexed="81"/>
            <rFont val="Tahoma"/>
            <family val="2"/>
          </rPr>
          <t>Claudia Perilla:</t>
        </r>
        <r>
          <rPr>
            <sz val="9"/>
            <color indexed="81"/>
            <rFont val="Tahoma"/>
            <family val="2"/>
          </rPr>
          <t xml:space="preserve">
Debe colocar "1" si debe llevar este material
</t>
        </r>
      </text>
    </comment>
    <comment ref="W52" authorId="0" shapeId="0" xr:uid="{7DE04A7D-F49C-483B-A8BC-9F1D6008A9E3}">
      <text>
        <r>
          <rPr>
            <b/>
            <sz val="9"/>
            <color indexed="81"/>
            <rFont val="Tahoma"/>
            <family val="2"/>
          </rPr>
          <t>Claudia Perilla:</t>
        </r>
        <r>
          <rPr>
            <sz val="9"/>
            <color indexed="81"/>
            <rFont val="Tahoma"/>
            <family val="2"/>
          </rPr>
          <t xml:space="preserve">
Debe colocar "1" si debe llevar este material
</t>
        </r>
      </text>
    </comment>
    <comment ref="W53" authorId="0" shapeId="0" xr:uid="{4E8319C9-DA9E-4323-AFBC-39F16BF42E5D}">
      <text>
        <r>
          <rPr>
            <b/>
            <sz val="9"/>
            <color indexed="81"/>
            <rFont val="Tahoma"/>
            <family val="2"/>
          </rPr>
          <t>Claudia Perilla:</t>
        </r>
        <r>
          <rPr>
            <sz val="9"/>
            <color indexed="81"/>
            <rFont val="Tahoma"/>
            <family val="2"/>
          </rPr>
          <t xml:space="preserve">
Debe colocar "1" si debe llevar este material
</t>
        </r>
      </text>
    </comment>
    <comment ref="W54" authorId="0" shapeId="0" xr:uid="{B8EE6C91-E47C-448A-AE7A-7004B37ACD77}">
      <text>
        <r>
          <rPr>
            <b/>
            <sz val="9"/>
            <color indexed="81"/>
            <rFont val="Tahoma"/>
            <family val="2"/>
          </rPr>
          <t>Claudia Perilla:</t>
        </r>
        <r>
          <rPr>
            <sz val="9"/>
            <color indexed="81"/>
            <rFont val="Tahoma"/>
            <family val="2"/>
          </rPr>
          <t xml:space="preserve">
Debe colocar "1" si debe llevar este material
</t>
        </r>
      </text>
    </comment>
    <comment ref="W55" authorId="0" shapeId="0" xr:uid="{E6EB6240-7EA0-4A65-A938-F3FE9B988376}">
      <text>
        <r>
          <rPr>
            <b/>
            <sz val="9"/>
            <color indexed="81"/>
            <rFont val="Tahoma"/>
            <family val="2"/>
          </rPr>
          <t>Claudia Perilla:</t>
        </r>
        <r>
          <rPr>
            <sz val="9"/>
            <color indexed="81"/>
            <rFont val="Tahoma"/>
            <family val="2"/>
          </rPr>
          <t xml:space="preserve">
Debe colocar "1" si debe llevar este material
</t>
        </r>
      </text>
    </comment>
    <comment ref="W56" authorId="0" shapeId="0" xr:uid="{F8EFC3E0-26B0-41B5-BD71-C6C83AEFA02C}">
      <text>
        <r>
          <rPr>
            <b/>
            <sz val="9"/>
            <color indexed="81"/>
            <rFont val="Tahoma"/>
            <family val="2"/>
          </rPr>
          <t>Claudia Perilla:</t>
        </r>
        <r>
          <rPr>
            <sz val="9"/>
            <color indexed="81"/>
            <rFont val="Tahoma"/>
            <family val="2"/>
          </rPr>
          <t xml:space="preserve">
Debe colocar "1" si debe llevar este material
</t>
        </r>
      </text>
    </comment>
    <comment ref="W57" authorId="0" shapeId="0" xr:uid="{7F84AEE9-EB46-4C9C-9DC6-A3ECBB641FBE}">
      <text>
        <r>
          <rPr>
            <b/>
            <sz val="9"/>
            <color indexed="81"/>
            <rFont val="Tahoma"/>
            <family val="2"/>
          </rPr>
          <t>Claudia Perilla:</t>
        </r>
        <r>
          <rPr>
            <sz val="9"/>
            <color indexed="81"/>
            <rFont val="Tahoma"/>
            <family val="2"/>
          </rPr>
          <t xml:space="preserve">
Debe colocar "1" si debe llevar este material
</t>
        </r>
      </text>
    </comment>
    <comment ref="W58" authorId="0" shapeId="0" xr:uid="{E9423854-208A-4D15-9C66-6CF0B9FBC7AA}">
      <text>
        <r>
          <rPr>
            <b/>
            <sz val="9"/>
            <color indexed="81"/>
            <rFont val="Tahoma"/>
            <family val="2"/>
          </rPr>
          <t>Claudia Perilla:</t>
        </r>
        <r>
          <rPr>
            <sz val="9"/>
            <color indexed="81"/>
            <rFont val="Tahoma"/>
            <family val="2"/>
          </rPr>
          <t xml:space="preserve">
Debe colocar una 
"X" si debe llevar este material
</t>
        </r>
      </text>
    </comment>
    <comment ref="W59" authorId="0" shapeId="0" xr:uid="{6D2AF7C1-5553-439C-8225-F01F481F41F6}">
      <text>
        <r>
          <rPr>
            <b/>
            <sz val="9"/>
            <color indexed="81"/>
            <rFont val="Tahoma"/>
            <family val="2"/>
          </rPr>
          <t>Claudia Perilla:</t>
        </r>
        <r>
          <rPr>
            <sz val="9"/>
            <color indexed="81"/>
            <rFont val="Tahoma"/>
            <family val="2"/>
          </rPr>
          <t xml:space="preserve">
Debe colocar una 
"X" si debe llevar este material
</t>
        </r>
      </text>
    </comment>
    <comment ref="W60" authorId="0" shapeId="0" xr:uid="{356579B9-3206-4763-883C-ACBF269BE8C4}">
      <text>
        <r>
          <rPr>
            <b/>
            <sz val="9"/>
            <color indexed="81"/>
            <rFont val="Tahoma"/>
            <family val="2"/>
          </rPr>
          <t>Claudia Perilla:</t>
        </r>
        <r>
          <rPr>
            <sz val="9"/>
            <color indexed="81"/>
            <rFont val="Tahoma"/>
            <family val="2"/>
          </rPr>
          <t xml:space="preserve">
Debe colocar una 
"X" si debe llevar este material
</t>
        </r>
      </text>
    </comment>
    <comment ref="W61" authorId="0" shapeId="0" xr:uid="{5A01EDE6-60CF-4AFF-B4D5-5E8ECAA39EF5}">
      <text>
        <r>
          <rPr>
            <b/>
            <sz val="9"/>
            <color indexed="81"/>
            <rFont val="Tahoma"/>
            <family val="2"/>
          </rPr>
          <t>Claudia Perilla:</t>
        </r>
        <r>
          <rPr>
            <sz val="9"/>
            <color indexed="81"/>
            <rFont val="Tahoma"/>
            <family val="2"/>
          </rPr>
          <t xml:space="preserve">
Debe colocar una 
"X" si debe llevar este material
</t>
        </r>
      </text>
    </comment>
    <comment ref="W62" authorId="0" shapeId="0" xr:uid="{68A8C08A-9424-4938-8E8B-FC73D5EA492D}">
      <text>
        <r>
          <rPr>
            <b/>
            <sz val="9"/>
            <color indexed="81"/>
            <rFont val="Tahoma"/>
            <family val="2"/>
          </rPr>
          <t>Claudia Perilla:</t>
        </r>
        <r>
          <rPr>
            <sz val="9"/>
            <color indexed="81"/>
            <rFont val="Tahoma"/>
            <family val="2"/>
          </rPr>
          <t xml:space="preserve">
Debe colocar una 
"X" si debe llevar este material
</t>
        </r>
      </text>
    </comment>
    <comment ref="W63" authorId="0" shapeId="0" xr:uid="{8DF07722-E07D-4897-8CA6-4FA34CC5E7D0}">
      <text>
        <r>
          <rPr>
            <b/>
            <sz val="9"/>
            <color indexed="81"/>
            <rFont val="Tahoma"/>
            <family val="2"/>
          </rPr>
          <t>Claudia Perilla:</t>
        </r>
        <r>
          <rPr>
            <sz val="9"/>
            <color indexed="81"/>
            <rFont val="Tahoma"/>
            <family val="2"/>
          </rPr>
          <t xml:space="preserve">
Debe colocar una 
"X" si debe llevar este material
</t>
        </r>
      </text>
    </comment>
    <comment ref="W64" authorId="0" shapeId="0" xr:uid="{ABF1735C-A261-44B7-8B10-59F642A4E900}">
      <text>
        <r>
          <rPr>
            <b/>
            <sz val="9"/>
            <color indexed="81"/>
            <rFont val="Tahoma"/>
            <family val="2"/>
          </rPr>
          <t>Claudia Perilla:</t>
        </r>
        <r>
          <rPr>
            <sz val="9"/>
            <color indexed="81"/>
            <rFont val="Tahoma"/>
            <family val="2"/>
          </rPr>
          <t xml:space="preserve">
Debe colocar una 
"X" si debe llevar este material
</t>
        </r>
      </text>
    </comment>
    <comment ref="M69" authorId="0" shapeId="0" xr:uid="{BC7F97FC-D756-45D4-8C60-AD8217D19C6F}">
      <text>
        <r>
          <rPr>
            <b/>
            <sz val="9"/>
            <color indexed="81"/>
            <rFont val="Tahoma"/>
            <family val="2"/>
          </rPr>
          <t>Claudia Perilla: Coloca en la clave de clasificacion ROPMAQ1</t>
        </r>
      </text>
    </comment>
    <comment ref="AA70" authorId="0" shapeId="0" xr:uid="{650DF903-1067-4589-AFF5-B76B1D7EDC59}">
      <text>
        <r>
          <rPr>
            <b/>
            <sz val="9"/>
            <color indexed="81"/>
            <rFont val="Tahoma"/>
            <family val="2"/>
          </rPr>
          <t>Claudia Perilla:</t>
        </r>
        <r>
          <rPr>
            <sz val="9"/>
            <color indexed="81"/>
            <rFont val="Tahoma"/>
            <family val="2"/>
          </rPr>
          <t xml:space="preserve">
Diligenciar Cantidad de partes a cotar
</t>
        </r>
      </text>
    </comment>
    <comment ref="AA71" authorId="0" shapeId="0" xr:uid="{59BFFC69-3B87-4556-8AFE-777C67057CF7}">
      <text>
        <r>
          <rPr>
            <b/>
            <sz val="9"/>
            <color indexed="81"/>
            <rFont val="Tahoma"/>
            <family val="2"/>
          </rPr>
          <t>Claudia Perilla:</t>
        </r>
        <r>
          <rPr>
            <sz val="9"/>
            <color indexed="81"/>
            <rFont val="Tahoma"/>
            <family val="2"/>
          </rPr>
          <t xml:space="preserve">
Diligenciar Cantidad de partes a cotar</t>
        </r>
      </text>
    </comment>
    <comment ref="AA72" authorId="0" shapeId="0" xr:uid="{7F0506E7-05AE-47DC-BFE2-A4275AE629C2}">
      <text>
        <r>
          <rPr>
            <b/>
            <sz val="9"/>
            <color indexed="81"/>
            <rFont val="Tahoma"/>
            <family val="2"/>
          </rPr>
          <t>Claudia Perilla:</t>
        </r>
        <r>
          <rPr>
            <sz val="9"/>
            <color indexed="81"/>
            <rFont val="Tahoma"/>
            <family val="2"/>
          </rPr>
          <t xml:space="preserve">
Diligenciar Cantidad de partes a estampar</t>
        </r>
      </text>
    </comment>
    <comment ref="AA73" authorId="0" shapeId="0" xr:uid="{EB389803-3921-4B75-B076-B25C6BE0D421}">
      <text>
        <r>
          <rPr>
            <b/>
            <sz val="9"/>
            <color indexed="81"/>
            <rFont val="Tahoma"/>
            <family val="2"/>
          </rPr>
          <t>Claudia Perilla:</t>
        </r>
        <r>
          <rPr>
            <sz val="9"/>
            <color indexed="81"/>
            <rFont val="Tahoma"/>
            <family val="2"/>
          </rPr>
          <t xml:space="preserve">
Diligenciar Cantidad de partes a estampar</t>
        </r>
      </text>
    </comment>
    <comment ref="AD75" authorId="0" shapeId="0" xr:uid="{440E7844-87A1-4FF0-A596-BBC26641975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731B263-D392-4269-8DB6-D2829A171689}">
      <text>
        <r>
          <rPr>
            <b/>
            <sz val="9"/>
            <color indexed="81"/>
            <rFont val="Tahoma"/>
            <family val="2"/>
          </rPr>
          <t>Claudia Perilla:</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E52ECAC3-8CCC-46A5-AEE7-BC3298A33487}">
      <text>
        <r>
          <rPr>
            <b/>
            <sz val="9"/>
            <color indexed="81"/>
            <rFont val="Tahoma"/>
            <family val="2"/>
          </rPr>
          <t>Claudia Perilla:</t>
        </r>
        <r>
          <rPr>
            <sz val="9"/>
            <color indexed="81"/>
            <rFont val="Tahoma"/>
            <family val="2"/>
          </rPr>
          <t xml:space="preserve">
Dligenciar SI si lleva , de lo contrario poner NO</t>
        </r>
      </text>
    </comment>
    <comment ref="AD3" authorId="0" shapeId="0" xr:uid="{A8574877-A434-47EA-B8BB-DB15DD2FAA84}">
      <text>
        <r>
          <rPr>
            <b/>
            <sz val="9"/>
            <color indexed="81"/>
            <rFont val="Tahoma"/>
            <family val="2"/>
          </rPr>
          <t>Claudia Perilla:</t>
        </r>
        <r>
          <rPr>
            <sz val="9"/>
            <color indexed="81"/>
            <rFont val="Tahoma"/>
            <family val="2"/>
          </rPr>
          <t xml:space="preserve">
Dligenciar SI si lleva , de lo contrario poner NO</t>
        </r>
      </text>
    </comment>
    <comment ref="AI3" authorId="0" shapeId="0" xr:uid="{F87F3E80-4BDC-4355-A1A0-6D82CBB8A690}">
      <text>
        <r>
          <rPr>
            <b/>
            <sz val="9"/>
            <color indexed="81"/>
            <rFont val="Tahoma"/>
            <family val="2"/>
          </rPr>
          <t>Claudia Perilla:</t>
        </r>
        <r>
          <rPr>
            <sz val="9"/>
            <color indexed="81"/>
            <rFont val="Tahoma"/>
            <family val="2"/>
          </rPr>
          <t xml:space="preserve">
Dligenciar SI si lleva , de lo contrario poner NO</t>
        </r>
      </text>
    </comment>
    <comment ref="AN3" authorId="0" shapeId="0" xr:uid="{5D9D11F9-015E-40CA-BD87-CEA6B61B920A}">
      <text>
        <r>
          <rPr>
            <b/>
            <sz val="9"/>
            <color indexed="81"/>
            <rFont val="Tahoma"/>
            <family val="2"/>
          </rPr>
          <t>Claudia Perilla:</t>
        </r>
        <r>
          <rPr>
            <sz val="9"/>
            <color indexed="81"/>
            <rFont val="Tahoma"/>
            <family val="2"/>
          </rPr>
          <t xml:space="preserve">
Dligenciar SI si lleva , de lo contrario poner NO</t>
        </r>
      </text>
    </comment>
    <comment ref="AA6" authorId="0" shapeId="0" xr:uid="{5897F4E8-1DCF-4BB2-B27B-54224616A65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2F09FBE0-69E7-443B-9DCE-5C2EA7F960E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B2EC96-9513-4A49-8BC5-CDE3D11D87C9}">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A83634DE-BE5E-49D9-AFF6-D4850713CBA8}">
      <text>
        <r>
          <rPr>
            <b/>
            <sz val="9"/>
            <color indexed="81"/>
            <rFont val="Tahoma"/>
            <family val="2"/>
          </rPr>
          <t>Andres Rodriguez:</t>
        </r>
        <r>
          <rPr>
            <sz val="9"/>
            <color indexed="81"/>
            <rFont val="Tahoma"/>
            <family val="2"/>
          </rPr>
          <t xml:space="preserve">
Si es Infaltable Diligencie</t>
        </r>
      </text>
    </comment>
    <comment ref="AT22" authorId="0" shapeId="0" xr:uid="{85220BC3-BC7B-48FF-9867-CEDAEF8E79C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5C5D533-D301-4788-8653-E4D1D59FE5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D0954030-9051-4558-AEB0-0762457CC9D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67B775-8ECA-4189-8F05-EFF976783A3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B8D3CAD6-E853-429A-A1B5-3FFD8D4F337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E22A51DE-5347-4200-832E-5866259EC0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27F760B-18C0-4A76-9442-0FEE5503BF9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59881E1-27EC-4E59-A327-F8E3C447D1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A46F5750-2DAA-462C-8B6A-06E980D39F9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79F2F88-52FE-439A-A40C-A4DB75B188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2CD1223-0EAE-4C14-BD1E-185A9038D494}">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F1F0C0B-7C62-4E54-8CF1-8C61F725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EF3260D4-3F2C-435F-BC40-98D9A126EDEE}">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67CB37E-532D-4218-8A24-1190A13843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6108A5A8-8777-42EB-97AB-9A1AA62C77E5}">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969F934-C9DA-49DB-9813-B9346BA4AF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14E23E09-6D9E-4499-87FC-D75588E41DB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DBB3558-FCED-4F67-B4A8-BD474DE052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DCD0E87-8113-407D-A200-4D37D52AFB0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158B482-FF9F-4A2E-8ABD-816F4575BD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888828D-13AC-46EF-BAEA-E74D7365A0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E75CDF1C-A4CD-4329-A631-DA61B24993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6F8A0A8-7E62-4E9E-B590-ADEBE4B18E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A13D450-196F-4CC5-A04F-128F59D01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DC7A1A3F-732B-4771-B15A-EB67EF5A367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9973323-C81A-43DD-8B8F-0D1A09502A4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A49859-A832-4D97-BFDA-C7E46E4DE66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43D3AB5-FAFB-47B3-B4BA-531A011238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D3CF453-C930-48CF-A4C6-62EF1D5D7A6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932614D-1443-4222-8038-39C693E3AB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1F09AEC-43A1-4A19-9EAD-FA6F9BE686F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B7D16C8A-02A8-46A1-B764-0EF0357CBA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2E471F6-946C-4321-81E1-FE9C2548D311}">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F32C8CF-E236-42ED-AC2E-2EA6AD12D8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230401E-F433-4078-9537-341804FA55B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D8A7F04-D5BE-42C8-920B-0874FA078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090F7D85-E675-4307-8632-B9AECAEAC35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DA443104-4FF5-4219-9675-5B69E597100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6E23E5-F224-48E7-BB0B-5B09C28FC7C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ADE35-1AAD-4F98-A106-A6E17411FF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8D1B85-4764-4CD0-9E3C-52CECD174DD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2DBD661C-4897-4F9E-AD10-E68625BB9B80}">
      <text>
        <r>
          <rPr>
            <b/>
            <sz val="9"/>
            <color indexed="81"/>
            <rFont val="Tahoma"/>
            <family val="2"/>
          </rPr>
          <t>Claudia Perilla:</t>
        </r>
        <r>
          <rPr>
            <sz val="9"/>
            <color indexed="81"/>
            <rFont val="Tahoma"/>
            <family val="2"/>
          </rPr>
          <t xml:space="preserve">
Debe diligenciar Version de FC</t>
        </r>
      </text>
    </comment>
    <comment ref="F6" authorId="0" shapeId="0" xr:uid="{B0BB608F-5A70-4484-B409-F7CAF286A36E}">
      <text>
        <r>
          <rPr>
            <b/>
            <sz val="9"/>
            <color indexed="81"/>
            <rFont val="Tahoma"/>
            <family val="2"/>
          </rPr>
          <t>Claudia Perilla:</t>
        </r>
        <r>
          <rPr>
            <sz val="9"/>
            <color indexed="81"/>
            <rFont val="Tahoma"/>
            <family val="2"/>
          </rPr>
          <t xml:space="preserve">
Seleccionar tipo de tejido para que calcule tasa</t>
        </r>
      </text>
    </comment>
    <comment ref="M6" authorId="0" shapeId="0" xr:uid="{CCCBDB75-506B-4919-9292-B0223387CBC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29C1A7C-7CB0-4233-B09C-8D5006C86A91}">
      <text>
        <r>
          <rPr>
            <b/>
            <sz val="9"/>
            <color indexed="81"/>
            <rFont val="Tahoma"/>
            <family val="2"/>
          </rPr>
          <t>Claudia Perilla:</t>
        </r>
        <r>
          <rPr>
            <sz val="9"/>
            <color indexed="81"/>
            <rFont val="Tahoma"/>
            <family val="2"/>
          </rPr>
          <t xml:space="preserve">
Debe colocar obligatorio # prendas por codigo de PT</t>
        </r>
      </text>
    </comment>
    <comment ref="P10" authorId="0" shapeId="0" xr:uid="{E0C00E29-B94F-4D32-AA56-5AB88B2A0861}">
      <text>
        <r>
          <rPr>
            <b/>
            <sz val="9"/>
            <color indexed="81"/>
            <rFont val="Tahoma"/>
            <family val="2"/>
          </rPr>
          <t>Claudia Perilla:</t>
        </r>
        <r>
          <rPr>
            <sz val="9"/>
            <color indexed="81"/>
            <rFont val="Tahoma"/>
            <family val="2"/>
          </rPr>
          <t xml:space="preserve">
Debe diligenciar si o no</t>
        </r>
      </text>
    </comment>
    <comment ref="B12" authorId="0" shapeId="0" xr:uid="{F1ACD632-CBA2-4845-BA3B-54885B2ECD58}">
      <text>
        <r>
          <rPr>
            <b/>
            <sz val="9"/>
            <color indexed="81"/>
            <rFont val="Tahoma"/>
            <family val="2"/>
          </rPr>
          <t>Claudia Perilla:</t>
        </r>
        <r>
          <rPr>
            <sz val="9"/>
            <color indexed="81"/>
            <rFont val="Tahoma"/>
            <family val="2"/>
          </rPr>
          <t xml:space="preserve">
Realizar el filtro
</t>
        </r>
      </text>
    </comment>
    <comment ref="Z13" authorId="0" shapeId="0" xr:uid="{73E0AB64-0902-4617-84F8-0C1E941F3B43}">
      <text>
        <r>
          <rPr>
            <b/>
            <sz val="9"/>
            <color indexed="81"/>
            <rFont val="Tahoma"/>
            <family val="2"/>
          </rPr>
          <t>Claudia Perilla:</t>
        </r>
        <r>
          <rPr>
            <sz val="9"/>
            <color indexed="81"/>
            <rFont val="Tahoma"/>
            <family val="2"/>
          </rPr>
          <t xml:space="preserve">
Diligenciar costo de estampado</t>
        </r>
      </text>
    </comment>
    <comment ref="AG13" authorId="0" shapeId="0" xr:uid="{99413139-94F2-4CD2-811F-753C4E103DC7}">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0AC3C7E-4700-4F3C-B0FB-CABAFA446EA2}">
      <text>
        <r>
          <rPr>
            <b/>
            <sz val="9"/>
            <color indexed="81"/>
            <rFont val="Tahoma"/>
            <family val="2"/>
          </rPr>
          <t>Claudia Perilla:</t>
        </r>
        <r>
          <rPr>
            <sz val="9"/>
            <color indexed="81"/>
            <rFont val="Tahoma"/>
            <family val="2"/>
          </rPr>
          <t xml:space="preserve">
Diligenciar costo de estampado</t>
        </r>
      </text>
    </comment>
    <comment ref="Z15" authorId="0" shapeId="0" xr:uid="{355837E1-2093-4222-AB30-4E594CB5443C}">
      <text>
        <r>
          <rPr>
            <b/>
            <sz val="9"/>
            <color indexed="81"/>
            <rFont val="Tahoma"/>
            <family val="2"/>
          </rPr>
          <t>Claudia Perilla:</t>
        </r>
        <r>
          <rPr>
            <sz val="9"/>
            <color indexed="81"/>
            <rFont val="Tahoma"/>
            <family val="2"/>
          </rPr>
          <t xml:space="preserve">
Diligenciar costo de estampado</t>
        </r>
      </text>
    </comment>
    <comment ref="Z16" authorId="0" shapeId="0" xr:uid="{474B0CCA-F7FD-4EFA-A790-BAF1D42FCFD1}">
      <text>
        <r>
          <rPr>
            <b/>
            <sz val="9"/>
            <color indexed="81"/>
            <rFont val="Tahoma"/>
            <family val="2"/>
          </rPr>
          <t>Claudia Perilla:</t>
        </r>
        <r>
          <rPr>
            <sz val="9"/>
            <color indexed="81"/>
            <rFont val="Tahoma"/>
            <family val="2"/>
          </rPr>
          <t xml:space="preserve">
Diligenciar costo de estampado</t>
        </r>
      </text>
    </comment>
    <comment ref="Z17" authorId="0" shapeId="0" xr:uid="{DF965A8C-03A0-4328-AB66-9FCD32B1452A}">
      <text>
        <r>
          <rPr>
            <b/>
            <sz val="9"/>
            <color indexed="81"/>
            <rFont val="Tahoma"/>
            <family val="2"/>
          </rPr>
          <t>Claudia Perilla:</t>
        </r>
        <r>
          <rPr>
            <sz val="9"/>
            <color indexed="81"/>
            <rFont val="Tahoma"/>
            <family val="2"/>
          </rPr>
          <t xml:space="preserve">
Diligenciar costo de estampado</t>
        </r>
      </text>
    </comment>
    <comment ref="Z18" authorId="0" shapeId="0" xr:uid="{A75C7864-3A06-4A02-BB1C-C1D097CC7708}">
      <text>
        <r>
          <rPr>
            <b/>
            <sz val="9"/>
            <color indexed="81"/>
            <rFont val="Tahoma"/>
            <family val="2"/>
          </rPr>
          <t>Claudia Perilla:</t>
        </r>
        <r>
          <rPr>
            <sz val="9"/>
            <color indexed="81"/>
            <rFont val="Tahoma"/>
            <family val="2"/>
          </rPr>
          <t xml:space="preserve">
Diligenciar costo de estampado</t>
        </r>
      </text>
    </comment>
    <comment ref="Z19" authorId="0" shapeId="0" xr:uid="{9F6B883F-272C-4B82-BA0E-6B67B4C9A9F6}">
      <text>
        <r>
          <rPr>
            <b/>
            <sz val="9"/>
            <color indexed="81"/>
            <rFont val="Tahoma"/>
            <family val="2"/>
          </rPr>
          <t>Claudia Perilla:</t>
        </r>
        <r>
          <rPr>
            <sz val="9"/>
            <color indexed="81"/>
            <rFont val="Tahoma"/>
            <family val="2"/>
          </rPr>
          <t xml:space="preserve">
Diligenciar costo de estampado</t>
        </r>
      </text>
    </comment>
    <comment ref="Z20" authorId="0" shapeId="0" xr:uid="{2B306DB7-B855-4A2C-B280-1A402258A280}">
      <text>
        <r>
          <rPr>
            <b/>
            <sz val="9"/>
            <color indexed="81"/>
            <rFont val="Tahoma"/>
            <family val="2"/>
          </rPr>
          <t>Claudia Perilla:</t>
        </r>
        <r>
          <rPr>
            <sz val="9"/>
            <color indexed="81"/>
            <rFont val="Tahoma"/>
            <family val="2"/>
          </rPr>
          <t xml:space="preserve">
Diligenciar costo de estampado</t>
        </r>
      </text>
    </comment>
    <comment ref="Z21" authorId="0" shapeId="0" xr:uid="{361D17A3-732D-40BF-811C-D3298FC68EEE}">
      <text>
        <r>
          <rPr>
            <b/>
            <sz val="9"/>
            <color indexed="81"/>
            <rFont val="Tahoma"/>
            <family val="2"/>
          </rPr>
          <t>Claudia Perilla:</t>
        </r>
        <r>
          <rPr>
            <sz val="9"/>
            <color indexed="81"/>
            <rFont val="Tahoma"/>
            <family val="2"/>
          </rPr>
          <t xml:space="preserve">
Diligenciar costo de estampado</t>
        </r>
      </text>
    </comment>
    <comment ref="Z22" authorId="0" shapeId="0" xr:uid="{B2538947-DD52-4778-BC2F-CE4DE11B7494}">
      <text>
        <r>
          <rPr>
            <b/>
            <sz val="9"/>
            <color indexed="81"/>
            <rFont val="Tahoma"/>
            <family val="2"/>
          </rPr>
          <t>Claudia Perilla:</t>
        </r>
        <r>
          <rPr>
            <sz val="9"/>
            <color indexed="81"/>
            <rFont val="Tahoma"/>
            <family val="2"/>
          </rPr>
          <t xml:space="preserve">
Diligenciar costo de estampado</t>
        </r>
      </text>
    </comment>
    <comment ref="Z23" authorId="0" shapeId="0" xr:uid="{01B92669-A614-4A83-9361-D2E9781C7938}">
      <text>
        <r>
          <rPr>
            <b/>
            <sz val="9"/>
            <color indexed="81"/>
            <rFont val="Tahoma"/>
            <family val="2"/>
          </rPr>
          <t>Claudia Perilla:</t>
        </r>
        <r>
          <rPr>
            <sz val="9"/>
            <color indexed="81"/>
            <rFont val="Tahoma"/>
            <family val="2"/>
          </rPr>
          <t xml:space="preserve">
Diligenciar costo de estampado</t>
        </r>
      </text>
    </comment>
    <comment ref="Z24" authorId="0" shapeId="0" xr:uid="{93F7FCB4-4EF0-437D-A9AA-E778ABA5A53F}">
      <text>
        <r>
          <rPr>
            <b/>
            <sz val="9"/>
            <color indexed="81"/>
            <rFont val="Tahoma"/>
            <family val="2"/>
          </rPr>
          <t>Claudia Perilla:</t>
        </r>
        <r>
          <rPr>
            <sz val="9"/>
            <color indexed="81"/>
            <rFont val="Tahoma"/>
            <family val="2"/>
          </rPr>
          <t xml:space="preserve">
Diligenciar costo de estampado</t>
        </r>
      </text>
    </comment>
    <comment ref="Z25" authorId="0" shapeId="0" xr:uid="{3333560F-D137-4A85-B038-44408CE0E75B}">
      <text>
        <r>
          <rPr>
            <b/>
            <sz val="9"/>
            <color indexed="81"/>
            <rFont val="Tahoma"/>
            <family val="2"/>
          </rPr>
          <t>Claudia Perilla:</t>
        </r>
        <r>
          <rPr>
            <sz val="9"/>
            <color indexed="81"/>
            <rFont val="Tahoma"/>
            <family val="2"/>
          </rPr>
          <t xml:space="preserve">
Diligenciar costo de estampado</t>
        </r>
      </text>
    </comment>
    <comment ref="Z26" authorId="0" shapeId="0" xr:uid="{F29DAAE9-3D06-467C-8525-091A52CBE337}">
      <text>
        <r>
          <rPr>
            <b/>
            <sz val="9"/>
            <color indexed="81"/>
            <rFont val="Tahoma"/>
            <family val="2"/>
          </rPr>
          <t>Claudia Perilla:</t>
        </r>
        <r>
          <rPr>
            <sz val="9"/>
            <color indexed="81"/>
            <rFont val="Tahoma"/>
            <family val="2"/>
          </rPr>
          <t xml:space="preserve">
Diligenciar costo de estampado</t>
        </r>
      </text>
    </comment>
    <comment ref="Z27" authorId="0" shapeId="0" xr:uid="{73E4CB35-14F9-4146-9970-5A09033DE0AD}">
      <text>
        <r>
          <rPr>
            <b/>
            <sz val="9"/>
            <color indexed="81"/>
            <rFont val="Tahoma"/>
            <family val="2"/>
          </rPr>
          <t>Claudia Perilla:</t>
        </r>
        <r>
          <rPr>
            <sz val="9"/>
            <color indexed="81"/>
            <rFont val="Tahoma"/>
            <family val="2"/>
          </rPr>
          <t xml:space="preserve">
Diligenciar costo de estampado</t>
        </r>
      </text>
    </comment>
    <comment ref="Z28" authorId="0" shapeId="0" xr:uid="{30B7F530-197E-439C-89EB-A1FAD525BC05}">
      <text>
        <r>
          <rPr>
            <b/>
            <sz val="9"/>
            <color indexed="81"/>
            <rFont val="Tahoma"/>
            <family val="2"/>
          </rPr>
          <t>Claudia Perilla:</t>
        </r>
        <r>
          <rPr>
            <sz val="9"/>
            <color indexed="81"/>
            <rFont val="Tahoma"/>
            <family val="2"/>
          </rPr>
          <t xml:space="preserve">
Diligenciar costo de estampado</t>
        </r>
      </text>
    </comment>
    <comment ref="Z29" authorId="0" shapeId="0" xr:uid="{9170EE8D-3AEC-4390-81E2-5688EBA2FCF8}">
      <text>
        <r>
          <rPr>
            <b/>
            <sz val="9"/>
            <color indexed="81"/>
            <rFont val="Tahoma"/>
            <family val="2"/>
          </rPr>
          <t>Claudia Perilla:</t>
        </r>
        <r>
          <rPr>
            <sz val="9"/>
            <color indexed="81"/>
            <rFont val="Tahoma"/>
            <family val="2"/>
          </rPr>
          <t xml:space="preserve">
Diligenciar costo de estampado</t>
        </r>
      </text>
    </comment>
    <comment ref="Z30" authorId="0" shapeId="0" xr:uid="{7460D266-50AA-4C8D-8EBC-B967FB891A5D}">
      <text>
        <r>
          <rPr>
            <b/>
            <sz val="9"/>
            <color indexed="81"/>
            <rFont val="Tahoma"/>
            <family val="2"/>
          </rPr>
          <t>Claudia Perilla:</t>
        </r>
        <r>
          <rPr>
            <sz val="9"/>
            <color indexed="81"/>
            <rFont val="Tahoma"/>
            <family val="2"/>
          </rPr>
          <t xml:space="preserve">
Diligenciar costo de estampado</t>
        </r>
      </text>
    </comment>
    <comment ref="Z31" authorId="0" shapeId="0" xr:uid="{AB954814-73EE-49C6-9D49-FD6EECE455ED}">
      <text>
        <r>
          <rPr>
            <b/>
            <sz val="9"/>
            <color indexed="81"/>
            <rFont val="Tahoma"/>
            <family val="2"/>
          </rPr>
          <t>Claudia Perilla:</t>
        </r>
        <r>
          <rPr>
            <sz val="9"/>
            <color indexed="81"/>
            <rFont val="Tahoma"/>
            <family val="2"/>
          </rPr>
          <t xml:space="preserve">
Diligenciar costo de estampado</t>
        </r>
      </text>
    </comment>
    <comment ref="Z32" authorId="0" shapeId="0" xr:uid="{E61E4D67-91FE-4718-8E7C-9726274D2F6C}">
      <text>
        <r>
          <rPr>
            <b/>
            <sz val="9"/>
            <color indexed="81"/>
            <rFont val="Tahoma"/>
            <family val="2"/>
          </rPr>
          <t>Claudia Perilla:</t>
        </r>
        <r>
          <rPr>
            <sz val="9"/>
            <color indexed="81"/>
            <rFont val="Tahoma"/>
            <family val="2"/>
          </rPr>
          <t xml:space="preserve">
Diligenciar costo de estampado</t>
        </r>
      </text>
    </comment>
    <comment ref="G41" authorId="0" shapeId="0" xr:uid="{144EBD3B-F2DE-4ECE-B8ED-19B663839AD4}">
      <text>
        <r>
          <rPr>
            <b/>
            <sz val="9"/>
            <color indexed="81"/>
            <rFont val="Tahoma"/>
            <family val="2"/>
          </rPr>
          <t>Claudia Perilla:</t>
        </r>
        <r>
          <rPr>
            <sz val="9"/>
            <color indexed="81"/>
            <rFont val="Tahoma"/>
            <family val="2"/>
          </rPr>
          <t xml:space="preserve">
Debe escoger el
 color de papel </t>
        </r>
      </text>
    </comment>
    <comment ref="P41" authorId="0" shapeId="0" xr:uid="{571518C5-9E7E-4E5F-A128-0B2045A09F63}">
      <text>
        <r>
          <rPr>
            <b/>
            <sz val="9"/>
            <color indexed="81"/>
            <rFont val="Tahoma"/>
            <family val="2"/>
          </rPr>
          <t>Claudia Perilla:</t>
        </r>
        <r>
          <rPr>
            <sz val="9"/>
            <color indexed="81"/>
            <rFont val="Tahoma"/>
            <family val="2"/>
          </rPr>
          <t xml:space="preserve">
Debe diligenciarv el ancho del papel</t>
        </r>
      </text>
    </comment>
    <comment ref="U41" authorId="0" shapeId="0" xr:uid="{96908FF2-4628-4DD4-9AA2-01491473EDAC}">
      <text>
        <r>
          <rPr>
            <b/>
            <sz val="9"/>
            <color indexed="81"/>
            <rFont val="Tahoma"/>
            <family val="2"/>
          </rPr>
          <t>Claudia Perilla:</t>
        </r>
        <r>
          <rPr>
            <sz val="9"/>
            <color indexed="81"/>
            <rFont val="Tahoma"/>
            <family val="2"/>
          </rPr>
          <t xml:space="preserve">
Debe diligenciar el alto del papel</t>
        </r>
      </text>
    </comment>
    <comment ref="G42" authorId="0" shapeId="0" xr:uid="{4BDC01D2-536F-4201-8D62-ADF03450D1E0}">
      <text>
        <r>
          <rPr>
            <b/>
            <sz val="9"/>
            <color indexed="81"/>
            <rFont val="Tahoma"/>
            <family val="2"/>
          </rPr>
          <t>Claudia Perilla:</t>
        </r>
        <r>
          <rPr>
            <sz val="9"/>
            <color indexed="81"/>
            <rFont val="Tahoma"/>
            <family val="2"/>
          </rPr>
          <t xml:space="preserve">
Debe escoger el
 color de papel </t>
        </r>
      </text>
    </comment>
    <comment ref="P42" authorId="0" shapeId="0" xr:uid="{1D18082C-24AC-4577-9F61-497168DB435C}">
      <text>
        <r>
          <rPr>
            <b/>
            <sz val="9"/>
            <color indexed="81"/>
            <rFont val="Tahoma"/>
            <family val="2"/>
          </rPr>
          <t>Claudia Perilla:</t>
        </r>
        <r>
          <rPr>
            <sz val="9"/>
            <color indexed="81"/>
            <rFont val="Tahoma"/>
            <family val="2"/>
          </rPr>
          <t xml:space="preserve">
Debe diligenciarv el ancho del papel</t>
        </r>
      </text>
    </comment>
    <comment ref="U42" authorId="0" shapeId="0" xr:uid="{98525835-F0C0-40E5-A584-C1BC7429DBD6}">
      <text>
        <r>
          <rPr>
            <b/>
            <sz val="9"/>
            <color indexed="81"/>
            <rFont val="Tahoma"/>
            <family val="2"/>
          </rPr>
          <t>Claudia Perilla:</t>
        </r>
        <r>
          <rPr>
            <sz val="9"/>
            <color indexed="81"/>
            <rFont val="Tahoma"/>
            <family val="2"/>
          </rPr>
          <t xml:space="preserve">
Debe diligenciar el alto del papel</t>
        </r>
      </text>
    </comment>
    <comment ref="W43" authorId="0" shapeId="0" xr:uid="{F733EFBB-4A68-4E31-AE79-037FD5B11DD4}">
      <text>
        <r>
          <rPr>
            <b/>
            <sz val="9"/>
            <color indexed="81"/>
            <rFont val="Tahoma"/>
            <family val="2"/>
          </rPr>
          <t>Claudia Perilla:</t>
        </r>
        <r>
          <rPr>
            <sz val="9"/>
            <color indexed="81"/>
            <rFont val="Tahoma"/>
            <family val="2"/>
          </rPr>
          <t xml:space="preserve">
No debe cambiar este numero</t>
        </r>
      </text>
    </comment>
    <comment ref="AE43" authorId="0" shapeId="0" xr:uid="{008C61CF-98EB-477B-86E6-2377374F000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9AE31A7F-7F43-4B66-821B-FE94BE244DC2}">
      <text>
        <r>
          <rPr>
            <b/>
            <sz val="9"/>
            <color indexed="81"/>
            <rFont val="Tahoma"/>
            <family val="2"/>
          </rPr>
          <t>Claudia Perilla:</t>
        </r>
        <r>
          <rPr>
            <sz val="9"/>
            <color indexed="81"/>
            <rFont val="Tahoma"/>
            <family val="2"/>
          </rPr>
          <t xml:space="preserve">
No debe cambiar este numero</t>
        </r>
      </text>
    </comment>
    <comment ref="AE45" authorId="0" shapeId="0" xr:uid="{4A2AA53F-B7C8-4E23-9314-6FE92AA230D5}">
      <text>
        <r>
          <rPr>
            <b/>
            <sz val="9"/>
            <color indexed="81"/>
            <rFont val="Tahoma"/>
            <family val="2"/>
          </rPr>
          <t>Claudia Perilla:</t>
        </r>
        <r>
          <rPr>
            <sz val="9"/>
            <color indexed="81"/>
            <rFont val="Tahoma"/>
            <family val="2"/>
          </rPr>
          <t xml:space="preserve">
Este 1 es fijo siempre
</t>
        </r>
      </text>
    </comment>
    <comment ref="AE46" authorId="0" shapeId="0" xr:uid="{89831978-42A0-43A2-A2CE-8BF65C75B8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988DE85-5ABB-4512-A17E-0004E35C0C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019AC20-9066-491D-9EEF-87AE6F24668D}">
      <text>
        <r>
          <rPr>
            <b/>
            <sz val="9"/>
            <color indexed="81"/>
            <rFont val="Tahoma"/>
            <family val="2"/>
          </rPr>
          <t>Claudia Perilla:</t>
        </r>
        <r>
          <rPr>
            <sz val="9"/>
            <color indexed="81"/>
            <rFont val="Tahoma"/>
            <family val="2"/>
          </rPr>
          <t xml:space="preserve">
No debe cambiar este numero</t>
        </r>
      </text>
    </comment>
    <comment ref="G48" authorId="0" shapeId="0" xr:uid="{667F7062-3F00-46FE-B1DC-8CE76109BC10}">
      <text>
        <r>
          <rPr>
            <b/>
            <sz val="9"/>
            <color indexed="81"/>
            <rFont val="Tahoma"/>
            <family val="2"/>
          </rPr>
          <t>Claudia Perilla:</t>
        </r>
        <r>
          <rPr>
            <sz val="9"/>
            <color indexed="81"/>
            <rFont val="Tahoma"/>
            <family val="2"/>
          </rPr>
          <t xml:space="preserve">
Escoja el vinilo</t>
        </r>
      </text>
    </comment>
    <comment ref="AE48" authorId="0" shapeId="0" xr:uid="{1946284C-34BF-4382-8E52-2C0EA909607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73C91D9-27C1-45BD-909A-FCE65F36BF7F}">
      <text>
        <r>
          <rPr>
            <b/>
            <sz val="9"/>
            <color indexed="81"/>
            <rFont val="Tahoma"/>
            <family val="2"/>
          </rPr>
          <t>Claudia Perilla:</t>
        </r>
        <r>
          <rPr>
            <sz val="9"/>
            <color indexed="81"/>
            <rFont val="Tahoma"/>
            <family val="2"/>
          </rPr>
          <t xml:space="preserve">
Debe colocar "1" si debe llevar este material
</t>
        </r>
      </text>
    </comment>
    <comment ref="W50" authorId="0" shapeId="0" xr:uid="{9B48A595-3DF3-42CC-9E9C-E9B604DCB033}">
      <text>
        <r>
          <rPr>
            <b/>
            <sz val="9"/>
            <color indexed="81"/>
            <rFont val="Tahoma"/>
            <family val="2"/>
          </rPr>
          <t>Claudia Perilla:</t>
        </r>
        <r>
          <rPr>
            <sz val="9"/>
            <color indexed="81"/>
            <rFont val="Tahoma"/>
            <family val="2"/>
          </rPr>
          <t xml:space="preserve">
Debe colocar "1" si debe llevar este material
</t>
        </r>
      </text>
    </comment>
    <comment ref="W51" authorId="0" shapeId="0" xr:uid="{72BC0884-6B7D-46EE-8ADB-A2D43FB231CF}">
      <text>
        <r>
          <rPr>
            <b/>
            <sz val="9"/>
            <color indexed="81"/>
            <rFont val="Tahoma"/>
            <family val="2"/>
          </rPr>
          <t>Claudia Perilla:</t>
        </r>
        <r>
          <rPr>
            <sz val="9"/>
            <color indexed="81"/>
            <rFont val="Tahoma"/>
            <family val="2"/>
          </rPr>
          <t xml:space="preserve">
Debe colocar "1" si debe llevar este material
</t>
        </r>
      </text>
    </comment>
    <comment ref="W52" authorId="0" shapeId="0" xr:uid="{CAFA24DB-1F83-429C-986D-19DADD51C79A}">
      <text>
        <r>
          <rPr>
            <b/>
            <sz val="9"/>
            <color indexed="81"/>
            <rFont val="Tahoma"/>
            <family val="2"/>
          </rPr>
          <t>Claudia Perilla:</t>
        </r>
        <r>
          <rPr>
            <sz val="9"/>
            <color indexed="81"/>
            <rFont val="Tahoma"/>
            <family val="2"/>
          </rPr>
          <t xml:space="preserve">
Debe colocar "1" si debe llevar este material
</t>
        </r>
      </text>
    </comment>
    <comment ref="W53" authorId="0" shapeId="0" xr:uid="{DFC63A2E-AE32-450B-B789-839AFDF77B8D}">
      <text>
        <r>
          <rPr>
            <b/>
            <sz val="9"/>
            <color indexed="81"/>
            <rFont val="Tahoma"/>
            <family val="2"/>
          </rPr>
          <t>Claudia Perilla:</t>
        </r>
        <r>
          <rPr>
            <sz val="9"/>
            <color indexed="81"/>
            <rFont val="Tahoma"/>
            <family val="2"/>
          </rPr>
          <t xml:space="preserve">
Debe colocar "1" si debe llevar este material
</t>
        </r>
      </text>
    </comment>
    <comment ref="W54" authorId="0" shapeId="0" xr:uid="{AA0356B2-8B80-4B54-B2F2-461EF158823B}">
      <text>
        <r>
          <rPr>
            <b/>
            <sz val="9"/>
            <color indexed="81"/>
            <rFont val="Tahoma"/>
            <family val="2"/>
          </rPr>
          <t>Claudia Perilla:</t>
        </r>
        <r>
          <rPr>
            <sz val="9"/>
            <color indexed="81"/>
            <rFont val="Tahoma"/>
            <family val="2"/>
          </rPr>
          <t xml:space="preserve">
Debe colocar "1" si debe llevar este material
</t>
        </r>
      </text>
    </comment>
    <comment ref="W55" authorId="0" shapeId="0" xr:uid="{EE795881-EADE-4F9E-9964-B6913526BEC7}">
      <text>
        <r>
          <rPr>
            <b/>
            <sz val="9"/>
            <color indexed="81"/>
            <rFont val="Tahoma"/>
            <family val="2"/>
          </rPr>
          <t>Claudia Perilla:</t>
        </r>
        <r>
          <rPr>
            <sz val="9"/>
            <color indexed="81"/>
            <rFont val="Tahoma"/>
            <family val="2"/>
          </rPr>
          <t xml:space="preserve">
Debe colocar "1" si debe llevar este material
</t>
        </r>
      </text>
    </comment>
    <comment ref="W56" authorId="0" shapeId="0" xr:uid="{6F280A2E-F5DB-4301-83BB-1F06BA5C4281}">
      <text>
        <r>
          <rPr>
            <b/>
            <sz val="9"/>
            <color indexed="81"/>
            <rFont val="Tahoma"/>
            <family val="2"/>
          </rPr>
          <t>Claudia Perilla:</t>
        </r>
        <r>
          <rPr>
            <sz val="9"/>
            <color indexed="81"/>
            <rFont val="Tahoma"/>
            <family val="2"/>
          </rPr>
          <t xml:space="preserve">
Debe colocar "1" si debe llevar este material
</t>
        </r>
      </text>
    </comment>
    <comment ref="W57" authorId="0" shapeId="0" xr:uid="{0EE253AB-454F-4D37-9973-05F1792DF9D4}">
      <text>
        <r>
          <rPr>
            <b/>
            <sz val="9"/>
            <color indexed="81"/>
            <rFont val="Tahoma"/>
            <family val="2"/>
          </rPr>
          <t>Claudia Perilla:</t>
        </r>
        <r>
          <rPr>
            <sz val="9"/>
            <color indexed="81"/>
            <rFont val="Tahoma"/>
            <family val="2"/>
          </rPr>
          <t xml:space="preserve">
Debe colocar "1" si debe llevar este material
</t>
        </r>
      </text>
    </comment>
    <comment ref="W58" authorId="0" shapeId="0" xr:uid="{7892B648-75DB-4812-9BA6-602D6B492A84}">
      <text>
        <r>
          <rPr>
            <b/>
            <sz val="9"/>
            <color indexed="81"/>
            <rFont val="Tahoma"/>
            <family val="2"/>
          </rPr>
          <t>Claudia Perilla:</t>
        </r>
        <r>
          <rPr>
            <sz val="9"/>
            <color indexed="81"/>
            <rFont val="Tahoma"/>
            <family val="2"/>
          </rPr>
          <t xml:space="preserve">
Debe colocar una 
"X" si debe llevar este material
</t>
        </r>
      </text>
    </comment>
    <comment ref="W59" authorId="0" shapeId="0" xr:uid="{92779EC0-367F-4A10-A085-3741266D9AA9}">
      <text>
        <r>
          <rPr>
            <b/>
            <sz val="9"/>
            <color indexed="81"/>
            <rFont val="Tahoma"/>
            <family val="2"/>
          </rPr>
          <t>Claudia Perilla:</t>
        </r>
        <r>
          <rPr>
            <sz val="9"/>
            <color indexed="81"/>
            <rFont val="Tahoma"/>
            <family val="2"/>
          </rPr>
          <t xml:space="preserve">
Debe colocar una 
"X" si debe llevar este material
</t>
        </r>
      </text>
    </comment>
    <comment ref="W60" authorId="0" shapeId="0" xr:uid="{FC86EDE7-46C4-4176-BE3B-AF23A3E90011}">
      <text>
        <r>
          <rPr>
            <b/>
            <sz val="9"/>
            <color indexed="81"/>
            <rFont val="Tahoma"/>
            <family val="2"/>
          </rPr>
          <t>Claudia Perilla:</t>
        </r>
        <r>
          <rPr>
            <sz val="9"/>
            <color indexed="81"/>
            <rFont val="Tahoma"/>
            <family val="2"/>
          </rPr>
          <t xml:space="preserve">
Debe colocar una 
"X" si debe llevar este material
</t>
        </r>
      </text>
    </comment>
    <comment ref="W61" authorId="0" shapeId="0" xr:uid="{62B4493A-F9A7-475B-8885-16AB5A3A5199}">
      <text>
        <r>
          <rPr>
            <b/>
            <sz val="9"/>
            <color indexed="81"/>
            <rFont val="Tahoma"/>
            <family val="2"/>
          </rPr>
          <t>Claudia Perilla:</t>
        </r>
        <r>
          <rPr>
            <sz val="9"/>
            <color indexed="81"/>
            <rFont val="Tahoma"/>
            <family val="2"/>
          </rPr>
          <t xml:space="preserve">
Debe colocar una 
"X" si debe llevar este material
</t>
        </r>
      </text>
    </comment>
    <comment ref="W62" authorId="0" shapeId="0" xr:uid="{F7947DB9-6838-4D84-A7E1-4844C79E2BB2}">
      <text>
        <r>
          <rPr>
            <b/>
            <sz val="9"/>
            <color indexed="81"/>
            <rFont val="Tahoma"/>
            <family val="2"/>
          </rPr>
          <t>Claudia Perilla:</t>
        </r>
        <r>
          <rPr>
            <sz val="9"/>
            <color indexed="81"/>
            <rFont val="Tahoma"/>
            <family val="2"/>
          </rPr>
          <t xml:space="preserve">
Debe colocar una 
"X" si debe llevar este material
</t>
        </r>
      </text>
    </comment>
    <comment ref="W63" authorId="0" shapeId="0" xr:uid="{F16DA2CA-F600-4766-8B41-B649343FD14D}">
      <text>
        <r>
          <rPr>
            <b/>
            <sz val="9"/>
            <color indexed="81"/>
            <rFont val="Tahoma"/>
            <family val="2"/>
          </rPr>
          <t>Claudia Perilla:</t>
        </r>
        <r>
          <rPr>
            <sz val="9"/>
            <color indexed="81"/>
            <rFont val="Tahoma"/>
            <family val="2"/>
          </rPr>
          <t xml:space="preserve">
Debe colocar una 
"X" si debe llevar este material
</t>
        </r>
      </text>
    </comment>
    <comment ref="W64" authorId="0" shapeId="0" xr:uid="{E7EB6897-BC07-41F2-9B05-A42F550604C4}">
      <text>
        <r>
          <rPr>
            <b/>
            <sz val="9"/>
            <color indexed="81"/>
            <rFont val="Tahoma"/>
            <family val="2"/>
          </rPr>
          <t>Claudia Perilla:</t>
        </r>
        <r>
          <rPr>
            <sz val="9"/>
            <color indexed="81"/>
            <rFont val="Tahoma"/>
            <family val="2"/>
          </rPr>
          <t xml:space="preserve">
Debe colocar una 
"X" si debe llevar este material
</t>
        </r>
      </text>
    </comment>
    <comment ref="M69" authorId="0" shapeId="0" xr:uid="{74EFCD6E-F27B-4240-A70E-0AB2B91B9085}">
      <text>
        <r>
          <rPr>
            <b/>
            <sz val="9"/>
            <color indexed="81"/>
            <rFont val="Tahoma"/>
            <family val="2"/>
          </rPr>
          <t>Claudia Perilla: Coloca en la clave de clasificacion ROPMAQ1</t>
        </r>
      </text>
    </comment>
    <comment ref="AA70" authorId="0" shapeId="0" xr:uid="{9F5DD390-B56A-41A7-B530-B7500ED95B80}">
      <text>
        <r>
          <rPr>
            <b/>
            <sz val="9"/>
            <color indexed="81"/>
            <rFont val="Tahoma"/>
            <family val="2"/>
          </rPr>
          <t>Claudia Perilla:</t>
        </r>
        <r>
          <rPr>
            <sz val="9"/>
            <color indexed="81"/>
            <rFont val="Tahoma"/>
            <family val="2"/>
          </rPr>
          <t xml:space="preserve">
Diligenciar Cantidad de partes a cotar
</t>
        </r>
      </text>
    </comment>
    <comment ref="AA71" authorId="0" shapeId="0" xr:uid="{6F654C6E-83CD-4952-9AC4-EAFA2FB16CC6}">
      <text>
        <r>
          <rPr>
            <b/>
            <sz val="9"/>
            <color indexed="81"/>
            <rFont val="Tahoma"/>
            <family val="2"/>
          </rPr>
          <t>Claudia Perilla:</t>
        </r>
        <r>
          <rPr>
            <sz val="9"/>
            <color indexed="81"/>
            <rFont val="Tahoma"/>
            <family val="2"/>
          </rPr>
          <t xml:space="preserve">
Diligenciar Cantidad de partes a cotar</t>
        </r>
      </text>
    </comment>
    <comment ref="AA72" authorId="0" shapeId="0" xr:uid="{787C6F06-F683-40A5-9345-5FC4129C140E}">
      <text>
        <r>
          <rPr>
            <b/>
            <sz val="9"/>
            <color indexed="81"/>
            <rFont val="Tahoma"/>
            <family val="2"/>
          </rPr>
          <t>Claudia Perilla:</t>
        </r>
        <r>
          <rPr>
            <sz val="9"/>
            <color indexed="81"/>
            <rFont val="Tahoma"/>
            <family val="2"/>
          </rPr>
          <t xml:space="preserve">
Diligenciar Cantidad de partes a estampar</t>
        </r>
      </text>
    </comment>
    <comment ref="AA73" authorId="0" shapeId="0" xr:uid="{4784885C-53DD-4E3A-9F59-95A7DF53C5A3}">
      <text>
        <r>
          <rPr>
            <b/>
            <sz val="9"/>
            <color indexed="81"/>
            <rFont val="Tahoma"/>
            <family val="2"/>
          </rPr>
          <t>Claudia Perilla:</t>
        </r>
        <r>
          <rPr>
            <sz val="9"/>
            <color indexed="81"/>
            <rFont val="Tahoma"/>
            <family val="2"/>
          </rPr>
          <t xml:space="preserve">
Diligenciar Cantidad de partes a estampar</t>
        </r>
      </text>
    </comment>
    <comment ref="AD75" authorId="0" shapeId="0" xr:uid="{FAE2E0EA-F8E4-4A49-A283-D5ABC063342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5035BCB-EFFD-4433-ABDB-98741EF41295}">
      <text>
        <r>
          <rPr>
            <b/>
            <sz val="9"/>
            <color indexed="81"/>
            <rFont val="Tahoma"/>
            <family val="2"/>
          </rPr>
          <t>Claudia Perilla:</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80D33380-E52B-4C67-920F-6B8FBF23281C}">
      <text>
        <r>
          <rPr>
            <b/>
            <sz val="9"/>
            <color indexed="81"/>
            <rFont val="Tahoma"/>
            <family val="2"/>
          </rPr>
          <t>Claudia Perilla:</t>
        </r>
        <r>
          <rPr>
            <sz val="9"/>
            <color indexed="81"/>
            <rFont val="Tahoma"/>
            <family val="2"/>
          </rPr>
          <t xml:space="preserve">
Dligenciar SI si lleva , de lo contrario poner NO</t>
        </r>
      </text>
    </comment>
    <comment ref="AD3" authorId="0" shapeId="0" xr:uid="{3D22A8CB-E53B-4CBC-BEB8-2F4AE0DF8941}">
      <text>
        <r>
          <rPr>
            <b/>
            <sz val="9"/>
            <color indexed="81"/>
            <rFont val="Tahoma"/>
            <family val="2"/>
          </rPr>
          <t>Claudia Perilla:</t>
        </r>
        <r>
          <rPr>
            <sz val="9"/>
            <color indexed="81"/>
            <rFont val="Tahoma"/>
            <family val="2"/>
          </rPr>
          <t xml:space="preserve">
Dligenciar SI si lleva , de lo contrario poner NO</t>
        </r>
      </text>
    </comment>
    <comment ref="AI3" authorId="0" shapeId="0" xr:uid="{8ECD75D0-FA08-477D-8F4F-B3898821F332}">
      <text>
        <r>
          <rPr>
            <b/>
            <sz val="9"/>
            <color indexed="81"/>
            <rFont val="Tahoma"/>
            <family val="2"/>
          </rPr>
          <t>Claudia Perilla:</t>
        </r>
        <r>
          <rPr>
            <sz val="9"/>
            <color indexed="81"/>
            <rFont val="Tahoma"/>
            <family val="2"/>
          </rPr>
          <t xml:space="preserve">
Dligenciar SI si lleva , de lo contrario poner NO</t>
        </r>
      </text>
    </comment>
    <comment ref="AN3" authorId="0" shapeId="0" xr:uid="{94CE1DB2-111E-4EC5-8E7C-CECDC75461E1}">
      <text>
        <r>
          <rPr>
            <b/>
            <sz val="9"/>
            <color indexed="81"/>
            <rFont val="Tahoma"/>
            <family val="2"/>
          </rPr>
          <t>Claudia Perilla:</t>
        </r>
        <r>
          <rPr>
            <sz val="9"/>
            <color indexed="81"/>
            <rFont val="Tahoma"/>
            <family val="2"/>
          </rPr>
          <t xml:space="preserve">
Dligenciar SI si lleva , de lo contrario poner NO</t>
        </r>
      </text>
    </comment>
    <comment ref="AA6" authorId="0" shapeId="0" xr:uid="{FD8EAD44-5DD5-4911-BE19-32753B99E6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87BD0D7-26DB-4E48-9751-673B95FC987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243C747-4C93-49EA-8520-A9009E2DD915}">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07CFF49-2D87-4F69-A5BF-EAFA977BE7CA}">
      <text>
        <r>
          <rPr>
            <b/>
            <sz val="9"/>
            <color indexed="81"/>
            <rFont val="Tahoma"/>
            <family val="2"/>
          </rPr>
          <t>Andres Rodriguez:</t>
        </r>
        <r>
          <rPr>
            <sz val="9"/>
            <color indexed="81"/>
            <rFont val="Tahoma"/>
            <family val="2"/>
          </rPr>
          <t xml:space="preserve">
Si es Infaltable Diligencie</t>
        </r>
      </text>
    </comment>
    <comment ref="AT22" authorId="0" shapeId="0" xr:uid="{6E8654B4-9D6D-4F9B-8296-8A73F05EB0F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A4A20E9-03F0-475A-9258-3664C01303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0B0EADB-285A-4EDC-80F0-567CEE7DF1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12A019-0D18-4D96-A886-7A34929FBD2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53DA38C-D7AF-4DFE-8734-6ACCC64466E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2033E8D-FB47-42CF-A9DC-EFC905A50B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D1DCF3D-0808-4C03-8522-58A21A31898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7F53BFB-6B5F-43DD-AE20-11D054752E4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B1DC39E0-90DA-492F-A315-0C783A51AF2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3F0B0250-D3F7-480A-8999-964598BCA0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046113E-49CA-4F3F-81BF-AFB2BEAA25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B11C719D-1A0D-4B0E-AAB5-6B83B608280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AD4912C-3443-40F9-8231-B2DCEFBCEC6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56688A9-4F21-4CFE-B0D8-74EC3EFC51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47973A2B-1844-4339-9DDD-5F8A5FF4A83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2A786972-6870-419B-BFA7-525E73ABF84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25C42909-D410-46B6-B4F2-45624DD8FFC6}">
      <text>
        <r>
          <rPr>
            <b/>
            <sz val="9"/>
            <color indexed="81"/>
            <rFont val="Tahoma"/>
            <family val="2"/>
          </rPr>
          <t>Claudia Perilla:</t>
        </r>
        <r>
          <rPr>
            <sz val="9"/>
            <color indexed="81"/>
            <rFont val="Tahoma"/>
            <family val="2"/>
          </rPr>
          <t xml:space="preserve">
Diligenciar la parte de la prenda que lleva la tela.</t>
        </r>
      </text>
    </comment>
    <comment ref="AS32" authorId="0" shapeId="0" xr:uid="{0E55DE65-2B4B-4A48-8CA7-306E584897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9B29D175-7637-4A9C-8EE3-B0F53EA1B8E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DF3E11E-4B4F-42ED-BD4D-7B7C5E5ABD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EDF41A4-78A2-41CE-8A45-6D6E49EBD4B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3BE76FA-02C5-4DEE-8F17-4D63ED229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A63881-98F7-4EA7-AD3A-B2F5C8DD8C8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C6FF093-CB61-4315-8542-6B51CFF384F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51AB396-D246-4BC3-99CC-937BE1150A1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5FC3363-1B38-4072-BC00-4B038DDCC2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C01A244-6487-4C3F-840D-32FD6B8FB7F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9CB4846-F56D-480A-B259-0E1A96BF60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3EE0D5E4-2BBD-42FD-8FFB-05545C23B232}">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2EC5BDD-2644-4D9B-8754-9A00E18E2C9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3795723-A752-4044-8220-140CB50C13EB}">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8C414A8-DCC1-4F84-AD6B-E1FFAC1D0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B0E4546-09BD-464D-870E-E97B4C7988D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70CF03F3-2783-464A-A9C4-56DEDD6435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60054CD-2B76-44D9-88BA-7EF621DDEDB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369319E-A33A-4476-A85A-7C33C39490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1247D6A-5597-4912-845B-18BB4CEB045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EA13F08-4FF2-4820-A73B-A9064541D38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56B45C58-37D6-45A5-A555-BB8169F44C9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CC85A64-E508-4384-8D0D-FAE8643F10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CA79E79-4F20-4FF5-930D-7317479E138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7B593A6-1C4A-47ED-955C-23A62CBB4CE3}">
      <text>
        <r>
          <rPr>
            <b/>
            <sz val="9"/>
            <color indexed="81"/>
            <rFont val="Tahoma"/>
            <family val="2"/>
          </rPr>
          <t>Claudia Perilla:</t>
        </r>
        <r>
          <rPr>
            <sz val="9"/>
            <color indexed="81"/>
            <rFont val="Tahoma"/>
            <family val="2"/>
          </rPr>
          <t xml:space="preserve">
Debe diligenciar Version de FC</t>
        </r>
      </text>
    </comment>
    <comment ref="F6" authorId="0" shapeId="0" xr:uid="{6AB8D4DA-A067-4587-A0F3-03F4B830DC84}">
      <text>
        <r>
          <rPr>
            <b/>
            <sz val="9"/>
            <color indexed="81"/>
            <rFont val="Tahoma"/>
            <family val="2"/>
          </rPr>
          <t>Claudia Perilla:</t>
        </r>
        <r>
          <rPr>
            <sz val="9"/>
            <color indexed="81"/>
            <rFont val="Tahoma"/>
            <family val="2"/>
          </rPr>
          <t xml:space="preserve">
Seleccionar tipo de tejido para que calcule tasa</t>
        </r>
      </text>
    </comment>
    <comment ref="M6" authorId="0" shapeId="0" xr:uid="{EF80E640-539C-4AF1-A874-45A548FF4BF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485AC3-F775-4BF2-B717-63A6832F8BD1}">
      <text>
        <r>
          <rPr>
            <b/>
            <sz val="9"/>
            <color indexed="81"/>
            <rFont val="Tahoma"/>
            <family val="2"/>
          </rPr>
          <t>Claudia Perilla:</t>
        </r>
        <r>
          <rPr>
            <sz val="9"/>
            <color indexed="81"/>
            <rFont val="Tahoma"/>
            <family val="2"/>
          </rPr>
          <t xml:space="preserve">
Debe colocar obligatorio # prendas por codigo de PT</t>
        </r>
      </text>
    </comment>
    <comment ref="P10" authorId="0" shapeId="0" xr:uid="{C8C66F34-587B-4809-82E8-1ADC42B01FC5}">
      <text>
        <r>
          <rPr>
            <b/>
            <sz val="9"/>
            <color indexed="81"/>
            <rFont val="Tahoma"/>
            <family val="2"/>
          </rPr>
          <t>Claudia Perilla:</t>
        </r>
        <r>
          <rPr>
            <sz val="9"/>
            <color indexed="81"/>
            <rFont val="Tahoma"/>
            <family val="2"/>
          </rPr>
          <t xml:space="preserve">
Debe diligenciar si o no</t>
        </r>
      </text>
    </comment>
    <comment ref="B12" authorId="0" shapeId="0" xr:uid="{BB149D74-E763-4D0F-B932-203FA35223D9}">
      <text>
        <r>
          <rPr>
            <b/>
            <sz val="9"/>
            <color indexed="81"/>
            <rFont val="Tahoma"/>
            <family val="2"/>
          </rPr>
          <t>Claudia Perilla:</t>
        </r>
        <r>
          <rPr>
            <sz val="9"/>
            <color indexed="81"/>
            <rFont val="Tahoma"/>
            <family val="2"/>
          </rPr>
          <t xml:space="preserve">
Realizar el filtro
</t>
        </r>
      </text>
    </comment>
    <comment ref="Z13" authorId="0" shapeId="0" xr:uid="{3E079E70-DB9C-4F83-903C-1412F6D091A6}">
      <text>
        <r>
          <rPr>
            <b/>
            <sz val="9"/>
            <color indexed="81"/>
            <rFont val="Tahoma"/>
            <family val="2"/>
          </rPr>
          <t>Claudia Perilla:</t>
        </r>
        <r>
          <rPr>
            <sz val="9"/>
            <color indexed="81"/>
            <rFont val="Tahoma"/>
            <family val="2"/>
          </rPr>
          <t xml:space="preserve">
Diligenciar costo de estampado</t>
        </r>
      </text>
    </comment>
    <comment ref="AG13" authorId="0" shapeId="0" xr:uid="{E995A9F2-7716-4358-9DCA-E8334E4089E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B7B2638-9D72-43B0-B489-C52DF7AAA4E0}">
      <text>
        <r>
          <rPr>
            <b/>
            <sz val="9"/>
            <color indexed="81"/>
            <rFont val="Tahoma"/>
            <family val="2"/>
          </rPr>
          <t>Claudia Perilla:</t>
        </r>
        <r>
          <rPr>
            <sz val="9"/>
            <color indexed="81"/>
            <rFont val="Tahoma"/>
            <family val="2"/>
          </rPr>
          <t xml:space="preserve">
Diligenciar costo de estampado</t>
        </r>
      </text>
    </comment>
    <comment ref="Z15" authorId="0" shapeId="0" xr:uid="{0678E4CD-082F-4677-9389-50ECBCDFEB0D}">
      <text>
        <r>
          <rPr>
            <b/>
            <sz val="9"/>
            <color indexed="81"/>
            <rFont val="Tahoma"/>
            <family val="2"/>
          </rPr>
          <t>Claudia Perilla:</t>
        </r>
        <r>
          <rPr>
            <sz val="9"/>
            <color indexed="81"/>
            <rFont val="Tahoma"/>
            <family val="2"/>
          </rPr>
          <t xml:space="preserve">
Diligenciar costo de estampado</t>
        </r>
      </text>
    </comment>
    <comment ref="Z16" authorId="0" shapeId="0" xr:uid="{EF168A58-DA3F-44EC-A392-D9ABCE459384}">
      <text>
        <r>
          <rPr>
            <b/>
            <sz val="9"/>
            <color indexed="81"/>
            <rFont val="Tahoma"/>
            <family val="2"/>
          </rPr>
          <t>Claudia Perilla:</t>
        </r>
        <r>
          <rPr>
            <sz val="9"/>
            <color indexed="81"/>
            <rFont val="Tahoma"/>
            <family val="2"/>
          </rPr>
          <t xml:space="preserve">
Diligenciar costo de estampado</t>
        </r>
      </text>
    </comment>
    <comment ref="Z17" authorId="0" shapeId="0" xr:uid="{B6D40C60-1D94-46A6-AF03-0E735E1FB175}">
      <text>
        <r>
          <rPr>
            <b/>
            <sz val="9"/>
            <color indexed="81"/>
            <rFont val="Tahoma"/>
            <family val="2"/>
          </rPr>
          <t>Claudia Perilla:</t>
        </r>
        <r>
          <rPr>
            <sz val="9"/>
            <color indexed="81"/>
            <rFont val="Tahoma"/>
            <family val="2"/>
          </rPr>
          <t xml:space="preserve">
Diligenciar costo de estampado</t>
        </r>
      </text>
    </comment>
    <comment ref="Z18" authorId="0" shapeId="0" xr:uid="{E40458F0-5B61-4C5F-81A8-4C1B1C237D93}">
      <text>
        <r>
          <rPr>
            <b/>
            <sz val="9"/>
            <color indexed="81"/>
            <rFont val="Tahoma"/>
            <family val="2"/>
          </rPr>
          <t>Claudia Perilla:</t>
        </r>
        <r>
          <rPr>
            <sz val="9"/>
            <color indexed="81"/>
            <rFont val="Tahoma"/>
            <family val="2"/>
          </rPr>
          <t xml:space="preserve">
Diligenciar costo de estampado</t>
        </r>
      </text>
    </comment>
    <comment ref="Z19" authorId="0" shapeId="0" xr:uid="{B5520AD4-DC41-4ECD-9BFC-3D232337E7B1}">
      <text>
        <r>
          <rPr>
            <b/>
            <sz val="9"/>
            <color indexed="81"/>
            <rFont val="Tahoma"/>
            <family val="2"/>
          </rPr>
          <t>Claudia Perilla:</t>
        </r>
        <r>
          <rPr>
            <sz val="9"/>
            <color indexed="81"/>
            <rFont val="Tahoma"/>
            <family val="2"/>
          </rPr>
          <t xml:space="preserve">
Diligenciar costo de estampado</t>
        </r>
      </text>
    </comment>
    <comment ref="Z20" authorId="0" shapeId="0" xr:uid="{4C552D04-E0D4-481A-94E3-9B1D0A3C7E70}">
      <text>
        <r>
          <rPr>
            <b/>
            <sz val="9"/>
            <color indexed="81"/>
            <rFont val="Tahoma"/>
            <family val="2"/>
          </rPr>
          <t>Claudia Perilla:</t>
        </r>
        <r>
          <rPr>
            <sz val="9"/>
            <color indexed="81"/>
            <rFont val="Tahoma"/>
            <family val="2"/>
          </rPr>
          <t xml:space="preserve">
Diligenciar costo de estampado</t>
        </r>
      </text>
    </comment>
    <comment ref="Z21" authorId="0" shapeId="0" xr:uid="{FE81B448-5780-464E-966A-3800467505C6}">
      <text>
        <r>
          <rPr>
            <b/>
            <sz val="9"/>
            <color indexed="81"/>
            <rFont val="Tahoma"/>
            <family val="2"/>
          </rPr>
          <t>Claudia Perilla:</t>
        </r>
        <r>
          <rPr>
            <sz val="9"/>
            <color indexed="81"/>
            <rFont val="Tahoma"/>
            <family val="2"/>
          </rPr>
          <t xml:space="preserve">
Diligenciar costo de estampado</t>
        </r>
      </text>
    </comment>
    <comment ref="Z22" authorId="0" shapeId="0" xr:uid="{3FA4A447-F8F2-4E1F-9B87-7C69EA98A8EE}">
      <text>
        <r>
          <rPr>
            <b/>
            <sz val="9"/>
            <color indexed="81"/>
            <rFont val="Tahoma"/>
            <family val="2"/>
          </rPr>
          <t>Claudia Perilla:</t>
        </r>
        <r>
          <rPr>
            <sz val="9"/>
            <color indexed="81"/>
            <rFont val="Tahoma"/>
            <family val="2"/>
          </rPr>
          <t xml:space="preserve">
Diligenciar costo de estampado</t>
        </r>
      </text>
    </comment>
    <comment ref="Z23" authorId="0" shapeId="0" xr:uid="{9A05AEDC-1347-487B-A12D-ABB52734A37D}">
      <text>
        <r>
          <rPr>
            <b/>
            <sz val="9"/>
            <color indexed="81"/>
            <rFont val="Tahoma"/>
            <family val="2"/>
          </rPr>
          <t>Claudia Perilla:</t>
        </r>
        <r>
          <rPr>
            <sz val="9"/>
            <color indexed="81"/>
            <rFont val="Tahoma"/>
            <family val="2"/>
          </rPr>
          <t xml:space="preserve">
Diligenciar costo de estampado</t>
        </r>
      </text>
    </comment>
    <comment ref="Z24" authorId="0" shapeId="0" xr:uid="{4EAA3147-0129-4E09-B137-90E7D68D8783}">
      <text>
        <r>
          <rPr>
            <b/>
            <sz val="9"/>
            <color indexed="81"/>
            <rFont val="Tahoma"/>
            <family val="2"/>
          </rPr>
          <t>Claudia Perilla:</t>
        </r>
        <r>
          <rPr>
            <sz val="9"/>
            <color indexed="81"/>
            <rFont val="Tahoma"/>
            <family val="2"/>
          </rPr>
          <t xml:space="preserve">
Diligenciar costo de estampado</t>
        </r>
      </text>
    </comment>
    <comment ref="Z25" authorId="0" shapeId="0" xr:uid="{C844288E-F1CA-44D4-ACD7-2A64C1B913E0}">
      <text>
        <r>
          <rPr>
            <b/>
            <sz val="9"/>
            <color indexed="81"/>
            <rFont val="Tahoma"/>
            <family val="2"/>
          </rPr>
          <t>Claudia Perilla:</t>
        </r>
        <r>
          <rPr>
            <sz val="9"/>
            <color indexed="81"/>
            <rFont val="Tahoma"/>
            <family val="2"/>
          </rPr>
          <t xml:space="preserve">
Diligenciar costo de estampado</t>
        </r>
      </text>
    </comment>
    <comment ref="Z26" authorId="0" shapeId="0" xr:uid="{D00FE1FC-D4F2-4417-8786-CC3276819A31}">
      <text>
        <r>
          <rPr>
            <b/>
            <sz val="9"/>
            <color indexed="81"/>
            <rFont val="Tahoma"/>
            <family val="2"/>
          </rPr>
          <t>Claudia Perilla:</t>
        </r>
        <r>
          <rPr>
            <sz val="9"/>
            <color indexed="81"/>
            <rFont val="Tahoma"/>
            <family val="2"/>
          </rPr>
          <t xml:space="preserve">
Diligenciar costo de estampado</t>
        </r>
      </text>
    </comment>
    <comment ref="Z27" authorId="0" shapeId="0" xr:uid="{BF20D3E4-37C9-405A-8014-1E123EA89759}">
      <text>
        <r>
          <rPr>
            <b/>
            <sz val="9"/>
            <color indexed="81"/>
            <rFont val="Tahoma"/>
            <family val="2"/>
          </rPr>
          <t>Claudia Perilla:</t>
        </r>
        <r>
          <rPr>
            <sz val="9"/>
            <color indexed="81"/>
            <rFont val="Tahoma"/>
            <family val="2"/>
          </rPr>
          <t xml:space="preserve">
Diligenciar costo de estampado</t>
        </r>
      </text>
    </comment>
    <comment ref="Z28" authorId="0" shapeId="0" xr:uid="{D44B76A7-EA7F-4E8C-8ECA-88903CE43A66}">
      <text>
        <r>
          <rPr>
            <b/>
            <sz val="9"/>
            <color indexed="81"/>
            <rFont val="Tahoma"/>
            <family val="2"/>
          </rPr>
          <t>Claudia Perilla:</t>
        </r>
        <r>
          <rPr>
            <sz val="9"/>
            <color indexed="81"/>
            <rFont val="Tahoma"/>
            <family val="2"/>
          </rPr>
          <t xml:space="preserve">
Diligenciar costo de estampado</t>
        </r>
      </text>
    </comment>
    <comment ref="Z29" authorId="0" shapeId="0" xr:uid="{59973617-7B7F-4D24-8AA4-A8416111D2F9}">
      <text>
        <r>
          <rPr>
            <b/>
            <sz val="9"/>
            <color indexed="81"/>
            <rFont val="Tahoma"/>
            <family val="2"/>
          </rPr>
          <t>Claudia Perilla:</t>
        </r>
        <r>
          <rPr>
            <sz val="9"/>
            <color indexed="81"/>
            <rFont val="Tahoma"/>
            <family val="2"/>
          </rPr>
          <t xml:space="preserve">
Diligenciar costo de estampado</t>
        </r>
      </text>
    </comment>
    <comment ref="Z30" authorId="0" shapeId="0" xr:uid="{E8C13EE2-6C56-4F67-B2AC-BC3208B68B45}">
      <text>
        <r>
          <rPr>
            <b/>
            <sz val="9"/>
            <color indexed="81"/>
            <rFont val="Tahoma"/>
            <family val="2"/>
          </rPr>
          <t>Claudia Perilla:</t>
        </r>
        <r>
          <rPr>
            <sz val="9"/>
            <color indexed="81"/>
            <rFont val="Tahoma"/>
            <family val="2"/>
          </rPr>
          <t xml:space="preserve">
Diligenciar costo de estampado</t>
        </r>
      </text>
    </comment>
    <comment ref="Z31" authorId="0" shapeId="0" xr:uid="{FA7BE20A-FEC5-48C6-858C-0F6DE06E1325}">
      <text>
        <r>
          <rPr>
            <b/>
            <sz val="9"/>
            <color indexed="81"/>
            <rFont val="Tahoma"/>
            <family val="2"/>
          </rPr>
          <t>Claudia Perilla:</t>
        </r>
        <r>
          <rPr>
            <sz val="9"/>
            <color indexed="81"/>
            <rFont val="Tahoma"/>
            <family val="2"/>
          </rPr>
          <t xml:space="preserve">
Diligenciar costo de estampado</t>
        </r>
      </text>
    </comment>
    <comment ref="Z32" authorId="0" shapeId="0" xr:uid="{1E20743F-DB50-43AC-AA72-F3B05695F316}">
      <text>
        <r>
          <rPr>
            <b/>
            <sz val="9"/>
            <color indexed="81"/>
            <rFont val="Tahoma"/>
            <family val="2"/>
          </rPr>
          <t>Claudia Perilla:</t>
        </r>
        <r>
          <rPr>
            <sz val="9"/>
            <color indexed="81"/>
            <rFont val="Tahoma"/>
            <family val="2"/>
          </rPr>
          <t xml:space="preserve">
Diligenciar costo de estampado</t>
        </r>
      </text>
    </comment>
    <comment ref="G41" authorId="0" shapeId="0" xr:uid="{E064AD15-F111-4027-B851-03499C9A13CA}">
      <text>
        <r>
          <rPr>
            <b/>
            <sz val="9"/>
            <color indexed="81"/>
            <rFont val="Tahoma"/>
            <family val="2"/>
          </rPr>
          <t>Claudia Perilla:</t>
        </r>
        <r>
          <rPr>
            <sz val="9"/>
            <color indexed="81"/>
            <rFont val="Tahoma"/>
            <family val="2"/>
          </rPr>
          <t xml:space="preserve">
Debe escoger el
 color de papel </t>
        </r>
      </text>
    </comment>
    <comment ref="P41" authorId="0" shapeId="0" xr:uid="{67A250CE-83EC-499E-8B72-6E35EFA48A9B}">
      <text>
        <r>
          <rPr>
            <b/>
            <sz val="9"/>
            <color indexed="81"/>
            <rFont val="Tahoma"/>
            <family val="2"/>
          </rPr>
          <t>Claudia Perilla:</t>
        </r>
        <r>
          <rPr>
            <sz val="9"/>
            <color indexed="81"/>
            <rFont val="Tahoma"/>
            <family val="2"/>
          </rPr>
          <t xml:space="preserve">
Debe diligenciarv el ancho del papel</t>
        </r>
      </text>
    </comment>
    <comment ref="U41" authorId="0" shapeId="0" xr:uid="{2CC82454-24A1-448A-BE30-B0AA0BC43D67}">
      <text>
        <r>
          <rPr>
            <b/>
            <sz val="9"/>
            <color indexed="81"/>
            <rFont val="Tahoma"/>
            <family val="2"/>
          </rPr>
          <t>Claudia Perilla:</t>
        </r>
        <r>
          <rPr>
            <sz val="9"/>
            <color indexed="81"/>
            <rFont val="Tahoma"/>
            <family val="2"/>
          </rPr>
          <t xml:space="preserve">
Debe diligenciar el alto del papel</t>
        </r>
      </text>
    </comment>
    <comment ref="G42" authorId="0" shapeId="0" xr:uid="{287CBFAA-18BB-4009-B827-C6DFB5D37E72}">
      <text>
        <r>
          <rPr>
            <b/>
            <sz val="9"/>
            <color indexed="81"/>
            <rFont val="Tahoma"/>
            <family val="2"/>
          </rPr>
          <t>Claudia Perilla:</t>
        </r>
        <r>
          <rPr>
            <sz val="9"/>
            <color indexed="81"/>
            <rFont val="Tahoma"/>
            <family val="2"/>
          </rPr>
          <t xml:space="preserve">
Debe escoger el
 color de papel </t>
        </r>
      </text>
    </comment>
    <comment ref="P42" authorId="0" shapeId="0" xr:uid="{7CDD7432-4675-4B3E-BA9D-3C7CD104E5DA}">
      <text>
        <r>
          <rPr>
            <b/>
            <sz val="9"/>
            <color indexed="81"/>
            <rFont val="Tahoma"/>
            <family val="2"/>
          </rPr>
          <t>Claudia Perilla:</t>
        </r>
        <r>
          <rPr>
            <sz val="9"/>
            <color indexed="81"/>
            <rFont val="Tahoma"/>
            <family val="2"/>
          </rPr>
          <t xml:space="preserve">
Debe diligenciarv el ancho del papel</t>
        </r>
      </text>
    </comment>
    <comment ref="U42" authorId="0" shapeId="0" xr:uid="{38CEC974-B600-4B2C-93FE-2F227C4F9B82}">
      <text>
        <r>
          <rPr>
            <b/>
            <sz val="9"/>
            <color indexed="81"/>
            <rFont val="Tahoma"/>
            <family val="2"/>
          </rPr>
          <t>Claudia Perilla:</t>
        </r>
        <r>
          <rPr>
            <sz val="9"/>
            <color indexed="81"/>
            <rFont val="Tahoma"/>
            <family val="2"/>
          </rPr>
          <t xml:space="preserve">
Debe diligenciar el alto del papel</t>
        </r>
      </text>
    </comment>
    <comment ref="W43" authorId="0" shapeId="0" xr:uid="{6E361E5F-EC1B-46CA-B429-764130368D8E}">
      <text>
        <r>
          <rPr>
            <b/>
            <sz val="9"/>
            <color indexed="81"/>
            <rFont val="Tahoma"/>
            <family val="2"/>
          </rPr>
          <t>Claudia Perilla:</t>
        </r>
        <r>
          <rPr>
            <sz val="9"/>
            <color indexed="81"/>
            <rFont val="Tahoma"/>
            <family val="2"/>
          </rPr>
          <t xml:space="preserve">
No debe cambiar este numero</t>
        </r>
      </text>
    </comment>
    <comment ref="AE43" authorId="0" shapeId="0" xr:uid="{70115782-BB3E-4621-A5B0-41C7DA530683}">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5C3AAF6-45B7-4D3D-A574-5538175D91CA}">
      <text>
        <r>
          <rPr>
            <b/>
            <sz val="9"/>
            <color indexed="81"/>
            <rFont val="Tahoma"/>
            <family val="2"/>
          </rPr>
          <t>Claudia Perilla:</t>
        </r>
        <r>
          <rPr>
            <sz val="9"/>
            <color indexed="81"/>
            <rFont val="Tahoma"/>
            <family val="2"/>
          </rPr>
          <t xml:space="preserve">
No debe cambiar este numero</t>
        </r>
      </text>
    </comment>
    <comment ref="AE45" authorId="0" shapeId="0" xr:uid="{1140B70A-AC4B-4DA8-BCC4-11EB98D511A1}">
      <text>
        <r>
          <rPr>
            <b/>
            <sz val="9"/>
            <color indexed="81"/>
            <rFont val="Tahoma"/>
            <family val="2"/>
          </rPr>
          <t>Claudia Perilla:</t>
        </r>
        <r>
          <rPr>
            <sz val="9"/>
            <color indexed="81"/>
            <rFont val="Tahoma"/>
            <family val="2"/>
          </rPr>
          <t xml:space="preserve">
Este 1 es fijo siempre
</t>
        </r>
      </text>
    </comment>
    <comment ref="AE46" authorId="0" shapeId="0" xr:uid="{B527E53A-E1EB-4827-9151-6E1477E236CD}">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284D8-9B7A-4C88-BAAC-263386901DB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1E1878-7356-4CBA-B105-FF69E4B90DB7}">
      <text>
        <r>
          <rPr>
            <b/>
            <sz val="9"/>
            <color indexed="81"/>
            <rFont val="Tahoma"/>
            <family val="2"/>
          </rPr>
          <t>Claudia Perilla:</t>
        </r>
        <r>
          <rPr>
            <sz val="9"/>
            <color indexed="81"/>
            <rFont val="Tahoma"/>
            <family val="2"/>
          </rPr>
          <t xml:space="preserve">
No debe cambiar este numero</t>
        </r>
      </text>
    </comment>
    <comment ref="G48" authorId="0" shapeId="0" xr:uid="{FC9F48EB-665A-4622-B37E-5D9225690BB3}">
      <text>
        <r>
          <rPr>
            <b/>
            <sz val="9"/>
            <color indexed="81"/>
            <rFont val="Tahoma"/>
            <family val="2"/>
          </rPr>
          <t>Claudia Perilla:</t>
        </r>
        <r>
          <rPr>
            <sz val="9"/>
            <color indexed="81"/>
            <rFont val="Tahoma"/>
            <family val="2"/>
          </rPr>
          <t xml:space="preserve">
Escoja el vinilo</t>
        </r>
      </text>
    </comment>
    <comment ref="AE48" authorId="0" shapeId="0" xr:uid="{C6E74059-63F1-4EB2-A4C1-3DB9433DD71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395A70F3-335F-4887-A470-9BEA77DCEE11}">
      <text>
        <r>
          <rPr>
            <b/>
            <sz val="9"/>
            <color indexed="81"/>
            <rFont val="Tahoma"/>
            <family val="2"/>
          </rPr>
          <t>Claudia Perilla:</t>
        </r>
        <r>
          <rPr>
            <sz val="9"/>
            <color indexed="81"/>
            <rFont val="Tahoma"/>
            <family val="2"/>
          </rPr>
          <t xml:space="preserve">
Debe colocar "1" si debe llevar este material
</t>
        </r>
      </text>
    </comment>
    <comment ref="W50" authorId="0" shapeId="0" xr:uid="{A0629AE6-E465-4933-9C90-01A3F58F4B96}">
      <text>
        <r>
          <rPr>
            <b/>
            <sz val="9"/>
            <color indexed="81"/>
            <rFont val="Tahoma"/>
            <family val="2"/>
          </rPr>
          <t>Claudia Perilla:</t>
        </r>
        <r>
          <rPr>
            <sz val="9"/>
            <color indexed="81"/>
            <rFont val="Tahoma"/>
            <family val="2"/>
          </rPr>
          <t xml:space="preserve">
Debe colocar "1" si debe llevar este material
</t>
        </r>
      </text>
    </comment>
    <comment ref="W51" authorId="0" shapeId="0" xr:uid="{31A3D9FE-FC86-470E-8EAE-68ADD8CC800A}">
      <text>
        <r>
          <rPr>
            <b/>
            <sz val="9"/>
            <color indexed="81"/>
            <rFont val="Tahoma"/>
            <family val="2"/>
          </rPr>
          <t>Claudia Perilla:</t>
        </r>
        <r>
          <rPr>
            <sz val="9"/>
            <color indexed="81"/>
            <rFont val="Tahoma"/>
            <family val="2"/>
          </rPr>
          <t xml:space="preserve">
Debe colocar "1" si debe llevar este material
</t>
        </r>
      </text>
    </comment>
    <comment ref="W52" authorId="0" shapeId="0" xr:uid="{B52ADCF9-CC93-403C-8C88-E80985DF050B}">
      <text>
        <r>
          <rPr>
            <b/>
            <sz val="9"/>
            <color indexed="81"/>
            <rFont val="Tahoma"/>
            <family val="2"/>
          </rPr>
          <t>Claudia Perilla:</t>
        </r>
        <r>
          <rPr>
            <sz val="9"/>
            <color indexed="81"/>
            <rFont val="Tahoma"/>
            <family val="2"/>
          </rPr>
          <t xml:space="preserve">
Debe colocar "1" si debe llevar este material
</t>
        </r>
      </text>
    </comment>
    <comment ref="W53" authorId="0" shapeId="0" xr:uid="{B2CDD383-6F6E-4840-8BF6-E3C4091A8034}">
      <text>
        <r>
          <rPr>
            <b/>
            <sz val="9"/>
            <color indexed="81"/>
            <rFont val="Tahoma"/>
            <family val="2"/>
          </rPr>
          <t>Claudia Perilla:</t>
        </r>
        <r>
          <rPr>
            <sz val="9"/>
            <color indexed="81"/>
            <rFont val="Tahoma"/>
            <family val="2"/>
          </rPr>
          <t xml:space="preserve">
Debe colocar "1" si debe llevar este material
</t>
        </r>
      </text>
    </comment>
    <comment ref="W54" authorId="0" shapeId="0" xr:uid="{BFAC620F-7F6D-4198-919F-6C367A55CFBF}">
      <text>
        <r>
          <rPr>
            <b/>
            <sz val="9"/>
            <color indexed="81"/>
            <rFont val="Tahoma"/>
            <family val="2"/>
          </rPr>
          <t>Claudia Perilla:</t>
        </r>
        <r>
          <rPr>
            <sz val="9"/>
            <color indexed="81"/>
            <rFont val="Tahoma"/>
            <family val="2"/>
          </rPr>
          <t xml:space="preserve">
Debe colocar "1" si debe llevar este material
</t>
        </r>
      </text>
    </comment>
    <comment ref="W55" authorId="0" shapeId="0" xr:uid="{C2CE4408-8D15-4759-AF5B-9F6615AFBA07}">
      <text>
        <r>
          <rPr>
            <b/>
            <sz val="9"/>
            <color indexed="81"/>
            <rFont val="Tahoma"/>
            <family val="2"/>
          </rPr>
          <t>Claudia Perilla:</t>
        </r>
        <r>
          <rPr>
            <sz val="9"/>
            <color indexed="81"/>
            <rFont val="Tahoma"/>
            <family val="2"/>
          </rPr>
          <t xml:space="preserve">
Debe colocar "1" si debe llevar este material
</t>
        </r>
      </text>
    </comment>
    <comment ref="W56" authorId="0" shapeId="0" xr:uid="{F0A1578A-2E83-4A39-8BCA-2C398DE28D56}">
      <text>
        <r>
          <rPr>
            <b/>
            <sz val="9"/>
            <color indexed="81"/>
            <rFont val="Tahoma"/>
            <family val="2"/>
          </rPr>
          <t>Claudia Perilla:</t>
        </r>
        <r>
          <rPr>
            <sz val="9"/>
            <color indexed="81"/>
            <rFont val="Tahoma"/>
            <family val="2"/>
          </rPr>
          <t xml:space="preserve">
Debe colocar "1" si debe llevar este material
</t>
        </r>
      </text>
    </comment>
    <comment ref="W57" authorId="0" shapeId="0" xr:uid="{FFEBE8F3-97FA-42BA-9680-7E7461027BC4}">
      <text>
        <r>
          <rPr>
            <b/>
            <sz val="9"/>
            <color indexed="81"/>
            <rFont val="Tahoma"/>
            <family val="2"/>
          </rPr>
          <t>Claudia Perilla:</t>
        </r>
        <r>
          <rPr>
            <sz val="9"/>
            <color indexed="81"/>
            <rFont val="Tahoma"/>
            <family val="2"/>
          </rPr>
          <t xml:space="preserve">
Debe colocar "1" si debe llevar este material
</t>
        </r>
      </text>
    </comment>
    <comment ref="W58" authorId="0" shapeId="0" xr:uid="{A4BE75DC-F642-4945-9342-9106BE47D299}">
      <text>
        <r>
          <rPr>
            <b/>
            <sz val="9"/>
            <color indexed="81"/>
            <rFont val="Tahoma"/>
            <family val="2"/>
          </rPr>
          <t>Claudia Perilla:</t>
        </r>
        <r>
          <rPr>
            <sz val="9"/>
            <color indexed="81"/>
            <rFont val="Tahoma"/>
            <family val="2"/>
          </rPr>
          <t xml:space="preserve">
Debe colocar una 
"X" si debe llevar este material
</t>
        </r>
      </text>
    </comment>
    <comment ref="W59" authorId="0" shapeId="0" xr:uid="{BDD41CBA-AAE1-42B4-A5A0-21418FF69D00}">
      <text>
        <r>
          <rPr>
            <b/>
            <sz val="9"/>
            <color indexed="81"/>
            <rFont val="Tahoma"/>
            <family val="2"/>
          </rPr>
          <t>Claudia Perilla:</t>
        </r>
        <r>
          <rPr>
            <sz val="9"/>
            <color indexed="81"/>
            <rFont val="Tahoma"/>
            <family val="2"/>
          </rPr>
          <t xml:space="preserve">
Debe colocar una 
"X" si debe llevar este material
</t>
        </r>
      </text>
    </comment>
    <comment ref="W60" authorId="0" shapeId="0" xr:uid="{323C0934-6E7E-428D-A02F-08E0336F3ACC}">
      <text>
        <r>
          <rPr>
            <b/>
            <sz val="9"/>
            <color indexed="81"/>
            <rFont val="Tahoma"/>
            <family val="2"/>
          </rPr>
          <t>Claudia Perilla:</t>
        </r>
        <r>
          <rPr>
            <sz val="9"/>
            <color indexed="81"/>
            <rFont val="Tahoma"/>
            <family val="2"/>
          </rPr>
          <t xml:space="preserve">
Debe colocar una 
"X" si debe llevar este material
</t>
        </r>
      </text>
    </comment>
    <comment ref="W61" authorId="0" shapeId="0" xr:uid="{DFB7C703-BF63-4B32-BC05-BB89C3927FFB}">
      <text>
        <r>
          <rPr>
            <b/>
            <sz val="9"/>
            <color indexed="81"/>
            <rFont val="Tahoma"/>
            <family val="2"/>
          </rPr>
          <t>Claudia Perilla:</t>
        </r>
        <r>
          <rPr>
            <sz val="9"/>
            <color indexed="81"/>
            <rFont val="Tahoma"/>
            <family val="2"/>
          </rPr>
          <t xml:space="preserve">
Debe colocar una 
"X" si debe llevar este material
</t>
        </r>
      </text>
    </comment>
    <comment ref="W62" authorId="0" shapeId="0" xr:uid="{CE79A57E-6AC5-4786-9156-D01B056A4CAD}">
      <text>
        <r>
          <rPr>
            <b/>
            <sz val="9"/>
            <color indexed="81"/>
            <rFont val="Tahoma"/>
            <family val="2"/>
          </rPr>
          <t>Claudia Perilla:</t>
        </r>
        <r>
          <rPr>
            <sz val="9"/>
            <color indexed="81"/>
            <rFont val="Tahoma"/>
            <family val="2"/>
          </rPr>
          <t xml:space="preserve">
Debe colocar una 
"X" si debe llevar este material
</t>
        </r>
      </text>
    </comment>
    <comment ref="W63" authorId="0" shapeId="0" xr:uid="{E1369531-45B2-4387-8A58-BC2B06A45D75}">
      <text>
        <r>
          <rPr>
            <b/>
            <sz val="9"/>
            <color indexed="81"/>
            <rFont val="Tahoma"/>
            <family val="2"/>
          </rPr>
          <t>Claudia Perilla:</t>
        </r>
        <r>
          <rPr>
            <sz val="9"/>
            <color indexed="81"/>
            <rFont val="Tahoma"/>
            <family val="2"/>
          </rPr>
          <t xml:space="preserve">
Debe colocar una 
"X" si debe llevar este material
</t>
        </r>
      </text>
    </comment>
    <comment ref="W64" authorId="0" shapeId="0" xr:uid="{DF1A40BA-DDC0-4C5B-A772-8C3504CE7607}">
      <text>
        <r>
          <rPr>
            <b/>
            <sz val="9"/>
            <color indexed="81"/>
            <rFont val="Tahoma"/>
            <family val="2"/>
          </rPr>
          <t>Claudia Perilla:</t>
        </r>
        <r>
          <rPr>
            <sz val="9"/>
            <color indexed="81"/>
            <rFont val="Tahoma"/>
            <family val="2"/>
          </rPr>
          <t xml:space="preserve">
Debe colocar una 
"X" si debe llevar este material
</t>
        </r>
      </text>
    </comment>
    <comment ref="M69" authorId="0" shapeId="0" xr:uid="{80806080-7F6C-423A-B38B-55F54105ECB2}">
      <text>
        <r>
          <rPr>
            <b/>
            <sz val="9"/>
            <color indexed="81"/>
            <rFont val="Tahoma"/>
            <family val="2"/>
          </rPr>
          <t>Claudia Perilla: Coloca en la clave de clasificacion ROPMAQ1</t>
        </r>
      </text>
    </comment>
    <comment ref="AA70" authorId="0" shapeId="0" xr:uid="{9EBD4780-AB34-4602-89C3-E80970A08F6B}">
      <text>
        <r>
          <rPr>
            <b/>
            <sz val="9"/>
            <color indexed="81"/>
            <rFont val="Tahoma"/>
            <family val="2"/>
          </rPr>
          <t>Claudia Perilla:</t>
        </r>
        <r>
          <rPr>
            <sz val="9"/>
            <color indexed="81"/>
            <rFont val="Tahoma"/>
            <family val="2"/>
          </rPr>
          <t xml:space="preserve">
Diligenciar Cantidad de partes a cotar
</t>
        </r>
      </text>
    </comment>
    <comment ref="AA71" authorId="0" shapeId="0" xr:uid="{2E581FD5-BCD8-4F1E-9D46-0B53E4BD4FD7}">
      <text>
        <r>
          <rPr>
            <b/>
            <sz val="9"/>
            <color indexed="81"/>
            <rFont val="Tahoma"/>
            <family val="2"/>
          </rPr>
          <t>Claudia Perilla:</t>
        </r>
        <r>
          <rPr>
            <sz val="9"/>
            <color indexed="81"/>
            <rFont val="Tahoma"/>
            <family val="2"/>
          </rPr>
          <t xml:space="preserve">
Diligenciar Cantidad de partes a cotar</t>
        </r>
      </text>
    </comment>
    <comment ref="AA72" authorId="0" shapeId="0" xr:uid="{042FB921-D4DD-48DF-916F-16892B0EE2E9}">
      <text>
        <r>
          <rPr>
            <b/>
            <sz val="9"/>
            <color indexed="81"/>
            <rFont val="Tahoma"/>
            <family val="2"/>
          </rPr>
          <t>Claudia Perilla:</t>
        </r>
        <r>
          <rPr>
            <sz val="9"/>
            <color indexed="81"/>
            <rFont val="Tahoma"/>
            <family val="2"/>
          </rPr>
          <t xml:space="preserve">
Diligenciar Cantidad de partes a estampar</t>
        </r>
      </text>
    </comment>
    <comment ref="AA73" authorId="0" shapeId="0" xr:uid="{7F824561-117B-4092-814A-D526FD6DE346}">
      <text>
        <r>
          <rPr>
            <b/>
            <sz val="9"/>
            <color indexed="81"/>
            <rFont val="Tahoma"/>
            <family val="2"/>
          </rPr>
          <t>Claudia Perilla:</t>
        </r>
        <r>
          <rPr>
            <sz val="9"/>
            <color indexed="81"/>
            <rFont val="Tahoma"/>
            <family val="2"/>
          </rPr>
          <t xml:space="preserve">
Diligenciar Cantidad de partes a estampar</t>
        </r>
      </text>
    </comment>
    <comment ref="AD75" authorId="0" shapeId="0" xr:uid="{7DEB6ECE-9C05-4709-8A54-ED7322A3C35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65891F2-BDA5-4FDE-8F76-41D2AFD4BD61}">
      <text>
        <r>
          <rPr>
            <b/>
            <sz val="9"/>
            <color indexed="81"/>
            <rFont val="Tahoma"/>
            <family val="2"/>
          </rPr>
          <t>Claudia Perilla:</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2DFD7D7E-3790-4297-8545-2ADD2DCABAC4}">
      <text>
        <r>
          <rPr>
            <b/>
            <sz val="9"/>
            <color indexed="81"/>
            <rFont val="Tahoma"/>
            <family val="2"/>
          </rPr>
          <t>Claudia Perilla:</t>
        </r>
        <r>
          <rPr>
            <sz val="9"/>
            <color indexed="81"/>
            <rFont val="Tahoma"/>
            <family val="2"/>
          </rPr>
          <t xml:space="preserve">
Dligenciar SI si lleva , de lo contrario poner NO</t>
        </r>
      </text>
    </comment>
    <comment ref="AD3" authorId="0" shapeId="0" xr:uid="{45A6FB3D-9455-4433-BB67-F35F96D27FE7}">
      <text>
        <r>
          <rPr>
            <b/>
            <sz val="9"/>
            <color indexed="81"/>
            <rFont val="Tahoma"/>
            <family val="2"/>
          </rPr>
          <t>Claudia Perilla:</t>
        </r>
        <r>
          <rPr>
            <sz val="9"/>
            <color indexed="81"/>
            <rFont val="Tahoma"/>
            <family val="2"/>
          </rPr>
          <t xml:space="preserve">
Dligenciar SI si lleva , de lo contrario poner NO</t>
        </r>
      </text>
    </comment>
    <comment ref="AI3" authorId="0" shapeId="0" xr:uid="{7B07BC00-DCE1-40E5-9B17-6A6B4E7D06F1}">
      <text>
        <r>
          <rPr>
            <b/>
            <sz val="9"/>
            <color indexed="81"/>
            <rFont val="Tahoma"/>
            <family val="2"/>
          </rPr>
          <t>Claudia Perilla:</t>
        </r>
        <r>
          <rPr>
            <sz val="9"/>
            <color indexed="81"/>
            <rFont val="Tahoma"/>
            <family val="2"/>
          </rPr>
          <t xml:space="preserve">
Dligenciar SI si lleva , de lo contrario poner NO</t>
        </r>
      </text>
    </comment>
    <comment ref="AN3" authorId="0" shapeId="0" xr:uid="{EE794DBA-5375-44C5-9FD4-BA64AE9A2A89}">
      <text>
        <r>
          <rPr>
            <b/>
            <sz val="9"/>
            <color indexed="81"/>
            <rFont val="Tahoma"/>
            <family val="2"/>
          </rPr>
          <t>Claudia Perilla:</t>
        </r>
        <r>
          <rPr>
            <sz val="9"/>
            <color indexed="81"/>
            <rFont val="Tahoma"/>
            <family val="2"/>
          </rPr>
          <t xml:space="preserve">
Dligenciar SI si lleva , de lo contrario poner NO</t>
        </r>
      </text>
    </comment>
    <comment ref="AA6" authorId="0" shapeId="0" xr:uid="{C07A4609-E123-4995-9528-FAA5016035F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0E76CEA-FE13-4EC4-A775-778E725ADFD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5D4B4DAB-18AB-458F-A267-BE5B6478B4B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82494F10-768C-42F0-84F2-C3F8EB66DA92}">
      <text>
        <r>
          <rPr>
            <b/>
            <sz val="9"/>
            <color indexed="81"/>
            <rFont val="Tahoma"/>
            <family val="2"/>
          </rPr>
          <t>Andres Rodriguez:</t>
        </r>
        <r>
          <rPr>
            <sz val="9"/>
            <color indexed="81"/>
            <rFont val="Tahoma"/>
            <family val="2"/>
          </rPr>
          <t xml:space="preserve">
Si es Infaltable Diligencie</t>
        </r>
      </text>
    </comment>
    <comment ref="AT22" authorId="0" shapeId="0" xr:uid="{4A8D4CF8-D5BA-4981-9066-BCA9F42BDDC1}">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5D3F21C-D835-4A08-A309-4D8EDECF9B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E5B5C14-4B62-4174-A916-0BC013A1FAB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E4E0D04-78D8-42E6-8770-64554F893B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5EBE636B-AC61-48F0-9792-A1AA44DBA94A}">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C6BD3AE-EBC1-4DE0-9444-BFBED810B99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7C8593C-338E-4698-A546-99F2B6562100}">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3BFF2DD-11A7-48F8-B420-B620DB0769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E166CCDF-DAAB-4FCE-BE30-9C25F913A9E9}">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5CBDA80-D04E-487C-ABA7-4E161CED24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2972517B-C976-467B-97BA-F181EC49D4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3BDBD31-6836-486F-B810-C376FAF51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1A5F461-9ADC-4DDC-A176-3388F2B6599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30A35AE-7161-4ADF-B9EC-841308F1F4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91CC62B-271E-4C66-919B-94F31755F88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D869D9-FA78-46DF-A60A-286C3D9A52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AFF7097-BDDF-409F-9549-982B4C64947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52BD475-B82C-4DC5-888B-CB7AF33150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E139CE06-57B6-46AB-9BB3-7D47C44D13C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4AD1E19-C29B-4741-AF7D-EF0D32AC7E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35C987B-0BB4-4555-B643-1507D35CDE1D}">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1AE4819-C543-46F4-BC2C-E9303F20AE9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49BD2FD-72D0-461C-AE5C-7DA077D50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C7439BE-9732-434B-810C-164D4A0D3D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8EA22318-5708-4EEA-BB27-60E987D0B3C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B65BE8F-7D41-488D-B94B-1DD4131016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EB9AC32-4F92-4CD7-9876-3FB81F9B7F6D}">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600893C-8B96-4BD8-80D7-23C2FC3C7B8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05E78BB-191A-4805-9F68-51453D04490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F4475E6-F7A3-42BA-B1AD-F3FAA2F87A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CDE317D-7B24-44B2-9AB8-F2EEB1E414D2}">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FEFD73D-CA2E-4EF2-9C9E-CE55865053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3A98966-B079-4D85-B9F1-AF23734E792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A9DA22D-3608-4147-AF99-4B87E1E02D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7639C72-D60A-48F4-85EC-CE8BE759AC5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8471980-6DF3-40ED-9124-C5B8954B29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6E604CD-6DAD-4BDE-9EC7-2E6CC895A4FA}">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BB2E2CB-82B1-4BBF-8758-5B3AEE32866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D09711F6-EA65-4DAD-A0B6-B9B08CFDFAB6}">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51487C8-65C2-45F3-9E82-BA40503446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2E4661B6-3B06-467B-993B-C206B7CADA4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0EBB19A-3CCB-4637-8B7F-302EB0D1F64D}">
      <text>
        <r>
          <rPr>
            <b/>
            <sz val="9"/>
            <color indexed="81"/>
            <rFont val="Tahoma"/>
            <family val="2"/>
          </rPr>
          <t>Claudia Perilla:</t>
        </r>
        <r>
          <rPr>
            <sz val="9"/>
            <color indexed="81"/>
            <rFont val="Tahoma"/>
            <family val="2"/>
          </rPr>
          <t xml:space="preserve">
Debe diligenciar Version de FC</t>
        </r>
      </text>
    </comment>
    <comment ref="F6" authorId="0" shapeId="0" xr:uid="{311F02A1-2BF7-4419-986C-27A5796F7BDF}">
      <text>
        <r>
          <rPr>
            <b/>
            <sz val="9"/>
            <color indexed="81"/>
            <rFont val="Tahoma"/>
            <family val="2"/>
          </rPr>
          <t>Claudia Perilla:</t>
        </r>
        <r>
          <rPr>
            <sz val="9"/>
            <color indexed="81"/>
            <rFont val="Tahoma"/>
            <family val="2"/>
          </rPr>
          <t xml:space="preserve">
Seleccionar tipo de tejido para que calcule tasa</t>
        </r>
      </text>
    </comment>
    <comment ref="M6" authorId="0" shapeId="0" xr:uid="{C695D063-C073-4401-B897-CF45960CA30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05F5194-4878-4268-9F08-825744BD73FE}">
      <text>
        <r>
          <rPr>
            <b/>
            <sz val="9"/>
            <color indexed="81"/>
            <rFont val="Tahoma"/>
            <family val="2"/>
          </rPr>
          <t>Claudia Perilla:</t>
        </r>
        <r>
          <rPr>
            <sz val="9"/>
            <color indexed="81"/>
            <rFont val="Tahoma"/>
            <family val="2"/>
          </rPr>
          <t xml:space="preserve">
Debe colocar obligatorio # prendas por codigo de PT</t>
        </r>
      </text>
    </comment>
    <comment ref="P10" authorId="0" shapeId="0" xr:uid="{C55EC5C9-E852-42BD-8D22-DFEC8551B89A}">
      <text>
        <r>
          <rPr>
            <b/>
            <sz val="9"/>
            <color indexed="81"/>
            <rFont val="Tahoma"/>
            <family val="2"/>
          </rPr>
          <t>Claudia Perilla:</t>
        </r>
        <r>
          <rPr>
            <sz val="9"/>
            <color indexed="81"/>
            <rFont val="Tahoma"/>
            <family val="2"/>
          </rPr>
          <t xml:space="preserve">
Debe diligenciar si o no</t>
        </r>
      </text>
    </comment>
    <comment ref="B12" authorId="0" shapeId="0" xr:uid="{79AD64C1-7C52-45A6-B75C-2A6847303401}">
      <text>
        <r>
          <rPr>
            <b/>
            <sz val="9"/>
            <color indexed="81"/>
            <rFont val="Tahoma"/>
            <family val="2"/>
          </rPr>
          <t>Claudia Perilla:</t>
        </r>
        <r>
          <rPr>
            <sz val="9"/>
            <color indexed="81"/>
            <rFont val="Tahoma"/>
            <family val="2"/>
          </rPr>
          <t xml:space="preserve">
Realizar el filtro
</t>
        </r>
      </text>
    </comment>
    <comment ref="Z13" authorId="0" shapeId="0" xr:uid="{066DC52F-8C8D-484B-84F0-F8FC5EDBCF83}">
      <text>
        <r>
          <rPr>
            <b/>
            <sz val="9"/>
            <color indexed="81"/>
            <rFont val="Tahoma"/>
            <family val="2"/>
          </rPr>
          <t>Claudia Perilla:</t>
        </r>
        <r>
          <rPr>
            <sz val="9"/>
            <color indexed="81"/>
            <rFont val="Tahoma"/>
            <family val="2"/>
          </rPr>
          <t xml:space="preserve">
Diligenciar costo de estampado</t>
        </r>
      </text>
    </comment>
    <comment ref="AG13" authorId="0" shapeId="0" xr:uid="{C5AE6B87-6AF0-4D96-A366-76DF2A4CC23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163D04A8-2893-408B-B0C9-AD07525F9552}">
      <text>
        <r>
          <rPr>
            <b/>
            <sz val="9"/>
            <color indexed="81"/>
            <rFont val="Tahoma"/>
            <family val="2"/>
          </rPr>
          <t>Claudia Perilla:</t>
        </r>
        <r>
          <rPr>
            <sz val="9"/>
            <color indexed="81"/>
            <rFont val="Tahoma"/>
            <family val="2"/>
          </rPr>
          <t xml:space="preserve">
Diligenciar costo de estampado</t>
        </r>
      </text>
    </comment>
    <comment ref="Z15" authorId="0" shapeId="0" xr:uid="{84E949B0-0316-4998-AEA8-B0681E91A798}">
      <text>
        <r>
          <rPr>
            <b/>
            <sz val="9"/>
            <color indexed="81"/>
            <rFont val="Tahoma"/>
            <family val="2"/>
          </rPr>
          <t>Claudia Perilla:</t>
        </r>
        <r>
          <rPr>
            <sz val="9"/>
            <color indexed="81"/>
            <rFont val="Tahoma"/>
            <family val="2"/>
          </rPr>
          <t xml:space="preserve">
Diligenciar costo de estampado</t>
        </r>
      </text>
    </comment>
    <comment ref="Z16" authorId="0" shapeId="0" xr:uid="{15AE1B74-D35D-4B91-AA79-0E80C43FDC77}">
      <text>
        <r>
          <rPr>
            <b/>
            <sz val="9"/>
            <color indexed="81"/>
            <rFont val="Tahoma"/>
            <family val="2"/>
          </rPr>
          <t>Claudia Perilla:</t>
        </r>
        <r>
          <rPr>
            <sz val="9"/>
            <color indexed="81"/>
            <rFont val="Tahoma"/>
            <family val="2"/>
          </rPr>
          <t xml:space="preserve">
Diligenciar costo de estampado</t>
        </r>
      </text>
    </comment>
    <comment ref="Z17" authorId="0" shapeId="0" xr:uid="{5B5B2CC0-DC2F-4998-8674-312B47063B06}">
      <text>
        <r>
          <rPr>
            <b/>
            <sz val="9"/>
            <color indexed="81"/>
            <rFont val="Tahoma"/>
            <family val="2"/>
          </rPr>
          <t>Claudia Perilla:</t>
        </r>
        <r>
          <rPr>
            <sz val="9"/>
            <color indexed="81"/>
            <rFont val="Tahoma"/>
            <family val="2"/>
          </rPr>
          <t xml:space="preserve">
Diligenciar costo de estampado</t>
        </r>
      </text>
    </comment>
    <comment ref="Z18" authorId="0" shapeId="0" xr:uid="{C8F3A130-B7ED-4A91-AF01-5D21F80E60C8}">
      <text>
        <r>
          <rPr>
            <b/>
            <sz val="9"/>
            <color indexed="81"/>
            <rFont val="Tahoma"/>
            <family val="2"/>
          </rPr>
          <t>Claudia Perilla:</t>
        </r>
        <r>
          <rPr>
            <sz val="9"/>
            <color indexed="81"/>
            <rFont val="Tahoma"/>
            <family val="2"/>
          </rPr>
          <t xml:space="preserve">
Diligenciar costo de estampado</t>
        </r>
      </text>
    </comment>
    <comment ref="Z19" authorId="0" shapeId="0" xr:uid="{F4401318-9C89-4073-82E2-9C1E340AECC0}">
      <text>
        <r>
          <rPr>
            <b/>
            <sz val="9"/>
            <color indexed="81"/>
            <rFont val="Tahoma"/>
            <family val="2"/>
          </rPr>
          <t>Claudia Perilla:</t>
        </r>
        <r>
          <rPr>
            <sz val="9"/>
            <color indexed="81"/>
            <rFont val="Tahoma"/>
            <family val="2"/>
          </rPr>
          <t xml:space="preserve">
Diligenciar costo de estampado</t>
        </r>
      </text>
    </comment>
    <comment ref="Z20" authorId="0" shapeId="0" xr:uid="{799B28A6-CA66-4746-8EF3-9D3216CE090E}">
      <text>
        <r>
          <rPr>
            <b/>
            <sz val="9"/>
            <color indexed="81"/>
            <rFont val="Tahoma"/>
            <family val="2"/>
          </rPr>
          <t>Claudia Perilla:</t>
        </r>
        <r>
          <rPr>
            <sz val="9"/>
            <color indexed="81"/>
            <rFont val="Tahoma"/>
            <family val="2"/>
          </rPr>
          <t xml:space="preserve">
Diligenciar costo de estampado</t>
        </r>
      </text>
    </comment>
    <comment ref="Z21" authorId="0" shapeId="0" xr:uid="{E9F715CB-69AE-45FA-917C-D4E57ED33CF0}">
      <text>
        <r>
          <rPr>
            <b/>
            <sz val="9"/>
            <color indexed="81"/>
            <rFont val="Tahoma"/>
            <family val="2"/>
          </rPr>
          <t>Claudia Perilla:</t>
        </r>
        <r>
          <rPr>
            <sz val="9"/>
            <color indexed="81"/>
            <rFont val="Tahoma"/>
            <family val="2"/>
          </rPr>
          <t xml:space="preserve">
Diligenciar costo de estampado</t>
        </r>
      </text>
    </comment>
    <comment ref="Z22" authorId="0" shapeId="0" xr:uid="{93A9F1A5-3B1A-445E-B311-956F361A2D8C}">
      <text>
        <r>
          <rPr>
            <b/>
            <sz val="9"/>
            <color indexed="81"/>
            <rFont val="Tahoma"/>
            <family val="2"/>
          </rPr>
          <t>Claudia Perilla:</t>
        </r>
        <r>
          <rPr>
            <sz val="9"/>
            <color indexed="81"/>
            <rFont val="Tahoma"/>
            <family val="2"/>
          </rPr>
          <t xml:space="preserve">
Diligenciar costo de estampado</t>
        </r>
      </text>
    </comment>
    <comment ref="Z23" authorId="0" shapeId="0" xr:uid="{D31994F7-EF2B-4CFB-BFC4-B562FB5CFF2A}">
      <text>
        <r>
          <rPr>
            <b/>
            <sz val="9"/>
            <color indexed="81"/>
            <rFont val="Tahoma"/>
            <family val="2"/>
          </rPr>
          <t>Claudia Perilla:</t>
        </r>
        <r>
          <rPr>
            <sz val="9"/>
            <color indexed="81"/>
            <rFont val="Tahoma"/>
            <family val="2"/>
          </rPr>
          <t xml:space="preserve">
Diligenciar costo de estampado</t>
        </r>
      </text>
    </comment>
    <comment ref="Z24" authorId="0" shapeId="0" xr:uid="{DC84A026-6A4E-43DD-B34D-16F3C7DF24FD}">
      <text>
        <r>
          <rPr>
            <b/>
            <sz val="9"/>
            <color indexed="81"/>
            <rFont val="Tahoma"/>
            <family val="2"/>
          </rPr>
          <t>Claudia Perilla:</t>
        </r>
        <r>
          <rPr>
            <sz val="9"/>
            <color indexed="81"/>
            <rFont val="Tahoma"/>
            <family val="2"/>
          </rPr>
          <t xml:space="preserve">
Diligenciar costo de estampado</t>
        </r>
      </text>
    </comment>
    <comment ref="Z25" authorId="0" shapeId="0" xr:uid="{D7E577CB-2D87-4B02-A66A-E46856075FD7}">
      <text>
        <r>
          <rPr>
            <b/>
            <sz val="9"/>
            <color indexed="81"/>
            <rFont val="Tahoma"/>
            <family val="2"/>
          </rPr>
          <t>Claudia Perilla:</t>
        </r>
        <r>
          <rPr>
            <sz val="9"/>
            <color indexed="81"/>
            <rFont val="Tahoma"/>
            <family val="2"/>
          </rPr>
          <t xml:space="preserve">
Diligenciar costo de estampado</t>
        </r>
      </text>
    </comment>
    <comment ref="Z26" authorId="0" shapeId="0" xr:uid="{312614B2-BC83-43EE-B46F-0D69609269AE}">
      <text>
        <r>
          <rPr>
            <b/>
            <sz val="9"/>
            <color indexed="81"/>
            <rFont val="Tahoma"/>
            <family val="2"/>
          </rPr>
          <t>Claudia Perilla:</t>
        </r>
        <r>
          <rPr>
            <sz val="9"/>
            <color indexed="81"/>
            <rFont val="Tahoma"/>
            <family val="2"/>
          </rPr>
          <t xml:space="preserve">
Diligenciar costo de estampado</t>
        </r>
      </text>
    </comment>
    <comment ref="Z27" authorId="0" shapeId="0" xr:uid="{A484F421-5804-43EA-B33F-2B7603D30F0E}">
      <text>
        <r>
          <rPr>
            <b/>
            <sz val="9"/>
            <color indexed="81"/>
            <rFont val="Tahoma"/>
            <family val="2"/>
          </rPr>
          <t>Claudia Perilla:</t>
        </r>
        <r>
          <rPr>
            <sz val="9"/>
            <color indexed="81"/>
            <rFont val="Tahoma"/>
            <family val="2"/>
          </rPr>
          <t xml:space="preserve">
Diligenciar costo de estampado</t>
        </r>
      </text>
    </comment>
    <comment ref="Z28" authorId="0" shapeId="0" xr:uid="{F33FAB8F-2F19-42FB-BADE-916A5EDB7855}">
      <text>
        <r>
          <rPr>
            <b/>
            <sz val="9"/>
            <color indexed="81"/>
            <rFont val="Tahoma"/>
            <family val="2"/>
          </rPr>
          <t>Claudia Perilla:</t>
        </r>
        <r>
          <rPr>
            <sz val="9"/>
            <color indexed="81"/>
            <rFont val="Tahoma"/>
            <family val="2"/>
          </rPr>
          <t xml:space="preserve">
Diligenciar costo de estampado</t>
        </r>
      </text>
    </comment>
    <comment ref="Z29" authorId="0" shapeId="0" xr:uid="{899A6BED-FAE0-43B3-A696-F1913433D886}">
      <text>
        <r>
          <rPr>
            <b/>
            <sz val="9"/>
            <color indexed="81"/>
            <rFont val="Tahoma"/>
            <family val="2"/>
          </rPr>
          <t>Claudia Perilla:</t>
        </r>
        <r>
          <rPr>
            <sz val="9"/>
            <color indexed="81"/>
            <rFont val="Tahoma"/>
            <family val="2"/>
          </rPr>
          <t xml:space="preserve">
Diligenciar costo de estampado</t>
        </r>
      </text>
    </comment>
    <comment ref="Z30" authorId="0" shapeId="0" xr:uid="{621F56FF-B9A4-4728-97B4-7CEAD49B22F9}">
      <text>
        <r>
          <rPr>
            <b/>
            <sz val="9"/>
            <color indexed="81"/>
            <rFont val="Tahoma"/>
            <family val="2"/>
          </rPr>
          <t>Claudia Perilla:</t>
        </r>
        <r>
          <rPr>
            <sz val="9"/>
            <color indexed="81"/>
            <rFont val="Tahoma"/>
            <family val="2"/>
          </rPr>
          <t xml:space="preserve">
Diligenciar costo de estampado</t>
        </r>
      </text>
    </comment>
    <comment ref="Z31" authorId="0" shapeId="0" xr:uid="{2610F016-F246-40C2-A953-26D7BDDE8238}">
      <text>
        <r>
          <rPr>
            <b/>
            <sz val="9"/>
            <color indexed="81"/>
            <rFont val="Tahoma"/>
            <family val="2"/>
          </rPr>
          <t>Claudia Perilla:</t>
        </r>
        <r>
          <rPr>
            <sz val="9"/>
            <color indexed="81"/>
            <rFont val="Tahoma"/>
            <family val="2"/>
          </rPr>
          <t xml:space="preserve">
Diligenciar costo de estampado</t>
        </r>
      </text>
    </comment>
    <comment ref="Z32" authorId="0" shapeId="0" xr:uid="{8DD8B59A-DAAA-4B9F-B29F-0AAEC6C8EAEF}">
      <text>
        <r>
          <rPr>
            <b/>
            <sz val="9"/>
            <color indexed="81"/>
            <rFont val="Tahoma"/>
            <family val="2"/>
          </rPr>
          <t>Claudia Perilla:</t>
        </r>
        <r>
          <rPr>
            <sz val="9"/>
            <color indexed="81"/>
            <rFont val="Tahoma"/>
            <family val="2"/>
          </rPr>
          <t xml:space="preserve">
Diligenciar costo de estampado</t>
        </r>
      </text>
    </comment>
    <comment ref="G41" authorId="0" shapeId="0" xr:uid="{D1E3A2C8-23DB-420B-9B42-AF6B29B40E04}">
      <text>
        <r>
          <rPr>
            <b/>
            <sz val="9"/>
            <color indexed="81"/>
            <rFont val="Tahoma"/>
            <family val="2"/>
          </rPr>
          <t>Claudia Perilla:</t>
        </r>
        <r>
          <rPr>
            <sz val="9"/>
            <color indexed="81"/>
            <rFont val="Tahoma"/>
            <family val="2"/>
          </rPr>
          <t xml:space="preserve">
Debe escoger el
 color de papel </t>
        </r>
      </text>
    </comment>
    <comment ref="P41" authorId="0" shapeId="0" xr:uid="{8742189B-BA13-464F-B360-86634F1CC3B0}">
      <text>
        <r>
          <rPr>
            <b/>
            <sz val="9"/>
            <color indexed="81"/>
            <rFont val="Tahoma"/>
            <family val="2"/>
          </rPr>
          <t>Claudia Perilla:</t>
        </r>
        <r>
          <rPr>
            <sz val="9"/>
            <color indexed="81"/>
            <rFont val="Tahoma"/>
            <family val="2"/>
          </rPr>
          <t xml:space="preserve">
Debe diligenciarv el ancho del papel</t>
        </r>
      </text>
    </comment>
    <comment ref="U41" authorId="0" shapeId="0" xr:uid="{82A1470E-2B55-413D-B6BA-D3B3D84EDD6E}">
      <text>
        <r>
          <rPr>
            <b/>
            <sz val="9"/>
            <color indexed="81"/>
            <rFont val="Tahoma"/>
            <family val="2"/>
          </rPr>
          <t>Claudia Perilla:</t>
        </r>
        <r>
          <rPr>
            <sz val="9"/>
            <color indexed="81"/>
            <rFont val="Tahoma"/>
            <family val="2"/>
          </rPr>
          <t xml:space="preserve">
Debe diligenciar el alto del papel</t>
        </r>
      </text>
    </comment>
    <comment ref="G42" authorId="0" shapeId="0" xr:uid="{CAE2DEB8-F536-4E5D-834D-620B899F7798}">
      <text>
        <r>
          <rPr>
            <b/>
            <sz val="9"/>
            <color indexed="81"/>
            <rFont val="Tahoma"/>
            <family val="2"/>
          </rPr>
          <t>Claudia Perilla:</t>
        </r>
        <r>
          <rPr>
            <sz val="9"/>
            <color indexed="81"/>
            <rFont val="Tahoma"/>
            <family val="2"/>
          </rPr>
          <t xml:space="preserve">
Debe escoger el
 color de papel </t>
        </r>
      </text>
    </comment>
    <comment ref="P42" authorId="0" shapeId="0" xr:uid="{8990BFFB-8CDE-430A-86B4-684A8D768A76}">
      <text>
        <r>
          <rPr>
            <b/>
            <sz val="9"/>
            <color indexed="81"/>
            <rFont val="Tahoma"/>
            <family val="2"/>
          </rPr>
          <t>Claudia Perilla:</t>
        </r>
        <r>
          <rPr>
            <sz val="9"/>
            <color indexed="81"/>
            <rFont val="Tahoma"/>
            <family val="2"/>
          </rPr>
          <t xml:space="preserve">
Debe diligenciarv el ancho del papel</t>
        </r>
      </text>
    </comment>
    <comment ref="U42" authorId="0" shapeId="0" xr:uid="{6236B3F4-CBA8-4F6E-A1F0-AE8ABAD55CD6}">
      <text>
        <r>
          <rPr>
            <b/>
            <sz val="9"/>
            <color indexed="81"/>
            <rFont val="Tahoma"/>
            <family val="2"/>
          </rPr>
          <t>Claudia Perilla:</t>
        </r>
        <r>
          <rPr>
            <sz val="9"/>
            <color indexed="81"/>
            <rFont val="Tahoma"/>
            <family val="2"/>
          </rPr>
          <t xml:space="preserve">
Debe diligenciar el alto del papel</t>
        </r>
      </text>
    </comment>
    <comment ref="W43" authorId="0" shapeId="0" xr:uid="{B85192CA-43C7-433D-BBD0-6046243A00F0}">
      <text>
        <r>
          <rPr>
            <b/>
            <sz val="9"/>
            <color indexed="81"/>
            <rFont val="Tahoma"/>
            <family val="2"/>
          </rPr>
          <t>Claudia Perilla:</t>
        </r>
        <r>
          <rPr>
            <sz val="9"/>
            <color indexed="81"/>
            <rFont val="Tahoma"/>
            <family val="2"/>
          </rPr>
          <t xml:space="preserve">
No debe cambiar este numero</t>
        </r>
      </text>
    </comment>
    <comment ref="AE43" authorId="0" shapeId="0" xr:uid="{C7AA5B2B-48B9-4C42-8F34-BCF241952A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4AA352B1-6E87-4BD8-9AE5-5621C8DD1304}">
      <text>
        <r>
          <rPr>
            <b/>
            <sz val="9"/>
            <color indexed="81"/>
            <rFont val="Tahoma"/>
            <family val="2"/>
          </rPr>
          <t>Claudia Perilla:</t>
        </r>
        <r>
          <rPr>
            <sz val="9"/>
            <color indexed="81"/>
            <rFont val="Tahoma"/>
            <family val="2"/>
          </rPr>
          <t xml:space="preserve">
No debe cambiar este numero</t>
        </r>
      </text>
    </comment>
    <comment ref="AE45" authorId="0" shapeId="0" xr:uid="{A212BBDC-A0C5-4944-AB3C-4B1F36542846}">
      <text>
        <r>
          <rPr>
            <b/>
            <sz val="9"/>
            <color indexed="81"/>
            <rFont val="Tahoma"/>
            <family val="2"/>
          </rPr>
          <t>Claudia Perilla:</t>
        </r>
        <r>
          <rPr>
            <sz val="9"/>
            <color indexed="81"/>
            <rFont val="Tahoma"/>
            <family val="2"/>
          </rPr>
          <t xml:space="preserve">
Este 1 es fijo siempre
</t>
        </r>
      </text>
    </comment>
    <comment ref="AE46" authorId="0" shapeId="0" xr:uid="{2BAE256C-C621-4632-822C-51FDEBF9352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4DC5C17D-C235-4BFE-9C29-0226BF49DC6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5F276773-762D-43B1-8428-04355BCD1AAD}">
      <text>
        <r>
          <rPr>
            <b/>
            <sz val="9"/>
            <color indexed="81"/>
            <rFont val="Tahoma"/>
            <family val="2"/>
          </rPr>
          <t>Claudia Perilla:</t>
        </r>
        <r>
          <rPr>
            <sz val="9"/>
            <color indexed="81"/>
            <rFont val="Tahoma"/>
            <family val="2"/>
          </rPr>
          <t xml:space="preserve">
No debe cambiar este numero</t>
        </r>
      </text>
    </comment>
    <comment ref="G48" authorId="0" shapeId="0" xr:uid="{03332E9F-6901-46B2-937B-083B5343909B}">
      <text>
        <r>
          <rPr>
            <b/>
            <sz val="9"/>
            <color indexed="81"/>
            <rFont val="Tahoma"/>
            <family val="2"/>
          </rPr>
          <t>Claudia Perilla:</t>
        </r>
        <r>
          <rPr>
            <sz val="9"/>
            <color indexed="81"/>
            <rFont val="Tahoma"/>
            <family val="2"/>
          </rPr>
          <t xml:space="preserve">
Escoja el vinilo</t>
        </r>
      </text>
    </comment>
    <comment ref="AE48" authorId="0" shapeId="0" xr:uid="{B133D04B-5211-4ABE-BF2D-C7FD4CD5F4B7}">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3C457D-146F-4EC7-A0A7-49399CC47CF2}">
      <text>
        <r>
          <rPr>
            <b/>
            <sz val="9"/>
            <color indexed="81"/>
            <rFont val="Tahoma"/>
            <family val="2"/>
          </rPr>
          <t>Claudia Perilla:</t>
        </r>
        <r>
          <rPr>
            <sz val="9"/>
            <color indexed="81"/>
            <rFont val="Tahoma"/>
            <family val="2"/>
          </rPr>
          <t xml:space="preserve">
Debe colocar "1" si debe llevar este material
</t>
        </r>
      </text>
    </comment>
    <comment ref="W50" authorId="0" shapeId="0" xr:uid="{1C3E86A8-7A97-4B9F-A341-29A16B5C6BBD}">
      <text>
        <r>
          <rPr>
            <b/>
            <sz val="9"/>
            <color indexed="81"/>
            <rFont val="Tahoma"/>
            <family val="2"/>
          </rPr>
          <t>Claudia Perilla:</t>
        </r>
        <r>
          <rPr>
            <sz val="9"/>
            <color indexed="81"/>
            <rFont val="Tahoma"/>
            <family val="2"/>
          </rPr>
          <t xml:space="preserve">
Debe colocar "1" si debe llevar este material
</t>
        </r>
      </text>
    </comment>
    <comment ref="W51" authorId="0" shapeId="0" xr:uid="{950866BB-4DA4-404A-A3AC-8DA93E4B3B08}">
      <text>
        <r>
          <rPr>
            <b/>
            <sz val="9"/>
            <color indexed="81"/>
            <rFont val="Tahoma"/>
            <family val="2"/>
          </rPr>
          <t>Claudia Perilla:</t>
        </r>
        <r>
          <rPr>
            <sz val="9"/>
            <color indexed="81"/>
            <rFont val="Tahoma"/>
            <family val="2"/>
          </rPr>
          <t xml:space="preserve">
Debe colocar "1" si debe llevar este material
</t>
        </r>
      </text>
    </comment>
    <comment ref="W52" authorId="0" shapeId="0" xr:uid="{F291B2C4-8395-4069-B508-DE23FA3F1B01}">
      <text>
        <r>
          <rPr>
            <b/>
            <sz val="9"/>
            <color indexed="81"/>
            <rFont val="Tahoma"/>
            <family val="2"/>
          </rPr>
          <t>Claudia Perilla:</t>
        </r>
        <r>
          <rPr>
            <sz val="9"/>
            <color indexed="81"/>
            <rFont val="Tahoma"/>
            <family val="2"/>
          </rPr>
          <t xml:space="preserve">
Debe colocar "1" si debe llevar este material
</t>
        </r>
      </text>
    </comment>
    <comment ref="W53" authorId="0" shapeId="0" xr:uid="{D95133D0-72AE-4A68-AE96-5CC845240886}">
      <text>
        <r>
          <rPr>
            <b/>
            <sz val="9"/>
            <color indexed="81"/>
            <rFont val="Tahoma"/>
            <family val="2"/>
          </rPr>
          <t>Claudia Perilla:</t>
        </r>
        <r>
          <rPr>
            <sz val="9"/>
            <color indexed="81"/>
            <rFont val="Tahoma"/>
            <family val="2"/>
          </rPr>
          <t xml:space="preserve">
Debe colocar "1" si debe llevar este material
</t>
        </r>
      </text>
    </comment>
    <comment ref="W54" authorId="0" shapeId="0" xr:uid="{519CAE3C-9E19-4FE5-BAF0-914D16D4E0B7}">
      <text>
        <r>
          <rPr>
            <b/>
            <sz val="9"/>
            <color indexed="81"/>
            <rFont val="Tahoma"/>
            <family val="2"/>
          </rPr>
          <t>Claudia Perilla:</t>
        </r>
        <r>
          <rPr>
            <sz val="9"/>
            <color indexed="81"/>
            <rFont val="Tahoma"/>
            <family val="2"/>
          </rPr>
          <t xml:space="preserve">
Debe colocar "1" si debe llevar este material
</t>
        </r>
      </text>
    </comment>
    <comment ref="W55" authorId="0" shapeId="0" xr:uid="{1FBE934F-6B88-4966-8E54-9E30F2217B77}">
      <text>
        <r>
          <rPr>
            <b/>
            <sz val="9"/>
            <color indexed="81"/>
            <rFont val="Tahoma"/>
            <family val="2"/>
          </rPr>
          <t>Claudia Perilla:</t>
        </r>
        <r>
          <rPr>
            <sz val="9"/>
            <color indexed="81"/>
            <rFont val="Tahoma"/>
            <family val="2"/>
          </rPr>
          <t xml:space="preserve">
Debe colocar "1" si debe llevar este material
</t>
        </r>
      </text>
    </comment>
    <comment ref="W56" authorId="0" shapeId="0" xr:uid="{82394BDD-A8AE-4C8A-AB91-81C7D56995EA}">
      <text>
        <r>
          <rPr>
            <b/>
            <sz val="9"/>
            <color indexed="81"/>
            <rFont val="Tahoma"/>
            <family val="2"/>
          </rPr>
          <t>Claudia Perilla:</t>
        </r>
        <r>
          <rPr>
            <sz val="9"/>
            <color indexed="81"/>
            <rFont val="Tahoma"/>
            <family val="2"/>
          </rPr>
          <t xml:space="preserve">
Debe colocar "1" si debe llevar este material
</t>
        </r>
      </text>
    </comment>
    <comment ref="W57" authorId="0" shapeId="0" xr:uid="{9D7F8844-A9EE-4B24-B48B-B309D36F14F5}">
      <text>
        <r>
          <rPr>
            <b/>
            <sz val="9"/>
            <color indexed="81"/>
            <rFont val="Tahoma"/>
            <family val="2"/>
          </rPr>
          <t>Claudia Perilla:</t>
        </r>
        <r>
          <rPr>
            <sz val="9"/>
            <color indexed="81"/>
            <rFont val="Tahoma"/>
            <family val="2"/>
          </rPr>
          <t xml:space="preserve">
Debe colocar "1" si debe llevar este material
</t>
        </r>
      </text>
    </comment>
    <comment ref="W58" authorId="0" shapeId="0" xr:uid="{71045DCE-2753-4865-A0A2-350D65054687}">
      <text>
        <r>
          <rPr>
            <b/>
            <sz val="9"/>
            <color indexed="81"/>
            <rFont val="Tahoma"/>
            <family val="2"/>
          </rPr>
          <t>Claudia Perilla:</t>
        </r>
        <r>
          <rPr>
            <sz val="9"/>
            <color indexed="81"/>
            <rFont val="Tahoma"/>
            <family val="2"/>
          </rPr>
          <t xml:space="preserve">
Debe colocar una 
"X" si debe llevar este material
</t>
        </r>
      </text>
    </comment>
    <comment ref="W59" authorId="0" shapeId="0" xr:uid="{1475E3D7-6D28-4C5F-B5E3-07BE151756E5}">
      <text>
        <r>
          <rPr>
            <b/>
            <sz val="9"/>
            <color indexed="81"/>
            <rFont val="Tahoma"/>
            <family val="2"/>
          </rPr>
          <t>Claudia Perilla:</t>
        </r>
        <r>
          <rPr>
            <sz val="9"/>
            <color indexed="81"/>
            <rFont val="Tahoma"/>
            <family val="2"/>
          </rPr>
          <t xml:space="preserve">
Debe colocar una 
"X" si debe llevar este material
</t>
        </r>
      </text>
    </comment>
    <comment ref="W60" authorId="0" shapeId="0" xr:uid="{E77ECE00-9CCC-4FAB-8770-4813830D6E44}">
      <text>
        <r>
          <rPr>
            <b/>
            <sz val="9"/>
            <color indexed="81"/>
            <rFont val="Tahoma"/>
            <family val="2"/>
          </rPr>
          <t>Claudia Perilla:</t>
        </r>
        <r>
          <rPr>
            <sz val="9"/>
            <color indexed="81"/>
            <rFont val="Tahoma"/>
            <family val="2"/>
          </rPr>
          <t xml:space="preserve">
Debe colocar una 
"X" si debe llevar este material
</t>
        </r>
      </text>
    </comment>
    <comment ref="W61" authorId="0" shapeId="0" xr:uid="{E487F7AE-2A10-41B9-85A8-334FAA64FDE4}">
      <text>
        <r>
          <rPr>
            <b/>
            <sz val="9"/>
            <color indexed="81"/>
            <rFont val="Tahoma"/>
            <family val="2"/>
          </rPr>
          <t>Claudia Perilla:</t>
        </r>
        <r>
          <rPr>
            <sz val="9"/>
            <color indexed="81"/>
            <rFont val="Tahoma"/>
            <family val="2"/>
          </rPr>
          <t xml:space="preserve">
Debe colocar una 
"X" si debe llevar este material
</t>
        </r>
      </text>
    </comment>
    <comment ref="W62" authorId="0" shapeId="0" xr:uid="{98491606-CCE4-4B84-99CA-F62C6CD6BC59}">
      <text>
        <r>
          <rPr>
            <b/>
            <sz val="9"/>
            <color indexed="81"/>
            <rFont val="Tahoma"/>
            <family val="2"/>
          </rPr>
          <t>Claudia Perilla:</t>
        </r>
        <r>
          <rPr>
            <sz val="9"/>
            <color indexed="81"/>
            <rFont val="Tahoma"/>
            <family val="2"/>
          </rPr>
          <t xml:space="preserve">
Debe colocar una 
"X" si debe llevar este material
</t>
        </r>
      </text>
    </comment>
    <comment ref="W63" authorId="0" shapeId="0" xr:uid="{CFB8DE36-3A56-43AD-99C2-E69FD8DEF966}">
      <text>
        <r>
          <rPr>
            <b/>
            <sz val="9"/>
            <color indexed="81"/>
            <rFont val="Tahoma"/>
            <family val="2"/>
          </rPr>
          <t>Claudia Perilla:</t>
        </r>
        <r>
          <rPr>
            <sz val="9"/>
            <color indexed="81"/>
            <rFont val="Tahoma"/>
            <family val="2"/>
          </rPr>
          <t xml:space="preserve">
Debe colocar una 
"X" si debe llevar este material
</t>
        </r>
      </text>
    </comment>
    <comment ref="W64" authorId="0" shapeId="0" xr:uid="{AA778C47-E7DE-4357-9795-355043E03E93}">
      <text>
        <r>
          <rPr>
            <b/>
            <sz val="9"/>
            <color indexed="81"/>
            <rFont val="Tahoma"/>
            <family val="2"/>
          </rPr>
          <t>Claudia Perilla:</t>
        </r>
        <r>
          <rPr>
            <sz val="9"/>
            <color indexed="81"/>
            <rFont val="Tahoma"/>
            <family val="2"/>
          </rPr>
          <t xml:space="preserve">
Debe colocar una 
"X" si debe llevar este material
</t>
        </r>
      </text>
    </comment>
    <comment ref="M69" authorId="0" shapeId="0" xr:uid="{F2898937-CFCB-404D-8C3B-A21C0D5D3921}">
      <text>
        <r>
          <rPr>
            <b/>
            <sz val="9"/>
            <color indexed="81"/>
            <rFont val="Tahoma"/>
            <family val="2"/>
          </rPr>
          <t>Claudia Perilla: Coloca en la clave de clasificacion ROPMAQ1</t>
        </r>
      </text>
    </comment>
    <comment ref="AA70" authorId="0" shapeId="0" xr:uid="{A59A7506-0B31-4FF0-81CE-F8E09CDF8CDD}">
      <text>
        <r>
          <rPr>
            <b/>
            <sz val="9"/>
            <color indexed="81"/>
            <rFont val="Tahoma"/>
            <family val="2"/>
          </rPr>
          <t>Claudia Perilla:</t>
        </r>
        <r>
          <rPr>
            <sz val="9"/>
            <color indexed="81"/>
            <rFont val="Tahoma"/>
            <family val="2"/>
          </rPr>
          <t xml:space="preserve">
Diligenciar Cantidad de partes a cotar
</t>
        </r>
      </text>
    </comment>
    <comment ref="AA71" authorId="0" shapeId="0" xr:uid="{378272D4-A9AF-4D4B-8A67-DD139D75A83D}">
      <text>
        <r>
          <rPr>
            <b/>
            <sz val="9"/>
            <color indexed="81"/>
            <rFont val="Tahoma"/>
            <family val="2"/>
          </rPr>
          <t>Claudia Perilla:</t>
        </r>
        <r>
          <rPr>
            <sz val="9"/>
            <color indexed="81"/>
            <rFont val="Tahoma"/>
            <family val="2"/>
          </rPr>
          <t xml:space="preserve">
Diligenciar Cantidad de partes a cotar</t>
        </r>
      </text>
    </comment>
    <comment ref="AA72" authorId="0" shapeId="0" xr:uid="{3EA5C15D-9B29-468B-A02F-7CAF0A3E9F2B}">
      <text>
        <r>
          <rPr>
            <b/>
            <sz val="9"/>
            <color indexed="81"/>
            <rFont val="Tahoma"/>
            <family val="2"/>
          </rPr>
          <t>Claudia Perilla:</t>
        </r>
        <r>
          <rPr>
            <sz val="9"/>
            <color indexed="81"/>
            <rFont val="Tahoma"/>
            <family val="2"/>
          </rPr>
          <t xml:space="preserve">
Diligenciar Cantidad de partes a estampar</t>
        </r>
      </text>
    </comment>
    <comment ref="AA73" authorId="0" shapeId="0" xr:uid="{F4D8CE51-D283-47A2-BB87-19C5E0C56AD4}">
      <text>
        <r>
          <rPr>
            <b/>
            <sz val="9"/>
            <color indexed="81"/>
            <rFont val="Tahoma"/>
            <family val="2"/>
          </rPr>
          <t>Claudia Perilla:</t>
        </r>
        <r>
          <rPr>
            <sz val="9"/>
            <color indexed="81"/>
            <rFont val="Tahoma"/>
            <family val="2"/>
          </rPr>
          <t xml:space="preserve">
Diligenciar Cantidad de partes a estampar</t>
        </r>
      </text>
    </comment>
    <comment ref="AD75" authorId="0" shapeId="0" xr:uid="{45B1160B-B156-43D7-8879-46D1F7DE9D6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EE17690-5C53-4BC4-9DF9-CD8FE53CF649}">
      <text>
        <r>
          <rPr>
            <b/>
            <sz val="9"/>
            <color indexed="81"/>
            <rFont val="Tahoma"/>
            <family val="2"/>
          </rPr>
          <t>Claudia Perilla: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2AEC6A-126C-4BD7-866F-841B941640C4}" keepAlive="1" name="Consulta - Sheet1" description="Conexión a la consulta 'Sheet1' en el libro." type="5" refreshedVersion="8" background="1" saveData="1">
    <dbPr connection="Provider=Microsoft.Mashup.OleDb.1;Data Source=$Workbook$;Location=Sheet1;Extended Properties=&quot;&quot;" command="SELECT * FROM [Sheet1]"/>
  </connection>
  <connection id="2" xr16:uid="{37CD2BB4-DA25-4BAE-9336-7739AB3E65D2}" keepAlive="1" name="Consulta - Sheet1 (2)" description="Conexión a la consulta 'Sheet1 (2)' en el libro." type="5" refreshedVersion="8" background="1" saveData="1">
    <dbPr connection="Provider=Microsoft.Mashup.OleDb.1;Data Source=$Workbook$;Location=&quot;Sheet1 (2)&quot;;Extended Properties=&quot;&quot;" command="SELECT * FROM [Sheet1 (2)]"/>
  </connection>
  <connection id="3" xr16:uid="{BF1027D6-42BA-4027-8900-0993B5DDB065}" keepAlive="1" name="Consulta - Sheet1 (3)" description="Conexión a la consulta 'Sheet1 (3)' en el libro."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futureMetadata>
  <cellMetadata count="1">
    <bk>
      <rc t="1" v="0"/>
    </bk>
  </cellMetadata>
  <valueMetadata count="3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<sst xmlns="http://schemas.openxmlformats.org/spreadsheetml/2006/main" count="38563" uniqueCount="4056">
  <si>
    <r>
      <t xml:space="preserve">REFERENCIA
</t>
    </r>
    <r>
      <rPr>
        <b/>
        <sz val="12"/>
        <color rgb="FFEB03CA"/>
        <rFont val="Aptos Display"/>
        <family val="2"/>
      </rPr>
      <t>Diseño</t>
    </r>
  </si>
  <si>
    <r>
      <t xml:space="preserve">FOTO
</t>
    </r>
    <r>
      <rPr>
        <b/>
        <sz val="12"/>
        <color rgb="FFEB03CA"/>
        <rFont val="Aptos Display"/>
        <family val="2"/>
      </rPr>
      <t xml:space="preserve">(Diseño) </t>
    </r>
  </si>
  <si>
    <r>
      <t xml:space="preserve">CLASE
</t>
    </r>
    <r>
      <rPr>
        <b/>
        <sz val="12"/>
        <color rgb="FFEB03CA"/>
        <rFont val="Aptos Display"/>
        <family val="2"/>
      </rPr>
      <t xml:space="preserve">(Diseño) </t>
    </r>
  </si>
  <si>
    <r>
      <t xml:space="preserve">DISEÑADOR
</t>
    </r>
    <r>
      <rPr>
        <b/>
        <sz val="12"/>
        <color rgb="FFEB03CA"/>
        <rFont val="Aptos Display"/>
        <family val="2"/>
      </rPr>
      <t xml:space="preserve">(Diseño) </t>
    </r>
  </si>
  <si>
    <r>
      <t xml:space="preserve">PROVEEDOR
</t>
    </r>
    <r>
      <rPr>
        <b/>
        <sz val="12"/>
        <color rgb="FFEB03CA"/>
        <rFont val="Aptos Display"/>
        <family val="2"/>
      </rPr>
      <t xml:space="preserve">(Diseño) </t>
    </r>
  </si>
  <si>
    <r>
      <t xml:space="preserve">TIPO TELA
</t>
    </r>
    <r>
      <rPr>
        <b/>
        <sz val="12"/>
        <color rgb="FFEB03CA"/>
        <rFont val="Aptos Display"/>
        <family val="2"/>
      </rPr>
      <t>(Diseño)</t>
    </r>
  </si>
  <si>
    <r>
      <t xml:space="preserve">TELA (DESCRIPCION CODIGO)
</t>
    </r>
    <r>
      <rPr>
        <b/>
        <sz val="12"/>
        <color rgb="FFEB03CA"/>
        <rFont val="Aptos Display"/>
        <family val="2"/>
      </rPr>
      <t xml:space="preserve">(Diseño) </t>
    </r>
  </si>
  <si>
    <r>
      <t xml:space="preserve">COLOR
</t>
    </r>
    <r>
      <rPr>
        <b/>
        <sz val="12"/>
        <color rgb="FFEB03CA"/>
        <rFont val="Aptos Display"/>
        <family val="2"/>
      </rPr>
      <t>(Diseño)</t>
    </r>
    <r>
      <rPr>
        <b/>
        <sz val="12"/>
        <color rgb="FF00B050"/>
        <rFont val="Aptos Display"/>
        <family val="2"/>
      </rPr>
      <t xml:space="preserve"> </t>
    </r>
  </si>
  <si>
    <t>DESCRIPCION DE TELA ESPECIAL (SI DICE EN EL BOCETO ESPECIAL EN TIPO DE TELA TOME LA DESCRIPCION Y TRAIGALA , SI NO , DEJE EN BLANCO)</t>
  </si>
  <si>
    <r>
      <t xml:space="preserve">FOTO TELA ESPECIAL
</t>
    </r>
    <r>
      <rPr>
        <b/>
        <sz val="12"/>
        <color rgb="FFEB03CA"/>
        <rFont val="Aptos Display"/>
        <family val="2"/>
      </rPr>
      <t>(DISEÑO)</t>
    </r>
  </si>
  <si>
    <r>
      <t xml:space="preserve">CONSUMO TELA ESPECIAL O SUBNEGO
</t>
    </r>
    <r>
      <rPr>
        <b/>
        <sz val="12"/>
        <color rgb="FF00B050"/>
        <rFont val="Aptos Display"/>
        <family val="2"/>
      </rPr>
      <t xml:space="preserve">
(Ing Patronista )</t>
    </r>
  </si>
  <si>
    <r>
      <t xml:space="preserve">CANTIDAD TELA INV y/o ESPECIAL
</t>
    </r>
    <r>
      <rPr>
        <b/>
        <sz val="12"/>
        <color rgb="FF00B050"/>
        <rFont val="Aptos Display"/>
        <family val="2"/>
      </rPr>
      <t>(Ing Analista)</t>
    </r>
  </si>
  <si>
    <r>
      <rPr>
        <b/>
        <sz val="12"/>
        <color rgb="FFFFFFFF"/>
        <rFont val="Aptos Display"/>
        <family val="2"/>
      </rPr>
      <t xml:space="preserve">TOTAL UNIDADES TELA INV Y/O ESPECIAL </t>
    </r>
    <r>
      <rPr>
        <b/>
        <sz val="12"/>
        <color rgb="FFFFFF00"/>
        <rFont val="Aptos Display"/>
        <family val="2"/>
      </rPr>
      <t>(</t>
    </r>
    <r>
      <rPr>
        <b/>
        <sz val="12"/>
        <color rgb="FFFFC000"/>
        <rFont val="Aptos Display"/>
        <family val="2"/>
      </rPr>
      <t>Formula)</t>
    </r>
  </si>
  <si>
    <t>PAISES</t>
  </si>
  <si>
    <r>
      <t xml:space="preserve">CANTIDAD ESTIMADA/PAIS TELA SUBLEGO </t>
    </r>
    <r>
      <rPr>
        <b/>
        <sz val="12"/>
        <color rgb="FF00FFFF"/>
        <rFont val="Aptos Display"/>
        <family val="2"/>
      </rPr>
      <t>(Mercadeo)</t>
    </r>
  </si>
  <si>
    <r>
      <t xml:space="preserve">CANTIDAD ESTIMADA/PAIS REPRO TELA SUBLEGO </t>
    </r>
    <r>
      <rPr>
        <b/>
        <sz val="12"/>
        <color rgb="FF00FFFF"/>
        <rFont val="Aptos Display"/>
        <family val="2"/>
      </rPr>
      <t>(Mercadeo)</t>
    </r>
  </si>
  <si>
    <r>
      <t>COSTO OBJETIVO</t>
    </r>
    <r>
      <rPr>
        <b/>
        <sz val="12"/>
        <color rgb="FFEB03CA"/>
        <rFont val="Aptos Display"/>
        <family val="2"/>
      </rPr>
      <t>(Diseño)</t>
    </r>
    <r>
      <rPr>
        <b/>
        <sz val="12"/>
        <color rgb="FFD9D9D9"/>
        <rFont val="Aptos Display"/>
        <family val="2"/>
      </rPr>
      <t xml:space="preserve">
</t>
    </r>
  </si>
  <si>
    <r>
      <t>COSTO PRE MUESTRAS</t>
    </r>
    <r>
      <rPr>
        <b/>
        <sz val="12"/>
        <color rgb="FFEB03CA"/>
        <rFont val="Aptos Display"/>
        <family val="2"/>
      </rPr>
      <t>(Diseño)</t>
    </r>
    <r>
      <rPr>
        <b/>
        <sz val="12"/>
        <color rgb="FFD9D9D9"/>
        <rFont val="Aptos Display"/>
        <family val="2"/>
      </rPr>
      <t xml:space="preserve">
</t>
    </r>
  </si>
  <si>
    <r>
      <t xml:space="preserve">COSTO FINAL $COL COP
</t>
    </r>
    <r>
      <rPr>
        <b/>
        <sz val="12"/>
        <color rgb="FF00B050"/>
        <rFont val="Aptos Display"/>
        <family val="2"/>
      </rPr>
      <t>(Ing Analista)</t>
    </r>
  </si>
  <si>
    <r>
      <t xml:space="preserve">DIF $OBJETIVO VS $FINAL </t>
    </r>
    <r>
      <rPr>
        <b/>
        <sz val="12"/>
        <color rgb="FFFFC000"/>
        <rFont val="Aptos Display"/>
        <family val="2"/>
      </rPr>
      <t>(Formula)</t>
    </r>
  </si>
  <si>
    <r>
      <t>ROL DE REF</t>
    </r>
    <r>
      <rPr>
        <b/>
        <sz val="12"/>
        <color rgb="FFEB03CA"/>
        <rFont val="Aptos Display"/>
        <family val="2"/>
      </rPr>
      <t xml:space="preserve"> (Diseño)</t>
    </r>
  </si>
  <si>
    <r>
      <t>TALLAS</t>
    </r>
    <r>
      <rPr>
        <b/>
        <sz val="12"/>
        <color rgb="FFEB03CA"/>
        <rFont val="Aptos Display"/>
        <family val="2"/>
      </rPr>
      <t xml:space="preserve"> (Diseño)</t>
    </r>
  </si>
  <si>
    <r>
      <t xml:space="preserve">ELABORADOS CARACTERISTICAS (CONCATENADO)
</t>
    </r>
    <r>
      <rPr>
        <b/>
        <sz val="12"/>
        <color rgb="FFEB03CA"/>
        <rFont val="Aptos Display"/>
        <family val="2"/>
      </rPr>
      <t>(Diseñador)</t>
    </r>
  </si>
  <si>
    <r>
      <t xml:space="preserve">BENEFICIOS (BULLETS CATALOGO) </t>
    </r>
    <r>
      <rPr>
        <b/>
        <sz val="12"/>
        <color rgb="FFEB03CA"/>
        <rFont val="Aptos Display"/>
        <family val="2"/>
      </rPr>
      <t xml:space="preserve"> (Diseño)</t>
    </r>
  </si>
  <si>
    <t>COD SID</t>
  </si>
  <si>
    <t>COD SAP</t>
  </si>
  <si>
    <t>NOMBRE</t>
  </si>
  <si>
    <r>
      <t xml:space="preserve">OBSERVACION MEDICION </t>
    </r>
    <r>
      <rPr>
        <b/>
        <sz val="12"/>
        <color rgb="FFEB03CA"/>
        <rFont val="Aptos Display"/>
        <family val="2"/>
      </rPr>
      <t xml:space="preserve"> (Diseño)</t>
    </r>
  </si>
  <si>
    <r>
      <t>NOMBRE SAP</t>
    </r>
    <r>
      <rPr>
        <b/>
        <sz val="12"/>
        <color rgb="FFFFC000"/>
        <rFont val="Aptos Display"/>
        <family val="2"/>
      </rPr>
      <t xml:space="preserve"> (Formula)</t>
    </r>
  </si>
  <si>
    <r>
      <t>TALLA</t>
    </r>
    <r>
      <rPr>
        <b/>
        <sz val="12"/>
        <color rgb="FFFFC000"/>
        <rFont val="Aptos Display"/>
        <family val="2"/>
      </rPr>
      <t xml:space="preserve"> (Formula)</t>
    </r>
  </si>
  <si>
    <r>
      <t xml:space="preserve">OCURRENCIA
</t>
    </r>
    <r>
      <rPr>
        <b/>
        <sz val="12"/>
        <color rgb="FFEB03CA"/>
        <rFont val="Aptos Display"/>
        <family val="2"/>
      </rPr>
      <t>diseño</t>
    </r>
  </si>
  <si>
    <r>
      <t xml:space="preserve">ESTADO FINAL
</t>
    </r>
    <r>
      <rPr>
        <b/>
        <sz val="12"/>
        <color rgb="FFEB03CA"/>
        <rFont val="Aptos Display"/>
        <family val="2"/>
      </rPr>
      <t>diseño</t>
    </r>
  </si>
  <si>
    <r>
      <t>ELABORADOS</t>
    </r>
    <r>
      <rPr>
        <b/>
        <sz val="12"/>
        <color rgb="FFFFC000"/>
        <rFont val="Aptos Display"/>
        <family val="2"/>
      </rPr>
      <t xml:space="preserve"> (Formula)</t>
    </r>
  </si>
  <si>
    <r>
      <t xml:space="preserve">BENEFICIOS </t>
    </r>
    <r>
      <rPr>
        <b/>
        <sz val="12"/>
        <color rgb="FFFFC000"/>
        <rFont val="Aptos Display"/>
        <family val="2"/>
      </rPr>
      <t>(Formula)</t>
    </r>
  </si>
  <si>
    <t>TELA</t>
  </si>
  <si>
    <t>COMPOSICIÓN</t>
  </si>
  <si>
    <t>CONSTRUCCION DEL TEJIDO</t>
  </si>
  <si>
    <t>DESCRIPCION CATÁLOGO (ELABORADO DEL TIPO DE TELA)</t>
  </si>
  <si>
    <t>BENEEFICIO</t>
  </si>
  <si>
    <t>INFOGRAFIA</t>
  </si>
  <si>
    <t>TIPO DE PRODUCTO</t>
  </si>
  <si>
    <r>
      <t xml:space="preserve">ELABORADO </t>
    </r>
    <r>
      <rPr>
        <b/>
        <sz val="10"/>
        <color rgb="FFFFFF00"/>
        <rFont val="Aptos Display"/>
        <family val="2"/>
        <scheme val="major"/>
      </rPr>
      <t>SIN</t>
    </r>
    <r>
      <rPr>
        <b/>
        <sz val="10"/>
        <color theme="0" tint="-4.9989318521683403E-2"/>
        <rFont val="Aptos Display"/>
        <family val="2"/>
        <scheme val="major"/>
      </rPr>
      <t xml:space="preserve"> PUSH UP</t>
    </r>
  </si>
  <si>
    <r>
      <t xml:space="preserve">ELABORADO </t>
    </r>
    <r>
      <rPr>
        <b/>
        <sz val="10"/>
        <color rgb="FFFFFF00"/>
        <rFont val="Aptos Display"/>
        <family val="2"/>
        <scheme val="major"/>
      </rPr>
      <t xml:space="preserve">CON </t>
    </r>
    <r>
      <rPr>
        <b/>
        <sz val="10"/>
        <color theme="0" tint="-4.9989318521683403E-2"/>
        <rFont val="Aptos Display"/>
        <family val="2"/>
        <scheme val="major"/>
      </rPr>
      <t>PUSH UP</t>
    </r>
  </si>
  <si>
    <t>BENEFICIO</t>
  </si>
  <si>
    <t>obervaciones importantes</t>
  </si>
  <si>
    <t>ELABORADO SEGÚN SILUETA</t>
  </si>
  <si>
    <t>EJEMPLOS DE BENEFICIOS QUE DEBEN TENERSE EN CUENTA</t>
  </si>
  <si>
    <t>65% Poliester/35% algodón</t>
  </si>
  <si>
    <t>Jersey</t>
  </si>
  <si>
    <t>Tejido de punto liviano poliester algodón</t>
  </si>
  <si>
    <t>Se caracteriza por su suavidad, transpirabilidad</t>
  </si>
  <si>
    <t>RI BRASIER AMORE</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</si>
  <si>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3 ganchos y 3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</si>
  <si>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3 ganchos y 3 niveles de ajuste.</t>
    </r>
  </si>
  <si>
    <t>Cargaderas: removibles y ajustables para uso convencional, halter o cruzado. Arco interno,varillas laterales suaves para asegurar que el brasier permanezca en su lugar, Refuerzo interno en el  delantero para dar mejor soporte.</t>
  </si>
  <si>
    <t>Poner adicional todo lo que traiga de mas ej: tela especial satinada, encaje con brillo etc)</t>
  </si>
  <si>
    <t>Jean Madonna</t>
  </si>
  <si>
    <t>Tela plana denim poliéster algodón  spandex. Tiro alto. Pretina ancha con elástico. Tiro alto. Bota (tubo-recta o campana según diseño). Silueta ajustada.</t>
  </si>
  <si>
    <t>si es en gaviota : tela con mayor ajuste, horma levanta cola. moldea la cintura.</t>
  </si>
  <si>
    <t>****SI EN LA FOTO SE VE MUY EXPLICITO EL DETALLE O BENEFICIO NO SE PONE</t>
  </si>
  <si>
    <t>100 % Poliester</t>
  </si>
  <si>
    <t xml:space="preserve">Tejido de punto liviano poliester  </t>
  </si>
  <si>
    <t>Se caracteriza por su ligereza, resistencia, secado rápido y baja absorción de humedad, ofreciendo como beneficio un alto confort, durabilidad y fácil mantenimiento.</t>
  </si>
  <si>
    <t>RI BRASIER BRAVE</t>
  </si>
  <si>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sin realce efecto natural. Cargaderas: removibles y ajustables. Broche con 6 ganchos y 3 niveles de ajuste.</t>
    </r>
  </si>
  <si>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con realce. Cargaderas: removibles y ajustables. Broche con 6 ganchos y 3 niveles de ajuste.</t>
    </r>
  </si>
  <si>
    <t>Cargaderas: removibles y ajustables para uso convencional o cruzado. Arco interno,varillas laterales suaves para asegurar que el brasier permanezca en su lugar, Refuerzo interno en el  delantero para dar mejor soporte.</t>
  </si>
  <si>
    <t>Jean Karol</t>
  </si>
  <si>
    <t>Tela plana denim rígida 100% algodón. Pretina angosta. Tiro medio. Bota (tubo-recta o campana, palazzo,  según diseño). Silueta semi ajustada o suelta según diseño.</t>
  </si>
  <si>
    <t>denim chambray 100% algodón</t>
  </si>
  <si>
    <t>*BOLSILLOS FUNCIONALES</t>
  </si>
  <si>
    <t>Tejido  Por Urdimbre (Warp Knit), Falso Flece</t>
  </si>
  <si>
    <t>Se caracteriza por su estructura de punto con ligera textura, suavidad, flexibilidad y transpirabilidad, ofreciendo como beneficio un alto confort, frescura y versatilidad para prendas casuales.</t>
  </si>
  <si>
    <t>BRASIER GAHIA</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</si>
  <si>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4 ganchos y 4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</si>
  <si>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4 ganchos y 4 niveles de ajuste.</t>
    </r>
  </si>
  <si>
    <t>Jean Adel</t>
  </si>
  <si>
    <t>Tela plana denim poliéster algodón spandex. Pretina semiancha. Tiro alto. Bota (tubo-recta o campana según diseño). Silueta ajustada.</t>
  </si>
  <si>
    <t>si es en gaviota : tela con mayor ajuste, horma levanta cola</t>
  </si>
  <si>
    <t>*CARGADERAS AJUSTABLES</t>
  </si>
  <si>
    <t>95% Poliester/ 5%  Spandex</t>
  </si>
  <si>
    <t>Tejido  Por Urdimbre (Warp Knit)</t>
  </si>
  <si>
    <t>La tela de punto burda de peso pesado se caracteriza por su estructura gruesa, mayor densidad, buena elasticidad y resistencia, ofreciendo como beneficio un alto confort térmico, durabilidad y mejor soporte en la prenda.</t>
  </si>
  <si>
    <t>BRASIER SRO</t>
  </si>
  <si>
    <r>
      <t xml:space="preserve"> 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Cargaderas anchas ajustables.</t>
    </r>
  </si>
  <si>
    <r>
      <rPr>
        <sz val="12"/>
        <color rgb="FF000000"/>
        <rFont val="Aptos Display"/>
        <family val="2"/>
        <scheme val="major"/>
      </rPr>
      <t xml:space="preserve">libre de aros para mayor confort, cargaderas ajustables. copa con doble tela prehormada, para dar mayor capacidad al busto, varillas laterales suaves para aseguran que el brasier permanezca en su lugar, espalda con doble tela, refuerzo interno en el  delantero para dar mejor soporte. </t>
    </r>
    <r>
      <rPr>
        <b/>
        <sz val="12"/>
        <color rgb="FFFF0000"/>
        <rFont val="Aptos Display"/>
        <family val="2"/>
        <scheme val="major"/>
      </rPr>
      <t>(verificar siempre las caracteristicas, no siempre tiene la misma estructura)</t>
    </r>
  </si>
  <si>
    <t>Jean Frida</t>
  </si>
  <si>
    <t>Tela plana denim poliéster algodón spandex. Pretina ancha. Tiro alto. Bota (tubo-recta o campana según diseño). Silueta ajustada.</t>
  </si>
  <si>
    <t>Tela super cómoda, flexible y versátil. Cotilla corazón y pinzas con horma levanta cola. Pretina ancha para modear la cintura.</t>
  </si>
  <si>
    <t>*PRENDA UNISEX</t>
  </si>
  <si>
    <t>78 % Poliester/17% algodón/5% Spandex</t>
  </si>
  <si>
    <t>Tejido de punto rib acanalado grueso  poliester, algodón, spandex</t>
  </si>
  <si>
    <t>Estructura acanalada y suave, ajuste cómodo y adaptable, mayor durabilidad y estabilidad en la prenda.</t>
  </si>
  <si>
    <t>BRASIER SRO CTRL</t>
  </si>
  <si>
    <r>
      <t xml:space="preserve">libre de aros para mayor confort, cargaderas ajustables. copa con doble tela prehormada, para dar mayor capacidad al busto, varillas laterales suaves para aseguran que el brasier permanezca en su lugar, espalda con powernet, refuerzo interno en el  delantero para dar mejor soporte. </t>
    </r>
    <r>
      <rPr>
        <b/>
        <sz val="12"/>
        <color rgb="FFFF0000"/>
        <rFont val="Aptos Display"/>
        <family val="2"/>
        <scheme val="major"/>
      </rPr>
      <t>(verificar siempre las caracteristicas, no siempre tiene la misma estructura)</t>
    </r>
  </si>
  <si>
    <t>pantalon eliza</t>
  </si>
  <si>
    <t>Tela plana denim chambray 100% algodón. Tiro alto. Pretina angosta. Bota  (tubo, recta, palazo etc). Silueta suelta</t>
  </si>
  <si>
    <t>*BROCHE INFERIOR (EN EL CASO DE LOS BODYS)</t>
  </si>
  <si>
    <t>62% Poliéster/31% Algodón / 7 %Elastan</t>
  </si>
  <si>
    <t/>
  </si>
  <si>
    <t>Tejido de punto poliester, algodón, spandex</t>
  </si>
  <si>
    <t xml:space="preserve"> Alto confort, ajuste flexible y fácil mantenimiento.</t>
  </si>
  <si>
    <t>BRASIER MISTY</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</si>
  <si>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delantero</t>
    </r>
  </si>
  <si>
    <t>Cargaderas ajustables. Arco interno. Aumenta 2 tallas</t>
  </si>
  <si>
    <t>Jogger London</t>
  </si>
  <si>
    <t>Tela denim plana algodón poliéster spandex. Pretina semi ancha con elástico. Tiro medio. Bota (tubo-recta o campana según diseño). Silueta ajustada.</t>
  </si>
  <si>
    <t>si es en gaviota : tela con mayor ajuste</t>
  </si>
  <si>
    <t>*TIPO DE CONTROL (EN CASO DE QUE LO TENGA)</t>
  </si>
  <si>
    <t>92% Poliester, 8% Spandex</t>
  </si>
  <si>
    <t>Tejido de punto, piel de durazno, poliester spandex</t>
  </si>
  <si>
    <t>Suavidad afelpada (Piel de durazno) ofreciendo alto confort, ajuste al cuerpo y buena durabilidad.</t>
  </si>
  <si>
    <t>BRASIER AMIRA</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</si>
  <si>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con 4 ganchos y 3 niveles de ajuste.</t>
    </r>
  </si>
  <si>
    <t>Jogger Amanda</t>
  </si>
  <si>
    <t>Tela denim rígida 100% algodón. Pretina angosta con elástico. Tiro medio. Bota (tubo-recta o campana según diseño). Silueta semi ajustada o suelta según diseño.</t>
  </si>
  <si>
    <t>* CARACTERISTICA DEL ESTAMPADO EN CASO TAL DE QUE NO SE VEA EN LA FOTO</t>
  </si>
  <si>
    <t>100% Poliester</t>
  </si>
  <si>
    <t>Sarga</t>
  </si>
  <si>
    <t>Alta resistencia, menor arrugabilidad, buena caída y versatilidad</t>
  </si>
  <si>
    <t>BRASIER ESENCIAL</t>
  </si>
  <si>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sin realce. Cargaderas removibles y ajustables. Broche con 2 ganchos y 3 nieveles de ajuste. </t>
    </r>
  </si>
  <si>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con realce. Cargaderas removibles y ajustables. Broche con 2 ganchos y 3 nieveles de ajuste. </t>
    </r>
  </si>
  <si>
    <t>Cargaderas: removibles y ajustables para uso convencional o cruzado. Arco interno,varillas laterales suaves para asegurar que el brasier permanezca en su lugar.</t>
  </si>
  <si>
    <t xml:space="preserve">Jean New York </t>
  </si>
  <si>
    <t>Tela plana  denim algodón poliéster spandex. Pretina angosta. Tiro medio. Bota (tubo-recta o campana según diseño).horma levanta cola. Silueta ajustada.</t>
  </si>
  <si>
    <t>* INSUMO ESPECIAL</t>
  </si>
  <si>
    <t>80% Poliester, 20 % Spandex</t>
  </si>
  <si>
    <t>Tejido de punto liviano con tacto frio,  poliester, spandex</t>
  </si>
  <si>
    <t xml:space="preserve">Ajuste al cuerpo tipo segunda piel, gran confort y durabilidad , sensacion de frio al tacto </t>
  </si>
  <si>
    <t>RI TOPS FEM</t>
  </si>
  <si>
    <t xml:space="preserve">Material  </t>
  </si>
  <si>
    <t xml:space="preserve">Jean Salome </t>
  </si>
  <si>
    <t>Tela plana denim  algodón poliéster spandex. Pretina angosta. Tiro alto. Bota (tubo-recta o campana según diseño). Silueta ajustada.</t>
  </si>
  <si>
    <t>*TELA ESPECIAL</t>
  </si>
  <si>
    <t>Poliester 65%, Algodón 35%</t>
  </si>
  <si>
    <t>Pique</t>
  </si>
  <si>
    <t>Tejido de punto pique poliester algodón</t>
  </si>
  <si>
    <t>La tela piqué pesada se caracteriza por su estructura texturizada tipo panal, alto gramaje, buena transpirabilidad y resistencia, ofreciendo como beneficio un mayor confort, durabilidad y excelente apariencia estructurada en la prenda.</t>
  </si>
  <si>
    <t>RI PANTIES FEM</t>
  </si>
  <si>
    <r>
      <t xml:space="preserve">Material. Tiro </t>
    </r>
    <r>
      <rPr>
        <b/>
        <sz val="12"/>
        <color theme="1"/>
        <rFont val="Aptos Narrow"/>
        <family val="2"/>
        <scheme val="minor"/>
      </rPr>
      <t>(bajo, medio, alto)</t>
    </r>
    <r>
      <rPr>
        <sz val="12"/>
        <color theme="1"/>
        <rFont val="Aptos Narrow"/>
        <family val="2"/>
        <scheme val="minor"/>
      </rPr>
      <t>. Refuerzo</t>
    </r>
  </si>
  <si>
    <t>cubrimiento en cadera (alto, medio, bajo, cubrimiento total)</t>
  </si>
  <si>
    <t>Jean Paola</t>
  </si>
  <si>
    <t>Tela denim rígida 100% algodón. Pretina angosta. Tiro medio. Bota ancha. Silueta suelta.</t>
  </si>
  <si>
    <t>*CUANDO LA TELA SEA 100% ALGODÓN</t>
  </si>
  <si>
    <t>Jacquard</t>
  </si>
  <si>
    <t>Tejido de punto tipo panal poliester algodón</t>
  </si>
  <si>
    <t>?</t>
  </si>
  <si>
    <t>RI CONJUNTOS FEM (top + panty)</t>
  </si>
  <si>
    <t>Material. Tiro. Refuerzo</t>
  </si>
  <si>
    <t>Conjunto X2 piezas</t>
  </si>
  <si>
    <t>Zac</t>
  </si>
  <si>
    <t>Tela denim plana algodón poliéster spandex. Pretina angosta. Tiro medio. Bota semi tubo. Silueta semi ajustada.</t>
  </si>
  <si>
    <t xml:space="preserve">Tela super cómoda, flexible y versátil. </t>
  </si>
  <si>
    <t>*NUEVA SILUETA</t>
  </si>
  <si>
    <t>86 % Poliester, 14%  Spandex</t>
  </si>
  <si>
    <t>Tejido de punto grueso poliester spandex</t>
  </si>
  <si>
    <t>Se caracteriza por su estructura alveolar, ligereza, transpirabilidad y combinación de resistencia con suavidad, ofreciendo como beneficio un alto confort, frescura, secado relativamente rápido y buena durabilidad.</t>
  </si>
  <si>
    <t>RI BODYS FEM</t>
  </si>
  <si>
    <t xml:space="preserve">Material. Detalle. </t>
  </si>
  <si>
    <t>*PACK X2, X3…......</t>
  </si>
  <si>
    <t>Poliester 72%, Algodón 23%, Spandex 5%</t>
  </si>
  <si>
    <t>Doble Punto</t>
  </si>
  <si>
    <t>Tejido doblepunto grueso poliester, algodón, spandex</t>
  </si>
  <si>
    <t>Se caracteriza por su estructura de doble punto, alto gramaje, excelente estabilidad, suavidad y elasticidad controlada, ofreciendo como beneficio un ajuste estructurado, gran confort, durabilidad y apariencia elegante con mínima deformación.</t>
  </si>
  <si>
    <t>NEOPRENO</t>
  </si>
  <si>
    <t>Material. silueta</t>
  </si>
  <si>
    <t>*DUO DE CAMISETAS</t>
  </si>
  <si>
    <t>Poliester 95 %, Spandex 5%</t>
  </si>
  <si>
    <t>Tejido doblepunto grueso poliester spandex</t>
  </si>
  <si>
    <t>Doblepunto grueso</t>
  </si>
  <si>
    <t xml:space="preserve">RI BLUSAS CONTROL FEM
</t>
  </si>
  <si>
    <t>Material. Control. Detalle</t>
  </si>
  <si>
    <t>tipo de control: suave, medio, fuerte</t>
  </si>
  <si>
    <t>* CORDON AJUSTABLE EN…..</t>
  </si>
  <si>
    <t>97% Algodón/3% Spandex</t>
  </si>
  <si>
    <t>Tafetan</t>
  </si>
  <si>
    <t>La tela plana popelina se caracteriza por su tejido plano de superficie lisa, fina, compacta y con buena transpirabilidad, ofreciendo como beneficio una apariencia limpia y elegante, confort y versatilidad</t>
  </si>
  <si>
    <t>RI BABYDOLLS FEM</t>
  </si>
  <si>
    <t>*PERILLA FUNCIONAL</t>
  </si>
  <si>
    <t>100% Viscosa</t>
  </si>
  <si>
    <t>Se caracteriza por su tejido plano liviano, de tacto suave, buena caída y alta transpirabilidad, ofreciendo como beneficio un alto confort, frescura y excelente comportamiento</t>
  </si>
  <si>
    <t xml:space="preserve">RI LEVANTADORAS FEM
</t>
  </si>
  <si>
    <t>bolsillos funcionales, chompa, cierre funcional….</t>
  </si>
  <si>
    <t>*NIDO DE ABEJAS EN…..</t>
  </si>
  <si>
    <t>95%Poliester/5% Spandex</t>
  </si>
  <si>
    <t>Rib 4X4</t>
  </si>
  <si>
    <t>Tejido de punto rib acanalado poliester spandex</t>
  </si>
  <si>
    <t>Tela rib</t>
  </si>
  <si>
    <t>RI MULTIUSOS FEM</t>
  </si>
  <si>
    <t>*VARIAS FORMAS DE USO</t>
  </si>
  <si>
    <t>Se caracteriza por su tejido ligero y compacto con acabado repelente a líquidos, buena resistencia y secado rápido, ofreciendo como beneficio protección frente a salpicaduras, fácil mantenimiento y alto confort</t>
  </si>
  <si>
    <t xml:space="preserve">
RI BLUSAS FEM
</t>
  </si>
  <si>
    <t>*TE LLEGARA ESTA SILUETA EN COLORES IGUALES O DIFERENTES A LAS FOTOS (EN EL CASO DE EVACUACION DE TELAS)</t>
  </si>
  <si>
    <t>Tejido de punto lanilla poliester</t>
  </si>
  <si>
    <t>Se caracteriza por su estructura de punto con acabado afelpado, suavidad, ligereza y buena retención térmica, ofreciendo como beneficio un alto confort, abrigo, durabilidad y fácil mantenimiento.</t>
  </si>
  <si>
    <t xml:space="preserve">
RI CAMISILLAS FEM
</t>
  </si>
  <si>
    <t>*100% ALGODÓN.</t>
  </si>
  <si>
    <t>91% Algodón /9 % Spandex</t>
  </si>
  <si>
    <t>Tejido de punto algodón 100% y spandex</t>
  </si>
  <si>
    <t>Se caracteriza por su estructura de punto, buena caída, suavidad y elasticidad moderada, ofreciendo como beneficio un alto confort, versatilidad y buen desempeño en uso diario.</t>
  </si>
  <si>
    <t xml:space="preserve">
RI CAMISETAS FEM
</t>
  </si>
  <si>
    <t>*MOLDEA Y ESTILIZA TU FIGURA</t>
  </si>
  <si>
    <t>70% Algodón / 30 %Poliester</t>
  </si>
  <si>
    <t>Tejido de punto algodón poliester</t>
  </si>
  <si>
    <t>Lino viscosa 100%</t>
  </si>
  <si>
    <t>*NO SE MARCAN LAS COSTURAS</t>
  </si>
  <si>
    <t>Tejiso De Malla (Netting)</t>
  </si>
  <si>
    <t>Tejido de punto tull liviano poliester spandex</t>
  </si>
  <si>
    <t>Se carecterizapor su ligereza, transparencia y buena estabilidad, ofreciendo como beneficio un acabado delicado, alta resistencia relativa, suavidad y versatilidad</t>
  </si>
  <si>
    <t xml:space="preserve">
RI CAMIBUZOS FEM
</t>
  </si>
  <si>
    <t>*INCLUYE TANGA</t>
  </si>
  <si>
    <t>90% Nylon, 10% Spandex</t>
  </si>
  <si>
    <t>Tejido Calado O Encajado</t>
  </si>
  <si>
    <t>Tejido de punto blonda nylon spandex</t>
  </si>
  <si>
    <t>La blonda se caracteriza por su tejido de punto por urdimbre con diseño encajado, ligereza, elasticidad moderada y apariencia delicada, ofreciendo como beneficio un alto valor estético, suavidad y versatilidad</t>
  </si>
  <si>
    <t xml:space="preserve">
RI BUZOS FEM
</t>
  </si>
  <si>
    <t>*APLIQUE CON BRILLO</t>
  </si>
  <si>
    <t>89% Poliester 11% Elastano</t>
  </si>
  <si>
    <t>Se caracteriza por su estructura de tejido de punto con apariencia similar al lino, ligereza, textura ligeramente rústica y buena transpirabilidad, ofreciendo como beneficio un alto confort, frescura y apariencia natural con mayor elasticidad que el lino tradicional.</t>
  </si>
  <si>
    <t xml:space="preserve">
RI CHAQUETAS FEM
</t>
  </si>
  <si>
    <t>*ESTAMPADO ESPECIAL EFECTO….</t>
  </si>
  <si>
    <t>95% Poliester 5%  Spandex</t>
  </si>
  <si>
    <t>Ojalillo</t>
  </si>
  <si>
    <t>Tejido de punto ojalillo poliester spandex</t>
  </si>
  <si>
    <t>La tela de punto ojalillo se caracteriza por su estructura perforada, ligereza, transpirabilidad y elasticidad, ofreciendo como beneficio un alto confort, frescura, buen ajuste y versatilidad en prendas casuales y de verano.</t>
  </si>
  <si>
    <t xml:space="preserve">RI SHORTS FEM
</t>
  </si>
  <si>
    <t>97 % Poliester, 3 % Spandex</t>
  </si>
  <si>
    <t>La tela plana viena se caracteriza por su tejido plano de superficie lisa, peso medio y buena caída, ofreciendo como beneficio una apariencia elegante, comodidad y versatilidad</t>
  </si>
  <si>
    <t xml:space="preserve">
RI PESCADORES FEM
</t>
  </si>
  <si>
    <t>Gamuza Sintetica</t>
  </si>
  <si>
    <t>Se caracteriza por su acabado afelpado tipo gamuza, tacto suave y superficie ligeramente aterciopelada, ofreciendo como beneficio un alto confort, apariencia premium y mayor sensación térmica en la prenda.</t>
  </si>
  <si>
    <t xml:space="preserve">
RI CAPRIS FEM
</t>
  </si>
  <si>
    <t>77% Algodón, 21% Poliester 2%, Spandex</t>
  </si>
  <si>
    <t>Satin</t>
  </si>
  <si>
    <t>Se caracteriza por su estructura tipo sarga, buena resistencia, elasticidad moderada y estabilidad dimensional, ofreciendo como beneficio un alto confort, durabilidad, mejor ajuste al cuerpo y menor deformación en la prenda.</t>
  </si>
  <si>
    <t xml:space="preserve">
RI LEGGINS FEM
</t>
  </si>
  <si>
    <t>79% Algodón, 19% Poliester, 2% Spandex</t>
  </si>
  <si>
    <t xml:space="preserve">
RI JOGGERS 
</t>
  </si>
  <si>
    <t>100% Algodón</t>
  </si>
  <si>
    <t>Se caracteriza por su tejido ligero tipo tafetán, apariencia similar al denim, suavidad y alta transpirabilidad, ofreciendo como beneficio un alto confort, frescura y versatilidad para prendas casuales.</t>
  </si>
  <si>
    <t xml:space="preserve">
RI VESTIDOS FEM
</t>
  </si>
  <si>
    <t>98% Algodón, 2% Spandex</t>
  </si>
  <si>
    <t>se caracteriza por su tejido plano, suavidad, ligera elasticidad y buena transpirabilidad, ofreciendo como beneficio un alto confort, ajuste flexible y mayor libertad de movimiento en la prenda.</t>
  </si>
  <si>
    <t xml:space="preserve">
RI CONJUNTOS FEM
</t>
  </si>
  <si>
    <t xml:space="preserve">
RI ENTERIZOS FEM</t>
  </si>
  <si>
    <t>se caracteriza por su ligamento satén, superficie lisa y brillante, tacto suave y buena caída, ofreciendo como beneficio una apariencia elegante, confort</t>
  </si>
  <si>
    <t xml:space="preserve">
RI BODY CONTROL FEM
</t>
  </si>
  <si>
    <t>Tejido de punto grueso, tacto suave,  poliester spandex</t>
  </si>
  <si>
    <t>se caracteriza por su alta elasticidad, excelente recuperación, suavidad y mayor estructura, ofreciendo como beneficio un ajuste firme al cuerpo, alto confort</t>
  </si>
  <si>
    <t>Se caracteriza por su tejido plano con acabado arrugado permanente, ligereza y textura irregular, ofreciendo como beneficio una apariencia moderna, bajo mantenimiento (no requiere planchado) y alto confort.</t>
  </si>
  <si>
    <t>RI FAJAS CONTROL FEM</t>
  </si>
  <si>
    <t>89 % Poliester, 11%  Spandex</t>
  </si>
  <si>
    <t>Alta elasticidad, excelente recuperación y buena estabilidad dimensional.</t>
  </si>
  <si>
    <t>97%Poliester/3% Spandex</t>
  </si>
  <si>
    <t>Se caracteriza por su base textil con recubrimiento sintético,  Elasticidad, suavidad interna y superficie lisa, ofreciendo como beneficio una apariencia tipo cuero con mayor confort, flexibilidad y mejor ajuste al cuerpo.</t>
  </si>
  <si>
    <t>Se caracteriza por su suavidad, alta transpirabilidad, excelente caída y tacto fresco, ofreciendo como beneficio un alto confort, frescura y apariencia fluida en la prenda.</t>
  </si>
  <si>
    <t>Se caracteriza por su ligereza, alta elasticidad, secado rápido y buena recuperación, ofreciendo como beneficio un alto confort, ajuste flexible y durabilidad</t>
  </si>
  <si>
    <t>Rayon 100%</t>
  </si>
  <si>
    <t>Tejigo Plano imitacion Lino</t>
  </si>
  <si>
    <r>
      <t xml:space="preserve">Se caracteriza por su </t>
    </r>
    <r>
      <rPr>
        <sz val="11"/>
        <color theme="1"/>
        <rFont val="Aptos Narrow"/>
        <family val="2"/>
        <scheme val="minor"/>
      </rPr>
      <t>tejido natural, alta transpirabilidad, textura ligeramente rústica y frescura, ofreciendo como beneficio un alto confort térmico, absorción de humedad y apariencia natural elegante.</t>
    </r>
  </si>
  <si>
    <t>Codigo</t>
  </si>
  <si>
    <t>Nombre Referencia</t>
  </si>
  <si>
    <t>xxx</t>
  </si>
  <si>
    <t>$ Lego</t>
  </si>
  <si>
    <t>% Adic desperdicio</t>
  </si>
  <si>
    <t>ESTADO LEGO</t>
  </si>
  <si>
    <t>ACTIVE PFD</t>
  </si>
  <si>
    <t>VIGENTE</t>
  </si>
  <si>
    <t xml:space="preserve">ACTIVE </t>
  </si>
  <si>
    <t xml:space="preserve">ANDRES </t>
  </si>
  <si>
    <t xml:space="preserve">GAVIOTA </t>
  </si>
  <si>
    <t>INCA PFD</t>
  </si>
  <si>
    <t>INCA BLA</t>
  </si>
  <si>
    <t>INCA BEIGE</t>
  </si>
  <si>
    <t xml:space="preserve">INCA </t>
  </si>
  <si>
    <t xml:space="preserve">POPELINA </t>
  </si>
  <si>
    <t>DANNA PFD</t>
  </si>
  <si>
    <t>DANNA BLA</t>
  </si>
  <si>
    <t>DANNA BEIGE</t>
  </si>
  <si>
    <t xml:space="preserve">DANNA </t>
  </si>
  <si>
    <t xml:space="preserve">CATALINA </t>
  </si>
  <si>
    <t>ANA PFD</t>
  </si>
  <si>
    <t>ANA BLA</t>
  </si>
  <si>
    <t>ANA BEIGE</t>
  </si>
  <si>
    <t xml:space="preserve">ANA </t>
  </si>
  <si>
    <t>JUANA PFD</t>
  </si>
  <si>
    <t>JUANA BLA</t>
  </si>
  <si>
    <t>JUANA BEIGE</t>
  </si>
  <si>
    <t xml:space="preserve">JUANA </t>
  </si>
  <si>
    <t>JULIANA PFD</t>
  </si>
  <si>
    <t>JULIANA BLA</t>
  </si>
  <si>
    <t>NAPOLITANA PFD</t>
  </si>
  <si>
    <t>NAPOLITANA BLA</t>
  </si>
  <si>
    <t>NAPOLITANA BEIGE</t>
  </si>
  <si>
    <t xml:space="preserve">NAPOLITANA </t>
  </si>
  <si>
    <t>OSAKA PFD</t>
  </si>
  <si>
    <t>OSAKA BLA</t>
  </si>
  <si>
    <t>OSAKA BEIGE</t>
  </si>
  <si>
    <t xml:space="preserve">OSAKA </t>
  </si>
  <si>
    <t xml:space="preserve">LUNA </t>
  </si>
  <si>
    <t>TOMAS PFD</t>
  </si>
  <si>
    <t>TOMAS BLA</t>
  </si>
  <si>
    <t>TOMAS BEIGE</t>
  </si>
  <si>
    <t xml:space="preserve">TOMAS </t>
  </si>
  <si>
    <t xml:space="preserve">VERONA </t>
  </si>
  <si>
    <t xml:space="preserve">IGOR </t>
  </si>
  <si>
    <t>LANILLA GRI</t>
  </si>
  <si>
    <t xml:space="preserve">LANILLA </t>
  </si>
  <si>
    <t xml:space="preserve">COMANECI </t>
  </si>
  <si>
    <t>NAPOLES PFD</t>
  </si>
  <si>
    <t>MILENA PFD</t>
  </si>
  <si>
    <t>MILENA BLA</t>
  </si>
  <si>
    <t xml:space="preserve">MILENA </t>
  </si>
  <si>
    <t>PINA PFD</t>
  </si>
  <si>
    <t>PINA BLA</t>
  </si>
  <si>
    <t>PINA BEIGE</t>
  </si>
  <si>
    <t xml:space="preserve">PINA </t>
  </si>
  <si>
    <t>AZALEA PFD</t>
  </si>
  <si>
    <t>AZALEA BLA</t>
  </si>
  <si>
    <t xml:space="preserve">AZALEA </t>
  </si>
  <si>
    <t xml:space="preserve">MILANO </t>
  </si>
  <si>
    <t>LIRIO PFD</t>
  </si>
  <si>
    <t>LIRIO CLA</t>
  </si>
  <si>
    <t xml:space="preserve">LIRIO </t>
  </si>
  <si>
    <t xml:space="preserve">SUEDE </t>
  </si>
  <si>
    <t>MELOCOTON CLA</t>
  </si>
  <si>
    <t xml:space="preserve">MELOCOTON </t>
  </si>
  <si>
    <t>KIOTO PFD</t>
  </si>
  <si>
    <t>KIOTO CLA</t>
  </si>
  <si>
    <t xml:space="preserve">KIOTO </t>
  </si>
  <si>
    <t>PACIFIC PLUS BLAN</t>
  </si>
  <si>
    <t xml:space="preserve">CHERRY </t>
  </si>
  <si>
    <t xml:space="preserve">CRINKLE </t>
  </si>
  <si>
    <t xml:space="preserve">IAGO </t>
  </si>
  <si>
    <t>TIPO CUERO</t>
  </si>
  <si>
    <t>LANILLA UNICOLOR CLA</t>
  </si>
  <si>
    <t xml:space="preserve">LANILLA UNICOLOR </t>
  </si>
  <si>
    <t xml:space="preserve">CARMESI </t>
  </si>
  <si>
    <t>GAZA PFD</t>
  </si>
  <si>
    <t xml:space="preserve">GAZA </t>
  </si>
  <si>
    <t>GENOVA PFD</t>
  </si>
  <si>
    <t>GENOVA BLA</t>
  </si>
  <si>
    <t>GENOVA BEIGE</t>
  </si>
  <si>
    <t xml:space="preserve">GENOVA </t>
  </si>
  <si>
    <t>MARILYN PFD</t>
  </si>
  <si>
    <t>MARILYN BLA</t>
  </si>
  <si>
    <t>MARILYN BEIGE</t>
  </si>
  <si>
    <t xml:space="preserve">MARILYN </t>
  </si>
  <si>
    <t>KATIA PFD</t>
  </si>
  <si>
    <t>KATIA BLA</t>
  </si>
  <si>
    <t>KATIA BEIGE</t>
  </si>
  <si>
    <t xml:space="preserve">KATIA </t>
  </si>
  <si>
    <t xml:space="preserve">SPINING </t>
  </si>
  <si>
    <t>HUNGRIA PFD</t>
  </si>
  <si>
    <t>xx</t>
  </si>
  <si>
    <t xml:space="preserve">SUPER </t>
  </si>
  <si>
    <t>ESPECIAL</t>
  </si>
  <si>
    <t>OBSOLETO</t>
  </si>
  <si>
    <t xml:space="preserve">ANDREA </t>
  </si>
  <si>
    <t xml:space="preserve">AVRIL </t>
  </si>
  <si>
    <t xml:space="preserve">BLONDA </t>
  </si>
  <si>
    <t xml:space="preserve">BROKER </t>
  </si>
  <si>
    <t xml:space="preserve">BROOKLYN </t>
  </si>
  <si>
    <t xml:space="preserve">BULGARIA </t>
  </si>
  <si>
    <t xml:space="preserve">CALIFORNIA </t>
  </si>
  <si>
    <t xml:space="preserve">CAMILA </t>
  </si>
  <si>
    <t xml:space="preserve">CAROLINA </t>
  </si>
  <si>
    <t xml:space="preserve">COLIN </t>
  </si>
  <si>
    <t xml:space="preserve">CONAC </t>
  </si>
  <si>
    <t xml:space="preserve">DANIELA </t>
  </si>
  <si>
    <t xml:space="preserve">DIANA </t>
  </si>
  <si>
    <t xml:space="preserve">PARIS </t>
  </si>
  <si>
    <t xml:space="preserve">PAULA </t>
  </si>
  <si>
    <t xml:space="preserve">BARCELONA </t>
  </si>
  <si>
    <t xml:space="preserve">DENVER </t>
  </si>
  <si>
    <t xml:space="preserve">MANGO </t>
  </si>
  <si>
    <t xml:space="preserve">MARIA </t>
  </si>
  <si>
    <t xml:space="preserve">MERIDA </t>
  </si>
  <si>
    <t xml:space="preserve">NEOPRENO </t>
  </si>
  <si>
    <t>LINEA</t>
  </si>
  <si>
    <t xml:space="preserve">PACIFICPLUS </t>
  </si>
  <si>
    <t xml:space="preserve">ROMA </t>
  </si>
  <si>
    <t xml:space="preserve">SAMUEL </t>
  </si>
  <si>
    <t xml:space="preserve">SUECIA </t>
  </si>
  <si>
    <t xml:space="preserve">TATIS </t>
  </si>
  <si>
    <t xml:space="preserve">TITANICA </t>
  </si>
  <si>
    <t xml:space="preserve">TURING </t>
  </si>
  <si>
    <t xml:space="preserve">VALERIAS </t>
  </si>
  <si>
    <t xml:space="preserve">VENETO </t>
  </si>
  <si>
    <t xml:space="preserve">MINIMAL </t>
  </si>
  <si>
    <t xml:space="preserve">GALA </t>
  </si>
  <si>
    <t xml:space="preserve">GRETA </t>
  </si>
  <si>
    <t xml:space="preserve">POLY </t>
  </si>
  <si>
    <t xml:space="preserve">GAROTA </t>
  </si>
  <si>
    <t xml:space="preserve">LINO </t>
  </si>
  <si>
    <t xml:space="preserve">STAR </t>
  </si>
  <si>
    <t xml:space="preserve">VIENA </t>
  </si>
  <si>
    <t xml:space="preserve">SUEDED </t>
  </si>
  <si>
    <t xml:space="preserve">PLUMILLA </t>
  </si>
  <si>
    <t xml:space="preserve">FANTASY </t>
  </si>
  <si>
    <t xml:space="preserve">LISHEN </t>
  </si>
  <si>
    <t xml:space="preserve">ALMA </t>
  </si>
  <si>
    <t xml:space="preserve">BRUSH </t>
  </si>
  <si>
    <t xml:space="preserve">CADENA </t>
  </si>
  <si>
    <t xml:space="preserve">DEIA </t>
  </si>
  <si>
    <t xml:space="preserve">FRUKO </t>
  </si>
  <si>
    <t xml:space="preserve">ESTRELLA </t>
  </si>
  <si>
    <t xml:space="preserve">MAREA </t>
  </si>
  <si>
    <t xml:space="preserve">ONDAS </t>
  </si>
  <si>
    <t xml:space="preserve">VENUS </t>
  </si>
  <si>
    <t xml:space="preserve">MONTREAL </t>
  </si>
  <si>
    <t xml:space="preserve">TORONTO </t>
  </si>
  <si>
    <t xml:space="preserve">GAVIN </t>
  </si>
  <si>
    <t xml:space="preserve">AMELIA </t>
  </si>
  <si>
    <t xml:space="preserve">AMELY </t>
  </si>
  <si>
    <t xml:space="preserve">DACRON </t>
  </si>
  <si>
    <t xml:space="preserve">DASHI </t>
  </si>
  <si>
    <t xml:space="preserve">DULCE </t>
  </si>
  <si>
    <t xml:space="preserve">ENTRETELA </t>
  </si>
  <si>
    <t xml:space="preserve">EVELYN </t>
  </si>
  <si>
    <t xml:space="preserve">FLEECE </t>
  </si>
  <si>
    <t xml:space="preserve">FLORENCIA </t>
  </si>
  <si>
    <t xml:space="preserve">FORCE </t>
  </si>
  <si>
    <t xml:space="preserve">HACHI </t>
  </si>
  <si>
    <t xml:space="preserve">JORDAN </t>
  </si>
  <si>
    <t xml:space="preserve">KELVIN </t>
  </si>
  <si>
    <t xml:space="preserve">LAME </t>
  </si>
  <si>
    <t xml:space="preserve">MELON </t>
  </si>
  <si>
    <t xml:space="preserve">MILAN </t>
  </si>
  <si>
    <t xml:space="preserve">PAULINA </t>
  </si>
  <si>
    <t xml:space="preserve">POWERNET </t>
  </si>
  <si>
    <t xml:space="preserve">SIDNEY </t>
  </si>
  <si>
    <t xml:space="preserve">SMOOTY </t>
  </si>
  <si>
    <t xml:space="preserve">STEFFY </t>
  </si>
  <si>
    <t xml:space="preserve">TRENZAS </t>
  </si>
  <si>
    <t xml:space="preserve">VENECIA </t>
  </si>
  <si>
    <t xml:space="preserve">VIOLETA </t>
  </si>
  <si>
    <t>Material</t>
  </si>
  <si>
    <t>Texto breve de material</t>
  </si>
  <si>
    <t>Stock total</t>
  </si>
  <si>
    <t>UMB</t>
  </si>
  <si>
    <t>$final</t>
  </si>
  <si>
    <t>DESPERDICIO</t>
  </si>
  <si>
    <t>Transaccion</t>
  </si>
  <si>
    <t>Layout</t>
  </si>
  <si>
    <t>Denominacion</t>
  </si>
  <si>
    <t>PAPEL FOIL TORNASOL</t>
  </si>
  <si>
    <t>ROL</t>
  </si>
  <si>
    <t>ZDM_MATERIALES</t>
  </si>
  <si>
    <t>CPERIBOCETO</t>
  </si>
  <si>
    <t>BOCETOS</t>
  </si>
  <si>
    <t>PAPEL FOIL ROJO</t>
  </si>
  <si>
    <t>ARCHIVO BASE</t>
  </si>
  <si>
    <t>COSTO BOCETOS</t>
  </si>
  <si>
    <t>PAPEL FOIL DORADO</t>
  </si>
  <si>
    <t>PAPEL FOIL PLATA</t>
  </si>
  <si>
    <t>GAZA HILO INCA P-A GRIS 18-4017</t>
  </si>
  <si>
    <t>KG</t>
  </si>
  <si>
    <t>GAZA HILO INCA P-A MOSTAZA 14-0951</t>
  </si>
  <si>
    <t>GAZA HILO INCA P-A AZUL 17-4432</t>
  </si>
  <si>
    <t>GAZA HILO INCA P-A VERDE MEDIO 15-0531</t>
  </si>
  <si>
    <t>GAZA HILO INCA P-A VERDE 19-4914</t>
  </si>
  <si>
    <t>GAZA HILO AZUL OSC 19-4028</t>
  </si>
  <si>
    <t>GAZA HILO ROJO 19-1761</t>
  </si>
  <si>
    <t>GAZA HILO INCA P-A VINOTINTO 19-1522</t>
  </si>
  <si>
    <t>GAZA HILO INCA P-A SANDIA 18-1665</t>
  </si>
  <si>
    <t>GAZA HILO INCA P-A AZ MED 17-4021</t>
  </si>
  <si>
    <t>GAZA HILO INCA P-A VERDE MIL 18-0430</t>
  </si>
  <si>
    <t>GAZA HILO INCA P-A AZUL 19-4241</t>
  </si>
  <si>
    <t>GAZA HILO INCA P-A VERDE 17-5130</t>
  </si>
  <si>
    <t>GAZA HILO INCA P-A VERDE MILITAR 18-0317</t>
  </si>
  <si>
    <t>GAZA HILO INCA P-A GRIS 17-1502</t>
  </si>
  <si>
    <t>GAZA HILO INCA P-A AZUL 17-4033</t>
  </si>
  <si>
    <t>GAZA HILO INCA P-A ROJO 18-1660</t>
  </si>
  <si>
    <t>GAZA HILO INCA P-A VERDE 16-5808</t>
  </si>
  <si>
    <t>GAZA HILO INCA P-A VERDE 19-4834</t>
  </si>
  <si>
    <t>GAZA HILO INCA P-A ROSA 16-1516</t>
  </si>
  <si>
    <t>GAZA HILO INCA P-A AZUL PET 19-4340</t>
  </si>
  <si>
    <t>GAZA HILO INCA P-A ROJO 19-1761</t>
  </si>
  <si>
    <t>GAZA HILO INCA P-A VERDE OSCURO 19-5226</t>
  </si>
  <si>
    <t>GAZA HILO INCA P-A ROSADO CLARO 13-2802</t>
  </si>
  <si>
    <t>GAZA HILO INCA P-A VERDE 17-0210</t>
  </si>
  <si>
    <t>GAZA HILO INCA P-A MOSTAZA 15-0955</t>
  </si>
  <si>
    <t>GAZA HILO INCA P-A AZUL ROYAL 19-4052</t>
  </si>
  <si>
    <t>GAZA HILO INCA P-A MOSTAZA 17-1048</t>
  </si>
  <si>
    <t>GAZA HILO INCA P-A CAMEL 17-1134</t>
  </si>
  <si>
    <t>GAZA HILO INCA P-A PETROLEO 18-4026</t>
  </si>
  <si>
    <t>GAZA HILO INCA P-A VINOTINTO 19-1627</t>
  </si>
  <si>
    <t>GAZA HILO INCA P-A VERDE MENTA 15-5416</t>
  </si>
  <si>
    <t>GAZA HILO INCA P-A CAMEL 18-1250</t>
  </si>
  <si>
    <t>GAZA HILO INCA P-A AZUL CLARO 13-4401</t>
  </si>
  <si>
    <t>GAZA HILO INCA P-A SALMON 15-1626</t>
  </si>
  <si>
    <t>GAZA HILO INCA P-A SANGRIA 19-2047</t>
  </si>
  <si>
    <t>GAZA HILO INCA P-A ROSADO 14-1911</t>
  </si>
  <si>
    <t>GAZA HILO INCA P-A CORAL 18-1640</t>
  </si>
  <si>
    <t>GAZA HILO INCA P-A LILA 15-3507</t>
  </si>
  <si>
    <t>GAZA HILO INCA P-A AMARILLA 14-0756</t>
  </si>
  <si>
    <t>GAZA HILO INCA P-A AZUL 15-4312</t>
  </si>
  <si>
    <t>GAZA HILO INCA P-A AZUL OSC 19-4024</t>
  </si>
  <si>
    <t>GAZA HILO INCA P-A AZUL CIE 15-4105</t>
  </si>
  <si>
    <t>GAZA HILO INCA P-A VINO 19-1528</t>
  </si>
  <si>
    <t>GAZA HILO INCA P-A AZUL 19-4028</t>
  </si>
  <si>
    <t>GAZA HILO INCA P-A CAFE 19-1430</t>
  </si>
  <si>
    <t>GAZA HILO INCA P-A GRIS 18-0403</t>
  </si>
  <si>
    <t>GAZA HILO INCA P-A AMARILLO 11-0615</t>
  </si>
  <si>
    <t>GAZA HILO INCA P-A NEGRO 19-4005</t>
  </si>
  <si>
    <t>GAZA HILO INCA P-A FUCSIA 17-2624</t>
  </si>
  <si>
    <t>GAZA HILO INCA P-A LILA 15-3817</t>
  </si>
  <si>
    <t>GAZA HILO INCA P-A LILA AZUL 19-4234</t>
  </si>
  <si>
    <t>GAZA HILO INCA P-A BEIGE 11-0104</t>
  </si>
  <si>
    <t>GAZA HILO INCA P-A AZUL 17-4023</t>
  </si>
  <si>
    <t>GAZA HILO INCA P-A AZUL ROYAL 18-4051</t>
  </si>
  <si>
    <t>GAZA HILO INCA P-A GRIS 14-5002</t>
  </si>
  <si>
    <t>GAZA HILO INCA P-A CAQUI 16-1412</t>
  </si>
  <si>
    <t>GAZA HILO INCA P-A MANDARINA 16-1459</t>
  </si>
  <si>
    <t>GAZA HILO INCA P-A HABANO 16-1334</t>
  </si>
  <si>
    <t>GAZA HILO INCA P-A NUDE 14-1209</t>
  </si>
  <si>
    <t>TELA PTO NEOPRENO SL26ES0321 AMNG19-4005</t>
  </si>
  <si>
    <t>M</t>
  </si>
  <si>
    <t>GAZA HILO INCA P-A BLANCO 11-0601</t>
  </si>
  <si>
    <t>GAZA HILO INCA P-A GRIS JASPE</t>
  </si>
  <si>
    <t>GAZA HILO INCA P-A PFD 11-0103</t>
  </si>
  <si>
    <t>HILAZA SPANDEX 70-1</t>
  </si>
  <si>
    <t>TELA PTO POWERNET TERAPHY L26 BLC 10104</t>
  </si>
  <si>
    <t>TELA PTO POWERNET TERAPHY L26 NG 19-4005</t>
  </si>
  <si>
    <t>TELA PLN PAULA BLACK DENIM</t>
  </si>
  <si>
    <t>TELA PTO KIOTO L26 NEGRO 19-4005</t>
  </si>
  <si>
    <t>TELA PTO KIOTO L27 AZ ROYAL 19-3954</t>
  </si>
  <si>
    <t>TELA PTO KIOTO L27 AZUL 19-4534</t>
  </si>
  <si>
    <t>TELA PTO KIOTO L27 DURAZNO 15-1242</t>
  </si>
  <si>
    <t>TELA PTO KIOTO L27 GRIS 18-0601</t>
  </si>
  <si>
    <t>TELA PTO KIOTO L27 HABANO 17-1324</t>
  </si>
  <si>
    <t>TELA PTO KIOTO L27 MARRON 18-1250</t>
  </si>
  <si>
    <t>TELA PTO KIOTO L27 ROJO 19-1761</t>
  </si>
  <si>
    <t>TELA PTO KIOTO L27 ROSADO 15-2213</t>
  </si>
  <si>
    <t>TELA PTO KIOTO L27 ROSADO 17-1718</t>
  </si>
  <si>
    <t>TELA PTO KIOTO L27 VERDE 17-6323</t>
  </si>
  <si>
    <t>TELA PTO KIOTO L27 VINO 19-1534</t>
  </si>
  <si>
    <t>TELA PTO ANA SPORT L27 AZUL 14-4215</t>
  </si>
  <si>
    <t>TELA PTO ANA SPORT L27 AZUL 19-4534</t>
  </si>
  <si>
    <t>TELA PTO ANA SPORT L27 GRIS 18-0601</t>
  </si>
  <si>
    <t>TELA PTO ANA SPORT L27 VINO 19-1534</t>
  </si>
  <si>
    <t>TELA PTO PACIFICPLUS NEGRO 19-4005</t>
  </si>
  <si>
    <t>TELA PTO KIOTO L27 AMARILLO 13-0822</t>
  </si>
  <si>
    <t>TELA PTO KIOTO L27 LILA 13-3804</t>
  </si>
  <si>
    <t>TELA PTO KIOTO L27 VERDE 13-6107</t>
  </si>
  <si>
    <t>TELA PTO PACIFICPLUS ROJO 18-1762</t>
  </si>
  <si>
    <t>TELA PTO KATIA RAYA L26 BLC AZU 19-4024</t>
  </si>
  <si>
    <t>TELA PTO KATIA RAYA L26 BLC PET 19-4340</t>
  </si>
  <si>
    <t>TELA PTO KATIA RAYA L26 BLC ROS 15-1611</t>
  </si>
  <si>
    <t>TELA PTO OSAKA L27 AZUL 19-4534</t>
  </si>
  <si>
    <t>TELA PTO OSAKA L27 DURAZNO 15-1242</t>
  </si>
  <si>
    <t>TELA PTO OSAKA L27 GRIS 18-0601</t>
  </si>
  <si>
    <t>TELA PTO OSAKA L27 HABANO 17-1324</t>
  </si>
  <si>
    <t>TELA PTO OSAKA L27 MARRON 18-1250</t>
  </si>
  <si>
    <t>TELA PTO OSAKA L27 ROJO 19-1761</t>
  </si>
  <si>
    <t>TELA PTO OSAKA L27 ROSADO 15-2213</t>
  </si>
  <si>
    <t>TELA PTO OSAKA L27 ROSADO 17-1718</t>
  </si>
  <si>
    <t>TELA PTO OSAKA L27 VERDE 17-6323</t>
  </si>
  <si>
    <t>TELA PTO OSAKA L27 VINO 19-1534</t>
  </si>
  <si>
    <t>TELA PTO PACIFICPLUS BLC SUB</t>
  </si>
  <si>
    <t>TELA PTO KIOTO PFD 11-0103</t>
  </si>
  <si>
    <t>TELA PTO DANNA RIB L27 AZUL 19-4534</t>
  </si>
  <si>
    <t>TELA PTO DANNA RIB L27 GRIS 18-0601</t>
  </si>
  <si>
    <t>TELA PTO DANNA RIB L27 VINO 19-1534</t>
  </si>
  <si>
    <t>TELA PTO GENOVA L27 AZUL 19-4534</t>
  </si>
  <si>
    <t>TELA PTO GENOVA L27 CAFE 19-1430</t>
  </si>
  <si>
    <t>TELA PTO GENOVA L27 GRIS 18-0601</t>
  </si>
  <si>
    <t>TELA PTO GENOVA L27 HABANO 17-1324</t>
  </si>
  <si>
    <t>TELA PTO GENOVA L27 MARRON 18-1250</t>
  </si>
  <si>
    <t>TELA PTO GENOVA L27 ROJO 19-1761</t>
  </si>
  <si>
    <t>TELA PTO GENOVA L27 ROSADO 15-2213</t>
  </si>
  <si>
    <t>TELA PTO GENOVA L27 ROSADO 17-1718</t>
  </si>
  <si>
    <t>TELA PTO GENOVA L27 VERDE 13-6107</t>
  </si>
  <si>
    <t>TELA PTO GENOVA L27 VERDE 17-6323</t>
  </si>
  <si>
    <t>TELA PTO GENOVA L27 VINO 19-1534</t>
  </si>
  <si>
    <t>TELA PTO AZALEA BLONDA IMP PFD</t>
  </si>
  <si>
    <t>TELA PTO GENOVA L27 DURAZNO 15-1242</t>
  </si>
  <si>
    <t>TELA PTO LANILLA L27 GRIS 14-4202</t>
  </si>
  <si>
    <t>TELA PTO DANNA RIB L27 LILA 13-3804</t>
  </si>
  <si>
    <t>TELA PTO OSAKA L27 LILA 13-3804</t>
  </si>
  <si>
    <t>TELA PTO OSAKA L27 VERDE 13-6107</t>
  </si>
  <si>
    <t>TELA PTO MELOCOTON L27 AZUL 14-4215</t>
  </si>
  <si>
    <t>TELA PTO DANNA RIB AZUL CROSS</t>
  </si>
  <si>
    <t>TELA PTO DANNA RIB VERDE CROSS</t>
  </si>
  <si>
    <t>TELA PTO JUANA L26 V2 FUCSIA 17-2235</t>
  </si>
  <si>
    <t>TELA PTO JUANA L26 ROJO 18-1660</t>
  </si>
  <si>
    <t>TELA PTO PINA L27 AZUL 19-4534</t>
  </si>
  <si>
    <t>TELA PTO PINA L27 GRIS 18-0601</t>
  </si>
  <si>
    <t>TELA PTO PINA L27 ROSADO 15-2213</t>
  </si>
  <si>
    <t>TELA PTO PINA L27 ROSADO 17-1718</t>
  </si>
  <si>
    <t>TELA PTO PINA L27 VERDE 17-6323</t>
  </si>
  <si>
    <t>TELA PTO PINA L27 VINO 19-1534</t>
  </si>
  <si>
    <t>TELA PTO JUANA L26 AZUL 17-4139</t>
  </si>
  <si>
    <t>TELA PTO JUANA L26 CORAL 16-1620</t>
  </si>
  <si>
    <t>TELA PTO JUANA L26 AZUL OSCURO 19-4024</t>
  </si>
  <si>
    <t>TELA PTO JUANA L26 V2 SANGRIA 19-2047</t>
  </si>
  <si>
    <t>TELA PTO JUANA L26 VERDE 18-5913</t>
  </si>
  <si>
    <t>TELA PTO LONDRES L27 AZUL 17-4139</t>
  </si>
  <si>
    <t>TELA PTO LONDRES L27 AZUL 19-4534</t>
  </si>
  <si>
    <t>TELA PTO LONDRES L27 AZUL JASPE</t>
  </si>
  <si>
    <t>TELA PTO LONDRES L27 CAFE 19-1430</t>
  </si>
  <si>
    <t>TELA PTO LONDRES L27 GRIS 18-0601</t>
  </si>
  <si>
    <t>TELA PTO LONDRES L27 GRIS JASPE</t>
  </si>
  <si>
    <t>TELA PTO LONDRES L27 NEGRO CROSS</t>
  </si>
  <si>
    <t>TELA PTO LONDRES L27 ROJO 18-1660</t>
  </si>
  <si>
    <t>TELA PTO LONDRES L27 VERDE 15-0318</t>
  </si>
  <si>
    <t>TELA PTO LONDRES L27 VERDE 17-6323</t>
  </si>
  <si>
    <t>TELA PTO LONDRES L27 VINO 19-1534</t>
  </si>
  <si>
    <t>TELA PTO LONDRES L27 VINO 19-2410</t>
  </si>
  <si>
    <t>TELA PTO LONDRES L27 VINO CROSS</t>
  </si>
  <si>
    <t>TELA PTO LONDRES L27 NEGRO 19-4005</t>
  </si>
  <si>
    <t>TELA PTO LONDRES L27 VERDE 13-6107</t>
  </si>
  <si>
    <t>TELA PTO LONDRES L27 VERDE CROSS</t>
  </si>
  <si>
    <t>TELA PTO LONDRES L27 BLANCO 11-0601</t>
  </si>
  <si>
    <t>TELA PTO GENOVA L27 LILA 13-3804</t>
  </si>
  <si>
    <t>TELA PTO JUANA L27 AMARILLO 13-0822</t>
  </si>
  <si>
    <t>TELA PTO JUANA L27 AZ ROYAL 19-3954</t>
  </si>
  <si>
    <t>TELA PTO JUANA L27 AZUL 19-4534</t>
  </si>
  <si>
    <t>TELA PTO JUANA L27 DURAZNO 15-1242</t>
  </si>
  <si>
    <t>TELA PTO JUANA L27 GRIS 14-4202</t>
  </si>
  <si>
    <t>TELA PTO JUANA L27 GRIS 18-0601</t>
  </si>
  <si>
    <t>TELA PTO JUANA L27 HABANO 17-1324</t>
  </si>
  <si>
    <t>TELA PTO JUANA L27 LILA 13-3804</t>
  </si>
  <si>
    <t>TELA PTO JUANA L27 MARRON 18-1250</t>
  </si>
  <si>
    <t>TELA PTO JUANA L27 ROSADO 15-2213</t>
  </si>
  <si>
    <t>TELA PTO JUANA L27 ROSADO 17-1718</t>
  </si>
  <si>
    <t>TELA PTO JUANA L27 VERDE 13-6107</t>
  </si>
  <si>
    <t>TELA PTO JUANA L27 VERDE 17-6323</t>
  </si>
  <si>
    <t>TELA PTO JUANA L27 VINO 19-1534</t>
  </si>
  <si>
    <t>TELA PTO JUANA L26 BEIGE 11-0108</t>
  </si>
  <si>
    <t>TELA PTO JUANA L26 AZUL CIELO 14-4215</t>
  </si>
  <si>
    <t>TELA PTO JUANA L26 NUDE 14-1209</t>
  </si>
  <si>
    <t>TELA PTO JUANA L26 ROSADO 15-1611</t>
  </si>
  <si>
    <t>TELA PLN VIENA VERTIGO IMP AZ 19-4024</t>
  </si>
  <si>
    <t>TELA PTO LANILLA AZUL OSC 19-4025-NEGRO</t>
  </si>
  <si>
    <t>TELA PTO LANILLA HABANO-NEGRO</t>
  </si>
  <si>
    <t>TELA PTO LANILLA NEGRO CROSS</t>
  </si>
  <si>
    <t>TELA PTO LANILLA VERDE CEDRO-NEGRO</t>
  </si>
  <si>
    <t>TELA PTO PINA L27 AZUL 14-4215</t>
  </si>
  <si>
    <t>TELA PTO PINA L27 LILA 13-3804</t>
  </si>
  <si>
    <t>TELA PTO MARILYN L27 AZUL 19-4534</t>
  </si>
  <si>
    <t>TELA PTO MARILYN L27 HABANO 17-1324</t>
  </si>
  <si>
    <t>TELA PTO MARILYN L27 MARRON 18-1250</t>
  </si>
  <si>
    <t>TELA PTO MARILYN L27 ROJO 19-1761</t>
  </si>
  <si>
    <t>TELA PTO MARILYN L27 ROSADO 15-2213</t>
  </si>
  <si>
    <t>TELA PTO MARILYN L27 ROSADO 17-1718</t>
  </si>
  <si>
    <t>TELA PTO MARILYN L27 VERDE 17-6323</t>
  </si>
  <si>
    <t>TELA PTO MARILYN L27 VINO 19-1534</t>
  </si>
  <si>
    <t>TELA PTO LONDRES L27 GRIS 14-4203</t>
  </si>
  <si>
    <t>TELA PTO LONDRES L27 LILA 13-3804</t>
  </si>
  <si>
    <t>TELA PTO LONDRES L27 LILA 13-3820</t>
  </si>
  <si>
    <t>TELA PTO LONDRES L27 NUDE 14-1209</t>
  </si>
  <si>
    <t>TELA PTO JUANA SL26 PFD 11-0103</t>
  </si>
  <si>
    <t>GAZA HILO INCA P-A VERDE OSCURO 19-5511</t>
  </si>
  <si>
    <t>TELA PTO GALES RIB L27 CRUDO</t>
  </si>
  <si>
    <t>TELA PTO LONDRES L27 BEIGE 11-0108</t>
  </si>
  <si>
    <t>TELA PTO MARILYN L27 LILA 13-3804</t>
  </si>
  <si>
    <t>TELA PTO MARILYN L27 VERDE 13-6107</t>
  </si>
  <si>
    <t>TELA PTO MARIA L26 NEGRO 19-4005</t>
  </si>
  <si>
    <t>TELA PTO MARILYN L27 BIEGE 11-0108</t>
  </si>
  <si>
    <t>TELA PTO TOMAS PIQUE PFD 11-0103</t>
  </si>
  <si>
    <t>TELA PTO MARIA L26 BLANCO 11-0601</t>
  </si>
  <si>
    <t>TELA PLN DACRON P-A PFD</t>
  </si>
  <si>
    <t>TELA PTO BERLIN DOBLEFAZ L27 CRUDO</t>
  </si>
  <si>
    <t>TELA PTO DANNA RIB JASPE CRUDO</t>
  </si>
  <si>
    <t>TELA PTO TORONJA BURDA L27 CRUDO</t>
  </si>
  <si>
    <t>TELA PTO JUANA SL26 BLANCO 11-0601</t>
  </si>
  <si>
    <t>TELA PTO LONDRES L27 CRUDO</t>
  </si>
  <si>
    <t>CREMALLERA NIQ 5 SEP 60CM VINO864 DA8R25</t>
  </si>
  <si>
    <t>UND</t>
  </si>
  <si>
    <t>CAJA AZZ ROPA 50CMX29CMX22CM NVA-CJ</t>
  </si>
  <si>
    <t>CJ</t>
  </si>
  <si>
    <t>CREMALLERA NIQUEL 5 SEP 54CM NATURAL 32</t>
  </si>
  <si>
    <t>CINTA RUCHE LOVE 5.5CM BEIGE</t>
  </si>
  <si>
    <t>CINTA RUCHE LOVE 5.5CM NEGRO</t>
  </si>
  <si>
    <t>CREMALLERA NIQ 5 SEP AUTO 50CM NEGRO SD</t>
  </si>
  <si>
    <t>CINTA POL DECO 23MM AZU/DOR/AZU/BLA/ROJ</t>
  </si>
  <si>
    <t>CREMALLERA NIQUEL 4.5 SEP 60CM VINO 37</t>
  </si>
  <si>
    <t>CREMALLERA NIQ 4.5 SEP 55CM GRIS06 DC177</t>
  </si>
  <si>
    <t>CREMALLERA NIQ 4.5 SEP 55CM NEGRO DC 224</t>
  </si>
  <si>
    <t>CREMALLERA LATON FIJA 5 AZUL22 30CM</t>
  </si>
  <si>
    <t>CREMALLERA NIQUEL 4.5 SEP 55CM VINO 37</t>
  </si>
  <si>
    <t>TELA PTO ENTRETELA SL26 NEG REF PD-8645</t>
  </si>
  <si>
    <t>CREMALLERA NIQUEL 4.5 SEP 50 CM ROJO 03</t>
  </si>
  <si>
    <t>ENCAJE LETIZIA REF200363 17.5CM BLANCO</t>
  </si>
  <si>
    <t>ENCAJE LETIZIA REF200363 17.5CM NEGRO</t>
  </si>
  <si>
    <t>TELA PTO ENTRETELA SL26 BLC REF PD-8645</t>
  </si>
  <si>
    <t>CREMALLERA POL 5 SEP 60CM L-N32 BLANCO</t>
  </si>
  <si>
    <t>CREMALLERA POL 5 SEP 55CM L-N32 BLANCO</t>
  </si>
  <si>
    <t>CREMALLERA POL 6 SEP AUT 65CM AZUL 139</t>
  </si>
  <si>
    <t>CREMALLERA NIQ 4.5 SEP 50CM NEGRO DC 224</t>
  </si>
  <si>
    <t>CREMALLERA POL 5 SEP 55CM L-N32 NEGRO</t>
  </si>
  <si>
    <t>FLECO CHANTILLY L10 NEGRO 10CM</t>
  </si>
  <si>
    <t>CREMALLERA POL 6 SEP AUT 65CM GRIS 06</t>
  </si>
  <si>
    <t>CREMALLERA POL 5 SEP 50CM L-N32 NEGRO</t>
  </si>
  <si>
    <t>CREMALLERA POL 6 SEP AUT 80CM BLANCO</t>
  </si>
  <si>
    <t>CREMALLERA LT VIE FJ 5 58CM NG 02DC LM66</t>
  </si>
  <si>
    <t>ELASTICO CROCHET REF PB 12CM NEGRO</t>
  </si>
  <si>
    <t>ENCAJE REF8453 20.5CM CAQUI 1842 14-1209</t>
  </si>
  <si>
    <t>ENCAJE REF8453 20.5CM NEGRO 19-4005</t>
  </si>
  <si>
    <t>ENCAJE REF8453 20.5CM ROSA 1839 15-1611</t>
  </si>
  <si>
    <t>CREMALLERA LAT VIE 5FJ 58CM AZ22 DCLIM66</t>
  </si>
  <si>
    <t>ENCAJE REF8453 20.5CM MARFIL 11-0108</t>
  </si>
  <si>
    <t>CADENA CONTINUA NIQUEL 3 NEGRO</t>
  </si>
  <si>
    <t>CREMALLERA POL 6 SEP AUT 60CM GRIS 06</t>
  </si>
  <si>
    <t>ENCAJE REF 8727 20.5CM BLANCO 11-0601</t>
  </si>
  <si>
    <t>ENCAJE REF8453 20.5CM AZPET 1656 19-4340</t>
  </si>
  <si>
    <t>CREMALLERA POL 6 SEP AUT 70CM NEGRO</t>
  </si>
  <si>
    <t>ENCAJE REF8453 20.5CM SANGR 1657 19-2047</t>
  </si>
  <si>
    <t>ENCAJE REF8727 20.5CM NEGRO 19-4005</t>
  </si>
  <si>
    <t>CREMALLERA POL 5 SEP 43CM L-N32 NEGRO</t>
  </si>
  <si>
    <t>ENCAJE REF8453 20.5CM BLANCO 11-0601</t>
  </si>
  <si>
    <t>CREMALLERA POL 6 SEP AUT 55CM GRIS 06</t>
  </si>
  <si>
    <t>CREMALLERA POL 5 SEP 65CM L-N32 NEGRO</t>
  </si>
  <si>
    <t>CREMALLERA POL 6 SEP AUT 43CM GRIS 06</t>
  </si>
  <si>
    <t>CREMALLERA LAT VIE FIJ 5 60CM NGR</t>
  </si>
  <si>
    <t>CREMALLERA POL 6 SEP AUT 80CM NEGRO</t>
  </si>
  <si>
    <t>CREMALLERA POL 6 SEP AUT 50CM GRIS 06</t>
  </si>
  <si>
    <t>CREMALLERA POL 6 SEP AUT 80CM AZUL 139</t>
  </si>
  <si>
    <t>CREMALLERA POL 5 SEP 48CM L-N32 NEGRO</t>
  </si>
  <si>
    <t>ENCAJE REF8453 20.5CM AZOSC 1840 19-4024</t>
  </si>
  <si>
    <t>ENCAJE REF8727 20.5CM AZOSC 1840 19-4024</t>
  </si>
  <si>
    <t>ENCAJE REF8727 20.5CM CAQUI 1842 14-1209</t>
  </si>
  <si>
    <t>ENCAJE REF8727 20.5CM HABA 1841 16-1334</t>
  </si>
  <si>
    <t>ENCAJE REF8453 20.5CM AZ MD 1652 17-4021</t>
  </si>
  <si>
    <t>ENCAJE REF8453 20.5CM BEREN 1653 18-1710</t>
  </si>
  <si>
    <t>ENCAJE REF 8727 20.5CM ROS 1651 13-2802</t>
  </si>
  <si>
    <t>ENCAJE REF7988 20.5CM BLANCO 11-0601</t>
  </si>
  <si>
    <t>ENCAJE REF 1216 16CM PETROLEO 18-4522</t>
  </si>
  <si>
    <t>CREMALLERA POL 6 SEP AUT 75CM AZUL 139</t>
  </si>
  <si>
    <t>CREMALLERA POL 6 SEP AUT 75CM GRIS 06</t>
  </si>
  <si>
    <t>CREMALLERA POL 6 SEP AUT 75CM NEGRO</t>
  </si>
  <si>
    <t>CREMALLERA POL 6 SEP AUT 75CM BLANCO</t>
  </si>
  <si>
    <t>ENCAJE REF 1216 16CM NEGRO</t>
  </si>
  <si>
    <t>ENCAJE REF 1216 16CM MARFIL</t>
  </si>
  <si>
    <t>CREMALLERA POL 5 SEP 46CM L-N32 NEGRO</t>
  </si>
  <si>
    <t>CREMALLERA LAT VIE FIJ 5 55CM NGR</t>
  </si>
  <si>
    <t>CREMALLERA LAT 5 FIJ 60CM BLANC</t>
  </si>
  <si>
    <t>CREMALLERA LAT VIEJO 5 FIJ 60CM BLANCO</t>
  </si>
  <si>
    <t>CREMALLERA POL 6 SEP AUT 70CM AZUL 139</t>
  </si>
  <si>
    <t>CREMALLERA POL 6 SEP AUT 70CM GRIS 06</t>
  </si>
  <si>
    <t>ENCAJE REF 5123 15CM ROJO 877</t>
  </si>
  <si>
    <t>CREMALLERA POL 6 SEP AUT 46CM GRIS 06</t>
  </si>
  <si>
    <t>HEBILLA KAREY REF 456 PASO 3.7CM L9087</t>
  </si>
  <si>
    <t>CAJA LIVV ROPA 50CMX29CMX22CM-CJ</t>
  </si>
  <si>
    <t>CREMALLERA POL 6 SEP AUT 55CM AZUL 139</t>
  </si>
  <si>
    <t>CREMALLERA POL 6 SEP AUT 65CM BLANCO</t>
  </si>
  <si>
    <t>CREMALLERA POL 6 SEP AUT 70CM BLANCO</t>
  </si>
  <si>
    <t>CREMALLERA POL 6 SEP AUT 50CM AZUL 139</t>
  </si>
  <si>
    <t>CREMALLERA POL 6 SEP AUT 60CM NEGRO</t>
  </si>
  <si>
    <t>CREMALLERA POL 6 SEP AUT 51CM GRIS 06</t>
  </si>
  <si>
    <t>ELASTICO BASE REF3335 35MM VINO 4128</t>
  </si>
  <si>
    <t>ENCAJE MERIT REF200092 5CM AZOSC 19-4024</t>
  </si>
  <si>
    <t>ENCAJE MERIT REF200092 5CM CAQUI 14-1209</t>
  </si>
  <si>
    <t>ENCAJE MERIT REF200092 5CM PETR 19-4340</t>
  </si>
  <si>
    <t>ENCAJE MERIT REF200092 5CM ROSA 15-1611</t>
  </si>
  <si>
    <t>ENCAJE MERIT REF200092 5CM SANG 19-2047</t>
  </si>
  <si>
    <t>ENCAJE MERIT REF200092 5CM VINO 19-1528</t>
  </si>
  <si>
    <t>CREMALLERA LAT 5 FIJ 55CM BLANC</t>
  </si>
  <si>
    <t>CREMALLERA POL 6 SEP AUT 60CM PURPUR 693</t>
  </si>
  <si>
    <t>CREMALLERA POL 6 SEP AUT 48CM GRIS 06</t>
  </si>
  <si>
    <t>CREMALLERA POL 5 SEP 50CM L-N32 BLANCO</t>
  </si>
  <si>
    <t>CREMALLERA POL 6 SEP AUT 40CM GRIS 06</t>
  </si>
  <si>
    <t>CREMALLERA POL 6 SEP AUT 51CM NEGRO</t>
  </si>
  <si>
    <t>ENCAJE REF 239 17CM NEGRO</t>
  </si>
  <si>
    <t>ENCAJE REF 239 17CM BLANCO</t>
  </si>
  <si>
    <t>CREMALLERA POL 6 SEP AUT 45CM BLANCO</t>
  </si>
  <si>
    <t>HEBILLA REDONDA NIQ.BRI AGUIJON 5-1031</t>
  </si>
  <si>
    <t>ENCAJE REF 239 17CM MARFIL</t>
  </si>
  <si>
    <t>CREMALLERA POL 6 SEP AUT 45CM NEGRO</t>
  </si>
  <si>
    <t>CREMALLERA POL 6 SEP AUT 40CM NEGRO</t>
  </si>
  <si>
    <t>CREMALLERA COB 5 FIJ 12CM ROJTIN103 DC74</t>
  </si>
  <si>
    <t>ELASTICO CROCHET REF PB 10CM CRUDO</t>
  </si>
  <si>
    <t>CORDON POL N6 150CM NEGRO PUNT ENC</t>
  </si>
  <si>
    <t>CORDON POL N6 150CM NACAR 8013 PUNT ENC</t>
  </si>
  <si>
    <t>ELASTICO MARCADO REF0140 AZZORTI NEGRO</t>
  </si>
  <si>
    <t>ENCAJE REF 1216 16CM GRIS</t>
  </si>
  <si>
    <t>CREMALLERA POL 6 SEP AUT 35CM NEGRO</t>
  </si>
  <si>
    <t>CREMALLERA POL 6 SEP AUT 40CM BLANCO</t>
  </si>
  <si>
    <t>FLECO MOSQUITO 2CM NEGRO</t>
  </si>
  <si>
    <t>ELASTICO BASE REF 2000-35 35MM NEGRO</t>
  </si>
  <si>
    <t>ENCAJE MERIT REF 200092 5CM BLC 11-0601</t>
  </si>
  <si>
    <t>ENCAJE MERIT REF 200092 5CM NEG 19-4005</t>
  </si>
  <si>
    <t>CORDON BORLA BA-05 95CM NEGRO</t>
  </si>
  <si>
    <t>ENCAJE REF1406 6CM NEGRO 19-4005</t>
  </si>
  <si>
    <t>ELASTICO BASE REF 2000-35 35MM BLANCO</t>
  </si>
  <si>
    <t>CREMALLERA NIQ 5 FIJ NON LOCK 15CM NEG</t>
  </si>
  <si>
    <t>CREMALLERA LATON FIJA 5 AZUL22 33CM</t>
  </si>
  <si>
    <t>ELASTICO BASE REF2000-20 20MM NEGRO</t>
  </si>
  <si>
    <t>CREMALLERA POL 6 SEP AUT 45CM GRIS 06</t>
  </si>
  <si>
    <t>ELASTICO BASE REF2000-20 20MM BLANCO</t>
  </si>
  <si>
    <t>ENCAJE REF1406 6CM MARFIL 11-0606</t>
  </si>
  <si>
    <t>CREMALLERA POL 6 SEP 35CM GRI06 CLIP2 67</t>
  </si>
  <si>
    <t>ENCAJE MERIT REF200093 3CM AZOSC 19-4024</t>
  </si>
  <si>
    <t>ENCAJE MERIT REF200093 3CM CAQUI 14-1209</t>
  </si>
  <si>
    <t>ENCAJE MERIT REF200093 3CM ROSA 15-1611</t>
  </si>
  <si>
    <t>ENCAJE MERIT REF200093 3CM VINO 19-1528</t>
  </si>
  <si>
    <t>HEBILLA BURBUJA REF 2463210 32MM NEGRO</t>
  </si>
  <si>
    <t>HILADILLO POL REF 103 20MM NATURAL 32</t>
  </si>
  <si>
    <t>CREMALLERA POL 6 SEP AUT 60CM AZUL 139</t>
  </si>
  <si>
    <t>ENCAJE REF1406 6CM BLANCO</t>
  </si>
  <si>
    <t>ENCAJE REF1208 7.5CM BLANCO</t>
  </si>
  <si>
    <t>CREMALLERA NQ 4.5 FIJ 30CM OLIVA TIER 52</t>
  </si>
  <si>
    <t>ELASTICO AFEL REF301 3.5CM VER NEON 6352</t>
  </si>
  <si>
    <t>FLECO ALMIRANTE 2 2CM ROJO 53</t>
  </si>
  <si>
    <t>ELASTICO LISO SIN MARCAR 4CM IMP GR-NG</t>
  </si>
  <si>
    <t>CREMALLERA NIQ 5 AUT FIJ 10CM NEGRO</t>
  </si>
  <si>
    <t>CREMALLERA LAT VIEJ 5 FIJ 10CM AZ22 DC74</t>
  </si>
  <si>
    <t>ENCAJE REF 1138 4CM NEGRO 19-4005</t>
  </si>
  <si>
    <t>ELASTICO CROCHET REF PB 6CM NEGRO</t>
  </si>
  <si>
    <t>ELASTICO AFEL REF 301 3.5CM FUCSIA 2278</t>
  </si>
  <si>
    <t>ENCAJE ELAS 200513 BIMBA 30MM VIN19-1940</t>
  </si>
  <si>
    <t>ENCAJE ELAST 200513 BIMBA 30MM VERDE</t>
  </si>
  <si>
    <t>ELASTICO CROCHET REF PB 10CM NEGRO</t>
  </si>
  <si>
    <t>ELASTICO AFEL REF301 3.5CM FUC NEON 2914</t>
  </si>
  <si>
    <t>HILADILLO POL REF 103 30MM NEGRO 02</t>
  </si>
  <si>
    <t>ADORNO FILIGRANA NIQ 0319450002</t>
  </si>
  <si>
    <t>ENCAJE REF 1138 4CM AZUL OSC 483 19-3921</t>
  </si>
  <si>
    <t>ENCAJE REF 1138 4CM BLANCO 11-0601</t>
  </si>
  <si>
    <t>FLECO POMPON 2CM NEGRO</t>
  </si>
  <si>
    <t>ELASTICO CROCHET REF PB 6CM CRUDO</t>
  </si>
  <si>
    <t>ENCAJE MERIT REF200093 3CM BLCO 11-0601</t>
  </si>
  <si>
    <t>ENCAJE MERIT REF200093 3CM NEGRO 19-4005</t>
  </si>
  <si>
    <t>CREMALLERA NIQ FIJ 4.5 10CM NG DESTMAR81</t>
  </si>
  <si>
    <t>CREMALLERA COB 4.5 FJ M4 18CM APT 581</t>
  </si>
  <si>
    <t>ENCAJE REF 1727 5CM ROSA 418-2</t>
  </si>
  <si>
    <t>ENCAJE REF 1727 5CM ROJO 783</t>
  </si>
  <si>
    <t>CREMALLERA COB 4.5 FJ M4 18CM AZUL 560</t>
  </si>
  <si>
    <t>CREMALLERA COB 4.5 FJ M4 18CM NEGRO 580</t>
  </si>
  <si>
    <t>CREMALLERA COB 4.5 FJ M4 16CM APT 581</t>
  </si>
  <si>
    <t>ENCAJE REF 1727 5CM BLANCO</t>
  </si>
  <si>
    <t>CINTA BANDERA 337/30 03-21-01-21-03 6907</t>
  </si>
  <si>
    <t>OJALETE 3/4 PAV-NG-NQ X 3P ARANDELA PLAS</t>
  </si>
  <si>
    <t>HILADILLO POL REF 103 20MM BLANCO 01</t>
  </si>
  <si>
    <t>HILADILLO POL REF 103 20MM NEGRO 02</t>
  </si>
  <si>
    <t>CREMALLERA COB 4.5 FJ M4 16CM AZUL 560</t>
  </si>
  <si>
    <t>CREMALLERA COB 4.5 FJ M4 14CM APT 581</t>
  </si>
  <si>
    <t>CORDON POL N6 CON ALMA CRUDO PINTAS</t>
  </si>
  <si>
    <t>HILADILLO POL REF 103 20MM GRIS CLARO 06</t>
  </si>
  <si>
    <t>CREMALLERA POL 4 FIJ 50 CM NEGRO DC78</t>
  </si>
  <si>
    <t>CREMALLERA COB 4.5 FJ M4 16CM NEGRO 580</t>
  </si>
  <si>
    <t>CREMALLERA COB 4.5 FJ M4 12CM APT 581</t>
  </si>
  <si>
    <t>CREMALLERA COBRE 4.5 FIJ 9CM AZUL 139</t>
  </si>
  <si>
    <t>CREMALLERA COB 4.5 FJ M4 14CM AZUL 560</t>
  </si>
  <si>
    <t>CREMALLERA COB 4.5 FJ M4 14CM NEGRO 580</t>
  </si>
  <si>
    <t>ENCAJE REF 2014 2CM AMARILLO</t>
  </si>
  <si>
    <t>ENCAJE REF 2014 2CM MARFIL TENIDO</t>
  </si>
  <si>
    <t>CINTA FAYA EST HPRINT-8 25MM ZEBRA PLATA</t>
  </si>
  <si>
    <t>ENCAJE REF 8182 3CM CORAL 1256</t>
  </si>
  <si>
    <t>HILADILLO ALG REF 101 25MM CRUDO</t>
  </si>
  <si>
    <t>CREMALLERA COB 4.5 FJ M4 12CM AZUL 560</t>
  </si>
  <si>
    <t>CREMALLERA COB 4.5 FJ M4 12CM NEGRO 580</t>
  </si>
  <si>
    <t>CREMALLERA POL 6 SEMI FIJ 15CM NG PLAT</t>
  </si>
  <si>
    <t>ELASTICO CROCHET REF PB 4CM NEGRO</t>
  </si>
  <si>
    <t>CREMALLERA COB 4.5 FJ M4 10CM APT 581</t>
  </si>
  <si>
    <t>ENCAJE REF 732 5.5CM 4280T AZUL CLARO</t>
  </si>
  <si>
    <t>ENCAJE REF 732 5.5CM 7058 BEIGE</t>
  </si>
  <si>
    <t>CREMALLERA COB FIJ 10CM OLIVA TIER DCA75</t>
  </si>
  <si>
    <t>CINTA BANDERA REF 337 25MM 6684</t>
  </si>
  <si>
    <t>CREMALLERA NIQ 45 AUTO FIJ 12CM GRIS 71</t>
  </si>
  <si>
    <t>CREMALLERA NIQ45 AUTO FIJ 12CM MORADO 57</t>
  </si>
  <si>
    <t>CREMALLERA NIQ 45 AUTO FIJ 12CM AZUL 148</t>
  </si>
  <si>
    <t>BROCHE DUMBITO X 4P 27L BCO SEMI BRI</t>
  </si>
  <si>
    <t>ELASTICO CROCHET REF PB 4CM CRUDO</t>
  </si>
  <si>
    <t>SESGO ELAST REF405 20MM NEGR 701 19-4005</t>
  </si>
  <si>
    <t>CREMALLERA COB 4.5 FJ M4 10CM NEGRO 580</t>
  </si>
  <si>
    <t>HILADILLO POL REF 103 15MM NEGRO 02</t>
  </si>
  <si>
    <t>CREMALLERA COB 4.5 FJ M4 10CM AZUL 560</t>
  </si>
  <si>
    <t>CREMALLERA LATON V5 FIJ 8CM VINOTINTO 37</t>
  </si>
  <si>
    <t>CREMALLERA POL 6 SEMI FIJ 31CM NEGRO</t>
  </si>
  <si>
    <t>CREMALLERA NIQ 45 AUTO FIJ 7CM ROJO 75</t>
  </si>
  <si>
    <t>ENCAJE REF 8182 3CM MOSTAZA 594 N2</t>
  </si>
  <si>
    <t>CREMALLERA COB 4.5 FJ M4 6CM APT 581</t>
  </si>
  <si>
    <t>CREMALLERA POL 4 SEMI FIJ 20CM GRIS 71</t>
  </si>
  <si>
    <t>MEDIA ARGOLLA PLN 0405540003 40MM LAT BR</t>
  </si>
  <si>
    <t>CREMALLERA COB 4.5 FJ M4 8CM NEGRO 580</t>
  </si>
  <si>
    <t>CINTA SATINADA 35MM AZUL OSCURO 4506</t>
  </si>
  <si>
    <t>CINTA EST GRLPWR 20MM BL/NG/AZ/AM/RJ</t>
  </si>
  <si>
    <t>CREMALLERA NIQ 4.5 FIJ AUT 7CM AGUAM 15</t>
  </si>
  <si>
    <t>CREMALLERA NIQ 4.5 FIJ AUT 7CM GRIS F 71</t>
  </si>
  <si>
    <t>CREMALLERA NIQ 45 AUTO FIJ 7CM GRIS 71</t>
  </si>
  <si>
    <t>CREMALLERA NIQ45 AUTO FIJ 7CM MORADO 57</t>
  </si>
  <si>
    <t>BROCHE DUMBITO X 4P 27L LAT PAV</t>
  </si>
  <si>
    <t>BROCHE DUMBITO X 4P 27L NIQ BRI</t>
  </si>
  <si>
    <t>CREMALLERA COB 4.5 FJ M4 6CM AZUL 560</t>
  </si>
  <si>
    <t>CORDON ALG N5 A1 CON ALMA BEI 13-0907</t>
  </si>
  <si>
    <t>CREMALLERA COB 4.5 FJ M4 8CM AZUL 560</t>
  </si>
  <si>
    <t>CORDON POL N6 110CM NEGRO PUNT ACET</t>
  </si>
  <si>
    <t>SESGO ELAST REF405 20MM AZO 5474 19-4024</t>
  </si>
  <si>
    <t>CREMALLERA COB 4.5 FJ M4 6CM NEGRO 580</t>
  </si>
  <si>
    <t>CREMALLERA POL 3 FIJ 12CM VERDE 535</t>
  </si>
  <si>
    <t>HILADILLO ALG REF 101 15MM CRUDO</t>
  </si>
  <si>
    <t>ENCAJE PRINCESA R4D2000120001 1.5 CM BCO</t>
  </si>
  <si>
    <t>ENCAJE 1.6CM DONALD NEW MEN C408 16-4706</t>
  </si>
  <si>
    <t>ENCAJE 1.6CM DONALD NEW MOR C605 16-3205</t>
  </si>
  <si>
    <t>BROCHE DUMBITO X 4P 24L NGO SEMI BRI</t>
  </si>
  <si>
    <t>CINTA FAYA REAL ADVENT 25MM NARANJA 3122</t>
  </si>
  <si>
    <t>HILADILLO POL SPUM 20MM AZUL OSC 4786</t>
  </si>
  <si>
    <t>CINTA TISS BANDERA COLOMBIA REF334 15MM</t>
  </si>
  <si>
    <t>CREMALLERA POL 3 INV FIJ AUT 30CM BLANCO</t>
  </si>
  <si>
    <t>HILADILLO POL REF 103 20MM CASTANO OSC65</t>
  </si>
  <si>
    <t>CINTA FAYA INDUS 38MM ROSA 3223</t>
  </si>
  <si>
    <t>BOTON AMISTOSO 4HSB 36L LAMINA LUJOSO 20</t>
  </si>
  <si>
    <t>CREMALLERA COB 4.5 FJ M4 8CM APT 581</t>
  </si>
  <si>
    <t>VINILO LIVV ISOTIPO TEXTIL BLANCO</t>
  </si>
  <si>
    <t>VINILO LIVV ISOTIPO TEXTIL NEGRO</t>
  </si>
  <si>
    <t>VINILO LIVV ISOTIPO TEXTIL REFLECTIVO</t>
  </si>
  <si>
    <t>SESGO ELAST REF405 15MM CAF 8372 19-1430</t>
  </si>
  <si>
    <t>SESGO ELAST REF405 15MM BEI 8572 16-1334</t>
  </si>
  <si>
    <t>SESGO ELAST REF405 15MM COR 2609 16-1620</t>
  </si>
  <si>
    <t>SESGO ELAST REF405 15MM GRI 7434 14-4203</t>
  </si>
  <si>
    <t>SESGO ELAST REF405 15MM MOR 4905 18-1710</t>
  </si>
  <si>
    <t>SESGO ELAST REF405 15MM PFD 8177 11-0103</t>
  </si>
  <si>
    <t>SESGO ELAST REF405 15MM ROS 2608 15-1611</t>
  </si>
  <si>
    <t>SESGO ELAST REF405 15MM VER 6306 15-0318</t>
  </si>
  <si>
    <t>SESGO ELAS REF405 15MM MARF 8267 11-0108</t>
  </si>
  <si>
    <t>SESGO ELAST REF405 15MM GRI 7791 18-4017</t>
  </si>
  <si>
    <t>SESGO ELAST REF405 15MM ROS 2905 19-2047</t>
  </si>
  <si>
    <t>SESGO ELAST REF405 15MM VIN 3226 19-1528</t>
  </si>
  <si>
    <t>SESGO ELAST REF405 15MM LIL 4801 13-3820</t>
  </si>
  <si>
    <t>SESGO ELAST REF405 15MM AZU 5718 19-4340</t>
  </si>
  <si>
    <t>SESGO ELAST REF405 15MM AZU 5719 13-4401</t>
  </si>
  <si>
    <t>SESGO ELAST REF405 15MM TAU 8992 14-1209</t>
  </si>
  <si>
    <t>SESGO ELAST REF405 15MM ROS 2931 13-2802</t>
  </si>
  <si>
    <t>SESGO ELAST REF405 15MM AZU 5906 17-4021</t>
  </si>
  <si>
    <t>HEBILLA OVEROL REF 1 1.4X3.4 NIQ BRILL</t>
  </si>
  <si>
    <t>ELASTICO CROCHET REF PB 3CM CRUDO</t>
  </si>
  <si>
    <t>SESGO ELAST REF405 15MM ROJ 3877 18-1660</t>
  </si>
  <si>
    <t>HILADILLO POL REF 103 10MM NEGRO 02</t>
  </si>
  <si>
    <t>HILADILLO POL REF 103 10MM BLANCO 01</t>
  </si>
  <si>
    <t>HILADILLO POL REF 103 10MM AZUL 22</t>
  </si>
  <si>
    <t>HILADILLO POL REF 103 10MM NATURAL 32</t>
  </si>
  <si>
    <t>SESGO ELAST REF405 15MM FSC 2170 17-2235</t>
  </si>
  <si>
    <t>SESGO ELAST REF405 15MM VML 6796 18-0430</t>
  </si>
  <si>
    <t>SESGO ELAST REF405 15MM ROJ 3198 18-1657</t>
  </si>
  <si>
    <t>HILADILLO POL REF 103 10MM GRIS CLARO 06</t>
  </si>
  <si>
    <t>HILADILLO POL REF 103 10MM VINOTINTO 114</t>
  </si>
  <si>
    <t>SESGO ELAST REF405 15MMAZPET5447 18-4522</t>
  </si>
  <si>
    <t>TERMINAL REF0325600002 BARRIL CELEST NIQ</t>
  </si>
  <si>
    <t>HILADILLO POL REF 103 10MM HUESO 46</t>
  </si>
  <si>
    <t>HILADILLO POL REF 103 10MM ROSA MEDIO 10</t>
  </si>
  <si>
    <t>BOTON LISO 31L NIQUEL PINTURA BLANCO</t>
  </si>
  <si>
    <t>PUNTERA METALICA 4.2X19MM NEGRO</t>
  </si>
  <si>
    <t>SESGO ELAST R405 15MM COCOA 8161 16-1412</t>
  </si>
  <si>
    <t>HILADILLO POL REF 103 15MM ROSA 204</t>
  </si>
  <si>
    <t>ELASTICO BASE BLANCO CARGADERA10MM 36010</t>
  </si>
  <si>
    <t>TAPA BROCHE DUMB 27L HEM DUAL 15 LAT BRI</t>
  </si>
  <si>
    <t>TAPA BROCHE DUMB 27L HEM DUAL 15 NIQ PAV</t>
  </si>
  <si>
    <t>SESGO ELAST REF405 15MM ROSADO 2504</t>
  </si>
  <si>
    <t>SESGO ELAST REF405 15MM ROSA 238 16-1516</t>
  </si>
  <si>
    <t>ELASTICO CROCHET REF PB 2CM NEGRO</t>
  </si>
  <si>
    <t>BOTON FAVELA 2H 44L NEGRO</t>
  </si>
  <si>
    <t>MARQUILLA TISS TJ DAMASCO 7X1.5CM,T-U</t>
  </si>
  <si>
    <t>OJALETE 3/8 COBRE PAV X 3P ARANDELA PLAS</t>
  </si>
  <si>
    <t>SESGO ELAST REF405 15MM GRIS 7790</t>
  </si>
  <si>
    <t>BOLSA 40X48CM MAS 5 CON CINTA TISSINI</t>
  </si>
  <si>
    <t>SESGO ELAST REF405 15MM AZO 5474 19-4024</t>
  </si>
  <si>
    <t>SESGO ELAST REF405 15MM NEG 701 19-4005</t>
  </si>
  <si>
    <t>SESGO ELAST REF405 15MM BLC 000 11-0601</t>
  </si>
  <si>
    <t>GAFETEA 2X2X25 32 BLANCO</t>
  </si>
  <si>
    <t>CREMALLERA POL 3 INV FIJ AUT 20CM VER 38</t>
  </si>
  <si>
    <t>SESGO ELAST REF405 15MM AGUA 580</t>
  </si>
  <si>
    <t>SESGO ELAST REF405 15MM AMARILLO 1176</t>
  </si>
  <si>
    <t>ELASTICO CROCHET REF PB 2CM CRUDO</t>
  </si>
  <si>
    <t>OJALETE 1/2 NIQUEL X 3P ARANDELA PLAST</t>
  </si>
  <si>
    <t>ELASTICO SEDA 3MM NEGRO 19-4005</t>
  </si>
  <si>
    <t>ELASTICO SEDA 3MM BLANCO 11-0601</t>
  </si>
  <si>
    <t>BOTON ZAMAC LISO 4H 31L PAVON NEGRO NIQ</t>
  </si>
  <si>
    <t>BOTON ZAMAC LISO 4H 31L COBRE PAVON</t>
  </si>
  <si>
    <t>BOTON ZAMAC LISO 4H 31L NIQUEL BRILLANTE</t>
  </si>
  <si>
    <t>CORDON POL N6 110CM BLANCO PUNT ACET</t>
  </si>
  <si>
    <t>SESGO ELAST REF37515 ROS 05-0131 14-1909</t>
  </si>
  <si>
    <t>BOTON ABACO 32L 4H CS NEGRO 0563</t>
  </si>
  <si>
    <t>SESGO EMPITADO 10MM AZU OSC 5040 19-3815</t>
  </si>
  <si>
    <t>CORDON POL N6 CON ALMA NEGRO</t>
  </si>
  <si>
    <t>SESGO ELAST REF405 15MM MAGENTA 4106</t>
  </si>
  <si>
    <t>SESGO EMPITADO 10MM BLANCO 11-0601</t>
  </si>
  <si>
    <t>BOTON TULCAN 4H SB 36L COLOR 0013</t>
  </si>
  <si>
    <t>HILADILLO POL REF 103 10MM ROJ FIESTA 75</t>
  </si>
  <si>
    <t>BOLSA LIVV ZIPPER VENA 40X30CM GEN TRAN</t>
  </si>
  <si>
    <t>SESGO EMPITADO 10MM VINO 1901 19-1528</t>
  </si>
  <si>
    <t>SESGO EMPITADO 10MM NEGRO 19-4005</t>
  </si>
  <si>
    <t>CORDON ELASTICO 3MM NEGRO 19-4005</t>
  </si>
  <si>
    <t>CINTA SATINADA 25MM GRIS 06</t>
  </si>
  <si>
    <t>BOTON BROOME 1 4H 36L SB CAFE</t>
  </si>
  <si>
    <t>SESGO EMPITADO 10MM VERDE MILITAR 6009</t>
  </si>
  <si>
    <t>BOTON REF2103 36L 4H CB GRIS 275</t>
  </si>
  <si>
    <t>SESGO ELAST REF37515 CORAL 05-0202</t>
  </si>
  <si>
    <t>BOTON LISO 31L LATON BRILLANTE DENIM</t>
  </si>
  <si>
    <t>BOTON LISO 31L COBRE PAVON DENIM</t>
  </si>
  <si>
    <t>SESGO ELAST REF37515 MOSTAZA 03-0054</t>
  </si>
  <si>
    <t>BOTON LISO 31L PAVON NEGRO NIQUEL DENIM</t>
  </si>
  <si>
    <t>ETIQUETA TISS 5.3X11CM BLC CON SELLO</t>
  </si>
  <si>
    <t>BOTON ENDURECIDO 32L 2H SB MADERA 004</t>
  </si>
  <si>
    <t>TAPA BROCHE DUMB 27L HEM DUAL ROS 152216</t>
  </si>
  <si>
    <t>SESGO ELAST REF37515 AZUL REY 08-0096</t>
  </si>
  <si>
    <t>BOTON LISO 27L LATON BRILLANTE DENIM</t>
  </si>
  <si>
    <t>BOTON MARITIMO 32L 4H CB 017 BLANCO</t>
  </si>
  <si>
    <t>BOTON LISO 27L PAVON NEGRO NIQUEL DENIM</t>
  </si>
  <si>
    <t>BOTON LISO 27L COBRE PAVON DENIM</t>
  </si>
  <si>
    <t>BROCHE SCOVILL 16L NIQ/BRI DOBLE CORONA</t>
  </si>
  <si>
    <t>HILADILLO POL REF 926 10MM 5584</t>
  </si>
  <si>
    <t>BOLSA AZZ 40X48 MAS 5CM</t>
  </si>
  <si>
    <t>SESGO ELAST REF37515 MORADO 15-0106</t>
  </si>
  <si>
    <t>SESGO ELAST REF37515 VERDE MENTA 11-0066</t>
  </si>
  <si>
    <t>CORDON POL N6 60CM NEGRO PUNT ACET</t>
  </si>
  <si>
    <t>CORDON POL N6 60CM BLANCO PUNT ACET</t>
  </si>
  <si>
    <t>CREMALLERA POL 3 FIJ 40CM AGUAMARINA 520</t>
  </si>
  <si>
    <t>BOTON TULCAN 4H SB 28L COLOR 0013</t>
  </si>
  <si>
    <t>BOTON ZAMAC DE PATA 18L LATON BRILLANTE</t>
  </si>
  <si>
    <t>CORDON POL N6 60CM GRIS 71 PUNT ACET</t>
  </si>
  <si>
    <t>TERMINAL PLANA REF 2510010 5MM NEGRO</t>
  </si>
  <si>
    <t>ELASTICO BASE MORAS FUCSIA 9MM 10339MIC</t>
  </si>
  <si>
    <t>EMBONE SATIN NEGRO 72</t>
  </si>
  <si>
    <t>BOTON ZAMAC LISO 4H 24L PAVON NEGRO NIQU</t>
  </si>
  <si>
    <t>TAPA BROCHE DUMB 27LHEMDUAL15 NIQBRI APL</t>
  </si>
  <si>
    <t>BOTON ZAMAC LISO 4H 24L COBRE PAVON</t>
  </si>
  <si>
    <t>BOTON TULCAN 4H SB 32L COLOR 0013</t>
  </si>
  <si>
    <t>OJALETE 1/2 COBRE PAVON X 2P</t>
  </si>
  <si>
    <t>SESGO ELAST REF37515 TERRACOTA 13-0140</t>
  </si>
  <si>
    <t>SESGO ELAST REF37515 VERDE BOTEL 11-0073</t>
  </si>
  <si>
    <t>ETIQUETA AZZ 5X9CM DENIM</t>
  </si>
  <si>
    <t>ELASTICO BASE MORAS BLANCO 9MM 10339MIC</t>
  </si>
  <si>
    <t>OJALETE 1/4 NIQ NEG X 3P ARAN PLAST LIV</t>
  </si>
  <si>
    <t>BOTON EFECTO REF2036 30L 2H SB NATURAL</t>
  </si>
  <si>
    <t>STICKER ADVERTENCIA 60X60MM DENIM</t>
  </si>
  <si>
    <t>BOTON ELEGANCIA 2H 36L SB NEGRO</t>
  </si>
  <si>
    <t>BOLSA TISS 30X28CM MAS 5 CON CINTA</t>
  </si>
  <si>
    <t>BOTON BASTON ANGOLA 4H 28L CAFE 7</t>
  </si>
  <si>
    <t>SESGO ELAST REF37515 VINO 09-0064</t>
  </si>
  <si>
    <t>CREMALLERA POL 3 FIJ 30CM ROJO 03</t>
  </si>
  <si>
    <t>BOLSA LIVV 40X48 MAS 5CM</t>
  </si>
  <si>
    <t>CORDON POL N6 110CM GRI 71 PUNT ACET</t>
  </si>
  <si>
    <t>CREMALLERA POL 3 FIJ 20CM AGUAMARINA 59</t>
  </si>
  <si>
    <t>CINTA FAYA IND 18MM VER NEON 1527</t>
  </si>
  <si>
    <t>LIGUERO REF 6561201 12MM TRANSPARENTE</t>
  </si>
  <si>
    <t>ELASTICO CROCHET REF PB 7MM NEGRO</t>
  </si>
  <si>
    <t>BOTON COMINO 2H SB 32L COLOR 0013</t>
  </si>
  <si>
    <t>HILADILLO POL REF 164 15MM VR/RJ/VR 2397</t>
  </si>
  <si>
    <t>OJALETE 5/32 NIQ BRI X 2P</t>
  </si>
  <si>
    <t>REMACHE 7.6MM COBRE PAVON DENIM</t>
  </si>
  <si>
    <t>REMACHE 7.6MM PAVON NEGRO NIQUEL DENIM</t>
  </si>
  <si>
    <t>ELASTICO CROCHET REF PB 1CM NEGRO</t>
  </si>
  <si>
    <t>ELASTICO CROCHET REF PB 1CM CRUDO</t>
  </si>
  <si>
    <t>BOTON TULCAN 4H SB 24L COLOR 0013</t>
  </si>
  <si>
    <t>CINTA SATINADA 13MM CAFE OSC C36</t>
  </si>
  <si>
    <t>BOTON REF 1416 20L 4H BLANCO ARO DORADO</t>
  </si>
  <si>
    <t>BOTON MARITIMO 24L 4H CB 017 BLANCO</t>
  </si>
  <si>
    <t>CREMALLERA POL 3 FIJ 20CM FUCSIA 58</t>
  </si>
  <si>
    <t>BOTON REF2082 24L 4H SB CAFE M257</t>
  </si>
  <si>
    <t>BOTON REF 229 18L 2H CB BLANCO PERLADO</t>
  </si>
  <si>
    <t>MARQUILLA TISS INST LAVADO 45X30MM,T-3</t>
  </si>
  <si>
    <t>BOTON FUSIONADO 4HCB 18L COLOR MASA 0008</t>
  </si>
  <si>
    <t>CINTA SATINADA 13MM GRIS C-7</t>
  </si>
  <si>
    <t>BOTON REF 2112B 20L 2H NACAR</t>
  </si>
  <si>
    <t>BOTON TORINO 18L CB NEGRO</t>
  </si>
  <si>
    <t>CREMALLERA POL 3 FIJ 15CM AZUL REY</t>
  </si>
  <si>
    <t>BOTON REF 2112B 18L 2H NACAR</t>
  </si>
  <si>
    <t>BOTON REF 2112B 16L 2H NACAR</t>
  </si>
  <si>
    <t>BOLSA LIVV 30X28 MAS 5CM</t>
  </si>
  <si>
    <t>BOLSA AZZ 30X28 DENIM</t>
  </si>
  <si>
    <t>BOLSA AZZ 30X28 MAS 5CM</t>
  </si>
  <si>
    <t>MARQUILLA AZZ TEJ UNIFICADA DENIM</t>
  </si>
  <si>
    <t>ELASTICO CROCHET REF PB 7MM CRUDO</t>
  </si>
  <si>
    <t>BOTON TULCAN 4H SB 18L COLOR 0013</t>
  </si>
  <si>
    <t>CINTA FAYA REF 385 10MM AZUL OSC 22</t>
  </si>
  <si>
    <t>CINTA NYLON DP661T 20MMX400 MTS</t>
  </si>
  <si>
    <t>BOLSA AZZ POLIPROPILEN 23CMX33CM TRANS</t>
  </si>
  <si>
    <t>MARQUILLA LIVV TEJ UNIFICADA DENIM</t>
  </si>
  <si>
    <t>BOTON ZAMAC LISO 4H 18L COBRE PAVON</t>
  </si>
  <si>
    <t>BOTON ZAMAC LISO 4H 18L PAVON NEGRO NIQ</t>
  </si>
  <si>
    <t>BOLSA LIVV 23X30 MAS 5CM</t>
  </si>
  <si>
    <t>MARQUILLA TISS INST LAVADO 45X30MM,T-1</t>
  </si>
  <si>
    <t>MARQUILLA TISS INST LAVADO 45X30MM,T-11</t>
  </si>
  <si>
    <t>MARQUILLA TISS INST LAVADO 45X30MM,T-13</t>
  </si>
  <si>
    <t>MARQUILLA TISS INST LAVADO 45X30MM,T-15</t>
  </si>
  <si>
    <t>MARQUILLA TISS INST LAVADO 45X30MM,T-5</t>
  </si>
  <si>
    <t>MARQUILLA TISS INST LAVADO 45X30MM,T-7</t>
  </si>
  <si>
    <t>MARQUILLA TISS INST LAVADO 45X30MM,T-9</t>
  </si>
  <si>
    <t>BOLSA AZZ 23X30 MAS 5CM</t>
  </si>
  <si>
    <t>BOTON TENTACION 30L 2H CB NEGRO TINT</t>
  </si>
  <si>
    <t>BOTON ZAMAC LISO 4H 18L NIQUEL BRILLANTE</t>
  </si>
  <si>
    <t>CINTA SATINADA 9MM CASTANO OSCURO C-65</t>
  </si>
  <si>
    <t>ELASTICO CROCHET REF PB 5MM CRUDO</t>
  </si>
  <si>
    <t>CINTA RESINA 9CMX250 MTS</t>
  </si>
  <si>
    <t>BOTON TENTACION 30L 2H SB AZ 574 TINT</t>
  </si>
  <si>
    <t>MARQUILLA LIVV ROPBAND INF AZUL 5431</t>
  </si>
  <si>
    <t>BOTON TENTACION 24L 2H SB NEGRO TINT</t>
  </si>
  <si>
    <t>MARQUILLA CONSOLI PAISES NO PLA</t>
  </si>
  <si>
    <t>BOTON ZAMAC LISO 2H 18L NIQUEL BRILLANTE</t>
  </si>
  <si>
    <t>MARQUILLA CONSOLI PAISES PLANCH</t>
  </si>
  <si>
    <t>BOTON CONSUL 24L 2H CB TRANSPARENTE</t>
  </si>
  <si>
    <t>ZETA REF 6231000 10MM NIQUEL FREE</t>
  </si>
  <si>
    <t>BOTON TENTACION 24L 2H SB AZ 574 TINT</t>
  </si>
  <si>
    <t>MARQUILLA AZZ ROPBAND ESC NG 19-4005</t>
  </si>
  <si>
    <t>CINTA SATINADA NEGRO C2 7 MM</t>
  </si>
  <si>
    <t>MARQUILLA AZZ ROPBAND ESC BL 11-0601</t>
  </si>
  <si>
    <t>TAPA BROCHE DUMB 24LHEMDUAL15 NIQBRI APL</t>
  </si>
  <si>
    <t>MEDIA ARGOLLA PLN 30MM LATON PAVON</t>
  </si>
  <si>
    <t>BOLSA LIVV 17X23 MAS 5CM</t>
  </si>
  <si>
    <t>BOLSA AZZ 17X23 MAS 5CM</t>
  </si>
  <si>
    <t>TENSOR REF 6141000 10MM NIQUEL FREE</t>
  </si>
  <si>
    <t>MARQUILLA LIVV ROPBAND</t>
  </si>
  <si>
    <t>ARGOLLA REF 6151000 10MM NIQUEL BRILLANT</t>
  </si>
  <si>
    <t>MARQUILLA CONSOLI PAISES PLANCH,T-U</t>
  </si>
  <si>
    <t>OJALETE 3/16 REF 2080500 PLASTICO ROJO</t>
  </si>
  <si>
    <t>BOLSA AZZ POLIPROPILEN 17.5CMX23CM TRANS</t>
  </si>
  <si>
    <t>MARQUILLA AZZ BOXER UNIFICADA</t>
  </si>
  <si>
    <t>MARQUILLA LIVV BOXER UNIFICADA</t>
  </si>
  <si>
    <t>BOTON 0188B 18L 4H CB TRANSPARENTE</t>
  </si>
  <si>
    <t>ETIQUETA LIVV UNIFICADA</t>
  </si>
  <si>
    <t>BOTON ELITE 18L 4H CB VINO 789 TINT</t>
  </si>
  <si>
    <t>BOTON TENTACION 18L 2H CB BLANCO TINT</t>
  </si>
  <si>
    <t>MARQUILLA AZZ SATIN UNIFICADA</t>
  </si>
  <si>
    <t>BOTON CONSUL 18L 2H CB TRANSPARENTE</t>
  </si>
  <si>
    <t>BOTON ELITE 18L 4H CB NEGRO TINT</t>
  </si>
  <si>
    <t>BOTON TENTACION 18L 2H SB AZ 574 TINT</t>
  </si>
  <si>
    <t>BOTON TENTACION 18L 2H CB NEGRO TINT</t>
  </si>
  <si>
    <t>MARQUILLA LIVV SATIN UNIFICADA</t>
  </si>
  <si>
    <t>BOTON TENTACION 18L 2H SB GR 891 TINT</t>
  </si>
  <si>
    <t>BOTON ELITE 18L 4H CB BLANCO TINT</t>
  </si>
  <si>
    <t>BOTON ELITE 18L 4H CB AZUL 574 TINT</t>
  </si>
  <si>
    <t>BOLSA LIVV 14X14 MAS 5CM</t>
  </si>
  <si>
    <t>BOLSA AZZ 9X14 MAS 5CM</t>
  </si>
  <si>
    <t>HILOCAUCHO REF 4072 MULT BLANCO 11-0601</t>
  </si>
  <si>
    <t>HILOCAUCHO REF 4072 MULT NEGRO 19-4005</t>
  </si>
  <si>
    <t>BOTON MONACO 2H 18L AZUL 544</t>
  </si>
  <si>
    <t>BOTON TENTACION 18L 2H CB RJ 391 TINT</t>
  </si>
  <si>
    <t>ETIQUETA INDIGO AZZORTI</t>
  </si>
  <si>
    <t>ETIQUETA AZZ UNIFICADA</t>
  </si>
  <si>
    <t>BOLSA LIVV PP OB09CMX14CM</t>
  </si>
  <si>
    <t>BOLSA AZZ POLIPROPILEN 9CM X14CM TRANS</t>
  </si>
  <si>
    <t>STICKER TRANSF TERMI 32X25MM ROP BLC</t>
  </si>
  <si>
    <t>CLASE</t>
  </si>
  <si>
    <t xml:space="preserve">PAPEL </t>
  </si>
  <si>
    <t xml:space="preserve">HILAZA </t>
  </si>
  <si>
    <t xml:space="preserve">TIPO </t>
  </si>
  <si>
    <t xml:space="preserve">LONDRES </t>
  </si>
  <si>
    <t xml:space="preserve">NAPOLES </t>
  </si>
  <si>
    <t xml:space="preserve">GALES </t>
  </si>
  <si>
    <t xml:space="preserve">JULIANA </t>
  </si>
  <si>
    <t xml:space="preserve">BERLIN </t>
  </si>
  <si>
    <t xml:space="preserve">TORONJA </t>
  </si>
  <si>
    <t xml:space="preserve">OPORTO </t>
  </si>
  <si>
    <t xml:space="preserve">CREMALLERA </t>
  </si>
  <si>
    <t xml:space="preserve">CAJA </t>
  </si>
  <si>
    <t xml:space="preserve">CINTA </t>
  </si>
  <si>
    <t xml:space="preserve">HUNGRIA </t>
  </si>
  <si>
    <t xml:space="preserve">ENCAJE </t>
  </si>
  <si>
    <t xml:space="preserve">FLECO </t>
  </si>
  <si>
    <t xml:space="preserve">ELASTICO </t>
  </si>
  <si>
    <t xml:space="preserve">HEBILLA </t>
  </si>
  <si>
    <t xml:space="preserve">CORDON </t>
  </si>
  <si>
    <t xml:space="preserve">HILADILLO </t>
  </si>
  <si>
    <t xml:space="preserve">ADORNO </t>
  </si>
  <si>
    <t xml:space="preserve">OJALETE </t>
  </si>
  <si>
    <t xml:space="preserve">BROCHE </t>
  </si>
  <si>
    <t xml:space="preserve">SESGO </t>
  </si>
  <si>
    <t xml:space="preserve">MEDIA </t>
  </si>
  <si>
    <t xml:space="preserve">BOTON </t>
  </si>
  <si>
    <t xml:space="preserve">VINILO </t>
  </si>
  <si>
    <t xml:space="preserve">TERMINAL </t>
  </si>
  <si>
    <t xml:space="preserve">PUNTERA </t>
  </si>
  <si>
    <t xml:space="preserve">TAPA </t>
  </si>
  <si>
    <t xml:space="preserve">MARQUILLA </t>
  </si>
  <si>
    <t xml:space="preserve">BOLSA </t>
  </si>
  <si>
    <t xml:space="preserve">GAFETEA </t>
  </si>
  <si>
    <t xml:space="preserve">ETIQUETA </t>
  </si>
  <si>
    <t xml:space="preserve">EMBONE </t>
  </si>
  <si>
    <t xml:space="preserve">STICKER </t>
  </si>
  <si>
    <t xml:space="preserve">LIGUERO </t>
  </si>
  <si>
    <t xml:space="preserve">REMACHE </t>
  </si>
  <si>
    <t xml:space="preserve">ZETA </t>
  </si>
  <si>
    <t xml:space="preserve">TENSOR </t>
  </si>
  <si>
    <t xml:space="preserve">ARGOLLA </t>
  </si>
  <si>
    <t xml:space="preserve">HILOCAUCHO </t>
  </si>
  <si>
    <t>Texto breve</t>
  </si>
  <si>
    <t>Fin período validez</t>
  </si>
  <si>
    <t>$Final</t>
  </si>
  <si>
    <t>ME3L</t>
  </si>
  <si>
    <t>ZPERILLA</t>
  </si>
  <si>
    <t>Cotizaciones Ropa</t>
  </si>
  <si>
    <t xml:space="preserve">Archivo Base </t>
  </si>
  <si>
    <t>ME3L BOCETO</t>
  </si>
  <si>
    <t>TELA PTO JUANA L26 V2 VERDE MIL 18-0430</t>
  </si>
  <si>
    <t>CREMALLERA POL 6 SEP AUT 43CM NEGRO</t>
  </si>
  <si>
    <t>CREMALLERA POL 6 SEP AUT 46CM NEGRO</t>
  </si>
  <si>
    <t>CREMALLERA POL 6 SEP AUT 48CM NEGRO</t>
  </si>
  <si>
    <t>CREMALLERA POL 6 SEP AUT 55CM BLANCO</t>
  </si>
  <si>
    <t>CREMALLERA POL 6 SEP AUT 55CM NEGRO</t>
  </si>
  <si>
    <t>CREMALLERA POL 6 SEP AUT 60CM BLANCO</t>
  </si>
  <si>
    <t>CREMALLERA POL 6 SEP AUT 50CM NEGRO</t>
  </si>
  <si>
    <t>ENCAJE 1406 6CM NEGRO 19-4005</t>
  </si>
  <si>
    <t>ENCAJE 1406 6CM BLANCO</t>
  </si>
  <si>
    <t>ENCAJE 1406 6CM MARFIL 11-0606</t>
  </si>
  <si>
    <t>CREMALLERA POL 6 SEP AUT 65CM NEGRO</t>
  </si>
  <si>
    <t>CREMALLERA POL 6 SEP AUT 50CM BLANCO</t>
  </si>
  <si>
    <t>BOTON ELITE 18L 4H CB AZUL 0574</t>
  </si>
  <si>
    <t>BOTON ELITE 18L 4H CB BLANCO</t>
  </si>
  <si>
    <t>BOTON ELITE 18L 4H CB NEGRO</t>
  </si>
  <si>
    <t>BOTON PERLADO REF0188B 18L 4H CB TRANS</t>
  </si>
  <si>
    <t>BOTON TENTACION 18L 2H SB AZUL 0574</t>
  </si>
  <si>
    <t>BOTON TENTACION 18L 2H CB NEGRO 0563</t>
  </si>
  <si>
    <t>BOTON TENTACION 30L 2H SB AZUL 0574</t>
  </si>
  <si>
    <t>BOTON TENTACION 18L 2H SB GRIS 0891</t>
  </si>
  <si>
    <t>BOTON TENTACION 24L 2H SB NEGRO 0563</t>
  </si>
  <si>
    <t>BOTON ELITE 18L 4H CB VINO 0789</t>
  </si>
  <si>
    <t>TELA PTO JUANA L25 ROJO 18-1660</t>
  </si>
  <si>
    <t>TELA PTO MARIA NEGRO</t>
  </si>
  <si>
    <t>TELA PTO MARIA BLANCO</t>
  </si>
  <si>
    <t>TELA PTO MELOCOTON V2 BLANCO 11-0601</t>
  </si>
  <si>
    <t>BOTON MONACO 2H 18L AZUL</t>
  </si>
  <si>
    <t>TELA PTO JUANA L25 V2 FUCSIA 17-2235</t>
  </si>
  <si>
    <t>TELA PTO JUANA L25 V2 SANGRIA 19-2047</t>
  </si>
  <si>
    <t>TELA PTO POWERNET TERAPHY NEGRO 19-4005</t>
  </si>
  <si>
    <t>X</t>
  </si>
  <si>
    <t>MARCA</t>
  </si>
  <si>
    <t>GRUPO</t>
  </si>
  <si>
    <t>SUBUEN</t>
  </si>
  <si>
    <t>BOCETO</t>
  </si>
  <si>
    <t>CAMPAÑA</t>
  </si>
  <si>
    <t>COLOR</t>
  </si>
  <si>
    <t>DISEÑADOR</t>
  </si>
  <si>
    <t>ANALISTA</t>
  </si>
  <si>
    <t>PATRONISTA</t>
  </si>
  <si>
    <t xml:space="preserve">SILUETA_FORMA </t>
  </si>
  <si>
    <t>PROCESO ESPECIAL</t>
  </si>
  <si>
    <t>TIPO TELA</t>
  </si>
  <si>
    <t>TIPO TEJIDO</t>
  </si>
  <si>
    <t>MAQ ESTAMPADO LOCALIZADO</t>
  </si>
  <si>
    <t>SENTIDO SEGO</t>
  </si>
  <si>
    <t xml:space="preserve">LARGO_PRENDA </t>
  </si>
  <si>
    <t>ESCOTE</t>
  </si>
  <si>
    <t>CUELLO</t>
  </si>
  <si>
    <t xml:space="preserve">TIPO_DE_MANGA </t>
  </si>
  <si>
    <t>ANCHO_DE_BOTA</t>
  </si>
  <si>
    <t>TIRO</t>
  </si>
  <si>
    <t>SIGLA TELA ESTAMPADA</t>
  </si>
  <si>
    <t>PREGUNTA</t>
  </si>
  <si>
    <t>PRECIOS DE TASAS</t>
  </si>
  <si>
    <t>TIPO ESTAMPADO CONTINUO</t>
  </si>
  <si>
    <t>CODIGOS BOCETO</t>
  </si>
  <si>
    <t>LAYAOUT</t>
  </si>
  <si>
    <t>VALOR CORTE PIEZA</t>
  </si>
  <si>
    <t>No.</t>
  </si>
  <si>
    <t>OPERACIÓN</t>
  </si>
  <si>
    <t>DECRIPCION OPERACIÓN FUSIONADO</t>
  </si>
  <si>
    <t>COSTO X PIEZA</t>
  </si>
  <si>
    <t>CODIGO</t>
  </si>
  <si>
    <t>MARQUILLA SI PLANCHA Y NO PLANCHA</t>
  </si>
  <si>
    <t>MARQUILLA, VINILO, BAND LIVVA</t>
  </si>
  <si>
    <t>PAPEL FOIL</t>
  </si>
  <si>
    <t>ISOTIPO</t>
  </si>
  <si>
    <t>COMPLEJ_PRODUC_ROP</t>
  </si>
  <si>
    <t>PROCESO LAVANDERIA</t>
  </si>
  <si>
    <t>COSTO</t>
  </si>
  <si>
    <t>MANUALIDADES </t>
  </si>
  <si>
    <t>MEDIDAS ELASTICOS MASCULINO</t>
  </si>
  <si>
    <t>MEDIDAS PARA ELASTICOS EXTERIOR FEMENINO</t>
  </si>
  <si>
    <t>MEDIDAS PARA ELASTICOS INTERIOR FEMENINO</t>
  </si>
  <si>
    <t>PARTES DE PRENDA</t>
  </si>
  <si>
    <t>CANT PRENDAS</t>
  </si>
  <si>
    <t>PASOS CONFECCION</t>
  </si>
  <si>
    <t>OBSERVACION TELA</t>
  </si>
  <si>
    <t>CLASE TELA</t>
  </si>
  <si>
    <t>TEJIDO</t>
  </si>
  <si>
    <t>PESO</t>
  </si>
  <si>
    <t>Rendimiento</t>
  </si>
  <si>
    <t xml:space="preserve">COMPOSICIÓN </t>
  </si>
  <si>
    <t>ANCHO ESTANDAR  (m)</t>
  </si>
  <si>
    <t>ANCHO UTIL</t>
  </si>
  <si>
    <t>LARGO DE TRAZOS (mt)</t>
  </si>
  <si>
    <t>BABYDOLL</t>
  </si>
  <si>
    <t>LIVVA</t>
  </si>
  <si>
    <t>FE FEMENINA</t>
  </si>
  <si>
    <t>BASICO</t>
  </si>
  <si>
    <t>MO INICIAL</t>
  </si>
  <si>
    <t xml:space="preserve"> 1-4</t>
  </si>
  <si>
    <t>AMARILLO 11-0615</t>
  </si>
  <si>
    <t>CAROLINA</t>
  </si>
  <si>
    <t>AILIN</t>
  </si>
  <si>
    <t>LISA</t>
  </si>
  <si>
    <t>Ajustada</t>
  </si>
  <si>
    <t>BORDADO</t>
  </si>
  <si>
    <t>LEGO VIG</t>
  </si>
  <si>
    <t>PLANO</t>
  </si>
  <si>
    <t>PULPO</t>
  </si>
  <si>
    <t>ALSESGO</t>
  </si>
  <si>
    <t>BLUSA</t>
  </si>
  <si>
    <t>DRAPEADO</t>
  </si>
  <si>
    <t>CAMISERO</t>
  </si>
  <si>
    <t>CORTA</t>
  </si>
  <si>
    <t>CAMPANA</t>
  </si>
  <si>
    <t>ALTO</t>
  </si>
  <si>
    <t>CIN-</t>
  </si>
  <si>
    <t>SI</t>
  </si>
  <si>
    <t>PUNTO</t>
  </si>
  <si>
    <t>SUBLIMADO</t>
  </si>
  <si>
    <t>/TATIBOCET</t>
  </si>
  <si>
    <t>CORTE PUNTO</t>
  </si>
  <si>
    <t>Fusionar Cuello X 1</t>
  </si>
  <si>
    <t>Fusionar a una temperatura de 125°C en un tiempo promedio de 12´ a 15´ para que la pieza no presente encogimientos dejar entretela por derecho de tela</t>
  </si>
  <si>
    <t>AZZORTI</t>
  </si>
  <si>
    <t>TONO REACTIVO </t>
  </si>
  <si>
    <t>SAND BLAS QUIMICO</t>
  </si>
  <si>
    <t>MEDIDAS EXTERIOR</t>
  </si>
  <si>
    <t xml:space="preserve">ANCHO DEL ELASTICO </t>
  </si>
  <si>
    <t>MEDIDA TERMINADA</t>
  </si>
  <si>
    <t>ALETIILON</t>
  </si>
  <si>
    <t>x 1</t>
  </si>
  <si>
    <t>PREPARACION</t>
  </si>
  <si>
    <t xml:space="preserve">ACAPULCO </t>
  </si>
  <si>
    <t xml:space="preserve">ACAPULCO SATIN IMP </t>
  </si>
  <si>
    <t>LEGO</t>
  </si>
  <si>
    <t>PLN</t>
  </si>
  <si>
    <t>100% Poliéster</t>
  </si>
  <si>
    <t>BATA</t>
  </si>
  <si>
    <t>MA MASCULINO</t>
  </si>
  <si>
    <t>ESCENCIAL</t>
  </si>
  <si>
    <t>ST TALLAS</t>
  </si>
  <si>
    <t>2-5</t>
  </si>
  <si>
    <t>AMARILLO 11-0620</t>
  </si>
  <si>
    <t>BRYAN</t>
  </si>
  <si>
    <t>CLAUDIA</t>
  </si>
  <si>
    <t>YENIFER</t>
  </si>
  <si>
    <t>Semi Ajustada</t>
  </si>
  <si>
    <t>APLIQUE</t>
  </si>
  <si>
    <t>AGOTAR INV</t>
  </si>
  <si>
    <t>ALTRAVES</t>
  </si>
  <si>
    <t>BLUSON</t>
  </si>
  <si>
    <t>REDONDO</t>
  </si>
  <si>
    <t>HALTER</t>
  </si>
  <si>
    <t>LARGA</t>
  </si>
  <si>
    <t>PALAZZO ANCHA</t>
  </si>
  <si>
    <t>BAJO</t>
  </si>
  <si>
    <t>INV-</t>
  </si>
  <si>
    <t>NO</t>
  </si>
  <si>
    <t>INDIGO</t>
  </si>
  <si>
    <t>ESTAMPADO</t>
  </si>
  <si>
    <t>CORTE PLANO</t>
  </si>
  <si>
    <t>Banda X 1</t>
  </si>
  <si>
    <t>Fusionar a una temperatura de 125°C en un tiempo promedio de 12´ a 15´ para que la pieza no presente encogimientos</t>
  </si>
  <si>
    <t>AZZ IND</t>
  </si>
  <si>
    <t>PANTY_TOP</t>
  </si>
  <si>
    <t>TONO DIRECTO </t>
  </si>
  <si>
    <t>PLASTIFLECHA</t>
  </si>
  <si>
    <t xml:space="preserve">ELASTICO 2 CM </t>
  </si>
  <si>
    <t>S/8</t>
  </si>
  <si>
    <t>M/10</t>
  </si>
  <si>
    <t>L/12</t>
  </si>
  <si>
    <t>XL/14</t>
  </si>
  <si>
    <t>XXL/16</t>
  </si>
  <si>
    <t xml:space="preserve">ELASTICO 7MM  Y 1 CM </t>
  </si>
  <si>
    <t>XS/6</t>
  </si>
  <si>
    <t xml:space="preserve">ELASTICO 7MM    </t>
  </si>
  <si>
    <t>ALETILLA</t>
  </si>
  <si>
    <t>x 2</t>
  </si>
  <si>
    <t xml:space="preserve">ARMADO </t>
  </si>
  <si>
    <t>ACAPULCO  SUBLIMADO</t>
  </si>
  <si>
    <t>ACAPULCO SATIN SUBLIMADO</t>
  </si>
  <si>
    <t>BATA SLIPY</t>
  </si>
  <si>
    <t>TISSINI</t>
  </si>
  <si>
    <t>CO CONTROL</t>
  </si>
  <si>
    <t>ST ARR</t>
  </si>
  <si>
    <t>3-6</t>
  </si>
  <si>
    <t>AMARILLO 12-0642</t>
  </si>
  <si>
    <t>JOHANA</t>
  </si>
  <si>
    <t>PAULA</t>
  </si>
  <si>
    <t>MARCELA</t>
  </si>
  <si>
    <t>Suelta</t>
  </si>
  <si>
    <t>PIEDRAS</t>
  </si>
  <si>
    <t>ALHILO</t>
  </si>
  <si>
    <t>CAMISETA</t>
  </si>
  <si>
    <t>STRAPPLESS</t>
  </si>
  <si>
    <t>TORTUGA</t>
  </si>
  <si>
    <t>SISA</t>
  </si>
  <si>
    <t>RECTA</t>
  </si>
  <si>
    <t>MEDIO</t>
  </si>
  <si>
    <t>AT-</t>
  </si>
  <si>
    <t>CORTE TRAFICO</t>
  </si>
  <si>
    <t>Puño X 1</t>
  </si>
  <si>
    <t>PUNTO_MODA</t>
  </si>
  <si>
    <t>TEÑIDO CON PROCESO DE TOALLA </t>
  </si>
  <si>
    <t>LIJA</t>
  </si>
  <si>
    <t xml:space="preserve">BOTAS </t>
  </si>
  <si>
    <t xml:space="preserve">SOLO ESPALDA </t>
  </si>
  <si>
    <t xml:space="preserve">CINTURA POSTERIOR </t>
  </si>
  <si>
    <t>ALMILLA</t>
  </si>
  <si>
    <t>x 3</t>
  </si>
  <si>
    <t>TERMINACION</t>
  </si>
  <si>
    <t>ACTIVE</t>
  </si>
  <si>
    <t>BATOLA</t>
  </si>
  <si>
    <t>LIV IND</t>
  </si>
  <si>
    <t>KO KIDS NINOS</t>
  </si>
  <si>
    <t>MODA</t>
  </si>
  <si>
    <t>PRUEBA MO</t>
  </si>
  <si>
    <t>4-7</t>
  </si>
  <si>
    <t>AMARILLO 12-0643</t>
  </si>
  <si>
    <t>LAURAA</t>
  </si>
  <si>
    <t>YURY</t>
  </si>
  <si>
    <t>LUISA</t>
  </si>
  <si>
    <t>Brasilera</t>
  </si>
  <si>
    <t>CORTE LASER</t>
  </si>
  <si>
    <t>N/A</t>
  </si>
  <si>
    <t>TRAFICO</t>
  </si>
  <si>
    <t>CROP_TOP</t>
  </si>
  <si>
    <t>EN_V</t>
  </si>
  <si>
    <t>CAPUCHA</t>
  </si>
  <si>
    <t>TRES CUARTOS</t>
  </si>
  <si>
    <t>SEMITUBO</t>
  </si>
  <si>
    <t>SUPER ALTO</t>
  </si>
  <si>
    <t>IN-</t>
  </si>
  <si>
    <t xml:space="preserve">CORTE INDIGO &lt;= 9 </t>
  </si>
  <si>
    <t>Perilla Postiza X 1</t>
  </si>
  <si>
    <t>PUNTO_BASICO</t>
  </si>
  <si>
    <t>LAVADO TONO OSCURO </t>
  </si>
  <si>
    <t>BIGOTES </t>
  </si>
  <si>
    <t xml:space="preserve">PUÑOS </t>
  </si>
  <si>
    <t>RUEDO BLUSA</t>
  </si>
  <si>
    <t xml:space="preserve">CINTURA TOTAL </t>
  </si>
  <si>
    <t>BASE</t>
  </si>
  <si>
    <t>x 4</t>
  </si>
  <si>
    <t>AMELY AZUL INDIGO</t>
  </si>
  <si>
    <t>86% Algodon 12% Poliester 2% Elastano</t>
  </si>
  <si>
    <t>BATOLA NINA</t>
  </si>
  <si>
    <t>KA KIDS NINAS</t>
  </si>
  <si>
    <t>PRUEBA ST</t>
  </si>
  <si>
    <t>5-8</t>
  </si>
  <si>
    <t>AMARILLO 12-0727</t>
  </si>
  <si>
    <t>ELIZABETH</t>
  </si>
  <si>
    <t>YESICA</t>
  </si>
  <si>
    <t>STEFANNY</t>
  </si>
  <si>
    <t>Panty</t>
  </si>
  <si>
    <t>LOCALIZADO</t>
  </si>
  <si>
    <t>TOP</t>
  </si>
  <si>
    <t>BANDEJA</t>
  </si>
  <si>
    <t>MARINERO</t>
  </si>
  <si>
    <t>TIRAS</t>
  </si>
  <si>
    <t>TUBO</t>
  </si>
  <si>
    <t>S-</t>
  </si>
  <si>
    <t>% INCREMENTO FUSIONADO</t>
  </si>
  <si>
    <t>CORTE INDIGO &gt; 9 &lt;14</t>
  </si>
  <si>
    <t>Frente X 1</t>
  </si>
  <si>
    <t>INDIGO_ENTERIZO</t>
  </si>
  <si>
    <t>LAVADO TONO MEDIO</t>
  </si>
  <si>
    <t>ESPONJA </t>
  </si>
  <si>
    <t xml:space="preserve">ELASTICO 4-6 CM </t>
  </si>
  <si>
    <t>S/8-30</t>
  </si>
  <si>
    <t>M/10-32</t>
  </si>
  <si>
    <t>L/12-34</t>
  </si>
  <si>
    <t>XL/14-36</t>
  </si>
  <si>
    <t xml:space="preserve">ESCOTE BANDEJA </t>
  </si>
  <si>
    <t>BOLEROS</t>
  </si>
  <si>
    <t>x 5</t>
  </si>
  <si>
    <t>ANA SPORT</t>
  </si>
  <si>
    <t>PTO</t>
  </si>
  <si>
    <t>BATOLA SORPRESA</t>
  </si>
  <si>
    <t>ATH FEM</t>
  </si>
  <si>
    <t>MO # 2</t>
  </si>
  <si>
    <t>6-9</t>
  </si>
  <si>
    <t>AMARILLO 12-0736</t>
  </si>
  <si>
    <t>ANDREA</t>
  </si>
  <si>
    <t>MARITZA</t>
  </si>
  <si>
    <t>Panty_Sro</t>
  </si>
  <si>
    <t>CONTINUO</t>
  </si>
  <si>
    <t>MINI</t>
  </si>
  <si>
    <t>CUADRADO</t>
  </si>
  <si>
    <t>MILITAR</t>
  </si>
  <si>
    <t>C-</t>
  </si>
  <si>
    <t>FUSIONADO</t>
  </si>
  <si>
    <t>CORTE INDIGO &gt; 14</t>
  </si>
  <si>
    <t>Perilla Polo X 1</t>
  </si>
  <si>
    <t>INDIGO_SUPERIOR</t>
  </si>
  <si>
    <t>LAVADO TONO CLARO </t>
  </si>
  <si>
    <t>MOTOR </t>
  </si>
  <si>
    <t xml:space="preserve">CINTURA </t>
  </si>
  <si>
    <t xml:space="preserve">MANGA 3/4 </t>
  </si>
  <si>
    <t xml:space="preserve">CINTURA POST </t>
  </si>
  <si>
    <t>BOLSILLO</t>
  </si>
  <si>
    <t>x 6</t>
  </si>
  <si>
    <t>ANA SUBLIM</t>
  </si>
  <si>
    <t>ANA SPORT SUBLIMADA</t>
  </si>
  <si>
    <t>BATOLA SRO</t>
  </si>
  <si>
    <t>ATH MSC</t>
  </si>
  <si>
    <t>MO # 3</t>
  </si>
  <si>
    <t>7-10</t>
  </si>
  <si>
    <t>AMARILLO 12-0737</t>
  </si>
  <si>
    <t>LAURAL</t>
  </si>
  <si>
    <t>XIOMARA</t>
  </si>
  <si>
    <t>Cachetero</t>
  </si>
  <si>
    <t>CORAZON</t>
  </si>
  <si>
    <t>NERU</t>
  </si>
  <si>
    <t>SB-</t>
  </si>
  <si>
    <t>Ribete-Charretera X 1</t>
  </si>
  <si>
    <t>INDIGO_INFERIOR</t>
  </si>
  <si>
    <t>LAVADO TONO OSCURO + 1 MANUALIDAD</t>
  </si>
  <si>
    <t>NICK</t>
  </si>
  <si>
    <t xml:space="preserve">MANGA AL CODO TELA PUNTO  </t>
  </si>
  <si>
    <t>T</t>
  </si>
  <si>
    <t xml:space="preserve">BASE BUSTO TOP CORTO </t>
  </si>
  <si>
    <t>BOTA</t>
  </si>
  <si>
    <t>x 7</t>
  </si>
  <si>
    <t>ANDRES CHAMBRAY IMP INDIGO</t>
  </si>
  <si>
    <t>100% Algodon</t>
  </si>
  <si>
    <t>BERMUDA</t>
  </si>
  <si>
    <t>DENIM FEM</t>
  </si>
  <si>
    <t>MO # 4</t>
  </si>
  <si>
    <t>8-11</t>
  </si>
  <si>
    <t>AMARILLO 12-0740</t>
  </si>
  <si>
    <t>MARIANA</t>
  </si>
  <si>
    <t>DANIELA</t>
  </si>
  <si>
    <t>Hipster</t>
  </si>
  <si>
    <t>CLASICO</t>
  </si>
  <si>
    <t>UN_SOLO_HOMBRO</t>
  </si>
  <si>
    <t>BEBE</t>
  </si>
  <si>
    <t>DZ-</t>
  </si>
  <si>
    <t>TEJIDO INTERNO</t>
  </si>
  <si>
    <t>Tapa-Aletilla-Bolsillo-Aletillón X 1</t>
  </si>
  <si>
    <t>MARQUILLA CONSOLIDADO PAISES NO PLA, T-U</t>
  </si>
  <si>
    <t>BOXER</t>
  </si>
  <si>
    <t>LAVADO TONO MEDIO + 1 MANUALIDAD</t>
  </si>
  <si>
    <t>BISTURI</t>
  </si>
  <si>
    <t>MEDIDAS MASCULINO INTERIOR</t>
  </si>
  <si>
    <t>MANGA AL CODO TELA PLANA</t>
  </si>
  <si>
    <t xml:space="preserve">BASE BUSTO TOP LARGO </t>
  </si>
  <si>
    <t>CHARRETERAS</t>
  </si>
  <si>
    <t>x 8</t>
  </si>
  <si>
    <t>BERMUDA DANI</t>
  </si>
  <si>
    <t>DENIM KIDS FEM</t>
  </si>
  <si>
    <t>MO # 5</t>
  </si>
  <si>
    <t>9-12</t>
  </si>
  <si>
    <t>AMARILLO 13-0850</t>
  </si>
  <si>
    <t>CHANEL</t>
  </si>
  <si>
    <t>DV-</t>
  </si>
  <si>
    <t>CORTE</t>
  </si>
  <si>
    <t>Falso Cuello X 1</t>
  </si>
  <si>
    <t>MARQUILLA CONSOLIDADO PAISES PLANCH, T-U</t>
  </si>
  <si>
    <t>LAVADO TONO CLARO + 1 MANUALIDAD</t>
  </si>
  <si>
    <t>CHAFADO(CUCHIFLI)</t>
  </si>
  <si>
    <t xml:space="preserve">ELASTICO 2 CM / 3CM  </t>
  </si>
  <si>
    <t xml:space="preserve">MANGA LARGA </t>
  </si>
  <si>
    <t xml:space="preserve">CINTURA PANTY </t>
  </si>
  <si>
    <t>PRENDA COMPLETA</t>
  </si>
  <si>
    <t>x 9</t>
  </si>
  <si>
    <t>AZALEA BLONDA COLORES</t>
  </si>
  <si>
    <t>90% Nylon 10% Spandex</t>
  </si>
  <si>
    <t>BERMUDA NINO</t>
  </si>
  <si>
    <t>DENIM KIDS MSC</t>
  </si>
  <si>
    <t>MO # 6</t>
  </si>
  <si>
    <t>10-13</t>
  </si>
  <si>
    <t>AMARILLO 14-0756</t>
  </si>
  <si>
    <t>MAXI</t>
  </si>
  <si>
    <t>ES-</t>
  </si>
  <si>
    <t>SERV. DE TRANSPORTE</t>
  </si>
  <si>
    <t>Falso sisa X 1</t>
  </si>
  <si>
    <t>POLO</t>
  </si>
  <si>
    <t>LAVADO TONO OSCURO + 2 MANUALIDADES</t>
  </si>
  <si>
    <t>PEGADA DE PARCHES</t>
  </si>
  <si>
    <t>CINTURA SHORT</t>
  </si>
  <si>
    <t xml:space="preserve">MANGA CORTA </t>
  </si>
  <si>
    <t xml:space="preserve">ELASTICO 3 CM </t>
  </si>
  <si>
    <t>COPA</t>
  </si>
  <si>
    <t>x 10</t>
  </si>
  <si>
    <t>AZALEA BLONDA PFD</t>
  </si>
  <si>
    <t>BIKINI BRASILERA</t>
  </si>
  <si>
    <t>DENIM MSC</t>
  </si>
  <si>
    <t>MO # 7</t>
  </si>
  <si>
    <t>11-14</t>
  </si>
  <si>
    <t>AMARILLO 14-0760</t>
  </si>
  <si>
    <t>TOP DEPORTIVO</t>
  </si>
  <si>
    <t>Cocotero X1</t>
  </si>
  <si>
    <t>VESTIDO_BANO</t>
  </si>
  <si>
    <t>LAVADO TONO MEDIO + 2 MANUALIDADES</t>
  </si>
  <si>
    <t xml:space="preserve">ELASTICO 4 CM </t>
  </si>
  <si>
    <t>CINTURA ENTERIZO,VESTIDO</t>
  </si>
  <si>
    <t>x 11</t>
  </si>
  <si>
    <t>BROKER AZUL</t>
  </si>
  <si>
    <t>BIKINI PANTY</t>
  </si>
  <si>
    <t>EXT FEM</t>
  </si>
  <si>
    <t>MO # 8</t>
  </si>
  <si>
    <t>12-15</t>
  </si>
  <si>
    <t>AZUL CLARO 13-4401</t>
  </si>
  <si>
    <t>SHORT</t>
  </si>
  <si>
    <t>Falso frente X1</t>
  </si>
  <si>
    <t>LAVADO TONO CLARO + 2 MANUALIDADES</t>
  </si>
  <si>
    <t>x 12</t>
  </si>
  <si>
    <t>BURDA JASPE</t>
  </si>
  <si>
    <t>BURDA JASPE CRUDO</t>
  </si>
  <si>
    <t>65% Poliester 35% Algodon</t>
  </si>
  <si>
    <t>BIKINI TOP</t>
  </si>
  <si>
    <t>EXT MSC</t>
  </si>
  <si>
    <t>MO # 9</t>
  </si>
  <si>
    <t>13-16</t>
  </si>
  <si>
    <t xml:space="preserve">AZUL CROSS </t>
  </si>
  <si>
    <t>BIKER</t>
  </si>
  <si>
    <t>Capucha</t>
  </si>
  <si>
    <t>LAVADO TONO OSCURO + 3 MANUALIDADES</t>
  </si>
  <si>
    <t xml:space="preserve">BOXER MARILYN </t>
  </si>
  <si>
    <t>DELATERO</t>
  </si>
  <si>
    <t>x 13</t>
  </si>
  <si>
    <t>CARMESI VISCOSA CRUDO</t>
  </si>
  <si>
    <t>94% Viscosa 6% Spandex</t>
  </si>
  <si>
    <t>INT FEM</t>
  </si>
  <si>
    <t>14-17</t>
  </si>
  <si>
    <t>AZUL JASPE</t>
  </si>
  <si>
    <t>PESCADOR CORTO</t>
  </si>
  <si>
    <t>Pretina Recta- Fajon-Cinturon</t>
  </si>
  <si>
    <t>LAVADO TONO MEDIO + 3 MANUALIDADES</t>
  </si>
  <si>
    <t>ESPALDA</t>
  </si>
  <si>
    <t>x 14</t>
  </si>
  <si>
    <t xml:space="preserve">CATALINA RIB </t>
  </si>
  <si>
    <t>95%Poliester 5% Spandex</t>
  </si>
  <si>
    <t>BLUSA CTRL</t>
  </si>
  <si>
    <t>INT MSC</t>
  </si>
  <si>
    <t>15-18</t>
  </si>
  <si>
    <t>AZUL MEDIO 15-4105</t>
  </si>
  <si>
    <t>PESCADOR LARGO</t>
  </si>
  <si>
    <t>Pretina Anatomica Entera</t>
  </si>
  <si>
    <t>LAVADO TONO CLARO + 3 MANUALIDADES</t>
  </si>
  <si>
    <t xml:space="preserve">CINTURA MULTIUSOS </t>
  </si>
  <si>
    <t>FAJON</t>
  </si>
  <si>
    <t>x 15</t>
  </si>
  <si>
    <t>COLIN SOFT TAIDAA1029CA</t>
  </si>
  <si>
    <t>BLUSA MLD</t>
  </si>
  <si>
    <t>KIDS FEM EST</t>
  </si>
  <si>
    <t>16-1</t>
  </si>
  <si>
    <t>AZUL MEDIO 15-4312</t>
  </si>
  <si>
    <t>CAPRI</t>
  </si>
  <si>
    <t>Pretina Anatomica Media</t>
  </si>
  <si>
    <t>TOALLA OSCURA</t>
  </si>
  <si>
    <t>FALSOS</t>
  </si>
  <si>
    <t>x 16</t>
  </si>
  <si>
    <t>COMANECI BPT 0W000</t>
  </si>
  <si>
    <t>98% Algodon 2% Spandex</t>
  </si>
  <si>
    <t>BLUSA DEP</t>
  </si>
  <si>
    <t>KIDS FEM INT</t>
  </si>
  <si>
    <t>17-2</t>
  </si>
  <si>
    <t>AZUL MEDIO 15-4720</t>
  </si>
  <si>
    <t>TOBILLERO</t>
  </si>
  <si>
    <t>Pretina Anatomica Pequeña</t>
  </si>
  <si>
    <t>TOALLA MEDIA </t>
  </si>
  <si>
    <t xml:space="preserve">PUÑO </t>
  </si>
  <si>
    <t>FRENTE</t>
  </si>
  <si>
    <t>x 17</t>
  </si>
  <si>
    <t xml:space="preserve">DANNA RIB </t>
  </si>
  <si>
    <t>78% Poliester 17% Algodón 5% Spandex</t>
  </si>
  <si>
    <t>BLUSA MONTEVIDEO</t>
  </si>
  <si>
    <t>KID MSC EXT</t>
  </si>
  <si>
    <t>18-3</t>
  </si>
  <si>
    <t>AZUL MEDIO 15-5209</t>
  </si>
  <si>
    <t>PANTALON</t>
  </si>
  <si>
    <t>TOALLA CLARA </t>
  </si>
  <si>
    <t>STRAPLE</t>
  </si>
  <si>
    <t>MANGAS</t>
  </si>
  <si>
    <t>x 18</t>
  </si>
  <si>
    <t>DIANA</t>
  </si>
  <si>
    <t>86 % Poliester, 14% Spandex</t>
  </si>
  <si>
    <t>BLUSA NINA</t>
  </si>
  <si>
    <t>KIDS MSC INT</t>
  </si>
  <si>
    <t>AZUL MEDIO 16-4719</t>
  </si>
  <si>
    <t>ARRUGAS 3D </t>
  </si>
  <si>
    <t>MARIPOSA</t>
  </si>
  <si>
    <t>x 19</t>
  </si>
  <si>
    <t>ENTRETELA</t>
  </si>
  <si>
    <t>100% Poliamida</t>
  </si>
  <si>
    <t>BLUSA SORPRESA</t>
  </si>
  <si>
    <t>AZUL MEDIO 17-4021</t>
  </si>
  <si>
    <t>DIRTY TONO INTENSO (SOBRE INDIGO)</t>
  </si>
  <si>
    <t>x 20</t>
  </si>
  <si>
    <t xml:space="preserve">FENIX </t>
  </si>
  <si>
    <t>FENIX BLACK Y BLUE</t>
  </si>
  <si>
    <t>76% Algodon 22% Poliester 2% Spandex</t>
  </si>
  <si>
    <t>EXT FEM H2</t>
  </si>
  <si>
    <t>AZUL OSC 17-4041</t>
  </si>
  <si>
    <t>DIRTY  CLARO (SOBRE INDIGO)</t>
  </si>
  <si>
    <t>PECHERA</t>
  </si>
  <si>
    <t>x 21</t>
  </si>
  <si>
    <t>GAVIN CHERRY STECH</t>
  </si>
  <si>
    <t>97% Poliester 3% Spandex</t>
  </si>
  <si>
    <t>BODY</t>
  </si>
  <si>
    <t>EXT FEM H1</t>
  </si>
  <si>
    <t>AZUL OSC 17-4540</t>
  </si>
  <si>
    <t>TEÑIDO SULFUROSO</t>
  </si>
  <si>
    <t>POSTERIOR</t>
  </si>
  <si>
    <t>x 22</t>
  </si>
  <si>
    <t>GAVIN CRINKLE</t>
  </si>
  <si>
    <t>BODY CTRL</t>
  </si>
  <si>
    <t>AZUL OSC 18- 4244</t>
  </si>
  <si>
    <t>PRETINA</t>
  </si>
  <si>
    <t>x 23</t>
  </si>
  <si>
    <t>GAVIOTA PLUS TAIMAY1024PE D3007</t>
  </si>
  <si>
    <t>77% Algodon 21%  Poliester  2%  Spanedx</t>
  </si>
  <si>
    <t>AZUL OSC 18-3949</t>
  </si>
  <si>
    <t>AZUDELES</t>
  </si>
  <si>
    <t xml:space="preserve"> </t>
  </si>
  <si>
    <t>PUÑO</t>
  </si>
  <si>
    <t>x 24</t>
  </si>
  <si>
    <t>GAZA HILO INCA</t>
  </si>
  <si>
    <t>BOXER DEP</t>
  </si>
  <si>
    <t>AZUL OSC 18-4026</t>
  </si>
  <si>
    <t>GOTERAS </t>
  </si>
  <si>
    <t>REFUERZO</t>
  </si>
  <si>
    <t>x 25</t>
  </si>
  <si>
    <t xml:space="preserve">GINEBRA </t>
  </si>
  <si>
    <t>GINEBRA BLONDA P</t>
  </si>
  <si>
    <t xml:space="preserve">100% Nylon </t>
  </si>
  <si>
    <t>BOXER SORPRESA</t>
  </si>
  <si>
    <t>AZUL OSC 18-4032</t>
  </si>
  <si>
    <t>RESINA SPRAY</t>
  </si>
  <si>
    <t>TAPAS</t>
  </si>
  <si>
    <t xml:space="preserve">HUNGRIA CHALIS </t>
  </si>
  <si>
    <t>BRALETTE</t>
  </si>
  <si>
    <t>AZUL OSC 19-2227</t>
  </si>
  <si>
    <t>PERILLA</t>
  </si>
  <si>
    <t>IAGO DENIM RIGIDO BLACK</t>
  </si>
  <si>
    <t>BRASIER AMORE</t>
  </si>
  <si>
    <t>AZUL OSC 19-3864</t>
  </si>
  <si>
    <t>IGOR AZUL</t>
  </si>
  <si>
    <t>BRASIER BRAVE</t>
  </si>
  <si>
    <t>AZUL OSC 19-3920</t>
  </si>
  <si>
    <t xml:space="preserve">INCA TWILL </t>
  </si>
  <si>
    <t>AZUL OSC 19-3921</t>
  </si>
  <si>
    <t>INCA SUBLIM</t>
  </si>
  <si>
    <t>INCA TWILL SUBLIMADA</t>
  </si>
  <si>
    <t>AZUL OSC 19-3933</t>
  </si>
  <si>
    <t xml:space="preserve">BOTA </t>
  </si>
  <si>
    <t>AZUL OSC 19-3938</t>
  </si>
  <si>
    <t>JUANA SUBLIMADA</t>
  </si>
  <si>
    <t>AZUL OSC 19-3939</t>
  </si>
  <si>
    <t xml:space="preserve">ELASTICO 6 CM </t>
  </si>
  <si>
    <t xml:space="preserve">JULIANA BURDA </t>
  </si>
  <si>
    <t>95% Poliester 5% Spandex</t>
  </si>
  <si>
    <t>AZUL OSC 19-4021</t>
  </si>
  <si>
    <t>KELVIN BLACK BLACK</t>
  </si>
  <si>
    <t>98% Algodon  2% Elastano</t>
  </si>
  <si>
    <t>BRASILERA</t>
  </si>
  <si>
    <t>AZUL OSC 19-4023</t>
  </si>
  <si>
    <t>KIOTO CRUDO</t>
  </si>
  <si>
    <t>93% Algodon  7% Spandex</t>
  </si>
  <si>
    <t>BUZO</t>
  </si>
  <si>
    <t>AZUL OSC 19-4024</t>
  </si>
  <si>
    <t>LANILLA</t>
  </si>
  <si>
    <t>BUZO DEP</t>
  </si>
  <si>
    <t>AZUL OSC 19-4025</t>
  </si>
  <si>
    <t>LANILLA SUBLIMADA</t>
  </si>
  <si>
    <t>CACHETERO</t>
  </si>
  <si>
    <t>AZUL OSC 19-4027</t>
  </si>
  <si>
    <t>LIRIO OJALILLO IMP</t>
  </si>
  <si>
    <t>SUB LEGO</t>
  </si>
  <si>
    <t>96% Poliester, 4% Spandex</t>
  </si>
  <si>
    <t>CAMIBUZO</t>
  </si>
  <si>
    <t>AZUL OSC 19-4053</t>
  </si>
  <si>
    <t xml:space="preserve">LUNA BURDA </t>
  </si>
  <si>
    <t>CAMIBUZO DEP</t>
  </si>
  <si>
    <t>AZUL OSC 19-4241</t>
  </si>
  <si>
    <t>MARIA</t>
  </si>
  <si>
    <t>92% Poliester  8% Spandex</t>
  </si>
  <si>
    <t>CAMISA</t>
  </si>
  <si>
    <t>AZUL OSC 19-4316</t>
  </si>
  <si>
    <t>MARQUILLA UNIFICADA TISSINI,T-U</t>
  </si>
  <si>
    <t>MARILYN</t>
  </si>
  <si>
    <t>CAMISA MC</t>
  </si>
  <si>
    <t>AZUL PET 19-4026</t>
  </si>
  <si>
    <t>MARILYN SUBLIMADA</t>
  </si>
  <si>
    <t>CAMISA ML</t>
  </si>
  <si>
    <t>AZUL PET 19-4028</t>
  </si>
  <si>
    <t>80% Poliester 20% Spandex</t>
  </si>
  <si>
    <t>CAMISA PALERMO</t>
  </si>
  <si>
    <t>AZUL PET 19-4234</t>
  </si>
  <si>
    <t>MELOCOTON SUBLIMADO</t>
  </si>
  <si>
    <t>CAMISA SEVILLA</t>
  </si>
  <si>
    <t>AZUL PET 19-4329</t>
  </si>
  <si>
    <t xml:space="preserve">MERIDA ALGODON </t>
  </si>
  <si>
    <t xml:space="preserve">100 % Algodón </t>
  </si>
  <si>
    <t>AZUL PET 19-4340</t>
  </si>
  <si>
    <t>MILAN BIC</t>
  </si>
  <si>
    <t>CAMISETA DEP</t>
  </si>
  <si>
    <t>AZUL ROY 18-4051</t>
  </si>
  <si>
    <t>MILANO LINO</t>
  </si>
  <si>
    <t>CAMISETA NINA</t>
  </si>
  <si>
    <t>AZUL ROYAL 17-4247</t>
  </si>
  <si>
    <t>MILENA TULL</t>
  </si>
  <si>
    <t>90% Poliester 10% Spandex</t>
  </si>
  <si>
    <t>CAMISETA NINO</t>
  </si>
  <si>
    <t>AZUL ROYAL 19-3952</t>
  </si>
  <si>
    <t>MILENA TULL IMP IMP</t>
  </si>
  <si>
    <t>CAMISILLA</t>
  </si>
  <si>
    <t>AZUL ROYAL 19-4050</t>
  </si>
  <si>
    <t>NAPOLES</t>
  </si>
  <si>
    <t>CAMISILLA DEP</t>
  </si>
  <si>
    <t>AZUL ROYAL 19-4052</t>
  </si>
  <si>
    <t>NAPOLES SUBLIMADA</t>
  </si>
  <si>
    <t>CAMISILLA SORPRESA</t>
  </si>
  <si>
    <t>AZUL ROYAL 19-4056</t>
  </si>
  <si>
    <t>62 % Poliester, 33% Algodón, 5%  Spandex</t>
  </si>
  <si>
    <t>BEIGE</t>
  </si>
  <si>
    <t xml:space="preserve">60% Poliuretano 40% Poliester </t>
  </si>
  <si>
    <t>CAPRI DEP</t>
  </si>
  <si>
    <t>BERENJENA 18-1710</t>
  </si>
  <si>
    <t>OPORTO</t>
  </si>
  <si>
    <t>CAPRI EVA</t>
  </si>
  <si>
    <t>BERENJENA 18-1718</t>
  </si>
  <si>
    <t>CAPRI FRIDA</t>
  </si>
  <si>
    <t>BLANCO 11-0601</t>
  </si>
  <si>
    <t>62% Poliéster 31% Algodon  7% Elastano</t>
  </si>
  <si>
    <t>CHALECO</t>
  </si>
  <si>
    <t>BPT</t>
  </si>
  <si>
    <t>OSAKA ESTAMPADA</t>
  </si>
  <si>
    <t>CHAQUETA</t>
  </si>
  <si>
    <t>CAFÉ 18-1030</t>
  </si>
  <si>
    <t>PACIFICPLUS</t>
  </si>
  <si>
    <t>VESTIDO BAÑO</t>
  </si>
  <si>
    <t>82 % Poliestyer 18 % Spandex</t>
  </si>
  <si>
    <t>CHAQUETA DEP</t>
  </si>
  <si>
    <t>CAFÉ 18-1340</t>
  </si>
  <si>
    <t>PARIS</t>
  </si>
  <si>
    <t>LEGO-23</t>
  </si>
  <si>
    <t>93%  Algodon, 7%Spandex</t>
  </si>
  <si>
    <t>CICLISTA</t>
  </si>
  <si>
    <t>CAFÉ 18-1421</t>
  </si>
  <si>
    <t>PAULA BLACK DT935</t>
  </si>
  <si>
    <t>79% Algodon  19% Poliester 2% elastano</t>
  </si>
  <si>
    <t>CONJUNTO</t>
  </si>
  <si>
    <t>CAFÉ 19-0809</t>
  </si>
  <si>
    <t xml:space="preserve">PIÑA  </t>
  </si>
  <si>
    <t>CONJUNTO DEP</t>
  </si>
  <si>
    <t>CAFÉ 19-1430</t>
  </si>
  <si>
    <t>97% Algodón 3% Spandex</t>
  </si>
  <si>
    <t>CONJUNTO INTERIOR</t>
  </si>
  <si>
    <t>CAFÉ 19-1543</t>
  </si>
  <si>
    <t>POWERNET</t>
  </si>
  <si>
    <t>78% Nylon 22% Spandex</t>
  </si>
  <si>
    <t>CONJUNTO MONTREAL</t>
  </si>
  <si>
    <t>CAFÉ JASPE</t>
  </si>
  <si>
    <t>SPINING</t>
  </si>
  <si>
    <t>78% Poliester 22% Spandex</t>
  </si>
  <si>
    <t>CONJUNTO NINO</t>
  </si>
  <si>
    <t>CAMEL 11-0104</t>
  </si>
  <si>
    <t>SUEDED IMP</t>
  </si>
  <si>
    <t>CONJUNTO SLIPY</t>
  </si>
  <si>
    <t>CAMEL 13-1008</t>
  </si>
  <si>
    <t>55% Poliester 45% Poliuretano</t>
  </si>
  <si>
    <t>CROP TOP</t>
  </si>
  <si>
    <t>CAMEL 14-1106</t>
  </si>
  <si>
    <t>TITANICA RIB</t>
  </si>
  <si>
    <t>49% Algodon, 49% Poliester 2% Spandex</t>
  </si>
  <si>
    <t>CROP TOP DEP</t>
  </si>
  <si>
    <t>CAMEL 16-1334</t>
  </si>
  <si>
    <t>TOMAS PIQUE</t>
  </si>
  <si>
    <t>DUO BLUSA</t>
  </si>
  <si>
    <t>CAMEL 17-1134</t>
  </si>
  <si>
    <t>VENETO CHALIS</t>
  </si>
  <si>
    <t>DUO BOXER</t>
  </si>
  <si>
    <t>CAMEL 18-1250</t>
  </si>
  <si>
    <t>VERONA</t>
  </si>
  <si>
    <t>DUO CACHETERO</t>
  </si>
  <si>
    <t>CAQUI 15-1215</t>
  </si>
  <si>
    <t>VERONA JASPE</t>
  </si>
  <si>
    <t>VERONA JASPE CRUDO</t>
  </si>
  <si>
    <t>DUO CAMISETA</t>
  </si>
  <si>
    <t>CAQUI 15-1309</t>
  </si>
  <si>
    <t>VIENA VERTIGO</t>
  </si>
  <si>
    <t>OBSOLETA</t>
  </si>
  <si>
    <t>97% Poliester 3% Elastano</t>
  </si>
  <si>
    <t>DUO CAMISILLA</t>
  </si>
  <si>
    <t>CAQUI 15-1511</t>
  </si>
  <si>
    <t>DUO HIPSTER</t>
  </si>
  <si>
    <t>CAQUI 16-1310</t>
  </si>
  <si>
    <t>DUO JOGGER</t>
  </si>
  <si>
    <t>CAQUI 16-1412</t>
  </si>
  <si>
    <t>DUO LEGGINS</t>
  </si>
  <si>
    <t>CAQUI 17-1319</t>
  </si>
  <si>
    <t>DUO PANTALONCILLO</t>
  </si>
  <si>
    <t>CAQUI 17-1320</t>
  </si>
  <si>
    <t>DUO PANTY</t>
  </si>
  <si>
    <t>CAQUI 18-1160</t>
  </si>
  <si>
    <t>DUO PANTY SRO</t>
  </si>
  <si>
    <t>COCOA</t>
  </si>
  <si>
    <t>DUO PANTY SRO CTRL</t>
  </si>
  <si>
    <t>DURAZNO</t>
  </si>
  <si>
    <t>DUO SHORT</t>
  </si>
  <si>
    <t>FUCSIA 16-2126</t>
  </si>
  <si>
    <t>DUO TOP</t>
  </si>
  <si>
    <t>FUCSIA 17-2036</t>
  </si>
  <si>
    <t>DUO VESTIDO</t>
  </si>
  <si>
    <t>FUCSIA 17-2235</t>
  </si>
  <si>
    <t>ENTERIZO</t>
  </si>
  <si>
    <t>FUCSIA 18-2043</t>
  </si>
  <si>
    <t>ENTERIZO DEP</t>
  </si>
  <si>
    <t>FUCSIA 18-2143</t>
  </si>
  <si>
    <t>ENTERIZO TOLEDO</t>
  </si>
  <si>
    <t>FUCSIA 18-2333</t>
  </si>
  <si>
    <t>FAJA CTRL</t>
  </si>
  <si>
    <t>GRIS 15-4305</t>
  </si>
  <si>
    <t>FAJA MLD</t>
  </si>
  <si>
    <t>GRIS 16-5806</t>
  </si>
  <si>
    <t>FALDA</t>
  </si>
  <si>
    <t>GRIS 17-1502</t>
  </si>
  <si>
    <t>FALDA NAPOLES</t>
  </si>
  <si>
    <t>GRIS 18-0000</t>
  </si>
  <si>
    <t>FALDA SHORT</t>
  </si>
  <si>
    <t>GRIS 18-0201</t>
  </si>
  <si>
    <t>FALDA SHORT DEP</t>
  </si>
  <si>
    <t>GRIS 19-3901</t>
  </si>
  <si>
    <t>FALDA SHORT JULIANA</t>
  </si>
  <si>
    <t>GRIS JASPE</t>
  </si>
  <si>
    <t>HIPSTER</t>
  </si>
  <si>
    <t>GRIS OSC 18-4017</t>
  </si>
  <si>
    <t>JEAN ADEL</t>
  </si>
  <si>
    <t>GRIS OSC 19-0000</t>
  </si>
  <si>
    <t>JEAN EVA</t>
  </si>
  <si>
    <t>HABANO 16-1334</t>
  </si>
  <si>
    <t>JEAN FRIDA</t>
  </si>
  <si>
    <t>JEAN KAROL</t>
  </si>
  <si>
    <t>LILA 13-3820</t>
  </si>
  <si>
    <t>JEAN MADONNA</t>
  </si>
  <si>
    <t>LILA 14-3612</t>
  </si>
  <si>
    <t>JEAN NEW YORK</t>
  </si>
  <si>
    <t>LILA 15-3412</t>
  </si>
  <si>
    <t>JEAN PAOLA</t>
  </si>
  <si>
    <t>LILA 15-3507</t>
  </si>
  <si>
    <t>JEAN ZAC</t>
  </si>
  <si>
    <t>LILA 17-3313</t>
  </si>
  <si>
    <t>JEGGINS ANDREA</t>
  </si>
  <si>
    <t>LILA 17-3725</t>
  </si>
  <si>
    <t>JEGGINS LIVERPOOL</t>
  </si>
  <si>
    <t>LILA 18-3714</t>
  </si>
  <si>
    <t>JOGGER</t>
  </si>
  <si>
    <t>MAGENTA</t>
  </si>
  <si>
    <t>JOGGER CAROLINA</t>
  </si>
  <si>
    <t>MELOCOTON 12-0915</t>
  </si>
  <si>
    <t>JOGGER LONDON</t>
  </si>
  <si>
    <t>MELOCOTON 13-1020</t>
  </si>
  <si>
    <t>LEGGINS</t>
  </si>
  <si>
    <t>MELOCOTON 14-1228</t>
  </si>
  <si>
    <t>LEGGINS DEP</t>
  </si>
  <si>
    <t>MORADO 19-3640</t>
  </si>
  <si>
    <t>LEVANTADORA</t>
  </si>
  <si>
    <t>MOSTAZA 14-0941</t>
  </si>
  <si>
    <t>MEDIAS</t>
  </si>
  <si>
    <t>MOSTAZA 14-0951</t>
  </si>
  <si>
    <t>MULTIUSOS  PANTALON SRO</t>
  </si>
  <si>
    <t>MOSTAZA 15-0953</t>
  </si>
  <si>
    <t>MULTIUSOS BERMUDA</t>
  </si>
  <si>
    <t>MOSTAZA 15-0954</t>
  </si>
  <si>
    <t>MULTIUSOS BERMUDA NINO</t>
  </si>
  <si>
    <t>MOSTAZA 15-1046</t>
  </si>
  <si>
    <t>MULTIUSOS CAPRI</t>
  </si>
  <si>
    <t>MOSTAZA 15-1050</t>
  </si>
  <si>
    <t>MULTIUSOS NINO</t>
  </si>
  <si>
    <t>MOSTAZA 15-1054</t>
  </si>
  <si>
    <t>MULTIUSOS PANTALON</t>
  </si>
  <si>
    <t>MOSTAZA 15-1147</t>
  </si>
  <si>
    <t>MULTIUSOS PESCADOR</t>
  </si>
  <si>
    <t>MOSTAZA 16-0947</t>
  </si>
  <si>
    <t>MULTIUSOS SHORT</t>
  </si>
  <si>
    <t>MOSTAZA 16-0950</t>
  </si>
  <si>
    <t>PACK X5 PANTIFLEX</t>
  </si>
  <si>
    <t>MOSTAZA 16-0952</t>
  </si>
  <si>
    <t>MOSTAZA 16-0953</t>
  </si>
  <si>
    <t>PANTALON DEP</t>
  </si>
  <si>
    <t>MOSTAZA 16-0954</t>
  </si>
  <si>
    <t>PANTALON ELIZA</t>
  </si>
  <si>
    <t>MOSTAZA 16-1054</t>
  </si>
  <si>
    <t>PANTALON NEW YORK</t>
  </si>
  <si>
    <t>MOSTAZA 17-1048</t>
  </si>
  <si>
    <t>PANTALON SOFIA</t>
  </si>
  <si>
    <t>MULTICOLOR</t>
  </si>
  <si>
    <t>PANTALONCILLO</t>
  </si>
  <si>
    <t>NARANJA 16-1350</t>
  </si>
  <si>
    <t>PANTALONETA</t>
  </si>
  <si>
    <t>NARANJA 16-1359</t>
  </si>
  <si>
    <t>PANTY</t>
  </si>
  <si>
    <t>NARANJA 16-1362</t>
  </si>
  <si>
    <t>PANTY CTRL</t>
  </si>
  <si>
    <t>NARANJA 16-1459</t>
  </si>
  <si>
    <t>PANTY FLEX</t>
  </si>
  <si>
    <t>NARANJA 17-1462</t>
  </si>
  <si>
    <t>PANTY MLD</t>
  </si>
  <si>
    <t>NARANJA 17-1558</t>
  </si>
  <si>
    <t>PANTY SORPRESA</t>
  </si>
  <si>
    <t>NEGRO 19-4005</t>
  </si>
  <si>
    <t>PANTY SRO</t>
  </si>
  <si>
    <t>NEGRO CROSS</t>
  </si>
  <si>
    <t>PANTY SRO CTRL</t>
  </si>
  <si>
    <t xml:space="preserve">NEGRO CROSS </t>
  </si>
  <si>
    <t>PESCADOR</t>
  </si>
  <si>
    <t>NUDE 12-0404</t>
  </si>
  <si>
    <t>PESCADOR DEP</t>
  </si>
  <si>
    <t>NUDE 12-1403</t>
  </si>
  <si>
    <t>PIJAMA</t>
  </si>
  <si>
    <t>NUDE 13-0403</t>
  </si>
  <si>
    <t>PIJAMA NINA</t>
  </si>
  <si>
    <t>NUDE 13-0905</t>
  </si>
  <si>
    <t>NUDE 14-1209</t>
  </si>
  <si>
    <t>SALIDA BANO BLUSA</t>
  </si>
  <si>
    <t>OCRE</t>
  </si>
  <si>
    <t>SALIDA BANO CONJUNTO</t>
  </si>
  <si>
    <t>PETROLEO 18-4522</t>
  </si>
  <si>
    <t>SALIDA BANO PANTALON</t>
  </si>
  <si>
    <t>PFD 11-0103</t>
  </si>
  <si>
    <t>ROJO 14-1664</t>
  </si>
  <si>
    <t>SHORT DEP</t>
  </si>
  <si>
    <t>ROJO 18-1652</t>
  </si>
  <si>
    <t>SHORT DEP CTRL</t>
  </si>
  <si>
    <t>ROJO 18-1657</t>
  </si>
  <si>
    <t>SHORT HAMBURGO</t>
  </si>
  <si>
    <t>ROJO 18-1660</t>
  </si>
  <si>
    <t>SOBRETODO</t>
  </si>
  <si>
    <t>ROJO 18-1662</t>
  </si>
  <si>
    <t>ROJO 18-1663</t>
  </si>
  <si>
    <t>TOP DEP</t>
  </si>
  <si>
    <t>ROJO 18-1664</t>
  </si>
  <si>
    <t>TRIO BOXER</t>
  </si>
  <si>
    <t>ROJO 18-1761</t>
  </si>
  <si>
    <t>TRIO CAMISETA</t>
  </si>
  <si>
    <t>ROJO 18-1763</t>
  </si>
  <si>
    <t>TRIO CAMISILLA</t>
  </si>
  <si>
    <t>ROJO 19-1656</t>
  </si>
  <si>
    <t>TRIO HIPSTER</t>
  </si>
  <si>
    <t>ROJO 19-1663</t>
  </si>
  <si>
    <t>TRIO HIPSTER SEAMLESS</t>
  </si>
  <si>
    <t>ROJO 19-1664</t>
  </si>
  <si>
    <t>TRIO PANTY</t>
  </si>
  <si>
    <t>ROJO 19-1757</t>
  </si>
  <si>
    <t>TRIO PANTY FLEX</t>
  </si>
  <si>
    <t>ROJO 19-1760</t>
  </si>
  <si>
    <t>TRIO PANTY SRO</t>
  </si>
  <si>
    <t>ROJO 19-1761</t>
  </si>
  <si>
    <t>TRIO PANTY SRO CTRL</t>
  </si>
  <si>
    <t>ROJO 19-1763</t>
  </si>
  <si>
    <t>TWIN SET</t>
  </si>
  <si>
    <t>ROJO 19-1862</t>
  </si>
  <si>
    <t>VESTIDO</t>
  </si>
  <si>
    <t>ROSA MARRON 17-1718</t>
  </si>
  <si>
    <t>VESTIDO BANO BIKINI</t>
  </si>
  <si>
    <t>ROSADO 12-1708</t>
  </si>
  <si>
    <t>VESTIDO BANO ENT BODY</t>
  </si>
  <si>
    <t>ROSADO 13-2804</t>
  </si>
  <si>
    <t>VESTIDO BANO ENT BUZO</t>
  </si>
  <si>
    <t>ROSADO 14-1307</t>
  </si>
  <si>
    <t>VESTIDO BANO ENT FALDA</t>
  </si>
  <si>
    <t>ROSADO 14-1506</t>
  </si>
  <si>
    <t>VESTIDO BANO ENT SHORT</t>
  </si>
  <si>
    <t>ROSADO 14-1508</t>
  </si>
  <si>
    <t>VESTIDO CUBA</t>
  </si>
  <si>
    <t>ROSADO 14-1909</t>
  </si>
  <si>
    <t>VESTIDO NINA</t>
  </si>
  <si>
    <t>ROSADO 14-2305</t>
  </si>
  <si>
    <t>ROSADO 14-2311</t>
  </si>
  <si>
    <t>ROSADO 15-1516</t>
  </si>
  <si>
    <t>ROSADO 15-1614</t>
  </si>
  <si>
    <t>ROSADO 15-1912</t>
  </si>
  <si>
    <t>ROSADO 15-2217</t>
  </si>
  <si>
    <t>ROSADO 15-2718</t>
  </si>
  <si>
    <t>ROSADO 16-1330</t>
  </si>
  <si>
    <t>ROSADO 16-1516</t>
  </si>
  <si>
    <t>ROSADO 16-1544</t>
  </si>
  <si>
    <t>ROSADO 17-1744</t>
  </si>
  <si>
    <t>ROSADO 18-1651</t>
  </si>
  <si>
    <t>ROSADO 18-1852</t>
  </si>
  <si>
    <t>ROSADO 18-2326</t>
  </si>
  <si>
    <t>ROSADO 19-2041</t>
  </si>
  <si>
    <t>ROSADO 19-2434</t>
  </si>
  <si>
    <t>ROSADO CLARO 13-2802</t>
  </si>
  <si>
    <t>SALMON 15-1626</t>
  </si>
  <si>
    <t>SANGRIA 19-2047</t>
  </si>
  <si>
    <t>TERRACOTA</t>
  </si>
  <si>
    <t>TURQUESA 16-5127</t>
  </si>
  <si>
    <t>VERDE CLARO 13-0324</t>
  </si>
  <si>
    <t xml:space="preserve">VERDE CROSS </t>
  </si>
  <si>
    <t>VERDE JASPE</t>
  </si>
  <si>
    <t>VERDE MEDIO 14-0446</t>
  </si>
  <si>
    <t>VERDE MEDIO 14-5718</t>
  </si>
  <si>
    <t>VERDE MEDIO 14-5721</t>
  </si>
  <si>
    <t>VERDE MEDIO 15-0531</t>
  </si>
  <si>
    <t>VERDE MEDIO 15-5416</t>
  </si>
  <si>
    <t>VERDE MEDIO 15-5812</t>
  </si>
  <si>
    <t>VERDE MEDIO 16-5421</t>
  </si>
  <si>
    <t>VERDE MEDIO 16-5808</t>
  </si>
  <si>
    <t>VERDE MILITAR 17-0618</t>
  </si>
  <si>
    <t>VERDE MILITAR 18-0317</t>
  </si>
  <si>
    <t>VERDE MILITAR 18-0430</t>
  </si>
  <si>
    <t>VERDE MILITAR 19-0414</t>
  </si>
  <si>
    <t>VERDE MILITAR 19-0417</t>
  </si>
  <si>
    <t>VERDE MILITAR 19-0419</t>
  </si>
  <si>
    <t>VERDE OSCURO 17-0210</t>
  </si>
  <si>
    <t>VERDE OSCURO 17-5330</t>
  </si>
  <si>
    <t>VERDE OSCURO 17-5528</t>
  </si>
  <si>
    <t>VERDE OSCURO 17-6153</t>
  </si>
  <si>
    <t>VERDE OSCURO 18-0328</t>
  </si>
  <si>
    <t>VERDE OSCURO 18-0420</t>
  </si>
  <si>
    <t>VERDE OSCURO 18-5338</t>
  </si>
  <si>
    <t>VERDE OSCURO 18-6153</t>
  </si>
  <si>
    <t>VERDE OSCURO 19-4324</t>
  </si>
  <si>
    <t>VERDE OSCURO 19-4820</t>
  </si>
  <si>
    <t>VERDE OSCURO 19-5217</t>
  </si>
  <si>
    <t>VERDE OSCURO 19-5320</t>
  </si>
  <si>
    <t>VERDE OSCURO 19-5420</t>
  </si>
  <si>
    <t>VERDE OSCURO 19-5513</t>
  </si>
  <si>
    <t>VERDE OSCURO 19-6311</t>
  </si>
  <si>
    <t>VERDE PET 19-4524</t>
  </si>
  <si>
    <t>VERDE PET 19-4826</t>
  </si>
  <si>
    <t>VERDE PET 19-4914</t>
  </si>
  <si>
    <t xml:space="preserve">VINO CROSS </t>
  </si>
  <si>
    <t>VINO JASPE</t>
  </si>
  <si>
    <t>VINOTINTO 19-1522</t>
  </si>
  <si>
    <t>VINOTINTO 19-1528</t>
  </si>
  <si>
    <t>VINOTINTO 19-1627</t>
  </si>
  <si>
    <t>VINOTINTO 19-1725</t>
  </si>
  <si>
    <t>VINOTINTO 19-1726</t>
  </si>
  <si>
    <t>VINOTINTO 19-1930</t>
  </si>
  <si>
    <t>VINOTINTO 19-2024</t>
  </si>
  <si>
    <t>VINOTINTO 19-2030</t>
  </si>
  <si>
    <t>VINOTINTO 19-2033</t>
  </si>
  <si>
    <t>VIOLETA 17-1818</t>
  </si>
  <si>
    <t>VIOLETA 17-3619</t>
  </si>
  <si>
    <t>VIOLETA 18-1411</t>
  </si>
  <si>
    <t>VIOLETA 18-3838</t>
  </si>
  <si>
    <t>VIOLETA 19-1718</t>
  </si>
  <si>
    <t>VIOLETA 19-2520</t>
  </si>
  <si>
    <t>VIOLETA 19-2820</t>
  </si>
  <si>
    <t>VIOLETA 19-3022</t>
  </si>
  <si>
    <t>VIOLETA 19-3528</t>
  </si>
  <si>
    <t>VIOLETA 19-3540</t>
  </si>
  <si>
    <t>VIOLETA 19-3642</t>
  </si>
  <si>
    <t xml:space="preserve">ancho efectivo </t>
  </si>
  <si>
    <t xml:space="preserve">elasticidad  a lo largo </t>
  </si>
  <si>
    <t xml:space="preserve">elasticidad  a lo ancho </t>
  </si>
  <si>
    <t xml:space="preserve">encogimiento al calor </t>
  </si>
  <si>
    <t xml:space="preserve">COMPOSICION </t>
  </si>
  <si>
    <t xml:space="preserve">OBSERVACION </t>
  </si>
  <si>
    <t xml:space="preserve">LARGO MAX TRAZO </t>
  </si>
  <si>
    <t>ANCHO FT</t>
  </si>
  <si>
    <t>ANCHO EFECTIVO</t>
  </si>
  <si>
    <t>COMPOSICION</t>
  </si>
  <si>
    <t>tejido</t>
  </si>
  <si>
    <t>nombre</t>
  </si>
  <si>
    <t>CINTA NYLON DP661T 20MM X 400 MTS</t>
  </si>
  <si>
    <t>0 a 20%</t>
  </si>
  <si>
    <t xml:space="preserve">no se puede sublimar </t>
  </si>
  <si>
    <t>10 MTS</t>
  </si>
  <si>
    <t>75% Polyester,  25% Algodon</t>
  </si>
  <si>
    <t xml:space="preserve"> PT</t>
  </si>
  <si>
    <t>CINTA RESINA 9CMX250MTS</t>
  </si>
  <si>
    <t>93% Poliester,7% Spandex</t>
  </si>
  <si>
    <t>DESCRIPCIÓN</t>
  </si>
  <si>
    <t xml:space="preserve">WAVES </t>
  </si>
  <si>
    <t>97% Polyester,  3% Spandex</t>
  </si>
  <si>
    <t>SILUETA</t>
  </si>
  <si>
    <t>80 a 100%</t>
  </si>
  <si>
    <t>020% a 40%</t>
  </si>
  <si>
    <t>100% POLIESTER</t>
  </si>
  <si>
    <t>SILUETA_FORMA</t>
  </si>
  <si>
    <t>80 a 120%</t>
  </si>
  <si>
    <t>40% a 60%</t>
  </si>
  <si>
    <t>1,50</t>
  </si>
  <si>
    <t>97 % Poliester,  3% Spandex</t>
  </si>
  <si>
    <t>VINILO ISOTIPO TEXTIL BLANCO LIVVA</t>
  </si>
  <si>
    <t>LARGO_PRENDA</t>
  </si>
  <si>
    <t>boceto</t>
  </si>
  <si>
    <t xml:space="preserve">65%Poliester  35% Algodon </t>
  </si>
  <si>
    <t>94% Algodon - 6% Elastano</t>
  </si>
  <si>
    <t>VINILO ISOTIPO TEXTIL NEGRO LIVVA</t>
  </si>
  <si>
    <t>TIPO_DE_TEJIDO</t>
  </si>
  <si>
    <t>95% Poliester, 5% Spandex</t>
  </si>
  <si>
    <t>78% Poliester - 17% Algodón-5%Elastano</t>
  </si>
  <si>
    <t>VINILO ISOTIPO TEXTIL REFLECTIVO LIVVA</t>
  </si>
  <si>
    <t>TIPO_DE_ESCOTE</t>
  </si>
  <si>
    <t xml:space="preserve">ASAHI </t>
  </si>
  <si>
    <t>97% Poliester - 3% Elastano</t>
  </si>
  <si>
    <t>MARQUILLA ROPBAND LIVVA</t>
  </si>
  <si>
    <t>TIPO_DE_CUELLO</t>
  </si>
  <si>
    <t>8 MTS</t>
  </si>
  <si>
    <t>MARQUILLA TEJ LIVVA UNIFICADA INDIGO</t>
  </si>
  <si>
    <t>TIPO_DE_MANGA</t>
  </si>
  <si>
    <t>86% Poliester, 14% Spandex</t>
  </si>
  <si>
    <t>90 %Nylon,  10 % Spandex</t>
  </si>
  <si>
    <t>MARQUILLA BOXER LIVVA UNIFICADA</t>
  </si>
  <si>
    <t xml:space="preserve">62 % Algodón  33%  Polyester  5% Spandex </t>
  </si>
  <si>
    <t>MARQUILLA SATIN LIVVA UNIFICADA</t>
  </si>
  <si>
    <t xml:space="preserve">GUADALUPE </t>
  </si>
  <si>
    <t xml:space="preserve">100% Poliester </t>
  </si>
  <si>
    <t>6 MTS</t>
  </si>
  <si>
    <t xml:space="preserve">BAHIA </t>
  </si>
  <si>
    <t>1,5</t>
  </si>
  <si>
    <t>98% Poliester  /  2% Spandex</t>
  </si>
  <si>
    <t>MARQUILLA ROPBAND LIVVA INF AZUL 5431</t>
  </si>
  <si>
    <t>fc</t>
  </si>
  <si>
    <t>MARQUILLA TEJ AZZORTI UNIFICADA INDIGO</t>
  </si>
  <si>
    <t xml:space="preserve">BILBAO </t>
  </si>
  <si>
    <t xml:space="preserve">65% POLIESTER 35% ALGODÓN </t>
  </si>
  <si>
    <t>MARQUILLA BOXER AZZORTI UNIFICADA</t>
  </si>
  <si>
    <t xml:space="preserve">GINEGRA </t>
  </si>
  <si>
    <t xml:space="preserve">tela sin elongacion,solo para prendas sueltas </t>
  </si>
  <si>
    <t>100%Poliamida</t>
  </si>
  <si>
    <t>MARQUILLA SATIN AZZORTI UNIFICADA</t>
  </si>
  <si>
    <t>N°</t>
  </si>
  <si>
    <t xml:space="preserve">90% Nylon, 10% Elastano </t>
  </si>
  <si>
    <t>88% Poliamida 12% Elastano</t>
  </si>
  <si>
    <t>MARQUILLA ROPBAND AZZORTI ESC BL 11-0601</t>
  </si>
  <si>
    <t>PROCESOS_VALOR_AGRE</t>
  </si>
  <si>
    <t xml:space="preserve">71%Poliester  29% Algodon </t>
  </si>
  <si>
    <t>85% Poliamida 15% Elastano</t>
  </si>
  <si>
    <t>MARQUILLA ROPBAND AZZORTI ESC NG 19-4005</t>
  </si>
  <si>
    <t>1,44</t>
  </si>
  <si>
    <t>CINTA BANDERA COLOMBIA REF334 15MM TISSI</t>
  </si>
  <si>
    <t>NUMERO_ESC_INF</t>
  </si>
  <si>
    <t>MARQUILLA INST LAVADO 45X30MM TISSI,T-15</t>
  </si>
  <si>
    <t>NUMERO_MOLDE_BASICO</t>
  </si>
  <si>
    <t xml:space="preserve">92% Poliester, 8% Elastano </t>
  </si>
  <si>
    <t>MARQUILLA TJ DAMASCO 7X1.5CM TISSINI,T-U</t>
  </si>
  <si>
    <t xml:space="preserve">sesgos al hilo </t>
  </si>
  <si>
    <t>BOLSA POLIPROPILENO 17.5CMX23CM TRANSP</t>
  </si>
  <si>
    <t>BOLSA POLIPROPILENO 23CMX33CM TRANSP</t>
  </si>
  <si>
    <t>NUMERO_PIEZAS</t>
  </si>
  <si>
    <t>BOLSA POLIPROPILENO 9CM X14CM TRANSP</t>
  </si>
  <si>
    <t xml:space="preserve">61% Poliester  32%  Algodon  7% Spandex </t>
  </si>
  <si>
    <t>STICKER TRANSF TERMICA 32X25MM ROP BLANC</t>
  </si>
  <si>
    <t>95% Poliester - 5% Elastano</t>
  </si>
  <si>
    <t>BOLSA AZZORTI 9X14 MAS 5CM</t>
  </si>
  <si>
    <t>FLEXIBILIDAD_ARTICULO</t>
  </si>
  <si>
    <t xml:space="preserve">97%  Algodon  3% Spandex </t>
  </si>
  <si>
    <t xml:space="preserve">CANADA </t>
  </si>
  <si>
    <t>BOLSA AZZORTI 17X23 MAS 5CM</t>
  </si>
  <si>
    <t xml:space="preserve">78% Poliester  17%  Algodon  5% Elastano </t>
  </si>
  <si>
    <t xml:space="preserve">ancho provisional </t>
  </si>
  <si>
    <t>BOLSA AZZORTI 23X30 MAS 5CM</t>
  </si>
  <si>
    <t>BOLSA AZZORTI 30X28 MAS 5CM</t>
  </si>
  <si>
    <t>BOLSA AZZORTI 40X48 MAS 5CM</t>
  </si>
  <si>
    <t xml:space="preserve">TWILL </t>
  </si>
  <si>
    <t>98% Algodón 2% Elástano</t>
  </si>
  <si>
    <t>BOLSA AZZORTI 30X28 DENIM</t>
  </si>
  <si>
    <t xml:space="preserve">VICTORIA </t>
  </si>
  <si>
    <t xml:space="preserve">80%poliester  20% algodon </t>
  </si>
  <si>
    <t>CAJA ROPA 50CMX29CMX22CM NVA AZZORTI -CJ</t>
  </si>
  <si>
    <t xml:space="preserve">65%poliester  35% algodon </t>
  </si>
  <si>
    <t>90% Poliamida - 10% Elastano</t>
  </si>
  <si>
    <t>ETIQUETA UNIFICADA AZZORTI</t>
  </si>
  <si>
    <t xml:space="preserve">70%poliester  30% algodon </t>
  </si>
  <si>
    <t>100% Nylon</t>
  </si>
  <si>
    <t>ETIQUETA 5X9CM DENIM AZZORTI</t>
  </si>
  <si>
    <t xml:space="preserve">OLIMPICA </t>
  </si>
  <si>
    <t xml:space="preserve">63 % Algodón  32%  Polyester  5% Spandex </t>
  </si>
  <si>
    <t>89% Poliester - 11% Elastano</t>
  </si>
  <si>
    <t xml:space="preserve">65 % Poliester 35% Algodon </t>
  </si>
  <si>
    <t>ETIQUETA UNIFICADA LIVVA</t>
  </si>
  <si>
    <t>100% Poliester spun</t>
  </si>
  <si>
    <t>100% Poliéster</t>
  </si>
  <si>
    <t>BOLSA LIVVA 14X14 MAS 5CM</t>
  </si>
  <si>
    <t xml:space="preserve">DANIELA  </t>
  </si>
  <si>
    <t>89% Poliester, 11% Spandex</t>
  </si>
  <si>
    <t>64% Polyester, 34% Algodón, 2% Spandex</t>
  </si>
  <si>
    <t>BOLSA LIVVA 30X28 MAS 5CM</t>
  </si>
  <si>
    <t>algodon 100%</t>
  </si>
  <si>
    <t>65% Poliester - 35% Algodón</t>
  </si>
  <si>
    <t>BOLSA LIVVA 17X23 MAS 5CM</t>
  </si>
  <si>
    <t>82 % Polyester  18%Spandex</t>
  </si>
  <si>
    <t xml:space="preserve">solo para pantys de ropa interior </t>
  </si>
  <si>
    <t>86% Poliester - 14% Elastano</t>
  </si>
  <si>
    <t>BOLSA LIVVA PP OB09CMX14CM</t>
  </si>
  <si>
    <t>98 % Poliéster, 2% Spandex</t>
  </si>
  <si>
    <t>BOLSA ZIPPER VENA 40X30CM GEN TRAN LIVVA</t>
  </si>
  <si>
    <t xml:space="preserve">62.7% Poliester  33,8%  Algodon  3,5% Spandex </t>
  </si>
  <si>
    <t>BOLSA LIVVA 23X30 MAS 5CM</t>
  </si>
  <si>
    <t>75% nylon, 25% spandex</t>
  </si>
  <si>
    <t>92% Polyester,   8% Spandex</t>
  </si>
  <si>
    <t>BOLSA LIVVA 40X48 MAS 5CM</t>
  </si>
  <si>
    <t xml:space="preserve">FEATHERS </t>
  </si>
  <si>
    <t>CAJA ROPA 50CMX29CMX22CM LIVVA -CJ</t>
  </si>
  <si>
    <t>1,6</t>
  </si>
  <si>
    <t>96% Polyester, 4%Spandex</t>
  </si>
  <si>
    <t>BOLSA 30X28CM MAS 5 CON CINTA TISSINI</t>
  </si>
  <si>
    <t>95 % Poliéster, 5 % Spandex</t>
  </si>
  <si>
    <t>ETIQUETA 5.3X11CM BLC CON SELLO TISSINI</t>
  </si>
  <si>
    <t>100% Polyester</t>
  </si>
  <si>
    <t>48% Poliéster, 50% Algodón, 2% Spandex</t>
  </si>
  <si>
    <t>94% Poliester - 6% Elastano</t>
  </si>
  <si>
    <t>100%Algodón</t>
  </si>
  <si>
    <t>POLIESTER 100%</t>
  </si>
  <si>
    <t>92% Poliester - 8% Elastano</t>
  </si>
  <si>
    <t>95% Poliester - 5%  Elastano</t>
  </si>
  <si>
    <t>Poliéster 97%  Spandex 3%</t>
  </si>
  <si>
    <t xml:space="preserve">LAWN </t>
  </si>
  <si>
    <t>1,45</t>
  </si>
  <si>
    <t>100% ALGODÓN</t>
  </si>
  <si>
    <t>96% POLIESTER 4%  ELASTANO</t>
  </si>
  <si>
    <t>1,30</t>
  </si>
  <si>
    <t>65% POLIESTER 35% ALGODÓN</t>
  </si>
  <si>
    <t>98% Polyester,  2% Spandex</t>
  </si>
  <si>
    <t>80% Poliéster, 20 % Spandex</t>
  </si>
  <si>
    <t xml:space="preserve">MILENA TULL </t>
  </si>
  <si>
    <t>VELVET</t>
  </si>
  <si>
    <t xml:space="preserve">NEW YORK </t>
  </si>
  <si>
    <t>63% Poliéster - 32% Algodón - 5 %Elastano</t>
  </si>
  <si>
    <t>93% Algodon - 7% Elastano</t>
  </si>
  <si>
    <t>TOMAS</t>
  </si>
  <si>
    <t xml:space="preserve">PLISADA </t>
  </si>
  <si>
    <t xml:space="preserve">EMILI OJALILLO </t>
  </si>
  <si>
    <t>100 % ALGODÓN</t>
  </si>
  <si>
    <t>100% VISCOSA</t>
  </si>
  <si>
    <t>97% Algodón - 3% Elastano</t>
  </si>
  <si>
    <t xml:space="preserve">CADENA OJALILL </t>
  </si>
  <si>
    <t>40% Poliester,60% Poliuretano</t>
  </si>
  <si>
    <t xml:space="preserve">POLAR BRUSH </t>
  </si>
  <si>
    <t xml:space="preserve">SKIN 3 </t>
  </si>
  <si>
    <t>94% Poliester,6% Spandex</t>
  </si>
  <si>
    <t>LENTEJUELAS</t>
  </si>
  <si>
    <t>96% Poliester,4% Spandex</t>
  </si>
  <si>
    <t xml:space="preserve">SALOME </t>
  </si>
  <si>
    <t>93% Poliester - 7% Elastano</t>
  </si>
  <si>
    <t xml:space="preserve">SATIN </t>
  </si>
  <si>
    <t>SAT</t>
  </si>
  <si>
    <t>95% Poliester,5% Spandex</t>
  </si>
  <si>
    <t>94% Poliester, 2% Lurex, 4% spandex</t>
  </si>
  <si>
    <t xml:space="preserve"> 95% Poliester - 5% Elastano </t>
  </si>
  <si>
    <t xml:space="preserve">65% Poliester - 35 % Algodón </t>
  </si>
  <si>
    <t>95% Polyester,  5% Spandex</t>
  </si>
  <si>
    <t xml:space="preserve">71 % Poliester - 29% Algodón </t>
  </si>
  <si>
    <t xml:space="preserve">TAYLOR </t>
  </si>
  <si>
    <t>88% Rayon, 12% Nylon</t>
  </si>
  <si>
    <t xml:space="preserve">ANICO </t>
  </si>
  <si>
    <t>TEL</t>
  </si>
  <si>
    <t xml:space="preserve">CUERO </t>
  </si>
  <si>
    <t>Rayón 72%, Nylon 24%, Spandex 4%</t>
  </si>
  <si>
    <t>40% Poliéster, 60% Poliuretano</t>
  </si>
  <si>
    <t>VALIANA</t>
  </si>
  <si>
    <t>94% Poliester -6% Elastano</t>
  </si>
  <si>
    <t>TULL IMPORTADO</t>
  </si>
  <si>
    <t>90 %poliester,  10 % Elastano</t>
  </si>
  <si>
    <t>TEXMAFRE</t>
  </si>
  <si>
    <t>96% Poliester - 4% Elastano</t>
  </si>
  <si>
    <t>TULL 9140</t>
  </si>
  <si>
    <t>TULL 859</t>
  </si>
  <si>
    <t>TULL IN</t>
  </si>
  <si>
    <t>90% Poliester - 10% Elastano</t>
  </si>
  <si>
    <t>63% Poliester - 33% Algodon - 4% Elastano</t>
  </si>
  <si>
    <t>63% Poliester - 33% Algodón - 4% Elastano</t>
  </si>
  <si>
    <t>1,42</t>
  </si>
  <si>
    <t>80% Algodón  20% Poliester</t>
  </si>
  <si>
    <t>80% Poliester - 20% Algodón</t>
  </si>
  <si>
    <t>FIONA</t>
  </si>
  <si>
    <t xml:space="preserve">78 % Poliester - 22% Elastano </t>
  </si>
  <si>
    <t>SCUBA</t>
  </si>
  <si>
    <t>100 % Polyester</t>
  </si>
  <si>
    <t>FORCE</t>
  </si>
  <si>
    <t>ITALIA</t>
  </si>
  <si>
    <t>72% Poliester - 23% Algodón - 5% Elastano</t>
  </si>
  <si>
    <t>MILAN</t>
  </si>
  <si>
    <t>89% Poliéster - 11% Elastáno</t>
  </si>
  <si>
    <t>ROMA</t>
  </si>
  <si>
    <t>ANTONIA</t>
  </si>
  <si>
    <t>VAQUERO</t>
  </si>
  <si>
    <t>BUCLES </t>
  </si>
  <si>
    <t>60% Algodón, 40% Poliéster</t>
  </si>
  <si>
    <t>NAPOLITANA</t>
  </si>
  <si>
    <t>Poliéster 62%, Algodón 33%, Spandex 5%</t>
  </si>
  <si>
    <t>GLITTERNIGTH </t>
  </si>
  <si>
    <t>95 % Poliester, 5 % Spandex</t>
  </si>
  <si>
    <t>CORDUROY</t>
  </si>
  <si>
    <t>FLORENCIA</t>
  </si>
  <si>
    <t>65% Poliéster - 35% Algodón</t>
  </si>
  <si>
    <t>ZAIRE</t>
  </si>
  <si>
    <t>BARI</t>
  </si>
  <si>
    <t>63% Poliéster - 34% Algodón - 3% Elastano</t>
  </si>
  <si>
    <t>KIOTO</t>
  </si>
  <si>
    <t>FERNANDA</t>
  </si>
  <si>
    <t>85% Poliester - 10 Viscosa - 5% Elastano</t>
  </si>
  <si>
    <t>JABON</t>
  </si>
  <si>
    <t>93% POLIESTER,7%  ELASTANO</t>
  </si>
  <si>
    <t>OSAKA</t>
  </si>
  <si>
    <t>JUANA</t>
  </si>
  <si>
    <t>BARCELONA</t>
  </si>
  <si>
    <t>OPAL</t>
  </si>
  <si>
    <t>XIARA</t>
  </si>
  <si>
    <t>98% Poliester - 2% Elastano</t>
  </si>
  <si>
    <t>VICTORIA</t>
  </si>
  <si>
    <t>SAMUEL</t>
  </si>
  <si>
    <t xml:space="preserve">75% Poliamida - 25% Elastano </t>
  </si>
  <si>
    <t>AMELIA</t>
  </si>
  <si>
    <t>JARDIN</t>
  </si>
  <si>
    <t>65% POLIESTER, 35% ALGODÓN</t>
  </si>
  <si>
    <t>VALERIAS</t>
  </si>
  <si>
    <t>VALENTINA</t>
  </si>
  <si>
    <t>AVRIL</t>
  </si>
  <si>
    <t>MELON</t>
  </si>
  <si>
    <t>82% Poliéster - 18% Elastáno</t>
  </si>
  <si>
    <t>BROOKLYN</t>
  </si>
  <si>
    <t>CALIFORNIA</t>
  </si>
  <si>
    <t>DENVER</t>
  </si>
  <si>
    <t>KAREN</t>
  </si>
  <si>
    <t>POPELINA</t>
  </si>
  <si>
    <t>GUADALUPE</t>
  </si>
  <si>
    <t>HUNGRIA</t>
  </si>
  <si>
    <t>SEDUNEON</t>
  </si>
  <si>
    <t>ANDRES </t>
  </si>
  <si>
    <t>PINA</t>
  </si>
  <si>
    <t>Hoja</t>
  </si>
  <si>
    <t>REF</t>
  </si>
  <si>
    <t>NOMBRE REF</t>
  </si>
  <si>
    <t>DESCRIPCION</t>
  </si>
  <si>
    <t>CONS.</t>
  </si>
  <si>
    <t>FORMATO DE BOCETACION</t>
  </si>
  <si>
    <t>PATRON_ANALISTA</t>
  </si>
  <si>
    <t>$OBJETIVO</t>
  </si>
  <si>
    <t>No. REF</t>
  </si>
  <si>
    <t>PRENDA 1</t>
  </si>
  <si>
    <t>CARACTERISTICA</t>
  </si>
  <si>
    <t>PRENDA 2</t>
  </si>
  <si>
    <t>PRENDA 3</t>
  </si>
  <si>
    <t>PRENDA 4</t>
  </si>
  <si>
    <t>PRENDA 5</t>
  </si>
  <si>
    <t>PRENDA 6</t>
  </si>
  <si>
    <t>CLASE BOCETO</t>
  </si>
  <si>
    <t>MOLDE 1 / REFERENTE</t>
  </si>
  <si>
    <t>MOLDE 2 / REFERENTE</t>
  </si>
  <si>
    <t>MOLDE 3 / REFERENTE</t>
  </si>
  <si>
    <t>TALLAS</t>
  </si>
  <si>
    <t>% ENCOG ESTAMPADO</t>
  </si>
  <si>
    <t>TIENE ISOTIPO?</t>
  </si>
  <si>
    <t>MODIFICADO</t>
  </si>
  <si>
    <t>FECHA</t>
  </si>
  <si>
    <t>PROC ESP 1</t>
  </si>
  <si>
    <t>PROC ESP 2</t>
  </si>
  <si>
    <t>ESC No.</t>
  </si>
  <si>
    <t>Prenda 1</t>
  </si>
  <si>
    <t>Prenda 2</t>
  </si>
  <si>
    <t>Prenda 3</t>
  </si>
  <si>
    <t>Silueta 1</t>
  </si>
  <si>
    <t>Silueta 2</t>
  </si>
  <si>
    <t>Silueta 3</t>
  </si>
  <si>
    <r>
      <t xml:space="preserve">Atrib </t>
    </r>
    <r>
      <rPr>
        <sz val="6"/>
        <color theme="1"/>
        <rFont val="Aptos Narrow"/>
        <family val="2"/>
        <scheme val="minor"/>
      </rPr>
      <t>1</t>
    </r>
  </si>
  <si>
    <r>
      <t xml:space="preserve">Atrib </t>
    </r>
    <r>
      <rPr>
        <sz val="6"/>
        <color theme="1"/>
        <rFont val="Aptos Narrow"/>
        <family val="2"/>
        <scheme val="minor"/>
      </rPr>
      <t>2</t>
    </r>
  </si>
  <si>
    <r>
      <t xml:space="preserve">Atrib </t>
    </r>
    <r>
      <rPr>
        <sz val="6"/>
        <color theme="1"/>
        <rFont val="Aptos Narrow"/>
        <family val="2"/>
        <scheme val="minor"/>
      </rPr>
      <t>3</t>
    </r>
  </si>
  <si>
    <t>INFERIOR</t>
  </si>
  <si>
    <t>Tejido 1</t>
  </si>
  <si>
    <t>Tejido 2</t>
  </si>
  <si>
    <t>Tejido 3</t>
  </si>
  <si>
    <t>REFERENTES</t>
  </si>
  <si>
    <t>COMENTARIOS INGENIERIA</t>
  </si>
  <si>
    <t>TRAZO MUESTRA</t>
  </si>
  <si>
    <t>DESCRIPCION CODIGO 1</t>
  </si>
  <si>
    <t>ESTAMP. CONTIN</t>
  </si>
  <si>
    <t>TIPO DE TELA</t>
  </si>
  <si>
    <t>%  APROV</t>
  </si>
  <si>
    <t># Pz</t>
  </si>
  <si>
    <t>DESCRIPCION CODIGO 2</t>
  </si>
  <si>
    <t>NOBRE TELA 1</t>
  </si>
  <si>
    <t>PRENDA</t>
  </si>
  <si>
    <t>Ubicacion Tela en prenda</t>
  </si>
  <si>
    <t>Cons</t>
  </si>
  <si>
    <t>FOTOS DE MODELACION</t>
  </si>
  <si>
    <t>FOTO TELA ESPECIAL</t>
  </si>
  <si>
    <t>ATRIBUTO</t>
  </si>
  <si>
    <t>FOTO 1</t>
  </si>
  <si>
    <t>FOTO 2</t>
  </si>
  <si>
    <t>FOTO 3</t>
  </si>
  <si>
    <t>ELABORADOS CARACTERISTICAS PRENDA 2</t>
  </si>
  <si>
    <t>ELABORADOS CARACTERISTICAS PRENDA 3</t>
  </si>
  <si>
    <t>ELABORADOS CARACTERISTICAS PRENDA 1 SI LA PRENDA ES CON TELA ESPECIAL, NO ESTA FORMULADA</t>
  </si>
  <si>
    <t>BENEFICIOS (BULLETS CATALOGO)  (Diseño)</t>
  </si>
  <si>
    <t xml:space="preserve">FICHA COSTOS PRODUCTO TERMINADO </t>
  </si>
  <si>
    <t>FECHA ELAB</t>
  </si>
  <si>
    <t>CAMP</t>
  </si>
  <si>
    <t>No REF</t>
  </si>
  <si>
    <t>$ FINAL</t>
  </si>
  <si>
    <t>Colocar foto boceto visual delantero</t>
  </si>
  <si>
    <t xml:space="preserve">NOMBRE DE PRENDA </t>
  </si>
  <si>
    <t>NOMBRE PARA GUARDAR FT EN PDF</t>
  </si>
  <si>
    <t>VERSION FT</t>
  </si>
  <si>
    <t>COMPLEJIDAD</t>
  </si>
  <si>
    <t>SILUETA 1</t>
  </si>
  <si>
    <t>MOLDE BASE 1</t>
  </si>
  <si>
    <t>SILUETA 2</t>
  </si>
  <si>
    <t>MOLDE BASE 2</t>
  </si>
  <si>
    <t>SILUETA 3</t>
  </si>
  <si>
    <t>MOLDE BASE 3</t>
  </si>
  <si>
    <t>PROCESO SAP</t>
  </si>
  <si>
    <t>No. Prendas x Cod PT</t>
  </si>
  <si>
    <t>ESC_INF</t>
  </si>
  <si>
    <t>GENERICO SAP</t>
  </si>
  <si>
    <t>TELAS E INSUMOS</t>
  </si>
  <si>
    <t>CONFIRMACION DE COSTOS</t>
  </si>
  <si>
    <t>FILTRO</t>
  </si>
  <si>
    <t>No</t>
  </si>
  <si>
    <t>$ TELA BASE</t>
  </si>
  <si>
    <t>$  ESTAMP</t>
  </si>
  <si>
    <t>TOTAL</t>
  </si>
  <si>
    <t>% PART</t>
  </si>
  <si>
    <t>Control</t>
  </si>
  <si>
    <t>TELA CLARA</t>
  </si>
  <si>
    <t>$ COTI ZACION</t>
  </si>
  <si>
    <t>FECHA VENC COTIZ</t>
  </si>
  <si>
    <t>STOCK</t>
  </si>
  <si>
    <t>% APROV</t>
  </si>
  <si>
    <t>TpP</t>
  </si>
  <si>
    <t>Compo nente</t>
  </si>
  <si>
    <t>0</t>
  </si>
  <si>
    <t>Cantidad</t>
  </si>
  <si>
    <t>L</t>
  </si>
  <si>
    <t>CHAQUETA R6421 CLO</t>
  </si>
  <si>
    <t>SESGO</t>
  </si>
  <si>
    <t>Ancho cm</t>
  </si>
  <si>
    <t>Alto (cm)</t>
  </si>
  <si>
    <t>`</t>
  </si>
  <si>
    <t>COSTOS DE TELAS E INSUMOS</t>
  </si>
  <si>
    <t>COSTOS DE MANO DE OBRA</t>
  </si>
  <si>
    <t>INFORMACION DE TIEMPOPARA CREAR HOJA RUTA</t>
  </si>
  <si>
    <t>No. CLASE DE COSTE</t>
  </si>
  <si>
    <t>SERVICIO MANO DE OBRA</t>
  </si>
  <si>
    <t>GRUPO DE ARTICULOS PARA ZP02</t>
  </si>
  <si>
    <t>OBSERVACION</t>
  </si>
  <si>
    <t>$  UND</t>
  </si>
  <si>
    <t>CANT. UND</t>
  </si>
  <si>
    <t>TOTAL TIEMPO</t>
  </si>
  <si>
    <t>VALOR TASA</t>
  </si>
  <si>
    <t xml:space="preserve">TOTAL </t>
  </si>
  <si>
    <t>CORTE 1 +2</t>
  </si>
  <si>
    <t>ESTAMPADO 1</t>
  </si>
  <si>
    <t>ESTAMPADO 2</t>
  </si>
  <si>
    <t>LASER</t>
  </si>
  <si>
    <t>CONFECCION</t>
  </si>
  <si>
    <t>SERV. CORTE 1</t>
  </si>
  <si>
    <t>RCORTEMAQ</t>
  </si>
  <si>
    <t>SERV. CORTE 2</t>
  </si>
  <si>
    <t>MAQUINA ESTAMPADO 1</t>
  </si>
  <si>
    <t>RESTAROPA</t>
  </si>
  <si>
    <t>Clave de Clasificacion</t>
  </si>
  <si>
    <t>ROP MAQ1</t>
  </si>
  <si>
    <t>MAQUINA ESTAMPADO 2</t>
  </si>
  <si>
    <t>Grupo de articulos</t>
  </si>
  <si>
    <t>XXXXX</t>
  </si>
  <si>
    <t>APLIQUES</t>
  </si>
  <si>
    <t>PIEDRERIA</t>
  </si>
  <si>
    <t>PERLAS</t>
  </si>
  <si>
    <t>LAVANDEERIA</t>
  </si>
  <si>
    <t>Graupo de compras</t>
  </si>
  <si>
    <t>RFUSIONAD</t>
  </si>
  <si>
    <t>SERVICIO INTERNO</t>
  </si>
  <si>
    <t>Acreedor</t>
  </si>
  <si>
    <t>CORTE LASER 1</t>
  </si>
  <si>
    <t>RCORLASER</t>
  </si>
  <si>
    <t>Palzo de entrega</t>
  </si>
  <si>
    <t>CORTE LASER 2</t>
  </si>
  <si>
    <t>Cantidad Base</t>
  </si>
  <si>
    <t xml:space="preserve">clase coste </t>
  </si>
  <si>
    <t>Precio neto</t>
  </si>
  <si>
    <t>moneda</t>
  </si>
  <si>
    <t>cop</t>
  </si>
  <si>
    <t>RPEDRERIA</t>
  </si>
  <si>
    <t>SERVICIO EXTERNO</t>
  </si>
  <si>
    <t>RBORDADO1</t>
  </si>
  <si>
    <t>RECAMADO</t>
  </si>
  <si>
    <t>MULTIAGUJA</t>
  </si>
  <si>
    <t>RCONFECCI</t>
  </si>
  <si>
    <t xml:space="preserve">CONFECCION </t>
  </si>
  <si>
    <t>RCONFEMP</t>
  </si>
  <si>
    <t>LAVAND/ PLANCH /TINTOR</t>
  </si>
  <si>
    <t>RLAVANDER</t>
  </si>
  <si>
    <t>COSTOS  DE MANO DE OBRA</t>
  </si>
  <si>
    <t>TOTAL GENERAL DE COSTOS</t>
  </si>
  <si>
    <t>Meta CMV</t>
  </si>
  <si>
    <t>$ Objetivo</t>
  </si>
  <si>
    <t>$ Precio Publico Publico</t>
  </si>
  <si>
    <t>Max Desviacion Permitida</t>
  </si>
  <si>
    <t>Calculo de CMV</t>
  </si>
  <si>
    <t>Calculo de Precio Publico</t>
  </si>
  <si>
    <t>% Desviacion</t>
  </si>
  <si>
    <t>INFORMACION PARA CORTE DE SESGO</t>
  </si>
  <si>
    <t>CODIGO NOMBRE TELA</t>
  </si>
  <si>
    <t>ANCHO MIN</t>
  </si>
  <si>
    <t>PARTES A SESGAR</t>
  </si>
  <si>
    <t>ANCHO SESGO</t>
  </si>
  <si>
    <t>SENT SESG</t>
  </si>
  <si>
    <t>CONS X PIEZA</t>
  </si>
  <si>
    <t>MEDIDA COLAS</t>
  </si>
  <si>
    <t>CONS SESGO (MT)</t>
  </si>
  <si>
    <t># VECES ANCHO</t>
  </si>
  <si>
    <t>CONS PIEZA (MT)</t>
  </si>
  <si>
    <t>CONS TOTAL MT LINEAL SESGO</t>
  </si>
  <si>
    <t>CONSUMO PIEZA TOTAL (MT)</t>
  </si>
  <si>
    <t>CONS ESTRUC X AREA MT TELA</t>
  </si>
  <si>
    <t>CONS TOTAL MT</t>
  </si>
  <si>
    <t>CONS ESTRUC X AREA MT</t>
  </si>
  <si>
    <t>ORDEN OPERACIONAL  DE FUSIONADO</t>
  </si>
  <si>
    <t>DECRIPCION OPERACIÓN</t>
  </si>
  <si>
    <t>MAQUINA</t>
  </si>
  <si>
    <t>ACCESORIOS</t>
  </si>
  <si>
    <t>PPP</t>
  </si>
  <si>
    <t>SAM X PIEZA</t>
  </si>
  <si>
    <t>No PIEZAS</t>
  </si>
  <si>
    <t>SAM</t>
  </si>
  <si>
    <t>PROCESO</t>
  </si>
  <si>
    <t xml:space="preserve">Fusionar a una temperatura de 125°C en un tiempo promedio de 12´ a 15´ para que la pieza no presente encogimientos dejar entretela por derecho de tela </t>
  </si>
  <si>
    <t>Fusionadora</t>
  </si>
  <si>
    <t>NA</t>
  </si>
  <si>
    <t xml:space="preserve">PREPARACIÓN </t>
  </si>
  <si>
    <t xml:space="preserve">Pretina Anatomica Media </t>
  </si>
  <si>
    <t xml:space="preserve">Pretina Anatomica Pequeña </t>
  </si>
  <si>
    <t>TOTAL MINUTOS DE FUSIONADO</t>
  </si>
  <si>
    <t>HILO</t>
  </si>
  <si>
    <t xml:space="preserve">USAR  HILOS TONO A TONO SEGÚN COLOR DE TELA </t>
  </si>
  <si>
    <t>PLANA</t>
  </si>
  <si>
    <t>AGUJA</t>
  </si>
  <si>
    <t>CALIBRE 65/70 TITANIO PUNTA DE BOLA</t>
  </si>
  <si>
    <t>CODIFICACIÓN INTERNA</t>
  </si>
  <si>
    <t>NOMBRE OPERACIÓN</t>
  </si>
  <si>
    <t>OBSERVACIONES</t>
  </si>
  <si>
    <t>ADITAMENTO</t>
  </si>
  <si>
    <t>TIEMPO (MIN)</t>
  </si>
  <si>
    <t>ENSAMBLE</t>
  </si>
  <si>
    <t xml:space="preserve">TOTAL MINUTOS DE CONFECCION SUPERIOR 1 </t>
  </si>
  <si>
    <t>TOTAL MINUTOS DE CONFECCION INFERIOR 1</t>
  </si>
  <si>
    <t>ORDEN OPERACIONAL  DE EMPAQUE</t>
  </si>
  <si>
    <t xml:space="preserve">Pulir sobrantes de empates de dobladillo y retirar hebras de hilo; Ademas retirar los sticker presentes en la prenda. </t>
  </si>
  <si>
    <t xml:space="preserve">Doblar prenda </t>
  </si>
  <si>
    <t>Doblar prenda usando como guía ficha técnica de empaque</t>
  </si>
  <si>
    <t>Colocar etiqueta</t>
  </si>
  <si>
    <t xml:space="preserve">Colocar etiqueta según ficha técnica </t>
  </si>
  <si>
    <t xml:space="preserve">Colocar Cod. de Barras </t>
  </si>
  <si>
    <t xml:space="preserve">Codificar bolsa ubicando sticker </t>
  </si>
  <si>
    <t>Introducir en la bolsa codificada, y en caja según fichas técnicas</t>
  </si>
  <si>
    <t>TOTAL MINUTOS DE EMPAQUE</t>
  </si>
  <si>
    <t xml:space="preserve"> TIEMPO CONFECCION SUPERIOR 1</t>
  </si>
  <si>
    <t>TIEMPO CONFECCION SUPERIOR 2</t>
  </si>
  <si>
    <t>TIEMPO CONFECCION INFERIOR 1</t>
  </si>
  <si>
    <t>TIEMPO CONFECCION INFERIOR 2</t>
  </si>
  <si>
    <t>TERMINACION Y EMPAQUE</t>
  </si>
  <si>
    <t>TOTAL CONFECCION Y EMPAQUE</t>
  </si>
  <si>
    <t>Tejido de punto burda sin perchar poliester Algodón</t>
  </si>
  <si>
    <t>Tejido de punto poliester algodón</t>
  </si>
  <si>
    <t>Tejido de punto burda sin perchar poliester algodón</t>
  </si>
  <si>
    <t>TELA PTO BERLIN DBFAZ L27 PFD 11-0103</t>
  </si>
  <si>
    <t>TELA PLN ACAPULCO SATIN IMP PFD</t>
  </si>
  <si>
    <t xml:space="preserve">TELA PTO BERLIN </t>
  </si>
  <si>
    <t>82% Poliester 18% Algodón</t>
  </si>
  <si>
    <t>Tejido de punto Poliester Algodón</t>
  </si>
  <si>
    <t>TELA PTO GENOVA L27 NEGRO 19-4005</t>
  </si>
  <si>
    <t>ESTAMP EXT.</t>
  </si>
  <si>
    <t>92 % Poliester, 8%  Spandex</t>
  </si>
  <si>
    <t>Tejido de punto liviano poliester, microfibra, spandex</t>
  </si>
  <si>
    <t>No requiere</t>
  </si>
  <si>
    <t>94% Viscosa / 6 %Spandex</t>
  </si>
  <si>
    <t>Tejido de punto burda sin perchar poliéster, spandex</t>
  </si>
  <si>
    <t>Tejido de punto grueso poliester, microfibra, spandex</t>
  </si>
  <si>
    <t>TELA PTO SPINING</t>
  </si>
  <si>
    <t>78 % Poliester, 22%  Spandex</t>
  </si>
  <si>
    <t xml:space="preserve">Tejido de punto grueso poliéster, microfibra, spandex </t>
  </si>
  <si>
    <t>Uso en inferiores claros</t>
  </si>
  <si>
    <t xml:space="preserve">Tejido de punto tipo cuero poliéster </t>
  </si>
  <si>
    <t>Tejido de punto grueso tipo gamuza poliéster spandex</t>
  </si>
  <si>
    <t>90% Poliester, 10% Spandex</t>
  </si>
  <si>
    <t>80% Poliester 20 % spandex</t>
  </si>
  <si>
    <t>Tejido plano brillante en poliéster</t>
  </si>
  <si>
    <t>Tejido de Punto Viscosa Spandex</t>
  </si>
  <si>
    <t>Tejido plano algodón 100% y spandex</t>
  </si>
  <si>
    <t>Tejido plano efecto antifluido poliéster 100%</t>
  </si>
  <si>
    <t>Tejido plano tipo chalis en viscosa 100%</t>
  </si>
  <si>
    <t>Tejido plano con acabado corrugado brillante en poliéster</t>
  </si>
  <si>
    <t>Tejido plano twill liviano poliéster</t>
  </si>
  <si>
    <t>Tejido plano lino viscosa 100%</t>
  </si>
  <si>
    <t>Tejido plano tipo bengalina poliéster spandex</t>
  </si>
  <si>
    <t>Tejido plano grueso poliéster spandex</t>
  </si>
  <si>
    <t>Tejido plano drill algodón 100% y spandex</t>
  </si>
  <si>
    <t>Tejido plano denim chambray liviano algodón 100%</t>
  </si>
  <si>
    <t>Tejido plano denim algodón, poliéster, spandex</t>
  </si>
  <si>
    <t>Tejido plano denim rigido grueso algodón 100%</t>
  </si>
  <si>
    <t>Negro</t>
  </si>
  <si>
    <t>Se caracteriza por su tejido tipo sarga de alto gramaje, gran resistencia y baja elasticidad, ofreciendo como beneficio una alta durabilidad, estructura firme, destapa azul</t>
  </si>
  <si>
    <t>Tejido punto entretela en poliester 100%</t>
  </si>
  <si>
    <t>Entretela para fusionar</t>
  </si>
  <si>
    <t xml:space="preserve">TELA PTO MERIDA </t>
  </si>
  <si>
    <t>Tejido de punto algodón 100% para refuerzos</t>
  </si>
  <si>
    <t>Refuerzo mariposa ropa interior</t>
  </si>
  <si>
    <t>83% Poliester 17% Spandex</t>
  </si>
  <si>
    <t>Tejido de punto tricot pesado en poliester con spandex</t>
  </si>
  <si>
    <t>60%  Neopreno, 40% Nylon</t>
  </si>
  <si>
    <t>Tejido de punto en nylon con recubrimiento en neopreno</t>
  </si>
  <si>
    <t>Tejido de punto Algodón Liviano</t>
  </si>
  <si>
    <t>Tejido de punto rayas Algodón 100%</t>
  </si>
  <si>
    <t>Tejido plano denim algodón poliester spandex</t>
  </si>
  <si>
    <t>TELA PTO LONDRES L27 FUCSIA 17-2235</t>
  </si>
  <si>
    <t>TELA PTO LONDRES L27 AZUL OSC 19-4024</t>
  </si>
  <si>
    <t>TELA PTO LONDRES L27 AZUL CLARO 14-4215</t>
  </si>
  <si>
    <t>TELA PTO LONDRES L27 CORAL 16-1620</t>
  </si>
  <si>
    <t>TELA PTO LONDRES L27 ROSADO 15-1611</t>
  </si>
  <si>
    <t>TELA PTO LONDRES L27 VERDE 18-5913</t>
  </si>
  <si>
    <t>TELA PTO LONDRES L27 SANGRIA 19-2047</t>
  </si>
  <si>
    <t>TELA PTO LONDRES L27 VERDE MIL 18-0430</t>
  </si>
  <si>
    <t>TELA PTO LONDRES L27 HABANO 17-1324</t>
  </si>
  <si>
    <t>TELA PTO LONDRES L27 MARRON 18-1250</t>
  </si>
  <si>
    <t>TELA PTO LONDRES L27 DURAZNO 15-1242</t>
  </si>
  <si>
    <t>TELA PTO LONDRES L27 AMARILLO 13-0822</t>
  </si>
  <si>
    <t>TELA PTO LONDRES L27 AZ ROYAL 19-3954</t>
  </si>
  <si>
    <t>TELA PTO LONDRES L27 ROSADO 17-1718</t>
  </si>
  <si>
    <t>TELA PTO LONDRES L27 ROSADO 15-2213</t>
  </si>
  <si>
    <t>TELA PTO TORONJA BURDA L27 BLC 11-0601</t>
  </si>
  <si>
    <t>TELA PTO TORONJA BURDA L27 NEG 19-4005</t>
  </si>
  <si>
    <t>TELA PTO TORONJA BURDA L27 AZCLA 14-4215</t>
  </si>
  <si>
    <t>TELA PTO TORONJA BURDA L27 AMA 13-0822</t>
  </si>
  <si>
    <t>TELA PTO TORONJA BURDA L27 AZROY 19-3954</t>
  </si>
  <si>
    <t>TELA PTO TORONJA BURDA L27 AZUL 17-4139</t>
  </si>
  <si>
    <t>TELA PTO TORONJA BURDA L27 AZUL 19-4534</t>
  </si>
  <si>
    <t>TELA PTO TORONJA BURDA L27 AZUL JASPE</t>
  </si>
  <si>
    <t>TELA PTO TORONJA BURDA L27 AZOSC 19-4024</t>
  </si>
  <si>
    <t>TELA PTO TORONJA BURDA L27 BEIGE 11-0108</t>
  </si>
  <si>
    <t>TELA PTO TORONJA BURDA L27 CAFE 19-1430</t>
  </si>
  <si>
    <t>TELA PTO TORONJA BURDA L27 CORAL 16-1620</t>
  </si>
  <si>
    <t>TELA PTO TORONJA BURDA L27 DURAZ 15-1242</t>
  </si>
  <si>
    <t>TELA PTO TORONJA BURDA L27 GRIS 18-0601</t>
  </si>
  <si>
    <t>TELA PTO TORONJA BURDA L27 GRIS JASPE</t>
  </si>
  <si>
    <t>TELA PTO TORONJA BURDA L27 HABA 17-1324</t>
  </si>
  <si>
    <t>TELA PTO TORONJA BURDA L27 LILA 13-3804</t>
  </si>
  <si>
    <t>TELA PTO TORONJA BURDA L27 MARRO 18-1250</t>
  </si>
  <si>
    <t>TELA PTO TORONJA BURDA L27 NEGRO CROSS</t>
  </si>
  <si>
    <t>TELA PTO TORONJA BURDA L27 NUDE 14-1209</t>
  </si>
  <si>
    <t>TELA PTO TORONJA BURDA L27 ROJO 18-1660</t>
  </si>
  <si>
    <t>TELA PTO TORONJA BURDA L27 ROS 15-1611</t>
  </si>
  <si>
    <t>TELA PTO TORONJA BURDA L27 ROS 15-2213</t>
  </si>
  <si>
    <t>TELA PTO TORONJA BURDA L27 ROS 17-1718</t>
  </si>
  <si>
    <t>TELA PTO TORONJA BURDA L27 FSC 17-2235</t>
  </si>
  <si>
    <t>TELA PTO TORONJA BURDA L27 SANG 19-2047</t>
  </si>
  <si>
    <t>TELA PTO TORONJA BURDA L27 VRMIL 18-0430</t>
  </si>
  <si>
    <t>TELA PTO TORONJA BURDA L27 VERDE 13-6107</t>
  </si>
  <si>
    <t>TELA PTO TORONJA BURDA L27 VERDE 17-6323</t>
  </si>
  <si>
    <t>TELA PTO TORONJA BURDA L27 VERDE 18-5913</t>
  </si>
  <si>
    <t>TELA PTO TORONJA BURDA L27 VERDE JASPE</t>
  </si>
  <si>
    <t>TELA PTO TORONJA BURDA L27 VINO 19-1534</t>
  </si>
  <si>
    <t>TELA PTO TORONJA BURDA L27 VINO CROSS</t>
  </si>
  <si>
    <t>TELA PTO GALES RIB L27 BLANCO 11-0601</t>
  </si>
  <si>
    <t>TELA PTO GALES RIB L27 AZUL OS 19-4024</t>
  </si>
  <si>
    <t>TELA PTO GALES RIB L27 SANGRIA 19-2047</t>
  </si>
  <si>
    <t>TELA PTO GALES RIB L27 AZUL 14-4215</t>
  </si>
  <si>
    <t>TELA PTO GALES RIB L27 AZUL 17-4139</t>
  </si>
  <si>
    <t>TELA PTO GALES RIB L27 AZUL 19-4534</t>
  </si>
  <si>
    <t>TELA PTO GALES RIB L27 BEIGE 11-0108</t>
  </si>
  <si>
    <t>TELA PTO GALES RIB L27 CAFE 19-1430</t>
  </si>
  <si>
    <t>TELA PTO GALES RIB L27 CORAL 16-1620</t>
  </si>
  <si>
    <t>TELA PTO GALES RIB L27 FUCSIA 17-2235</t>
  </si>
  <si>
    <t>TELA PTO GALES RIB L27 GRIS 14-4202</t>
  </si>
  <si>
    <t>TELA PTO GALES RIB L27 HABANO 17-1324</t>
  </si>
  <si>
    <t>TELA PTO GALES RIB L27 NEGRO 19-4005</t>
  </si>
  <si>
    <t>TELA PTO GALES RIB L27 NUDE 14-1209</t>
  </si>
  <si>
    <t>TELA PTO GALES RIB L27 ROJO 18-1660</t>
  </si>
  <si>
    <t>TELA PTO GALES RIB L27 ROSADO 15-2213</t>
  </si>
  <si>
    <t>TELA PTO GALES RIB L27 ROSADO 17-1718</t>
  </si>
  <si>
    <t>TELA PTO GALES RIB L27 VERDE 17-6323</t>
  </si>
  <si>
    <t>TELA PTO GALES RIB L27 VERDE 18-0430</t>
  </si>
  <si>
    <t>TELA PTO GALES RIB L27 VERDE 18-5913</t>
  </si>
  <si>
    <t>TELA PTO GALES RIB L27 VINO 19-1534</t>
  </si>
  <si>
    <t>TELA PTO JUANA L27 V2 FUCSIA 17-2235</t>
  </si>
  <si>
    <t>TELA PTO JUANA L27 ROJO 18-1660</t>
  </si>
  <si>
    <t>TELA PTO JUANA L27 AZUL OSCURO 19-4024</t>
  </si>
  <si>
    <t>TELA PTO JUANA SL27 BLANCO 11-0601</t>
  </si>
  <si>
    <t>TELA PTO JUANA L27 AZUL 17-4139</t>
  </si>
  <si>
    <t>TELA PTO JUANA L27 AZUL CIELO 14-4215</t>
  </si>
  <si>
    <t>TELA PTO JUANA L27 BEIGE 11-0108</t>
  </si>
  <si>
    <t>TELA PTO JUANA L27 CORAL 16-1620</t>
  </si>
  <si>
    <t>TELA PTO JUANA L27 ROSADO 15-1611</t>
  </si>
  <si>
    <t>TELA PTO JUANA L27 VERDE 18-5913</t>
  </si>
  <si>
    <t>TELA PTO JUANA L27 NUDE 14-1209</t>
  </si>
  <si>
    <t>TELA PTO JUANA SL27 PFD 11-0103</t>
  </si>
  <si>
    <t>TELA PTO JUANA L27 V2 SANGRIA 19-2047</t>
  </si>
  <si>
    <t>TELA PTO JUANA L27 V2 VER MIL 18-0430</t>
  </si>
  <si>
    <t>TELA PTO JUANA L27 CAFE 19-1430</t>
  </si>
  <si>
    <t>TELA PTO MARILYN L27 FUCSIA 17-2235</t>
  </si>
  <si>
    <t>TELA PTO MARILYN L27 AZUL OSC 19-4024</t>
  </si>
  <si>
    <t>TELA PTO MARILYN L27 BLANCO 11-0601</t>
  </si>
  <si>
    <t>TELA PTO MARILYN L27 AZUL 17-4139</t>
  </si>
  <si>
    <t>TELA PTO MARILYN L27 AZUL CIELO 14-4215</t>
  </si>
  <si>
    <t>TELA PTO MARILYN L27 CORAL 16-1620</t>
  </si>
  <si>
    <t>TELA PTO MARILYN L27 ROSADO 15-1611</t>
  </si>
  <si>
    <t>TELA PTO MARILYN L27 VERDE 18-5913</t>
  </si>
  <si>
    <t>TELA PTO MARILYN L27 NEGRO 19-4005</t>
  </si>
  <si>
    <t>TELA PTO MARILYN L27 NUDE 14-1209</t>
  </si>
  <si>
    <t>TELA PTO MARILYN L27 PFD 11-0103</t>
  </si>
  <si>
    <t>TELA PTO MARILYN L27 SANGRIA 19-2047</t>
  </si>
  <si>
    <t>TELA PTO MARILYN L27 VER MIL 18-0430</t>
  </si>
  <si>
    <t>TELA PTO MARILYN L27 CAFE 19-1430</t>
  </si>
  <si>
    <t>TELA PTO MARILYN L27 DURAZNO 15-1242</t>
  </si>
  <si>
    <t>TELA PTO MARILYN L27 AMARILLO 13-0822</t>
  </si>
  <si>
    <t>TELA PTO MARILYN L27 AZ ROYAL 19-3954</t>
  </si>
  <si>
    <t>TELA PTO DANNA RIB L27 V2 FUCSIA 17-2235</t>
  </si>
  <si>
    <t>TELA PTO DANNA RIB L27 V2 ROJO 18-1660</t>
  </si>
  <si>
    <t>TELA PTO DANNA RIB L27 V2 AZUL CROSS</t>
  </si>
  <si>
    <t>TELA PTO DANNA RIB L27 V2 AZ OSC 19-4024</t>
  </si>
  <si>
    <t>TELA PTO DANNA RIB L27 V2 BLC 11-0601</t>
  </si>
  <si>
    <t>TELA PTO DANNA RIB L27 V2 GRIS JASPE</t>
  </si>
  <si>
    <t>TELA PTO DANNA RIB L27 AZUL 17-4139</t>
  </si>
  <si>
    <t>TELA PTO DANNA RIB L27 AZCL 14-4215</t>
  </si>
  <si>
    <t>TELA PTO DANNA RIB L27 BEIGE 11-0108</t>
  </si>
  <si>
    <t>TELA PTO DANNA RIB L27 CORAL 16-1620</t>
  </si>
  <si>
    <t>TELA PTO DANNA RIB L27 ROSADO 15-1611</t>
  </si>
  <si>
    <t>TELA PTO DANNA RIB L27 VERDE 18-5913</t>
  </si>
  <si>
    <t>TELA PTO DANNA RIB L27 V2 NEGRO 19-4005</t>
  </si>
  <si>
    <t>TELA PTO DANNA RIB L27 V2 NEG CROSS</t>
  </si>
  <si>
    <t>TELA PTO DANNA RIB L27 V2 NUDE 14-1209</t>
  </si>
  <si>
    <t>TELA PTO DANNA RIB L27 V2 SANGR 19-2047</t>
  </si>
  <si>
    <t>TELA PTO DANNA RIB L27 V2 VERDE CROSS</t>
  </si>
  <si>
    <t>TELA PTO DANNA RIB L27 V2 VERMI 18-0430</t>
  </si>
  <si>
    <t>TELA PTO DANNA RIB L27 V2 VINO CROSS</t>
  </si>
  <si>
    <t>TELA PTO DANNA RIB L27 V2 CAFE 19-1430</t>
  </si>
  <si>
    <t>TELA PTO DANNA RIB L27 HABANO 17-1324</t>
  </si>
  <si>
    <t>TELA PTO DANNA RIB L27 MARRON 18-1250</t>
  </si>
  <si>
    <t>TELA PTO DANNA RIB L27 DURAZNO 15-1242</t>
  </si>
  <si>
    <t>TELA PTO DANNA RIB L27 AMARILLO 13-0822</t>
  </si>
  <si>
    <t>TELA PTO DANNA RIB L27 AZ ROYAL 19-3954</t>
  </si>
  <si>
    <t>TELA PTO DANNA RIB L27 VERDE 17-6323</t>
  </si>
  <si>
    <t>TELA PTO DANNA RIB L27 VERDE 13-6107</t>
  </si>
  <si>
    <t>TELA PTO DANNA RIB L27 ROSADO 17-1718</t>
  </si>
  <si>
    <t>TELA PTO DANNA RIB L27 ROSADO 15-2213</t>
  </si>
  <si>
    <t>TELA PTO JULIANA BURDA L27 IMP PFD</t>
  </si>
  <si>
    <t>TELA PTO KIOTO L27 AZUL 17-4139</t>
  </si>
  <si>
    <t>TELA PTO KIOTO L27 AZUL CLARO 14-4215</t>
  </si>
  <si>
    <t>TELA PTO KIOTO L27 BEIGE 11-0108</t>
  </si>
  <si>
    <t>TELA PTO KIOTO L27 CORAL 16-1620</t>
  </si>
  <si>
    <t>TELA PTO KIOTO L27 ROSADO 15-1611</t>
  </si>
  <si>
    <t>TELA PTO KIOTO L27 VERDE 18-5913</t>
  </si>
  <si>
    <t>TELA PTO KIOTO L27 BLANCO 11-0601</t>
  </si>
  <si>
    <t>TELA PTO KIOTO L27 AZUL OSC 19-4024</t>
  </si>
  <si>
    <t>TELA PTO KIOTO L27 FUCSIA 17-2235</t>
  </si>
  <si>
    <t>TELA PTO KIOTO L27 NUDE 14-1209</t>
  </si>
  <si>
    <t>TELA PTO KIOTO L27 ROJO 18-1660</t>
  </si>
  <si>
    <t>TELA PTO KIOTO L27 SANGRIA 19-2047</t>
  </si>
  <si>
    <t>TELA PTO KIOTO L27 VERDE MILITAR 18-0430</t>
  </si>
  <si>
    <t>TELA PTO KIOTO L27 NEGRO 19-4005</t>
  </si>
  <si>
    <t>TELA PTO KIOTO L27 CAFE 19-1430</t>
  </si>
  <si>
    <t>TELA PTO OSAKA L27 ROJO 18-1660</t>
  </si>
  <si>
    <t>TELA PTO OSAKA L27 AZUL OSCURO 19-4024</t>
  </si>
  <si>
    <t>TELA PTO OSAKA L27 BLANCO 11-0601</t>
  </si>
  <si>
    <t>TELA PTO OSAKA L27 V2 FUCSIA 17-2235</t>
  </si>
  <si>
    <t>TELA PTO OSAKA L27 V2 NUDE 14-1209</t>
  </si>
  <si>
    <t>TELA PTO OSAKA L27 V2 SANGRIA 19-2047</t>
  </si>
  <si>
    <t>TELA PTO OSAKA L27 V2 VER MIL 18-0430</t>
  </si>
  <si>
    <t>TELA PTO OSAKA L27 AZUL 17-4139</t>
  </si>
  <si>
    <t>TELA PTO OSAKA L27 AZUL CLARO 14-4215</t>
  </si>
  <si>
    <t>TELA PTO OSAKA L27 BEIGE 11-0108</t>
  </si>
  <si>
    <t>TELA PTO OSAKA L27 CORAL 16-1620</t>
  </si>
  <si>
    <t>TELA PTO OSAKA L27 ROSADO 15-1611</t>
  </si>
  <si>
    <t>TELA PTO OSAKA L27 VERDE 18-5913</t>
  </si>
  <si>
    <t>TELA PTO OSAKA L27 NEGRO 19-4005</t>
  </si>
  <si>
    <t>TELA PTO OSAKA L27 CAFE 19-1430</t>
  </si>
  <si>
    <t>TELA PTO OSAKA L27 GRIS JASPE</t>
  </si>
  <si>
    <t>TELA PTO OSAKA L27 AZ ROYAL 19-3954</t>
  </si>
  <si>
    <t>TELA PTO OSAKA L27 AMARILLO 13-0822</t>
  </si>
  <si>
    <t>TELA PTO GENOVA L27 AZUL OSC 19-4024</t>
  </si>
  <si>
    <t>TELA PTO GENOVA L27 BEIGE 11-0108</t>
  </si>
  <si>
    <t>TELA PTO GENOVA L27 BLC 11-0601</t>
  </si>
  <si>
    <t>TELA PTO GENOVA L27 ROSA 15-1611</t>
  </si>
  <si>
    <t>TELA PTO GENOVA L27 ROJO 18-1660</t>
  </si>
  <si>
    <t>TELA PTO GENOVA L27 FUCSIA 17-2235</t>
  </si>
  <si>
    <t>TELA PTO GENOVA L27 NUDE 14-1209</t>
  </si>
  <si>
    <t>TELA PTO GENOVA L27 SANGRIA 19-2047</t>
  </si>
  <si>
    <t>TELA PTO GENOVA L27 VERDE MIL 18-0430</t>
  </si>
  <si>
    <t>TELA PTO GENOVA L27 AZUL 17-4139</t>
  </si>
  <si>
    <t>TELA PTO GENOVA L27 AZUL CLARO 14-4215</t>
  </si>
  <si>
    <t>TELA PTO GENOVA L27 CORAL 16-1620</t>
  </si>
  <si>
    <t>TELA PTO GENOVA L27 VERDE 18-5913</t>
  </si>
  <si>
    <t>TELA PTO GENOVA L27 AZ ROYAL 19-3954</t>
  </si>
  <si>
    <t>TELA PTO GENOVA L27 AMARILLO 13-0822</t>
  </si>
  <si>
    <t>TELA PTO MELOCOTON L27 V2 AZUL O19-4024</t>
  </si>
  <si>
    <t>TELA PTO MELOCOTON L27 V2 BLANCO 11-0601</t>
  </si>
  <si>
    <t>TELA PTO MELOCOTON L27 AZUL 17-4139</t>
  </si>
  <si>
    <t>TELA PTO MELOCOTON L27 CAFE 19-1430</t>
  </si>
  <si>
    <t>TELA PTO MELOCOTON L27 CORAL 16-1620</t>
  </si>
  <si>
    <t>TELA PTO MELOCOTON L27 ROSADO 15-1611</t>
  </si>
  <si>
    <t>TELA PTO MELOCOTON L27 VERDE 18-5913</t>
  </si>
  <si>
    <t>TELA PTO MELOCOTON L27 NEG 19-4006 ESP</t>
  </si>
  <si>
    <t>TELA PTO MELOCOTON L27 NUDE 14-1209</t>
  </si>
  <si>
    <t>TELA PTO MELOCOTON L27 BEIGE 11-0108</t>
  </si>
  <si>
    <t>TELA PTO MELOCOTON L27 V2 ROJO 18-1660</t>
  </si>
  <si>
    <t>TELA PTO MELOCOTON L27 SANGRIA 19-2047</t>
  </si>
  <si>
    <t>TELA PTO MELOCOTON L27 MARRON 18-1250</t>
  </si>
  <si>
    <t>TELA PTO MELOCOTON L27 AZUL 19-4534</t>
  </si>
  <si>
    <t>TELA PTO MELOCOTON L27 VERDE 17-6323</t>
  </si>
  <si>
    <t>TELA PTO MELOCOTON L27 VINO 19-1534</t>
  </si>
  <si>
    <t>TELA PTO MELOCOTON L27 LILA 13-3804</t>
  </si>
  <si>
    <t>TELA PTO MELOCOTON L27 ROSADO 17-1718</t>
  </si>
  <si>
    <t>TELA PTO MELOCOTON L27 ROSADO 15-2213</t>
  </si>
  <si>
    <t>TELA PTO MELOCOTON L27 AMARILLO 13-0822</t>
  </si>
  <si>
    <t>TELA PTO MELOCOTON L27 ROJO 19-1761</t>
  </si>
  <si>
    <t>TELA PTO NAPOLITANA L27 AZUL OSC 19-4024</t>
  </si>
  <si>
    <t>TELA PTO NAPOLITANA L27 BLANCO 11-0601</t>
  </si>
  <si>
    <t>TELA PTO NAPOLITANA L27 CAFE 19-1430</t>
  </si>
  <si>
    <t>TELA PTO NAPOLITANA L27 ROSADO 15-1611</t>
  </si>
  <si>
    <t>TELA PTO NAPOLITANA L27 VERDE 18-5913</t>
  </si>
  <si>
    <t>TELA PTO NAPOLITANA L27 NEGRO 19-4005</t>
  </si>
  <si>
    <t>TELA PTO NAPOLITANA L27 V2 NUDE 14-1209</t>
  </si>
  <si>
    <t>TELA PTO NAPOLITANA L27 BEIGE 11-0108</t>
  </si>
  <si>
    <t>TELA PTO NAPOLITANA L27 ROJO 18-1660</t>
  </si>
  <si>
    <t>TELA PTO NAPOLITANA L27 SANGRIA 19-2047</t>
  </si>
  <si>
    <t>TELA PTO NAPOLITANA L27 MARRON 18-1250</t>
  </si>
  <si>
    <t>TELA PTO NAPOLITANA L27 AZUL 19-4534</t>
  </si>
  <si>
    <t>TELA PTO NAPOLITANA L27 VINO 19-1534</t>
  </si>
  <si>
    <t>TELA PTO NAPOLITANA L27 AZ ROYAL 19-3954</t>
  </si>
  <si>
    <t>TELA PTO NAPOLITANA L27 HABANO 17-1324</t>
  </si>
  <si>
    <t>TELA PTO NAPOLITANA L27 VERDE 18-0430</t>
  </si>
  <si>
    <t>TELA PTO NAPOLITANA L27 AZUL 14-4215</t>
  </si>
  <si>
    <t>TELA PTO NAPOLITANA L27 GRIS 18-0601</t>
  </si>
  <si>
    <t>TELA PTO NAPOLES L27 PFD 11-0103</t>
  </si>
  <si>
    <t>TELA PTO PINA L27 AZUL 17-4139</t>
  </si>
  <si>
    <t>TELA PTO PINA L27 CAFE 19-1430</t>
  </si>
  <si>
    <t>TELA PTO PINA L27 CORAL 16-1620</t>
  </si>
  <si>
    <t>TELA PTO PINA L27 ROSADO 15-1611</t>
  </si>
  <si>
    <t>TELA PTO PINA L27 VERDE 18-5913</t>
  </si>
  <si>
    <t>TELA PTO PINA L27 AZUL OSC 19-4024</t>
  </si>
  <si>
    <t>TELA PTO PINA L27 BLANCO 11-0601</t>
  </si>
  <si>
    <t>TELA PTO PINA L27 NEGRO 19-4005</t>
  </si>
  <si>
    <t>TELA PTO PINA L27 NUDE 14-1209</t>
  </si>
  <si>
    <t>TELA PTO PINA L27 BEIGE 11-0108</t>
  </si>
  <si>
    <t>TELA PTO PINA L27 ROJO 18-1660</t>
  </si>
  <si>
    <t>TELA PTO PINA L27 SANGRIA 19-2047</t>
  </si>
  <si>
    <t>TELA PTO TOMAS PIQUE L27 AZU OSC 19-4024</t>
  </si>
  <si>
    <t>TELA PTO TOMAS PIQUE L27 BLANCO 00</t>
  </si>
  <si>
    <t>TELA PTO TOMAS PIQUE L27 AZUL 17-4139</t>
  </si>
  <si>
    <t>TELA PTO TOMAS PIQUE L27 CAFE 19-1430</t>
  </si>
  <si>
    <t>TELA PTO TOMAS PIQUE L27 ROSADO 15-1611</t>
  </si>
  <si>
    <t>TELA PTO TOMAS PIQUE L27 VERDE 18-5913</t>
  </si>
  <si>
    <t>TELA PTO TOMAS PIQUE L27 NEGRO 19-4005</t>
  </si>
  <si>
    <t>TELA PTO TOMAS PIQUE L27 NUDE 14-1209</t>
  </si>
  <si>
    <t>TELA PTO TOMAS PIQUE L27 BEIGE 11-0108</t>
  </si>
  <si>
    <t>TELA PTO TOMAS PIQUE L27 ROJO 18-1660</t>
  </si>
  <si>
    <t>TELA PTO TOMAS PIQUE L27 MARRON 18-1250</t>
  </si>
  <si>
    <t>TELA PTO TOMAS PIQUE L27 AZUL 19-4534</t>
  </si>
  <si>
    <t>TELA PTO TOMAS PIQUE L27 VINO 19-1534</t>
  </si>
  <si>
    <t>TELA PTO TOMAS PIQUE L27 LILA 13-3804</t>
  </si>
  <si>
    <t>TELA PTO TOMAS PIQUE L27 VERDE 18-0430</t>
  </si>
  <si>
    <t>TELA PTO TOMAS PIQUE L27 AZUL 14-4215</t>
  </si>
  <si>
    <t>TELA PTO TOMAS PIQUE L27 VERDE 13-6107</t>
  </si>
  <si>
    <t>TELA PTO TOMAS PIQUE L27 AMARIL13-0822</t>
  </si>
  <si>
    <t>TELA PTO TOMAS PIQUE L27 GRIS 18-0601</t>
  </si>
  <si>
    <t>TELA PTO ANA SPORT L27 CAFE 19-1430</t>
  </si>
  <si>
    <t>TELA PTO ANA SPORT L27 VERDE 18-5913</t>
  </si>
  <si>
    <t>TELA PTO ANA SPORT L27 AZ OSC 19-4024</t>
  </si>
  <si>
    <t>TELA PTO ANA SPORT L27 NEGRO 19-4005</t>
  </si>
  <si>
    <t>TELA PTO ANA SPORT L27 PFD 11-0103</t>
  </si>
  <si>
    <t>TELA PTO ANA SPORT L27 ROJO 18-1660</t>
  </si>
  <si>
    <t>TELA PTO ANA SPORT L27 SANGRIA 19-2047</t>
  </si>
  <si>
    <t>TELA PTO ANA SPORT L27 MARRON 18-1250</t>
  </si>
  <si>
    <t>TELA PTO ANA SPORT L27 VERDE 17-6323</t>
  </si>
  <si>
    <t>TELA PTO ANA SPORT L27 AZ ROYAL 19-3954</t>
  </si>
  <si>
    <t>TELA PTO ANA SPORT L27 VERDE 18-0430</t>
  </si>
  <si>
    <t>TELA PLN INCA TWILL L27 AZUL 17-4139</t>
  </si>
  <si>
    <t>TELA PLN INCA TWILL L27 AZCL 14-4215</t>
  </si>
  <si>
    <t>TELA PLN INCA TWILL L27 BEIGE 11-0108</t>
  </si>
  <si>
    <t>TELA PLN INCA TWILL L27 CORAL 16-1620</t>
  </si>
  <si>
    <t>TELA PLN INCA TWILL L27 ROSADO 15-1611</t>
  </si>
  <si>
    <t>TELA PLN INCA TWILL L27 VERDE 18-5913</t>
  </si>
  <si>
    <t>TELA PLN INCA TWILL IMP L27 ROJO 18-1660</t>
  </si>
  <si>
    <t>TELA PLN INCA TWILL IM L27 AZ OS 19-4024</t>
  </si>
  <si>
    <t>TELA PLN INCA TWILL SL27 IMP BLC 11-0601</t>
  </si>
  <si>
    <t>TELA PLN INCA TWILL L27 V2 FSC 17-2235</t>
  </si>
  <si>
    <t>TELA PLN INCA TWILL L27 NEGRO 19-4005</t>
  </si>
  <si>
    <t>TELA PLN INCA TWILL L27 NUDE 14-1209</t>
  </si>
  <si>
    <t>TELA PLN INCA TWILL SL27 IMP PFD 11-0103</t>
  </si>
  <si>
    <t>TELA PLN INCA TWILL L27 V2 SANG 19-2047</t>
  </si>
  <si>
    <t>TELA PLN INCA TWILL L27 V2 VERMI 18-0430</t>
  </si>
  <si>
    <t>TELA PLN INCA TWILL L27 CAFE 19-1430</t>
  </si>
  <si>
    <t>TELA PLN INCA TWILL L27 HABANO 17-1324</t>
  </si>
  <si>
    <t>TELA PLN INCA TWILL L27 AZUL 19-4534</t>
  </si>
  <si>
    <t>TELA PLN INCA TWILL L27 VERDE 17-6323</t>
  </si>
  <si>
    <t>TELA PLN INCA TWILL L27 AMARILLO 13-0822</t>
  </si>
  <si>
    <t>TELA PLN INCA TWILL L27 VINO 19-1534</t>
  </si>
  <si>
    <t>TELA PLN INCA TWILL L27 ROSADO 17-1718</t>
  </si>
  <si>
    <t>TELA PLN INCA TWILL L27 ROSADO 15-2213</t>
  </si>
  <si>
    <t>TELA PLN INCA TWILL L27 LILA 13-3804</t>
  </si>
  <si>
    <t>TELA PTO LIRIO OJALILLO SL27 NG 19-4005</t>
  </si>
  <si>
    <t>TELA PTO LIRIO OJALILLO SL27 ROS 15-1611</t>
  </si>
  <si>
    <t>TELA PTO LIRIO OJALILLO SL27 NUD 14-1209</t>
  </si>
  <si>
    <t>TELA PTO LIRIO OJALILLO L27 BEI 11-0108</t>
  </si>
  <si>
    <t>TELA PTO LIRIO OJALILLO L27 VINO 19-1534</t>
  </si>
  <si>
    <t>TELA PTO LIRIO OJALILLO L27 AZUL 14-4215</t>
  </si>
  <si>
    <t>TELA PTO LIRIO OJALILLO L27 ROJO 19-1761</t>
  </si>
  <si>
    <t>TELA PTO LIRIO OJALILLO L27 AMA 13-0822</t>
  </si>
  <si>
    <t>TELA PTO LIRIO OJALILLO L27 ROSA 15-2213</t>
  </si>
  <si>
    <t>TELA PTO LANILLA SL27 GRIS</t>
  </si>
  <si>
    <t>TELA PTO LANILLA L27 AZUL JASPE 17-4139</t>
  </si>
  <si>
    <t>TELA PTO LANILLA L27 NUDE JASPE 14-1209</t>
  </si>
  <si>
    <t>TELA PTO LANILLA L27 ROSA JASPE 15-1611</t>
  </si>
  <si>
    <t>TELA PTO LANILLA L27 VERDE JASPE 18-5913</t>
  </si>
  <si>
    <t>TELA PTO LANILLA UNICO L27 AZOSC 19-4024</t>
  </si>
  <si>
    <t>TELA PTO LANILLA UNICO L27 BEIGE 11-0108</t>
  </si>
  <si>
    <t>TELA PTO LANILLA UNICO L27 CAFE 19-1430</t>
  </si>
  <si>
    <t>TELA PTO LANILLA UNICO L27 VERDE 18-5913</t>
  </si>
  <si>
    <t>TELA PTO LANILLA UNICO L27 VINO 19-1534</t>
  </si>
  <si>
    <t>TELA PTO LANILLA UNICO L27 NEG 19-4005</t>
  </si>
  <si>
    <t>TELA PTO LANILLA UNICO L27 BLC 11-0601</t>
  </si>
  <si>
    <t>TELA PTO LANILLA UNICO SL27 PFD 11-0103</t>
  </si>
  <si>
    <t>TELA PLN ACTIVE SL27 PFD 11-0103</t>
  </si>
  <si>
    <t>TELA PLN ANDRES CHAMBRAY SL27 IMP DENIM</t>
  </si>
  <si>
    <t>TELA PLN COMANECI SL27 BPT 0W000</t>
  </si>
  <si>
    <t>TELA PLN GAVIOTA SL27 BLACK BW</t>
  </si>
  <si>
    <t>TELA PLN GAVIOTA PLUS SL27 DENIM</t>
  </si>
  <si>
    <t>TELA PLN IAGO RIGIDO SL27 DENIM BLACK</t>
  </si>
  <si>
    <t>TELA PLN IGOR DARK SL27 DENIM</t>
  </si>
  <si>
    <t>TELA PTO AZALEA BLONDA SL27 BLC 11-0601</t>
  </si>
  <si>
    <t>TELA PTO AZALEA BLONDA SL27 IMP V2 PFD</t>
  </si>
  <si>
    <t>TELA PTO AZALEA BLONDA SL27 NG 19-4005</t>
  </si>
  <si>
    <t>TELA PTO AZALEA BLONDA L27 ROJO 19-1761</t>
  </si>
  <si>
    <t>TELA PTO AZALEA BLONDA L27 VINO 19-1534</t>
  </si>
  <si>
    <t>TELA PTO AZALEA BLONDA L27 AZUL 19-4024</t>
  </si>
  <si>
    <t>TELA PTO AZALEA BLONDA L27 NUDE 14-1209</t>
  </si>
  <si>
    <t>TELA PLN CHERRY SL27 IMP NG 19-4005</t>
  </si>
  <si>
    <t>TELA PLN CHERRY STCH SL27IMP VIN 19-1534</t>
  </si>
  <si>
    <t>TELA PLN CHERRY STCH SL27IMP HAB 17-1324</t>
  </si>
  <si>
    <t>TELA PLN CHERRY STCH SL27 IMP ND 14-1209</t>
  </si>
  <si>
    <t>TELA PLN CHERRY STCH SL27 IMP VR 18-5913</t>
  </si>
  <si>
    <t>TELA PLN CHERRY STCH SL27 IMP AZ 19-4024</t>
  </si>
  <si>
    <t>TELA PTO TULL MILENA SL27 BLANCO 11-0601</t>
  </si>
  <si>
    <t>TELA PTO TULL MILENA SL27 NEGRO 19-4005</t>
  </si>
  <si>
    <t>TELA PTO TULL MILENA SL27 IMP PFD</t>
  </si>
  <si>
    <t>TELA PTO TULL MILENA L27 VINO 19-1534</t>
  </si>
  <si>
    <t>TELA PTO TULL MILENA L27 AZUL 19-4024</t>
  </si>
  <si>
    <t>TELA PTO TULL MILENA L27 ROJO 19-1761</t>
  </si>
  <si>
    <t>TELA PTO TULL MILENA L27 ROSA 15-1611</t>
  </si>
  <si>
    <t>TELA PTO TULL MILENA L27 NUDE 14-1209</t>
  </si>
  <si>
    <t>TELA PTO SUEDED SL27 IMP NEGRO 19-4005</t>
  </si>
  <si>
    <t>TELA PTO SUEDED SL27 IMP VINO 19-1534</t>
  </si>
  <si>
    <t>TELA PTO SUEDED SL27 IMP CAFE 19-1430</t>
  </si>
  <si>
    <t>TELA PTO SUEDED SL27 IMP NUDE 14-1209</t>
  </si>
  <si>
    <t>TELA PTO SUEDED SL27 IMP VERDE 18-5913</t>
  </si>
  <si>
    <t>TELA PTO SUEDED SL27 IMP AZUL 19-4024</t>
  </si>
  <si>
    <t>TELA PTO SUEDED SL27 IMP GRIS 18-0601</t>
  </si>
  <si>
    <t>TELA PLN HUNGRIA CHALIS L27 PFD</t>
  </si>
  <si>
    <t>TELA PTO IMPERIAL SATSL27IMP PFD 11-0103</t>
  </si>
  <si>
    <t>TELA PTO NEPTUNO SL27 BLANCO 11-0601</t>
  </si>
  <si>
    <t>TELA PTO NEPTUNO SL27 NEGRO 19-4005</t>
  </si>
  <si>
    <t xml:space="preserve">IMPERIAL </t>
  </si>
  <si>
    <t xml:space="preserve">BRUMA </t>
  </si>
  <si>
    <t xml:space="preserve">NEPTUNO </t>
  </si>
  <si>
    <t>TELA PTO VERONA</t>
  </si>
  <si>
    <t>TELA PTO OPORTO</t>
  </si>
  <si>
    <t xml:space="preserve">TELA PTO LUNA BURDA </t>
  </si>
  <si>
    <t>TELA PTO JULIANA</t>
  </si>
  <si>
    <t xml:space="preserve">TELA PTO DANNA RIB </t>
  </si>
  <si>
    <t xml:space="preserve">TELA PTO OSAKA </t>
  </si>
  <si>
    <t xml:space="preserve">TELA PTO JUANA </t>
  </si>
  <si>
    <t>TELA PLN INCA TWILL</t>
  </si>
  <si>
    <t>TELA PTO MELOCOTON</t>
  </si>
  <si>
    <t>TELA PTO TOMAS PIQUE</t>
  </si>
  <si>
    <t xml:space="preserve">TELA PTO PINA </t>
  </si>
  <si>
    <t xml:space="preserve">TELA PTO DIANA DEP  </t>
  </si>
  <si>
    <t>TELA PTO NAPOLITANA</t>
  </si>
  <si>
    <t>TELA PTO NAPOLES</t>
  </si>
  <si>
    <t xml:space="preserve">TELA PTO POPELINA </t>
  </si>
  <si>
    <t xml:space="preserve">TELA PLN VENNETON CHALIS </t>
  </si>
  <si>
    <t>TELA PTO CATALINA RIB</t>
  </si>
  <si>
    <t>TELA PLN ACTIVE</t>
  </si>
  <si>
    <t>TELA PTO LANILLA</t>
  </si>
  <si>
    <t>TELA PTO KIOTO ALGODÓN</t>
  </si>
  <si>
    <t>TELA PTO FORCE  ALGODÓN</t>
  </si>
  <si>
    <t>TELA PTO MILENA TULL</t>
  </si>
  <si>
    <t xml:space="preserve">TELA PTO AZALEA BLONDA </t>
  </si>
  <si>
    <t>TELA PTO MILANO  LINO</t>
  </si>
  <si>
    <t>TELA PTO LIRIO OJALILLO</t>
  </si>
  <si>
    <t>TELA PTO SUEDE IMP CAFE 18-1154</t>
  </si>
  <si>
    <t>TELA PLN GAVIOTA PLUS DENIM</t>
  </si>
  <si>
    <t>TELA PLN ANDRES CHAMBRAY BLUE</t>
  </si>
  <si>
    <t>TELA PLN COMANECI BPT 0W000</t>
  </si>
  <si>
    <t>TELA PLN IGOR AZUL</t>
  </si>
  <si>
    <t>TELA PLN SATIN ACAPULCO</t>
  </si>
  <si>
    <t>TELA PTO PACIFICPLUS</t>
  </si>
  <si>
    <t>TELA PLN GAVIN CRINKLE</t>
  </si>
  <si>
    <t>TELA PTO ANA SPORT</t>
  </si>
  <si>
    <t>TELA PLN CHERRY BENGALINA</t>
  </si>
  <si>
    <t>TELA PLANA IAGO</t>
  </si>
  <si>
    <t>TELA PLANA TIPO CUERO</t>
  </si>
  <si>
    <t>TELA PTO CARMESI</t>
  </si>
  <si>
    <t>TELA PTO GENOVA</t>
  </si>
  <si>
    <t>TELA PTO MARILYN</t>
  </si>
  <si>
    <t>TELA PLN MILAN</t>
  </si>
  <si>
    <t>TELA PTO KATIA</t>
  </si>
  <si>
    <t>TELA PTO LONDRES</t>
  </si>
  <si>
    <t>TELA PTO TORONJA</t>
  </si>
  <si>
    <t>TEJIDO PTO ENTRETELA</t>
  </si>
  <si>
    <t>TELA POWERNET</t>
  </si>
  <si>
    <t>TELA NEOPRENO</t>
  </si>
  <si>
    <t xml:space="preserve">VENNETON </t>
  </si>
  <si>
    <t>GENOVA</t>
  </si>
  <si>
    <t>ENCAJE REF1406 6CM NG 19-4005 FABRI</t>
  </si>
  <si>
    <t>ENCAJE REF8453 20.5CM BLC 11-0601 FABRI</t>
  </si>
  <si>
    <t>SESGO ELAST REF405 15MM NG 19-4005 FABRI</t>
  </si>
  <si>
    <t>TELA PTO GALES RIB</t>
  </si>
  <si>
    <t>Tejido de punto rib acanalado poliester, algodón, spandex</t>
  </si>
  <si>
    <t>TELA PLN HUNGRIA</t>
  </si>
  <si>
    <t>Tejido Plano 100% Poliester</t>
  </si>
  <si>
    <t>TELA PTO BRUMA</t>
  </si>
  <si>
    <t>Tjido de punto on tacto frio Poliester Spandex</t>
  </si>
  <si>
    <t>Doble faz</t>
  </si>
  <si>
    <t>TELÑA PTO IMPERIAL</t>
  </si>
  <si>
    <t>Tejido de punto 100% Poliester</t>
  </si>
  <si>
    <t>LONDRES PFD</t>
  </si>
  <si>
    <t>LONDRES BLA</t>
  </si>
  <si>
    <t>LONDRES BEIGE</t>
  </si>
  <si>
    <t>TORONJA PFD</t>
  </si>
  <si>
    <t>TORONJA BLA</t>
  </si>
  <si>
    <t>TORONJA BEIGE</t>
  </si>
  <si>
    <t>LONDRES</t>
  </si>
  <si>
    <t>GALES PFD</t>
  </si>
  <si>
    <t>GALES BLA</t>
  </si>
  <si>
    <t>GALES BEIGE</t>
  </si>
  <si>
    <t>TELA PTO NEPTUNO SL27 AZUL 14-4215</t>
  </si>
  <si>
    <t>TELA PTO NEPTUNO SL27 CORAL 16-1620</t>
  </si>
  <si>
    <t>TELA PTO NEPTUNO SL27 CRUDO</t>
  </si>
  <si>
    <t>TELA PTO NEPTUNO SL27 GRIS 18-0601</t>
  </si>
  <si>
    <t>TELA PTO NEPTUNO SL27 LILA 13-3804</t>
  </si>
  <si>
    <t>TELA PTO NEPTUNO SL27 NUDE 14-1209</t>
  </si>
  <si>
    <t>TELA PTO NEPTUNO SL27 ROJO 18-1660</t>
  </si>
  <si>
    <t>TELA PTO NEPTUNO SL27 ROSADO 15-1611</t>
  </si>
  <si>
    <t>TELA PTO NEPTUNO SL27 ROSADO 15-2213</t>
  </si>
  <si>
    <t>TELA PTO NEPTUNO SL27 ROSADO 17-1718</t>
  </si>
  <si>
    <t>TELA PTO NEPTUNO SL27 SANGRIA 19-2047</t>
  </si>
  <si>
    <t>TELA PTO NEPTUNO SL27 VERDE 17-6323</t>
  </si>
  <si>
    <t>TELA PTO NEPTUNO SL27 VINO 19-1534</t>
  </si>
  <si>
    <t>NEPTUNO PFD</t>
  </si>
  <si>
    <t>NEPTUNO BLA</t>
  </si>
  <si>
    <t>NEPTUNO BEIGE</t>
  </si>
  <si>
    <t>COLIN</t>
  </si>
  <si>
    <t>BERLIN PFD</t>
  </si>
  <si>
    <t>BERLIN BLA</t>
  </si>
  <si>
    <t>BERLIN BEIGE</t>
  </si>
  <si>
    <t>C3-6</t>
  </si>
  <si>
    <t>L27</t>
  </si>
  <si>
    <t>L26</t>
  </si>
  <si>
    <t>VESTIDO DEP</t>
  </si>
  <si>
    <t>JOGGER DEP</t>
  </si>
  <si>
    <t>RIB</t>
  </si>
  <si>
    <t>TORONJA BURDA</t>
  </si>
  <si>
    <t>DOBLE FAZ</t>
  </si>
  <si>
    <t>SATIN</t>
  </si>
  <si>
    <t xml:space="preserve">SARA </t>
  </si>
  <si>
    <t>65 % Poliester, 35% Algododn</t>
  </si>
  <si>
    <t>78 % Poliester, 22 % Spandex</t>
  </si>
  <si>
    <t>BERLIN </t>
  </si>
  <si>
    <t>,</t>
  </si>
  <si>
    <t>NO USAR TELA PTO DANNA RIB AZUL CROSS</t>
  </si>
  <si>
    <t>NO USAR TELA PTO DANNA RIB VERDE CROSS</t>
  </si>
  <si>
    <t>NO USAR GAZA HILO AZUL OSC 19-4028</t>
  </si>
  <si>
    <t>NO USAR GAZA HILO ROJO 19-1761</t>
  </si>
  <si>
    <t>ENCAJE REF1406 6CM NG 19-4005 FABRI</t>
  </si>
  <si>
    <t>ENCAJE REF8453 20.5CM BLC 11-0601 FABRI</t>
  </si>
  <si>
    <t>SESGO ELAST REF405 15MMNG 19-4005 FABRI</t>
  </si>
  <si>
    <t xml:space="preserve"> NO USAR BOLSA AZZ 9X14 MAS 5CM</t>
  </si>
  <si>
    <t>NO USAR MARQUILLA AZZROPBANDESCBL11-0601</t>
  </si>
  <si>
    <t>TELA PTO JUANA L26 CAFE 19-1430</t>
  </si>
  <si>
    <t>ENCAJE REF 1138 4CM NEGRO</t>
  </si>
  <si>
    <t>ENCAJE REF 1138 4CM AZUL OSCURO 483</t>
  </si>
  <si>
    <t>ENCAJE 1406 6CM MARFIL</t>
  </si>
  <si>
    <t>ENCAJE 1406 6CM NEGRO</t>
  </si>
  <si>
    <t>ENCAJE REF 1138 4CM BLANCO</t>
  </si>
  <si>
    <t>SESGO ELAST REF405 15MM MARFIL 8267</t>
  </si>
  <si>
    <t>SESGO ELAST REF405 20MM NEGRO 701</t>
  </si>
  <si>
    <t>SESGO ELAST REF405 15MM TAU 8992 15-1308</t>
  </si>
  <si>
    <t>SESGO ELAST REF405 20MM AZUL OSC 5474</t>
  </si>
  <si>
    <t>ENCAJE REF8453 20.5CM MARFIL</t>
  </si>
  <si>
    <t>ENCAJE REF8453 20.5CM NEGRO</t>
  </si>
  <si>
    <t>TELA PTO JUANA L25 CAFE 19-1430</t>
  </si>
  <si>
    <t>CORDON POL N6 150CM NATU 32 PUNT ENC</t>
  </si>
  <si>
    <t>ENCAJE MERIT REF 200092 5CM NEGRO</t>
  </si>
  <si>
    <t>ENCAJE MERIT REF 200092 5CM BLANCO</t>
  </si>
  <si>
    <t>ENCAJE MERIT REF 200093 3CM BLCO 11-0601</t>
  </si>
  <si>
    <t>TELA PTO JUANA L25 AZUL OSCURO 19-4024</t>
  </si>
  <si>
    <t>TELA PTO JUANA L25 V2 VERDE MIL 18-0430</t>
  </si>
  <si>
    <t>TELA PTO DANNA RIB L25 VERDE CROSS</t>
  </si>
  <si>
    <t>TELA PTO JUANA L25 NUDE 14-1209</t>
  </si>
  <si>
    <t>BOTON TENTACION 24L 2H SB AZUL 0574</t>
  </si>
  <si>
    <t>SESGO EMPITADO 10MM AZUL OSCURO 5040</t>
  </si>
  <si>
    <t>SESGO EMPITADO 10MM VINOTINTO 1901</t>
  </si>
  <si>
    <t>BOTON NEVADA 18L 4H CB TRANSPARENTE</t>
  </si>
  <si>
    <t>ENCAJE MERIT REF 200093 3CM BLANCO</t>
  </si>
  <si>
    <t>ENCAJE MERIT REF 200093 3CM NEGRO</t>
  </si>
  <si>
    <t>TELA PTO GAVIOTA BLACK BW</t>
  </si>
  <si>
    <t>TELA PTO OSAKA L24 GRIS JASPE</t>
  </si>
  <si>
    <t>TELA PLN INCA TWILL NEGRO 19-4005</t>
  </si>
  <si>
    <t>ELASTICO SEDA 3 MM NEGRO 19-4005</t>
  </si>
  <si>
    <t>BOTON TENTACION 30L 2H CB NEGRO 0563</t>
  </si>
  <si>
    <t>SESGO ELAST REF405 15MM BLANCO 000</t>
  </si>
  <si>
    <t>SESGO ELAST REF405 15MM COCOA 8161</t>
  </si>
  <si>
    <t>SESGO ELAST REF405 15MM AZUL OSC 5474</t>
  </si>
  <si>
    <t>SESGO ELAST REF405 15MM NEGRO 701</t>
  </si>
  <si>
    <t>SESGO ELAST REF405 15MM PFD 8177</t>
  </si>
  <si>
    <t>SESGO ELAST REF405 15MM ROJO 3198</t>
  </si>
  <si>
    <t>SESGO ELAST REF405 15MM TAUPE 8992</t>
  </si>
  <si>
    <t>SESGO ELAST REF405 15MM VINO 3226</t>
  </si>
  <si>
    <t>GAZA HILO P-A NUDE 14-1209</t>
  </si>
  <si>
    <t>GAZA HILO P-A VINO 19-1528</t>
  </si>
  <si>
    <t>CREMALLERA POL 6 SEP AUT 50CM NEGRO 02</t>
  </si>
  <si>
    <t>GAZA HILO P-A MOSTAZA 14-0951</t>
  </si>
  <si>
    <t>CREMALLERA POL 6 SEP AUT 43CM NEGRO 02</t>
  </si>
  <si>
    <t>MEDIA ARGOLLA PLN REF0405540003 40MM LAT</t>
  </si>
  <si>
    <t>CREMALLERA POL 6 SEP AUT 55CM NEGRO 02</t>
  </si>
  <si>
    <t>CREMALLERA POL 6 SEP AUT 46CM NEGRO 02</t>
  </si>
  <si>
    <t>CREMALLERA POL 6 SEP AUT 40CM NEGRO 02</t>
  </si>
  <si>
    <t>CREMALLERA POL 6 SEP AUT 45CM NEGRO 02</t>
  </si>
  <si>
    <t>BOTON EFECTO REF2036 30L 2H NATURAL MATE</t>
  </si>
  <si>
    <t>BOTON NACARADO REF2103 36L 4H GRIS</t>
  </si>
  <si>
    <t>BOTON NEVADA 4HCB 18L TRANSPARENTE</t>
  </si>
  <si>
    <t>CREMALLERA POL 6 SEP AUT 80CM NEGRO 02</t>
  </si>
  <si>
    <t>BOTON ZAMAC LISO 4H 31L PAVON NEGRO NIQU</t>
  </si>
  <si>
    <t>LEIDY</t>
  </si>
  <si>
    <t>JEAN SALOME</t>
  </si>
  <si>
    <t>TELA PTO MILENA TULL SL27 IMP PFD</t>
  </si>
  <si>
    <t>TELA PTO MILENA TULL SL27 BLANCO 11-0601</t>
  </si>
  <si>
    <t>TELA PTO MILENA TULL SL27 NEGRO 19-4005</t>
  </si>
  <si>
    <t>TELA PTO MILENA TULL L27 AZUL 19-4024</t>
  </si>
  <si>
    <t>TELA PTO MILENA TULL L27 NUDE 14-1209</t>
  </si>
  <si>
    <t>TELA PTO MILENA TULL L27 ROJO 19-1761</t>
  </si>
  <si>
    <t>TELA PTO MILENA TULL L27 ROSA 15-1611</t>
  </si>
  <si>
    <t>TELA PTO MILENA TULL L27 VINO 19-1534</t>
  </si>
  <si>
    <t>NO USAR MARQUILLA TISTJDAMA 7X1.5CM,T-U</t>
  </si>
  <si>
    <t>FICHA TECNICA PRECOSTEO</t>
  </si>
  <si>
    <t>CODIGO SID</t>
  </si>
  <si>
    <t>CODIGO SAP</t>
  </si>
  <si>
    <t>DESCRIPCION TALLA</t>
  </si>
  <si>
    <t>$ COSTO FINAL</t>
  </si>
  <si>
    <t>CLASE PRENDA</t>
  </si>
  <si>
    <t>REF BÁSICO / GENERICO</t>
  </si>
  <si>
    <t>SILUETA 1-2-3</t>
  </si>
  <si>
    <t>PRENDAS TRAFICO</t>
  </si>
  <si>
    <t>VESTIDO DE BAÑO</t>
  </si>
  <si>
    <t>COD INT TELA LEGO</t>
  </si>
  <si>
    <t>$ TELA BASE ESTAMP</t>
  </si>
  <si>
    <t>TIPO ESTAMP</t>
  </si>
  <si>
    <t>TOTAL   ING</t>
  </si>
  <si>
    <t>Componente</t>
  </si>
  <si>
    <t>INSUMOS Y TELAS</t>
  </si>
  <si>
    <t>DESCRIPCION   EMPAQUE   AZZORTI</t>
  </si>
  <si>
    <t>02</t>
  </si>
  <si>
    <t>PERFIL</t>
  </si>
  <si>
    <t>XXXX3</t>
  </si>
  <si>
    <t>XXXX4</t>
  </si>
  <si>
    <t>05</t>
  </si>
  <si>
    <t>EMPAQUE  LIVVA</t>
  </si>
  <si>
    <t>DESCRIPCION   EMPAQUE      LIVVA</t>
  </si>
  <si>
    <t>CODIGO2</t>
  </si>
  <si>
    <t>XXXX</t>
  </si>
  <si>
    <t>CONSUMO</t>
  </si>
  <si>
    <t>04</t>
  </si>
  <si>
    <t>TOTAL COSTO DE TELAS E INSUMOS</t>
  </si>
  <si>
    <t>OBERVACIONES</t>
  </si>
  <si>
    <t>COSTO UND</t>
  </si>
  <si>
    <t>CANT UND</t>
  </si>
  <si>
    <t>VALOR DE LA TASA</t>
  </si>
  <si>
    <t>INFORMACION PARA CREAR HOJA RUTA</t>
  </si>
  <si>
    <t>SERVICION CORTE</t>
  </si>
  <si>
    <t>TIEMPO HOJA DE RUTA BASE 1000</t>
  </si>
  <si>
    <t>CONFECCION Y EMPAQUE</t>
  </si>
  <si>
    <t>HR LIVVA</t>
  </si>
  <si>
    <t>HR AZZORTI</t>
  </si>
  <si>
    <t>SUBLIMADORA</t>
  </si>
  <si>
    <t>ESTAMPADO 1 + 2</t>
  </si>
  <si>
    <t>SERVICIO FUSIONADO</t>
  </si>
  <si>
    <t>L01</t>
  </si>
  <si>
    <t>R01</t>
  </si>
  <si>
    <t>SERVICIO VR AGREGADO</t>
  </si>
  <si>
    <t>SERVICIO DE TRANSPORTE</t>
  </si>
  <si>
    <t>VR AGREGADO</t>
  </si>
  <si>
    <t>CONFECCION SUPERIOR 1</t>
  </si>
  <si>
    <t>TRANSPORTE</t>
  </si>
  <si>
    <t>CONFECCION SUPERIOR 2</t>
  </si>
  <si>
    <t>CONFECCION Y EMPAQUE 1+2</t>
  </si>
  <si>
    <t>CONFECCION INFERIOR 1</t>
  </si>
  <si>
    <t>CONFECCION INFERIOR 2</t>
  </si>
  <si>
    <t>SERVICIO DE LAVANDERIA</t>
  </si>
  <si>
    <t>TOTAL COSTOS MANO DE OBRA</t>
  </si>
  <si>
    <t>LAVANDERIA</t>
  </si>
  <si>
    <t xml:space="preserve">TOTAL GENERAL COSTOS </t>
  </si>
  <si>
    <t>TOTAL GENERAL COSTOS + GNM</t>
  </si>
  <si>
    <t>PRECIO OBJETIVO</t>
  </si>
  <si>
    <t>Ancho Tela Efectivo</t>
  </si>
  <si>
    <t>Partes a Sesgar</t>
  </si>
  <si>
    <t>Ancho Sesgo</t>
  </si>
  <si>
    <t>Sentido Sesgo</t>
  </si>
  <si>
    <t>Total Consumo Pieza</t>
  </si>
  <si>
    <t>Cons x Pieza</t>
  </si>
  <si>
    <t>Medida Colas</t>
  </si>
  <si>
    <t>Cons Sesgo</t>
  </si>
  <si>
    <t>No. Veces Al Ancho</t>
  </si>
  <si>
    <t>Consumo Pieza Total (Mt)</t>
  </si>
  <si>
    <t>Consumo Total Mt</t>
  </si>
  <si>
    <t>% Desp</t>
  </si>
  <si>
    <t>Consumo Costeo</t>
  </si>
  <si>
    <t>Verona Cla</t>
  </si>
  <si>
    <t>Verona Osc</t>
  </si>
  <si>
    <t>Verona Jaspe</t>
  </si>
  <si>
    <t>Juana Cla</t>
  </si>
  <si>
    <t>Juana Osc</t>
  </si>
  <si>
    <t>Pique Tomas Cla</t>
  </si>
  <si>
    <t>Pique Tomas osc</t>
  </si>
  <si>
    <t>Active Cla</t>
  </si>
  <si>
    <t>Active Osc</t>
  </si>
  <si>
    <t>Osaka Cla</t>
  </si>
  <si>
    <t>Osaka osc</t>
  </si>
  <si>
    <t>Luna cla</t>
  </si>
  <si>
    <t>Luna osc</t>
  </si>
  <si>
    <t>Burda Jaspe</t>
  </si>
  <si>
    <t>Twill Cla</t>
  </si>
  <si>
    <t>Twill osc</t>
  </si>
  <si>
    <t>Oporto Cla</t>
  </si>
  <si>
    <t>Napoles cla</t>
  </si>
  <si>
    <t>Napolitana cla</t>
  </si>
  <si>
    <t>Napolitana osc</t>
  </si>
  <si>
    <t>Danna Cla</t>
  </si>
  <si>
    <t>Danna Osc</t>
  </si>
  <si>
    <t>Andres</t>
  </si>
  <si>
    <t>Comanecci</t>
  </si>
  <si>
    <t>Igor</t>
  </si>
  <si>
    <t>Lanilla Clara (Gris)</t>
  </si>
  <si>
    <t>Lanilla Oscura (Gris)</t>
  </si>
  <si>
    <t>Juliana Burda cla</t>
  </si>
  <si>
    <t>Tull Milena cla</t>
  </si>
  <si>
    <t>Tull Milena osc</t>
  </si>
  <si>
    <t>Gaviota Blue</t>
  </si>
  <si>
    <t>Gaviota Black</t>
  </si>
  <si>
    <t>Azalea Cla</t>
  </si>
  <si>
    <t>Azalea Osc</t>
  </si>
  <si>
    <t>Milano cla</t>
  </si>
  <si>
    <t>Milano Osc</t>
  </si>
  <si>
    <t>Piña Cla</t>
  </si>
  <si>
    <t>Piña Osc</t>
  </si>
  <si>
    <t>Lirio Ojalillo Cla</t>
  </si>
  <si>
    <t>Lirio Ojalillo Osc</t>
  </si>
  <si>
    <t>Suede</t>
  </si>
  <si>
    <t>Merida</t>
  </si>
  <si>
    <t>Popelina cla</t>
  </si>
  <si>
    <t>Popelina osc</t>
  </si>
  <si>
    <t>Kioto cla</t>
  </si>
  <si>
    <t>Kioto Osc</t>
  </si>
  <si>
    <t>Melocoton Cla</t>
  </si>
  <si>
    <t>Melocoton osc</t>
  </si>
  <si>
    <t>Catalina cla</t>
  </si>
  <si>
    <t>Catalina osc</t>
  </si>
  <si>
    <t>Carmesi cla</t>
  </si>
  <si>
    <t>Carmesi osc</t>
  </si>
  <si>
    <t>Pacificplus cla</t>
  </si>
  <si>
    <t>Pacificplus osc</t>
  </si>
  <si>
    <t>Maria cla</t>
  </si>
  <si>
    <t>Maria osc</t>
  </si>
  <si>
    <t>Cherry</t>
  </si>
  <si>
    <t>Crinkle cla</t>
  </si>
  <si>
    <t>Crinkle osc</t>
  </si>
  <si>
    <t>Iago</t>
  </si>
  <si>
    <t>Tipo cuero</t>
  </si>
  <si>
    <t>Lanilla unicolor cla</t>
  </si>
  <si>
    <t>Lanilla unicolor osc</t>
  </si>
  <si>
    <t>Ana Sport cla</t>
  </si>
  <si>
    <t>Ana Sport osc</t>
  </si>
  <si>
    <t>Gaza Cla</t>
  </si>
  <si>
    <t>Gaza osc</t>
  </si>
  <si>
    <t>Marilyn cla</t>
  </si>
  <si>
    <t>Marilyn osc</t>
  </si>
  <si>
    <t>Katia cla</t>
  </si>
  <si>
    <t>Katia osc</t>
  </si>
  <si>
    <t>Spining cla</t>
  </si>
  <si>
    <t>Spining osc</t>
  </si>
  <si>
    <t>Genova cla</t>
  </si>
  <si>
    <t>Genova osc</t>
  </si>
  <si>
    <t>Chalis Hungria cla</t>
  </si>
  <si>
    <t>Colin</t>
  </si>
  <si>
    <t>Londres cla</t>
  </si>
  <si>
    <t>Londres osc</t>
  </si>
  <si>
    <t>Londres Jasp</t>
  </si>
  <si>
    <t>Toronja cla</t>
  </si>
  <si>
    <t>Toronja osc</t>
  </si>
  <si>
    <t>Toronja Jasp</t>
  </si>
  <si>
    <t>Gales Cla</t>
  </si>
  <si>
    <t>Gales osc</t>
  </si>
  <si>
    <t>Berlin</t>
  </si>
  <si>
    <t>Neptuno cla</t>
  </si>
  <si>
    <t>Neptuno osc</t>
  </si>
  <si>
    <t>x</t>
  </si>
  <si>
    <t>Metodo Antiguo</t>
  </si>
  <si>
    <t>COSTO X # PIEZAS</t>
  </si>
  <si>
    <r>
      <t xml:space="preserve">ORDEN OPERACIONAL  DE CONFECCION </t>
    </r>
    <r>
      <rPr>
        <b/>
        <sz val="18"/>
        <color rgb="FFFF0000"/>
        <rFont val="Jost"/>
      </rPr>
      <t>SUPERIOR 1</t>
    </r>
  </si>
  <si>
    <t>BÁSICO</t>
  </si>
  <si>
    <t>BLUSA R1519 T-S</t>
  </si>
  <si>
    <t>Armar marquilla X3 satinada paises y composición</t>
  </si>
  <si>
    <t>Pie sencillo</t>
  </si>
  <si>
    <t>BLUSA R1519 T-M</t>
  </si>
  <si>
    <t>BLUSA R1519 T-L</t>
  </si>
  <si>
    <t>BLUSA R1519</t>
  </si>
  <si>
    <r>
      <t xml:space="preserve">ORDEN OPERACIONAL  DE CONFECCION </t>
    </r>
    <r>
      <rPr>
        <b/>
        <sz val="18"/>
        <color rgb="FFFF0000"/>
        <rFont val="Jost"/>
      </rPr>
      <t>INFERIOR 1</t>
    </r>
  </si>
  <si>
    <t>ANCHO COSTURA (CM)</t>
  </si>
  <si>
    <t>No. AGUJAS</t>
  </si>
  <si>
    <t>Pulir y Revisar Prenda 1</t>
  </si>
  <si>
    <t>Manual</t>
  </si>
  <si>
    <t>TERMINACIÓN</t>
  </si>
  <si>
    <t>Planchar Prenda 1</t>
  </si>
  <si>
    <t xml:space="preserve">Aplicar vapor </t>
  </si>
  <si>
    <t>Plancha</t>
  </si>
  <si>
    <t>Plancha Industrial</t>
  </si>
  <si>
    <t>Pulir y Revisar Prenda 2</t>
  </si>
  <si>
    <t>Planchar Prenda 2</t>
  </si>
  <si>
    <t>Pulir y Revisar Prenda 3</t>
  </si>
  <si>
    <t>Planchar Prenda 3</t>
  </si>
  <si>
    <t>Etiqueta-Plastiflecha</t>
  </si>
  <si>
    <t>Bolsa-sticker</t>
  </si>
  <si>
    <t>Empacar y Embalar Prenda</t>
  </si>
  <si>
    <t>Bolsa sin codificar</t>
  </si>
  <si>
    <t xml:space="preserve"> TIEMPO FUSIONADO</t>
  </si>
  <si>
    <t>TIEMPO TERMINACION Y EMPAQUE DE PRENDAS</t>
  </si>
  <si>
    <t>TOTAL TIEMPO CONFECCION Y EMPAQUE</t>
  </si>
  <si>
    <t>CHECK LIST PARA REVISION EN MANIQUI PATRONISTA Y ANALISTA</t>
  </si>
  <si>
    <t>VoBo</t>
  </si>
  <si>
    <t>Observaciones</t>
  </si>
  <si>
    <t>Debe tener boceto diligenciado con observaciones del taller de muestras, Asistente de diseño, muestra fisica y hoja ruta</t>
  </si>
  <si>
    <t>Colocar debidamente la muestras fisica en maniqui, revisando hombros, cintura y tiros</t>
  </si>
  <si>
    <t>Comparar la tela e insumos  (la tela e insumo debe ser del Lego Vigente)  de muestra fisica con tela e insumos del boceto</t>
  </si>
  <si>
    <t>Validar color del refuerzo según tabla establecida "Color refuerzos Panty" y tambien cuando la prenda tiene tela de control (Powernet)</t>
  </si>
  <si>
    <t>Si la tela o insumo no es del lego vigente, debe confirmar si es autorizado para agotar inventario, si es asi, debe llevar en la descripcion del PT  la sigla "DESC"; si no asi debe solictar cambio de tela a tela de lego vigente</t>
  </si>
  <si>
    <t>Validar tipo de prenda, largo y silueta escrita en el boceto con muestra fisica</t>
  </si>
  <si>
    <t>Si la prenda tiene el cuello cerrado o es cuello tortuga o similares debe confirma acceso con una cabeza no menor a 58 cms</t>
  </si>
  <si>
    <t>Debe revisar que las costuras no presente recogidos, que no esten torcidas.</t>
  </si>
  <si>
    <t>Revisar que las maquinas con que se confecciono sean las adecuadas para el tipo de tela</t>
  </si>
  <si>
    <t>Revisar que los hilos utilizados sean los adecuados para el tipo de tela y tipo de prenda</t>
  </si>
  <si>
    <t>Validar simetrias (tanto en el maniqui como la prenda sobre mesa) de lado izquierdo con el derecho en largos, en alturas bolsillos, cuellos, puños, tiras, elasticos, etc.</t>
  </si>
  <si>
    <t>Validar escotes de cuellos según lo solicitado en bocetos , que no queden vaciados, muy abiertos, etc.</t>
  </si>
  <si>
    <t>Validar todos los procesos especiales según lo solicitado, en técnicas , cantidad y calidad</t>
  </si>
  <si>
    <t>Validar largos de medidas de tiras, cordones, sesgos, elásticos teniendo en cuanta el escalado hasta la XL</t>
  </si>
  <si>
    <t>Validar dobladillos según bocetos, que no este torcidos ni recogidos y medidas</t>
  </si>
  <si>
    <t>Validar funcionalidad de la prenda e industrializacion, cuestionando hasta la talla XL</t>
  </si>
  <si>
    <t>Validar visual en maniqui o en persona frente a desarrollo de molderia (partes tirantes o partes sopladas, grandes, etc)</t>
  </si>
  <si>
    <t>Revisar que las telas que migran (Alto % poliester) no se combinen negros y rojos con Blanco</t>
  </si>
  <si>
    <t>Revisar en los estampados continuos el sentido del estampado frente el hilo de la tela y si hay varias telas con el mismo estampado deben revisar todas las las prendas desarrolladas y cruzar uso en cada una</t>
  </si>
  <si>
    <t>Revisar funcionalidad de los insumos (cremalleras, broches, botones y ojales, elasticos, etc)</t>
  </si>
  <si>
    <t xml:space="preserve">Validar encogimientos por estampado localizado y por plancha, revisando en el maniqui si cumple con los largos que estan piediendo o que cumplan las siluetas. </t>
  </si>
  <si>
    <t>Revisar y dar alertas por retoques por prendas que se confeccionan con telas que no son las de boceto por incumplimiento en compras</t>
  </si>
  <si>
    <t>NOMBRE Y FIRMA DE PATRONISTA ANALISTA_____________________________________________________________</t>
  </si>
  <si>
    <t>=+'BT2'!K24</t>
  </si>
  <si>
    <t>=+'BT2'!M24</t>
  </si>
  <si>
    <t>=+'BT2'!K25</t>
  </si>
  <si>
    <t>=+'BT2'!M25</t>
  </si>
  <si>
    <t>=+'BT2'!K26</t>
  </si>
  <si>
    <t>=+'BT2'!M26</t>
  </si>
  <si>
    <t>=+'BT2'!K27</t>
  </si>
  <si>
    <t>=+'BT2'!M27</t>
  </si>
  <si>
    <t>=+'BT2'!K28</t>
  </si>
  <si>
    <t>=+'BT2'!M28</t>
  </si>
  <si>
    <t>=+'BT2'!K29</t>
  </si>
  <si>
    <t>=+'BT2'!M29</t>
  </si>
  <si>
    <t>=+'BT2'!K30</t>
  </si>
  <si>
    <t>=+'BT2'!M30</t>
  </si>
  <si>
    <t>=+'BT2'!K31</t>
  </si>
  <si>
    <t>=+'BT2'!M31</t>
  </si>
  <si>
    <t>=+'BT2'!K32</t>
  </si>
  <si>
    <t>=+'BT2'!M32</t>
  </si>
  <si>
    <t>=+'BT2'!K33</t>
  </si>
  <si>
    <t>=+'BT2'!M33</t>
  </si>
  <si>
    <t>=+'BT3'!K24</t>
  </si>
  <si>
    <t>=+'BT3'!M24</t>
  </si>
  <si>
    <t>=+'BT3'!K25</t>
  </si>
  <si>
    <t>=+'BT3'!M25</t>
  </si>
  <si>
    <t>=+'BT3'!K26</t>
  </si>
  <si>
    <t>=+'BT3'!M26</t>
  </si>
  <si>
    <t>=+'BT3'!K27</t>
  </si>
  <si>
    <t>=+'BT3'!M27</t>
  </si>
  <si>
    <t>=+'BT3'!K28</t>
  </si>
  <si>
    <t>=+'BT3'!M28</t>
  </si>
  <si>
    <t>=+'BT3'!K29</t>
  </si>
  <si>
    <t>=+'BT3'!M29</t>
  </si>
  <si>
    <t>=+'BT3'!K30</t>
  </si>
  <si>
    <t>=+'BT3'!M30</t>
  </si>
  <si>
    <t>=+'BT3'!K31</t>
  </si>
  <si>
    <t>=+'BT3'!M31</t>
  </si>
  <si>
    <t>=+'BT3'!K32</t>
  </si>
  <si>
    <t>=+'BT3'!M32</t>
  </si>
  <si>
    <t>=+'BT3'!K33</t>
  </si>
  <si>
    <t>=+'BT3'!M33</t>
  </si>
  <si>
    <t>=+'BT4'!K24</t>
  </si>
  <si>
    <t>=+'BT4'!M24</t>
  </si>
  <si>
    <t>=+'BT4'!K25</t>
  </si>
  <si>
    <t>=+'BT4'!M25</t>
  </si>
  <si>
    <t>=+'BT4'!K26</t>
  </si>
  <si>
    <t>=+'BT4'!M26</t>
  </si>
  <si>
    <t>=+'BT4'!K27</t>
  </si>
  <si>
    <t>=+'BT4'!M27</t>
  </si>
  <si>
    <t>=+'BT4'!K28</t>
  </si>
  <si>
    <t>=+'BT4'!M28</t>
  </si>
  <si>
    <t>=+'BT4'!K29</t>
  </si>
  <si>
    <t>=+'BT4'!M29</t>
  </si>
  <si>
    <t>=+'BT4'!K30</t>
  </si>
  <si>
    <t>=+'BT4'!M30</t>
  </si>
  <si>
    <t>=+'BT4'!K31</t>
  </si>
  <si>
    <t>=+'BT4'!M31</t>
  </si>
  <si>
    <t>=+'BT4'!K32</t>
  </si>
  <si>
    <t>=+'BT4'!M32</t>
  </si>
  <si>
    <t>=+'BT4'!K33</t>
  </si>
  <si>
    <t>=+'BT4'!M33</t>
  </si>
  <si>
    <t>=+'BT5'!K24</t>
  </si>
  <si>
    <t>=+'BT5'!M24</t>
  </si>
  <si>
    <t>=+'BT5'!K25</t>
  </si>
  <si>
    <t>=+'BT5'!M25</t>
  </si>
  <si>
    <t>=+'BT5'!K26</t>
  </si>
  <si>
    <t>=+'BT5'!M26</t>
  </si>
  <si>
    <t>=+'BT5'!K27</t>
  </si>
  <si>
    <t>=+'BT5'!M27</t>
  </si>
  <si>
    <t>=+'BT5'!K28</t>
  </si>
  <si>
    <t>=+'BT5'!M28</t>
  </si>
  <si>
    <t>=+'BT5'!K29</t>
  </si>
  <si>
    <t>=+'BT5'!M29</t>
  </si>
  <si>
    <t>=+'BT5'!K30</t>
  </si>
  <si>
    <t>=+'BT5'!M30</t>
  </si>
  <si>
    <t>=+'BT5'!K31</t>
  </si>
  <si>
    <t>=+'BT5'!M31</t>
  </si>
  <si>
    <t>=+'BT5'!K32</t>
  </si>
  <si>
    <t>=+'BT5'!M32</t>
  </si>
  <si>
    <t>=+'BT5'!K33</t>
  </si>
  <si>
    <t>=+'BT5'!M33</t>
  </si>
  <si>
    <t>=+'BT6'!K24</t>
  </si>
  <si>
    <t>=+'BT6'!M24</t>
  </si>
  <si>
    <t>=+'BT6'!K25</t>
  </si>
  <si>
    <t>=+'BT6'!M25</t>
  </si>
  <si>
    <t>=+'BT6'!K26</t>
  </si>
  <si>
    <t>=+'BT6'!M26</t>
  </si>
  <si>
    <t>=+'BT6'!K27</t>
  </si>
  <si>
    <t>=+'BT6'!M27</t>
  </si>
  <si>
    <t>=+'BT6'!K28</t>
  </si>
  <si>
    <t>=+'BT6'!M28</t>
  </si>
  <si>
    <t>=+'BT6'!K29</t>
  </si>
  <si>
    <t>=+'BT6'!M29</t>
  </si>
  <si>
    <t>=+'BT6'!K30</t>
  </si>
  <si>
    <t>=+'BT6'!M30</t>
  </si>
  <si>
    <t>=+'BT6'!K31</t>
  </si>
  <si>
    <t>=+'BT6'!M31</t>
  </si>
  <si>
    <t>=+'BT6'!K32</t>
  </si>
  <si>
    <t>=+'BT6'!M32</t>
  </si>
  <si>
    <t>=+'BT6'!K33</t>
  </si>
  <si>
    <t>=+'BT6'!M33</t>
  </si>
  <si>
    <t>=+'BT7'!K24</t>
  </si>
  <si>
    <t>=+'BT7'!M24</t>
  </si>
  <si>
    <t>=+'BT7'!K25</t>
  </si>
  <si>
    <t>=+'BT7'!M25</t>
  </si>
  <si>
    <t>=+'BT7'!K26</t>
  </si>
  <si>
    <t>=+'BT7'!M26</t>
  </si>
  <si>
    <t>=+'BT7'!K27</t>
  </si>
  <si>
    <t>=+'BT7'!M27</t>
  </si>
  <si>
    <t>=+'BT7'!K28</t>
  </si>
  <si>
    <t>=+'BT7'!M28</t>
  </si>
  <si>
    <t>=+'BT7'!K29</t>
  </si>
  <si>
    <t>=+'BT7'!M29</t>
  </si>
  <si>
    <t>=+'BT7'!K30</t>
  </si>
  <si>
    <t>=+'BT7'!M30</t>
  </si>
  <si>
    <t>=+'BT7'!K31</t>
  </si>
  <si>
    <t>=+'BT7'!M31</t>
  </si>
  <si>
    <t>=+'BT7'!K32</t>
  </si>
  <si>
    <t>=+'BT7'!M32</t>
  </si>
  <si>
    <t>=+'BT7'!K33</t>
  </si>
  <si>
    <t>=+'BT7'!M33</t>
  </si>
  <si>
    <t>=+'BT8'!K24</t>
  </si>
  <si>
    <t>=+'BT8'!M24</t>
  </si>
  <si>
    <t>=+'BT8'!K25</t>
  </si>
  <si>
    <t>=+'BT8'!M25</t>
  </si>
  <si>
    <t>=+'BT8'!K26</t>
  </si>
  <si>
    <t>=+'BT8'!M26</t>
  </si>
  <si>
    <t>=+'BT8'!K27</t>
  </si>
  <si>
    <t>=+'BT8'!M27</t>
  </si>
  <si>
    <t>=+'BT8'!K28</t>
  </si>
  <si>
    <t>=+'BT8'!M28</t>
  </si>
  <si>
    <t>=+'BT8'!K29</t>
  </si>
  <si>
    <t>=+'BT8'!M29</t>
  </si>
  <si>
    <t>=+'BT8'!K30</t>
  </si>
  <si>
    <t>=+'BT8'!M30</t>
  </si>
  <si>
    <t>=+'BT8'!K31</t>
  </si>
  <si>
    <t>=+'BT8'!M31</t>
  </si>
  <si>
    <t>=+'BT8'!K32</t>
  </si>
  <si>
    <t>=+'BT8'!M32</t>
  </si>
  <si>
    <t>=+'BT8'!K33</t>
  </si>
  <si>
    <t>=+'BT8'!M33</t>
  </si>
  <si>
    <t>=+'BT9'!K24</t>
  </si>
  <si>
    <t>=+'BT9'!M24</t>
  </si>
  <si>
    <t>=+'BT9'!K25</t>
  </si>
  <si>
    <t>=+'BT9'!M25</t>
  </si>
  <si>
    <t>=+'BT9'!K26</t>
  </si>
  <si>
    <t>=+'BT9'!M26</t>
  </si>
  <si>
    <t>=+'BT9'!K27</t>
  </si>
  <si>
    <t>=+'BT9'!M27</t>
  </si>
  <si>
    <t>=+'BT9'!K28</t>
  </si>
  <si>
    <t>=+'BT9'!M28</t>
  </si>
  <si>
    <t>=+'BT9'!K29</t>
  </si>
  <si>
    <t>=+'BT9'!M29</t>
  </si>
  <si>
    <t>=+'BT9'!K30</t>
  </si>
  <si>
    <t>=+'BT9'!M30</t>
  </si>
  <si>
    <t>=+'BT9'!K31</t>
  </si>
  <si>
    <t>=+'BT9'!M31</t>
  </si>
  <si>
    <t>=+'BT9'!K32</t>
  </si>
  <si>
    <t>=+'BT9'!M32</t>
  </si>
  <si>
    <t>=+'BT9'!K33</t>
  </si>
  <si>
    <t>=+'BT9'!M33</t>
  </si>
  <si>
    <t>=+'BT10'!K24</t>
  </si>
  <si>
    <t>=+'BT10'!M24</t>
  </si>
  <si>
    <t>=+'BT10'!K25</t>
  </si>
  <si>
    <t>=+'BT10'!M25</t>
  </si>
  <si>
    <t>=+'BT10'!K26</t>
  </si>
  <si>
    <t>=+'BT10'!M26</t>
  </si>
  <si>
    <t>=+'BT10'!K27</t>
  </si>
  <si>
    <t>=+'BT10'!M27</t>
  </si>
  <si>
    <t>=+'BT10'!K28</t>
  </si>
  <si>
    <t>=+'BT10'!M28</t>
  </si>
  <si>
    <t>=+'BT10'!K29</t>
  </si>
  <si>
    <t>=+'BT10'!M29</t>
  </si>
  <si>
    <t>=+'BT10'!K30</t>
  </si>
  <si>
    <t>=+'BT10'!M30</t>
  </si>
  <si>
    <t>=+'BT10'!K31</t>
  </si>
  <si>
    <t>=+'BT10'!M31</t>
  </si>
  <si>
    <t>=+'BT10'!K32</t>
  </si>
  <si>
    <t>=+'BT10'!M32</t>
  </si>
  <si>
    <t>=+'BT10'!K33</t>
  </si>
  <si>
    <t>=+'BT10'!M33</t>
  </si>
  <si>
    <t>=+'BT11'!K24</t>
  </si>
  <si>
    <t>=+'BT11'!M24</t>
  </si>
  <si>
    <t>=+'BT11'!K25</t>
  </si>
  <si>
    <t>=+'BT11'!M25</t>
  </si>
  <si>
    <t>=+'BT11'!K26</t>
  </si>
  <si>
    <t>=+'BT11'!M26</t>
  </si>
  <si>
    <t>=+'BT11'!K27</t>
  </si>
  <si>
    <t>=+'BT11'!M27</t>
  </si>
  <si>
    <t>=+'BT11'!K28</t>
  </si>
  <si>
    <t>=+'BT11'!M28</t>
  </si>
  <si>
    <t>=+'BT11'!K29</t>
  </si>
  <si>
    <t>=+'BT11'!M29</t>
  </si>
  <si>
    <t>=+'BT11'!K30</t>
  </si>
  <si>
    <t>=+'BT11'!M30</t>
  </si>
  <si>
    <t>=+'BT11'!K31</t>
  </si>
  <si>
    <t>=+'BT11'!M31</t>
  </si>
  <si>
    <t>=+'BT11'!K32</t>
  </si>
  <si>
    <t>=+'BT11'!M32</t>
  </si>
  <si>
    <t>=+'BT11'!K33</t>
  </si>
  <si>
    <t>=+'BT11'!M33</t>
  </si>
  <si>
    <t>=+'BT12'!K24</t>
  </si>
  <si>
    <t>=+'BT12'!M24</t>
  </si>
  <si>
    <t>=+'BT12'!K25</t>
  </si>
  <si>
    <t>=+'BT12'!M25</t>
  </si>
  <si>
    <t>=+'BT12'!K26</t>
  </si>
  <si>
    <t>=+'BT12'!M26</t>
  </si>
  <si>
    <t>=+'BT12'!K27</t>
  </si>
  <si>
    <t>=+'BT12'!M27</t>
  </si>
  <si>
    <t>=+'BT12'!K28</t>
  </si>
  <si>
    <t>=+'BT12'!M28</t>
  </si>
  <si>
    <t>=+'BT12'!K29</t>
  </si>
  <si>
    <t>=+'BT12'!M29</t>
  </si>
  <si>
    <t>=+'BT12'!K30</t>
  </si>
  <si>
    <t>=+'BT12'!M30</t>
  </si>
  <si>
    <t>=+'BT12'!K31</t>
  </si>
  <si>
    <t>=+'BT12'!M31</t>
  </si>
  <si>
    <t>=+'BT12'!K32</t>
  </si>
  <si>
    <t>=+'BT12'!M32</t>
  </si>
  <si>
    <t>=+'BT12'!K33</t>
  </si>
  <si>
    <t>=+'BT12'!M33</t>
  </si>
  <si>
    <t>=+'BT13'!K24</t>
  </si>
  <si>
    <t>=+'BT13'!M24</t>
  </si>
  <si>
    <t>=+'BT13'!K25</t>
  </si>
  <si>
    <t>=+'BT13'!M25</t>
  </si>
  <si>
    <t>=+'BT13'!K26</t>
  </si>
  <si>
    <t>=+'BT13'!M26</t>
  </si>
  <si>
    <t>=+'BT13'!K27</t>
  </si>
  <si>
    <t>=+'BT13'!M27</t>
  </si>
  <si>
    <t>=+'BT13'!K28</t>
  </si>
  <si>
    <t>=+'BT13'!M28</t>
  </si>
  <si>
    <t>=+'BT13'!K29</t>
  </si>
  <si>
    <t>=+'BT13'!M29</t>
  </si>
  <si>
    <t>=+'BT13'!K30</t>
  </si>
  <si>
    <t>=+'BT13'!M30</t>
  </si>
  <si>
    <t>=+'BT13'!K31</t>
  </si>
  <si>
    <t>=+'BT13'!M31</t>
  </si>
  <si>
    <t>=+'BT13'!K32</t>
  </si>
  <si>
    <t>=+'BT13'!M32</t>
  </si>
  <si>
    <t>=+'BT13'!K33</t>
  </si>
  <si>
    <t>=+'BT13'!M33</t>
  </si>
  <si>
    <t>=+'BT14'!K24</t>
  </si>
  <si>
    <t>=+'BT14'!M24</t>
  </si>
  <si>
    <t>=+'BT14'!K25</t>
  </si>
  <si>
    <t>=+'BT14'!M25</t>
  </si>
  <si>
    <t>=+'BT14'!K26</t>
  </si>
  <si>
    <t>=+'BT14'!M26</t>
  </si>
  <si>
    <t>=+'BT14'!K27</t>
  </si>
  <si>
    <t>=+'BT14'!M27</t>
  </si>
  <si>
    <t>=+'BT14'!K28</t>
  </si>
  <si>
    <t>=+'BT14'!M28</t>
  </si>
  <si>
    <t>=+'BT14'!K29</t>
  </si>
  <si>
    <t>=+'BT14'!M29</t>
  </si>
  <si>
    <t>=+'BT14'!K30</t>
  </si>
  <si>
    <t>=+'BT14'!M30</t>
  </si>
  <si>
    <t>=+'BT14'!K31</t>
  </si>
  <si>
    <t>=+'BT14'!M31</t>
  </si>
  <si>
    <t>=+'BT14'!K32</t>
  </si>
  <si>
    <t>=+'BT14'!M32</t>
  </si>
  <si>
    <t>=+'BT14'!K33</t>
  </si>
  <si>
    <t>=+'BT14'!M33</t>
  </si>
  <si>
    <t>=+'BT15'!K24</t>
  </si>
  <si>
    <t>=+'BT15'!M24</t>
  </si>
  <si>
    <t>=+'BT15'!K25</t>
  </si>
  <si>
    <t>=+'BT15'!M25</t>
  </si>
  <si>
    <t>=+'BT15'!K26</t>
  </si>
  <si>
    <t>=+'BT15'!M26</t>
  </si>
  <si>
    <t>=+'BT15'!K27</t>
  </si>
  <si>
    <t>=+'BT15'!M27</t>
  </si>
  <si>
    <t>=+'BT15'!K28</t>
  </si>
  <si>
    <t>=+'BT15'!M28</t>
  </si>
  <si>
    <t>=+'BT15'!K29</t>
  </si>
  <si>
    <t>=+'BT15'!M29</t>
  </si>
  <si>
    <t>=+'BT15'!K30</t>
  </si>
  <si>
    <t>=+'BT15'!M30</t>
  </si>
  <si>
    <t>=+'BT15'!K31</t>
  </si>
  <si>
    <t>=+'BT15'!M31</t>
  </si>
  <si>
    <t>=+'BT15'!K32</t>
  </si>
  <si>
    <t>=+'BT15'!M32</t>
  </si>
  <si>
    <t>=+'BT15'!K33</t>
  </si>
  <si>
    <t>=+'BT15'!M33</t>
  </si>
  <si>
    <t>=+'BT16'!K24</t>
  </si>
  <si>
    <t>=+'BT16'!M24</t>
  </si>
  <si>
    <t>=+'BT16'!K25</t>
  </si>
  <si>
    <t>=+'BT16'!M25</t>
  </si>
  <si>
    <t>=+'BT16'!K26</t>
  </si>
  <si>
    <t>=+'BT16'!M26</t>
  </si>
  <si>
    <t>=+'BT16'!K27</t>
  </si>
  <si>
    <t>=+'BT16'!M27</t>
  </si>
  <si>
    <t>=+'BT16'!K28</t>
  </si>
  <si>
    <t>=+'BT16'!M28</t>
  </si>
  <si>
    <t>=+'BT16'!K29</t>
  </si>
  <si>
    <t>=+'BT16'!M29</t>
  </si>
  <si>
    <t>=+'BT16'!K30</t>
  </si>
  <si>
    <t>=+'BT16'!M30</t>
  </si>
  <si>
    <t>=+'BT16'!K31</t>
  </si>
  <si>
    <t>=+'BT16'!M31</t>
  </si>
  <si>
    <t>=+'BT16'!K32</t>
  </si>
  <si>
    <t>=+'BT16'!M32</t>
  </si>
  <si>
    <t>=+'BT16'!K33</t>
  </si>
  <si>
    <t>=+'BT16'!M33</t>
  </si>
  <si>
    <t>=+'BT17'!K24</t>
  </si>
  <si>
    <t>=+'BT17'!M24</t>
  </si>
  <si>
    <t>=+'BT17'!K25</t>
  </si>
  <si>
    <t>=+'BT17'!M25</t>
  </si>
  <si>
    <t>=+'BT17'!K26</t>
  </si>
  <si>
    <t>=+'BT17'!M26</t>
  </si>
  <si>
    <t>=+'BT17'!K27</t>
  </si>
  <si>
    <t>=+'BT17'!M27</t>
  </si>
  <si>
    <t>=+'BT17'!K28</t>
  </si>
  <si>
    <t>=+'BT17'!M28</t>
  </si>
  <si>
    <t>=+'BT17'!K29</t>
  </si>
  <si>
    <t>=+'BT17'!M29</t>
  </si>
  <si>
    <t>=+'BT17'!K30</t>
  </si>
  <si>
    <t>=+'BT17'!M30</t>
  </si>
  <si>
    <t>=+'BT17'!K31</t>
  </si>
  <si>
    <t>=+'BT17'!M31</t>
  </si>
  <si>
    <t>=+'BT17'!K32</t>
  </si>
  <si>
    <t>=+'BT17'!M32</t>
  </si>
  <si>
    <t>=+'BT17'!K33</t>
  </si>
  <si>
    <t>=+'BT17'!M33</t>
  </si>
  <si>
    <t>=+'BT18'!K24</t>
  </si>
  <si>
    <t>=+'BT18'!M24</t>
  </si>
  <si>
    <t>=+'BT18'!K25</t>
  </si>
  <si>
    <t>=+'BT18'!M25</t>
  </si>
  <si>
    <t>=+'BT18'!K26</t>
  </si>
  <si>
    <t>=+'BT18'!M26</t>
  </si>
  <si>
    <t>=+'BT18'!K27</t>
  </si>
  <si>
    <t>=+'BT18'!M27</t>
  </si>
  <si>
    <t>=+'BT18'!K28</t>
  </si>
  <si>
    <t>=+'BT18'!M28</t>
  </si>
  <si>
    <t>=+'BT18'!K29</t>
  </si>
  <si>
    <t>=+'BT18'!M29</t>
  </si>
  <si>
    <t>=+'BT18'!K30</t>
  </si>
  <si>
    <t>=+'BT18'!M30</t>
  </si>
  <si>
    <t>=+'BT18'!K31</t>
  </si>
  <si>
    <t>=+'BT18'!M31</t>
  </si>
  <si>
    <t>=+'BT18'!K32</t>
  </si>
  <si>
    <t>=+'BT18'!M32</t>
  </si>
  <si>
    <t>=+'BT18'!K33</t>
  </si>
  <si>
    <t>=+'BT18'!M33</t>
  </si>
  <si>
    <t>=+'BT19'!K24</t>
  </si>
  <si>
    <t>=+'BT19'!M24</t>
  </si>
  <si>
    <t>=+'BT19'!K25</t>
  </si>
  <si>
    <t>=+'BT19'!M25</t>
  </si>
  <si>
    <t>=+'BT19'!K26</t>
  </si>
  <si>
    <t>=+'BT19'!M26</t>
  </si>
  <si>
    <t>=+'BT19'!K27</t>
  </si>
  <si>
    <t>=+'BT19'!M27</t>
  </si>
  <si>
    <t>=+'BT19'!K28</t>
  </si>
  <si>
    <t>=+'BT19'!M28</t>
  </si>
  <si>
    <t>=+'BT19'!K29</t>
  </si>
  <si>
    <t>=+'BT19'!M29</t>
  </si>
  <si>
    <t>=+'BT19'!K30</t>
  </si>
  <si>
    <t>=+'BT19'!M30</t>
  </si>
  <si>
    <t>=+'BT19'!K31</t>
  </si>
  <si>
    <t>=+'BT19'!M31</t>
  </si>
  <si>
    <t>=+'BT19'!K32</t>
  </si>
  <si>
    <t>=+'BT19'!M32</t>
  </si>
  <si>
    <t>=+'BT19'!K33</t>
  </si>
  <si>
    <t>=+'BT19'!M33</t>
  </si>
  <si>
    <t>=+'BT20'!K24</t>
  </si>
  <si>
    <t>=+'BT20'!M24</t>
  </si>
  <si>
    <t>=+'BT20'!K25</t>
  </si>
  <si>
    <t>=+'BT20'!M25</t>
  </si>
  <si>
    <t>=+'BT20'!K26</t>
  </si>
  <si>
    <t>=+'BT20'!M26</t>
  </si>
  <si>
    <t>=+'BT20'!K27</t>
  </si>
  <si>
    <t>=+'BT20'!M27</t>
  </si>
  <si>
    <t>=+'BT20'!K28</t>
  </si>
  <si>
    <t>=+'BT20'!M28</t>
  </si>
  <si>
    <t>=+'BT20'!K29</t>
  </si>
  <si>
    <t>=+'BT20'!M29</t>
  </si>
  <si>
    <t>=+'BT20'!K30</t>
  </si>
  <si>
    <t>=+'BT20'!M30</t>
  </si>
  <si>
    <t>=+'BT20'!K31</t>
  </si>
  <si>
    <t>=+'BT20'!M31</t>
  </si>
  <si>
    <t>=+'BT20'!K32</t>
  </si>
  <si>
    <t>=+'BT20'!M32</t>
  </si>
  <si>
    <t>=+'BT20'!K33</t>
  </si>
  <si>
    <t>=+'BT20'!M33</t>
  </si>
  <si>
    <t>Total general</t>
  </si>
  <si>
    <t>Suma de CONS.</t>
  </si>
  <si>
    <t>Giovana</t>
  </si>
  <si>
    <t>Total</t>
  </si>
  <si>
    <t>Total 0</t>
  </si>
  <si>
    <t>Dato Maestro</t>
  </si>
  <si>
    <t xml:space="preserve">  </t>
  </si>
  <si>
    <t xml:space="preserve">Total   </t>
  </si>
  <si>
    <t>BICICLETRO DEP</t>
  </si>
  <si>
    <t>BRASIER</t>
  </si>
  <si>
    <t>JEAN</t>
  </si>
  <si>
    <t>MULTIUSOS</t>
  </si>
  <si>
    <t>FAJA</t>
  </si>
  <si>
    <t>BUSO</t>
  </si>
  <si>
    <t>STRAPLESS</t>
  </si>
  <si>
    <t>TRIO HIPSTERS</t>
  </si>
  <si>
    <t>DUO CAMISILLAS</t>
  </si>
  <si>
    <t>CICLISTA DEP</t>
  </si>
  <si>
    <t>POLOS</t>
  </si>
  <si>
    <t>DUO BLUSAS</t>
  </si>
  <si>
    <t>OVEROL</t>
  </si>
  <si>
    <t>BUSTIER</t>
  </si>
  <si>
    <t>LEGGIN DEP</t>
  </si>
  <si>
    <t>BODY DEP</t>
  </si>
  <si>
    <t>CROP</t>
  </si>
  <si>
    <t>DUO CAMISETAS</t>
  </si>
  <si>
    <t>DUO TOPS</t>
  </si>
  <si>
    <t>TRIO DE TOPS</t>
  </si>
  <si>
    <t>BLAZER</t>
  </si>
  <si>
    <t>PETICION</t>
  </si>
  <si>
    <t>SUEDO</t>
  </si>
  <si>
    <t>POLERA</t>
  </si>
  <si>
    <t>JEGGINS</t>
  </si>
  <si>
    <t>CHALECO DEP</t>
  </si>
  <si>
    <t>POLO DEP</t>
  </si>
  <si>
    <t>MEDIA</t>
  </si>
  <si>
    <t>PACK</t>
  </si>
  <si>
    <t>DUO CROP TOPS</t>
  </si>
  <si>
    <t>BERMUDA DEP</t>
  </si>
  <si>
    <t>LEGGIN</t>
  </si>
  <si>
    <t>DUO PANTALONCILLOS</t>
  </si>
  <si>
    <t>TOPS DEP</t>
  </si>
  <si>
    <t>CAPA</t>
  </si>
  <si>
    <t>DUO SHORTS</t>
  </si>
  <si>
    <t>MULTIUSOS-PIJAMAS-BATOLA-GENERICO</t>
  </si>
  <si>
    <t>TRIO BRASILERAS</t>
  </si>
  <si>
    <t>CINTURON</t>
  </si>
  <si>
    <t>SEMANARIO</t>
  </si>
  <si>
    <t>CAMISILLAS DEP</t>
  </si>
  <si>
    <t>CAMISON</t>
  </si>
  <si>
    <t>BIKINI</t>
  </si>
  <si>
    <t>ABRIGO</t>
  </si>
  <si>
    <t>CONJUNTOS</t>
  </si>
  <si>
    <t>TRIO TOP</t>
  </si>
  <si>
    <t>TWIN</t>
  </si>
  <si>
    <t>CROPTOP DEP</t>
  </si>
  <si>
    <t>TRIO CACHETERO</t>
  </si>
  <si>
    <t>JEANS</t>
  </si>
  <si>
    <t>TRIO TRUSAS</t>
  </si>
  <si>
    <t>POLOFEM</t>
  </si>
  <si>
    <t>SACO</t>
  </si>
  <si>
    <t>TRUSAS</t>
  </si>
  <si>
    <t>BURKA</t>
  </si>
  <si>
    <t>PRIMER</t>
  </si>
  <si>
    <t>TRIO PANTYFLEX</t>
  </si>
  <si>
    <t>MUESTRA</t>
  </si>
  <si>
    <t>BOLSA</t>
  </si>
  <si>
    <t>TAPABOCAS</t>
  </si>
  <si>
    <t>TRIO PANTYS</t>
  </si>
  <si>
    <t>CINTURILLA</t>
  </si>
  <si>
    <t>REFERENCIA</t>
  </si>
  <si>
    <t>SHORTS</t>
  </si>
  <si>
    <t>ACCESORIO</t>
  </si>
  <si>
    <t>CALZONCILLOS</t>
  </si>
  <si>
    <t>SOBRETODO DEP</t>
  </si>
  <si>
    <t>TRIO TOPS</t>
  </si>
  <si>
    <t>SET</t>
  </si>
  <si>
    <t>CAMISETAS DEP</t>
  </si>
  <si>
    <t>SUDADERO</t>
  </si>
  <si>
    <t>CAMISILLAS</t>
  </si>
  <si>
    <t>MULTIUSO</t>
  </si>
  <si>
    <t>LEGGINGS</t>
  </si>
  <si>
    <t>MONO</t>
  </si>
  <si>
    <t>JOGGERS</t>
  </si>
  <si>
    <t>TRIO CAMISILLAS</t>
  </si>
  <si>
    <t>MOLDEADOR</t>
  </si>
  <si>
    <t>CHAQUETAS</t>
  </si>
  <si>
    <t>TRIO BRASILERA</t>
  </si>
  <si>
    <t>ESQUELETO DEP</t>
  </si>
  <si>
    <t>BRASIER DEP</t>
  </si>
  <si>
    <t>PIJAMAS</t>
  </si>
  <si>
    <t>PANTIES</t>
  </si>
  <si>
    <t>DUO BRASILERAS</t>
  </si>
  <si>
    <t>DUO BRASIER</t>
  </si>
  <si>
    <t>CASACA</t>
  </si>
  <si>
    <t>PANOLETA</t>
  </si>
  <si>
    <t>TRIO CAMISETAS</t>
  </si>
  <si>
    <t>FALDA DEP</t>
  </si>
  <si>
    <t>SALIDA</t>
  </si>
  <si>
    <t>DUO TRUSAS</t>
  </si>
  <si>
    <t>ENTERIZOS</t>
  </si>
  <si>
    <t>BUZO DEPOT</t>
  </si>
  <si>
    <t>SUPERIOR</t>
  </si>
  <si>
    <t>LEGING DEP</t>
  </si>
  <si>
    <t>LEGGING</t>
  </si>
  <si>
    <t>DUO DE</t>
  </si>
  <si>
    <t>TRUSA</t>
  </si>
  <si>
    <t>VESTIDOS</t>
  </si>
  <si>
    <t>TANGA</t>
  </si>
  <si>
    <t>LEGGINGS DEP</t>
  </si>
  <si>
    <t>SAQUITO</t>
  </si>
  <si>
    <t>BOLERO</t>
  </si>
  <si>
    <t>PAQUETE</t>
  </si>
  <si>
    <t>JUEGO</t>
  </si>
  <si>
    <t>CONJUNTO/ENTERIZO</t>
  </si>
  <si>
    <t>PANTALONES</t>
  </si>
  <si>
    <t>BICICLETERO</t>
  </si>
  <si>
    <t>MANTEL</t>
  </si>
  <si>
    <t>FALDAS</t>
  </si>
  <si>
    <t>POLERAS</t>
  </si>
  <si>
    <t>CAPITA</t>
  </si>
  <si>
    <t>PAQUETON</t>
  </si>
  <si>
    <t>CAPRIS DEP</t>
  </si>
  <si>
    <t>BODY PANTY</t>
  </si>
  <si>
    <t>BLUSON/VESTIDO</t>
  </si>
  <si>
    <t>TORERO</t>
  </si>
  <si>
    <t>POLIVESTIDO</t>
  </si>
  <si>
    <t>DUO PANTYS</t>
  </si>
  <si>
    <t>KNIKER</t>
  </si>
  <si>
    <t>DUO CACHETEROS</t>
  </si>
  <si>
    <t>CAPRIS</t>
  </si>
  <si>
    <t>BLUSON DEP</t>
  </si>
  <si>
    <t>PANOLETAS</t>
  </si>
  <si>
    <t>CHALECOS</t>
  </si>
  <si>
    <t>CAMISA DEP</t>
  </si>
  <si>
    <t>NIVEL</t>
  </si>
  <si>
    <t>DUO CAMIBUZO</t>
  </si>
  <si>
    <t>KIMONO</t>
  </si>
  <si>
    <t>DUO SORPRESA</t>
  </si>
  <si>
    <t>PRENDAS</t>
  </si>
  <si>
    <t>EXPLOSION</t>
  </si>
  <si>
    <t>PACK2</t>
  </si>
  <si>
    <t>OFERTA</t>
  </si>
  <si>
    <t>TOPS</t>
  </si>
  <si>
    <t>LENOR</t>
  </si>
  <si>
    <t>TRIO MEDIAS</t>
  </si>
  <si>
    <t>PASHMINA</t>
  </si>
  <si>
    <t>ANTIFAZ</t>
  </si>
  <si>
    <t>BUSO DEPOT</t>
  </si>
  <si>
    <t>ESTILIZADOR</t>
  </si>
  <si>
    <t>MULTISUSOS</t>
  </si>
  <si>
    <t>JEANAYLOR</t>
  </si>
  <si>
    <t>LEGGINNS</t>
  </si>
  <si>
    <t>BOLSO</t>
  </si>
  <si>
    <t>TULA</t>
  </si>
  <si>
    <t>EXTENSOR</t>
  </si>
  <si>
    <t>PRUEBAS</t>
  </si>
  <si>
    <t>PC</t>
  </si>
  <si>
    <t>FORRO</t>
  </si>
  <si>
    <t>REACCION</t>
  </si>
  <si>
    <t>DIADEMA DEP</t>
  </si>
  <si>
    <t>REFERIDOS</t>
  </si>
  <si>
    <t>CALENTADORAS</t>
  </si>
  <si>
    <t>DELANTAL</t>
  </si>
  <si>
    <t>DUO MEDIAS</t>
  </si>
  <si>
    <t>DUO CROPTOPS</t>
  </si>
  <si>
    <t>PANTIE</t>
  </si>
  <si>
    <t>TRIO CACHETEROS</t>
  </si>
  <si>
    <t>GORRO</t>
  </si>
  <si>
    <t>CORPINO</t>
  </si>
  <si>
    <t>ESTUCHE</t>
  </si>
  <si>
    <t>MANILLA</t>
  </si>
  <si>
    <t>BRA</t>
  </si>
  <si>
    <t>FAJAS</t>
  </si>
  <si>
    <t>LIGUERO</t>
  </si>
  <si>
    <t>PRODUCTO</t>
  </si>
  <si>
    <t>COJUNTO</t>
  </si>
  <si>
    <t>TERCER</t>
  </si>
  <si>
    <t>DUO BOXERS</t>
  </si>
  <si>
    <t>ESTRATEGIA</t>
  </si>
  <si>
    <t>LLAVERO</t>
  </si>
  <si>
    <t>TRIO BLUSAS</t>
  </si>
  <si>
    <t>NIPPLE</t>
  </si>
  <si>
    <t>CAPITAL</t>
  </si>
  <si>
    <t>JULIO</t>
  </si>
  <si>
    <t>DUO SECRET</t>
  </si>
  <si>
    <t>TAPABOCA</t>
  </si>
  <si>
    <t>MUNEQUERA</t>
  </si>
  <si>
    <t>BUFANDA</t>
  </si>
  <si>
    <t>SEGUNDO</t>
  </si>
  <si>
    <t>BALACA</t>
  </si>
  <si>
    <t>LEGINS</t>
  </si>
  <si>
    <t>PREMIO</t>
  </si>
  <si>
    <t>GUANTES</t>
  </si>
  <si>
    <t>GATEADORES</t>
  </si>
  <si>
    <t>SUPERPAQUETE</t>
  </si>
  <si>
    <t>CORREA</t>
  </si>
  <si>
    <t>BRAGA</t>
  </si>
  <si>
    <t>BODYSHORT</t>
  </si>
  <si>
    <t>CORSELETTE</t>
  </si>
  <si>
    <t>GORRA</t>
  </si>
  <si>
    <t>TRIO CROPTOPS</t>
  </si>
  <si>
    <t>TRIO LEGGINS</t>
  </si>
  <si>
    <t>MULTIUSOS SRO</t>
  </si>
  <si>
    <t>CONJUNTO SRO</t>
  </si>
  <si>
    <t>TRUSAS SRO</t>
  </si>
  <si>
    <t>TOP INT</t>
  </si>
  <si>
    <t>VESTIDO INT</t>
  </si>
  <si>
    <t>BLUSA INT</t>
  </si>
  <si>
    <t>CAPRI CTRL</t>
  </si>
  <si>
    <t>LEGGIN CTRL</t>
  </si>
  <si>
    <t>CAMISILLA CTRL</t>
  </si>
  <si>
    <t>BRASILERA CTRL</t>
  </si>
  <si>
    <t>BOXER CTRL</t>
  </si>
  <si>
    <t>LEGGINS CTRL</t>
  </si>
  <si>
    <t>CINTURILLA CTRL</t>
  </si>
  <si>
    <t>SHORT CTRL</t>
  </si>
  <si>
    <t>PESCADOR CTRL</t>
  </si>
  <si>
    <t>MEDIAS CTRL</t>
  </si>
  <si>
    <t>BRASIER CTRL</t>
  </si>
  <si>
    <t>(en blanco)</t>
  </si>
  <si>
    <t>Total (en blanco)</t>
  </si>
  <si>
    <t>TELA PTO SAMUEL</t>
  </si>
  <si>
    <t>75% Poliamida 25% Spandex</t>
  </si>
  <si>
    <t>Tejido de punto Poliamida Spandex</t>
  </si>
  <si>
    <t>LEGGONS DEP CTRL</t>
  </si>
  <si>
    <t>PROVEEDOR</t>
  </si>
  <si>
    <t>ROL DE REFERENCIA</t>
  </si>
  <si>
    <t>INCA</t>
  </si>
  <si>
    <t>CHINA</t>
  </si>
  <si>
    <t>BANGLADESH</t>
  </si>
  <si>
    <t>INFALTABLE</t>
  </si>
  <si>
    <r>
      <t xml:space="preserve">GRUPO
</t>
    </r>
    <r>
      <rPr>
        <b/>
        <sz val="12"/>
        <color rgb="FFEB03CA"/>
        <rFont val="Aptos Display"/>
        <family val="2"/>
      </rPr>
      <t xml:space="preserve">(Diseño) </t>
    </r>
  </si>
  <si>
    <r>
      <t xml:space="preserve">SUBUEN
</t>
    </r>
    <r>
      <rPr>
        <b/>
        <sz val="12"/>
        <color rgb="FFEB03CA"/>
        <rFont val="Aptos Display"/>
        <family val="2"/>
      </rPr>
      <t>diseño</t>
    </r>
  </si>
  <si>
    <t>ELABORADOS CARACTERISTICAS PRENDA 1 (GENERAL)</t>
  </si>
  <si>
    <t>TASA</t>
  </si>
  <si>
    <t>FACTOR</t>
  </si>
  <si>
    <t>COL</t>
  </si>
  <si>
    <t>PER</t>
  </si>
  <si>
    <t>PAIS ORIGEN</t>
  </si>
  <si>
    <t>PAIS DESTINO</t>
  </si>
  <si>
    <t>GUA</t>
  </si>
  <si>
    <t>ECU</t>
  </si>
  <si>
    <t>BOL</t>
  </si>
  <si>
    <t>DOM</t>
  </si>
  <si>
    <t>VALOR DE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</si>
</sst>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4" formatCode="_-&quot;$&quot;* #,##0.00_-;\-&quot;$&quot;* #,##0.00_-;_-&quot;$&quot;* &quot;-&quot;??_-;_-@_-"/>
    <numFmt numFmtId="43" formatCode="_-* #,##0.00_-;\-* #,##0.00_-;_-* &quot;-&quot;??_-;_-@_-"/>
    <numFmt numFmtId="164" formatCode="&quot;$&quot;\ #,##0;[Red]\-&quot;$&quot;\ #,##0"/>
    <numFmt numFmtId="165" formatCode="&quot;$&quot;\ #,##0.00;\-&quot;$&quot;\ #,##0.00"/>
    <numFmt numFmtId="166" formatCode="_-&quot;$&quot;\ * #,##0_-;\-&quot;$&quot;\ * #,##0_-;_-&quot;$&quot;\ * &quot;-&quot;_-;_-@_-"/>
    <numFmt numFmtId="167" formatCode="_(* #,##0.00_);_(* \(#,##0.00\);_(* &quot;-&quot;??_);_(@_)"/>
    <numFmt numFmtId="168" formatCode="_(&quot;$&quot;\ * #,##0_);_(&quot;$&quot;\ * \(#,##0\);_(&quot;$&quot;\ * &quot;-&quot;??_);_(@_)"/>
    <numFmt numFmtId="169" formatCode="_(&quot;$&quot;\ * #,##0.00_);_(&quot;$&quot;\ * \(#,##0.00\);_(&quot;$&quot;\ * &quot;-&quot;??_);_(@_)"/>
    <numFmt numFmtId="170" formatCode="0.000"/>
    <numFmt numFmtId="171" formatCode="&quot;$&quot;\ #,##0"/>
    <numFmt numFmtId="172" formatCode="_-&quot;$&quot;* #,##0_-;\-&quot;$&quot;* #,##0_-;_-&quot;$&quot;* &quot;-&quot;??_-;_-@_-"/>
    <numFmt numFmtId="173" formatCode="0.00000"/>
    <numFmt numFmtId="174" formatCode="0.0%"/>
    <numFmt numFmtId="175" formatCode="_-* #,##0_-;\-* #,##0_-;_-* &quot;-&quot;??_-;_-@_-"/>
    <numFmt numFmtId="176" formatCode="[$-400A]d&quot; de &quot;mmmm&quot; de &quot;yyyy;@"/>
    <numFmt numFmtId="177" formatCode="[$-300A]d&quot; de &quot;mmmm&quot; de &quot;yyyy;@"/>
    <numFmt numFmtId="178" formatCode="0.0000"/>
    <numFmt numFmtId="179" formatCode="_-* #,##0.000_-;\-* #,##0.000_-;_-* &quot;-&quot;??_-;_-@_-"/>
    <numFmt numFmtId="180" formatCode="000"/>
    <numFmt numFmtId="181" formatCode="&quot;$&quot;#,##0"/>
    <numFmt numFmtId="182" formatCode="_(&quot;$&quot;\ * #,##0.00000_);_(&quot;$&quot;\ * \(#,##0.00000\);_(&quot;$&quot;\ * &quot;-&quot;??_);_(@_)"/>
    <numFmt numFmtId="183" formatCode="_(* #,##0.000000_);_(* \(#,##0.000000\);_(* &quot;-&quot;??_);_(@_)"/>
    <numFmt numFmtId="184" formatCode="_(* #,##0_);_(* \(#,##0\);_(* &quot;-&quot;??_);_(@_)"/>
  </numFmts>
  <fonts count="149">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8"/>
      <color theme="1"/>
      <name val="Aptos Narrow"/>
      <family val="2"/>
      <scheme val="minor"/>
    </font>
    <font>
      <sz val="14"/>
      <color theme="0"/>
      <name val="Aptos Narrow"/>
      <family val="2"/>
      <scheme val="minor"/>
    </font>
    <font>
      <b/>
      <sz val="10"/>
      <color theme="1"/>
      <name val="Aptos Narrow"/>
      <family val="2"/>
      <scheme val="minor"/>
    </font>
    <font>
      <sz val="10"/>
      <color theme="1"/>
      <name val="Aptos Narrow"/>
      <family val="2"/>
      <scheme val="minor"/>
    </font>
    <font>
      <sz val="10"/>
      <color theme="0"/>
      <name val="Aptos Narrow"/>
      <family val="2"/>
      <scheme val="minor"/>
    </font>
    <font>
      <sz val="7"/>
      <color theme="1"/>
      <name val="Aptos Narrow"/>
      <family val="2"/>
      <scheme val="minor"/>
    </font>
    <font>
      <sz val="8"/>
      <name val="Arial"/>
      <family val="2"/>
    </font>
    <font>
      <b/>
      <sz val="8"/>
      <color theme="1"/>
      <name val="Aptos Narrow"/>
      <family val="2"/>
      <scheme val="minor"/>
    </font>
    <font>
      <sz val="10"/>
      <name val="Aptos Narrow"/>
      <family val="2"/>
      <scheme val="minor"/>
    </font>
    <font>
      <sz val="10"/>
      <name val="Calibri"/>
      <family val="2"/>
    </font>
    <font>
      <sz val="8"/>
      <name val="Aptos Narrow"/>
      <family val="2"/>
      <scheme val="minor"/>
    </font>
    <font>
      <sz val="6"/>
      <color theme="1"/>
      <name val="Aptos Narrow"/>
      <family val="2"/>
      <scheme val="minor"/>
    </font>
    <font>
      <sz val="8"/>
      <color theme="0" tint="-0.14999847407452621"/>
      <name val="Aptos Narrow"/>
      <family val="2"/>
      <scheme val="minor"/>
    </font>
    <font>
      <b/>
      <sz val="14"/>
      <color theme="0"/>
      <name val="Aptos Narrow"/>
      <family val="2"/>
      <scheme val="minor"/>
    </font>
    <font>
      <sz val="20"/>
      <color theme="1"/>
      <name val="Aptos Narrow"/>
      <family val="2"/>
      <scheme val="minor"/>
    </font>
    <font>
      <sz val="10"/>
      <color theme="1"/>
      <name val="Gilroy"/>
      <family val="3"/>
    </font>
    <font>
      <sz val="10"/>
      <color theme="1"/>
      <name val="Calibri"/>
      <family val="2"/>
    </font>
    <font>
      <sz val="14"/>
      <color theme="1"/>
      <name val="Aptos Narrow"/>
      <family val="2"/>
      <scheme val="minor"/>
    </font>
    <font>
      <sz val="10"/>
      <name val="Arial"/>
      <family val="2"/>
    </font>
    <font>
      <b/>
      <sz val="8"/>
      <color theme="1"/>
      <name val="Calibri"/>
      <family val="2"/>
    </font>
    <font>
      <sz val="8"/>
      <color theme="1"/>
      <name val="Calibri"/>
      <family val="2"/>
    </font>
    <font>
      <sz val="11"/>
      <color theme="1"/>
      <name val="Calibri"/>
      <family val="2"/>
    </font>
    <font>
      <b/>
      <sz val="10"/>
      <color theme="0"/>
      <name val="Calibri"/>
      <family val="2"/>
    </font>
    <font>
      <b/>
      <sz val="10"/>
      <color theme="8" tint="-0.249977111117893"/>
      <name val="Aptos Narrow"/>
      <family val="2"/>
      <scheme val="minor"/>
    </font>
    <font>
      <sz val="9"/>
      <color indexed="81"/>
      <name val="Tahoma"/>
      <family val="2"/>
    </font>
    <font>
      <b/>
      <sz val="9"/>
      <color indexed="81"/>
      <name val="Tahoma"/>
      <family val="2"/>
    </font>
    <font>
      <b/>
      <sz val="10"/>
      <color theme="0"/>
      <name val="Aptos Narrow"/>
      <family val="2"/>
      <scheme val="minor"/>
    </font>
    <font>
      <b/>
      <sz val="10"/>
      <name val="Aptos Narrow"/>
      <family val="2"/>
      <scheme val="minor"/>
    </font>
    <font>
      <b/>
      <sz val="8"/>
      <color theme="0"/>
      <name val="Aptos Narrow"/>
      <family val="2"/>
      <scheme val="minor"/>
    </font>
    <font>
      <sz val="10"/>
      <color theme="1"/>
      <name val="Segoe UI"/>
      <family val="2"/>
    </font>
    <font>
      <sz val="7"/>
      <color theme="1"/>
      <name val="Segoe UI"/>
      <family val="2"/>
    </font>
    <font>
      <b/>
      <sz val="10"/>
      <color theme="0"/>
      <name val="Segoe UI"/>
      <family val="2"/>
    </font>
    <font>
      <b/>
      <sz val="15"/>
      <color theme="0"/>
      <name val="Aptos Narrow"/>
      <family val="2"/>
      <scheme val="minor"/>
    </font>
    <font>
      <b/>
      <sz val="8"/>
      <color theme="3" tint="9.9978637043366805E-2"/>
      <name val="Aptos Narrow"/>
      <family val="2"/>
      <scheme val="minor"/>
    </font>
    <font>
      <sz val="8"/>
      <color theme="0"/>
      <name val="Aptos Narrow"/>
      <family val="2"/>
      <scheme val="minor"/>
    </font>
    <font>
      <b/>
      <sz val="7"/>
      <color theme="3" tint="9.9978637043366805E-2"/>
      <name val="Aptos Narrow"/>
      <family val="2"/>
      <scheme val="minor"/>
    </font>
    <font>
      <sz val="7"/>
      <color theme="0"/>
      <name val="Aptos Narrow"/>
      <family val="2"/>
      <scheme val="minor"/>
    </font>
    <font>
      <sz val="8"/>
      <color theme="1" tint="0.34998626667073579"/>
      <name val="Aptos Narrow"/>
      <family val="2"/>
      <scheme val="minor"/>
    </font>
    <font>
      <b/>
      <sz val="7"/>
      <color theme="0"/>
      <name val="Aptos Narrow"/>
      <family val="2"/>
      <scheme val="minor"/>
    </font>
    <font>
      <sz val="7"/>
      <color theme="1"/>
      <name val="Calibri"/>
      <family val="2"/>
    </font>
    <font>
      <sz val="12"/>
      <color theme="1"/>
      <name val="Aptos Narrow"/>
      <family val="2"/>
      <scheme val="minor"/>
    </font>
    <font>
      <sz val="11"/>
      <color rgb="FF000000"/>
      <name val="Calibri"/>
      <family val="2"/>
    </font>
    <font>
      <b/>
      <sz val="9"/>
      <color rgb="FF000000"/>
      <name val="Arial"/>
      <family val="2"/>
    </font>
    <font>
      <b/>
      <sz val="9"/>
      <color rgb="FF000000"/>
      <name val="Calibri"/>
      <family val="2"/>
    </font>
    <font>
      <sz val="12"/>
      <color rgb="FF000000"/>
      <name val="Arial"/>
      <family val="2"/>
    </font>
    <font>
      <sz val="12"/>
      <name val="Aptos Narrow"/>
      <family val="2"/>
      <scheme val="minor"/>
    </font>
    <font>
      <sz val="11"/>
      <name val="Aptos Narrow"/>
      <family val="2"/>
      <scheme val="minor"/>
    </font>
    <font>
      <b/>
      <sz val="8"/>
      <name val="Aptos Narrow"/>
      <family val="2"/>
      <scheme val="minor"/>
    </font>
    <font>
      <sz val="11"/>
      <color theme="2"/>
      <name val="Aptos Narrow"/>
      <family val="2"/>
      <scheme val="minor"/>
    </font>
    <font>
      <sz val="5"/>
      <color theme="1"/>
      <name val="Aptos Narrow"/>
      <family val="2"/>
      <scheme val="minor"/>
    </font>
    <font>
      <sz val="8"/>
      <color theme="2" tint="-9.9978637043366805E-2"/>
      <name val="Aptos Narrow"/>
      <family val="2"/>
      <scheme val="minor"/>
    </font>
    <font>
      <sz val="12"/>
      <color theme="0"/>
      <name val="Aptos Narrow"/>
      <family val="2"/>
      <scheme val="minor"/>
    </font>
    <font>
      <sz val="8"/>
      <color rgb="FFFF0000"/>
      <name val="Aptos Narrow"/>
      <family val="2"/>
      <scheme val="minor"/>
    </font>
    <font>
      <b/>
      <sz val="8"/>
      <color rgb="FFD9D9D9"/>
      <name val="Arial"/>
      <family val="2"/>
    </font>
    <font>
      <sz val="12"/>
      <color rgb="FF000000"/>
      <name val="Calibri"/>
      <family val="2"/>
    </font>
    <font>
      <sz val="12"/>
      <color rgb="FF000000"/>
      <name val="Aptos Narrow"/>
      <family val="2"/>
      <scheme val="minor"/>
    </font>
    <font>
      <b/>
      <sz val="10"/>
      <color theme="0" tint="-4.9989318521683403E-2"/>
      <name val="Aptos Display"/>
      <family val="2"/>
      <scheme val="major"/>
    </font>
    <font>
      <b/>
      <sz val="10"/>
      <color rgb="FFFFFF00"/>
      <name val="Aptos Display"/>
      <family val="2"/>
      <scheme val="major"/>
    </font>
    <font>
      <sz val="12"/>
      <name val="Aptos Display"/>
      <family val="2"/>
      <scheme val="major"/>
    </font>
    <font>
      <b/>
      <sz val="12"/>
      <name val="Aptos Display"/>
      <family val="2"/>
      <scheme val="major"/>
    </font>
    <font>
      <b/>
      <sz val="12"/>
      <color rgb="FFFF0000"/>
      <name val="Aptos Display"/>
      <family val="2"/>
      <scheme val="major"/>
    </font>
    <font>
      <sz val="12"/>
      <color rgb="FF000000"/>
      <name val="Aptos Display"/>
      <family val="2"/>
      <scheme val="major"/>
    </font>
    <font>
      <b/>
      <sz val="12"/>
      <color rgb="FF000000"/>
      <name val="Aptos Display"/>
      <family val="2"/>
      <scheme val="major"/>
    </font>
    <font>
      <b/>
      <sz val="12"/>
      <color theme="1"/>
      <name val="Aptos Narrow"/>
      <family val="2"/>
      <scheme val="minor"/>
    </font>
    <font>
      <b/>
      <sz val="10"/>
      <color theme="3"/>
      <name val="Aptos Narrow"/>
      <family val="2"/>
      <scheme val="minor"/>
    </font>
    <font>
      <b/>
      <sz val="8"/>
      <color theme="3"/>
      <name val="Aptos Narrow"/>
      <family val="2"/>
      <scheme val="minor"/>
    </font>
    <font>
      <sz val="8"/>
      <color theme="3"/>
      <name val="Aptos Narrow"/>
      <family val="2"/>
      <scheme val="minor"/>
    </font>
    <font>
      <sz val="11"/>
      <color rgb="FF00FFFF"/>
      <name val="Aptos Narrow"/>
      <family val="2"/>
      <scheme val="minor"/>
    </font>
    <font>
      <sz val="12"/>
      <color rgb="FFFF0000"/>
      <name val="Aptos Narrow"/>
      <family val="2"/>
      <scheme val="minor"/>
    </font>
    <font>
      <sz val="12"/>
      <color rgb="FFFF0000"/>
      <name val="Calibri"/>
      <family val="2"/>
    </font>
    <font>
      <b/>
      <sz val="12"/>
      <color theme="0"/>
      <name val="Aptos Narrow"/>
      <family val="2"/>
      <scheme val="minor"/>
    </font>
    <font>
      <b/>
      <sz val="12"/>
      <color theme="0"/>
      <name val="Calibri"/>
      <family val="2"/>
    </font>
    <font>
      <sz val="10"/>
      <color theme="0"/>
      <name val="Calibri"/>
      <family val="2"/>
    </font>
    <font>
      <sz val="14"/>
      <color rgb="FF3333FF"/>
      <name val="Aptos Narrow"/>
      <family val="2"/>
      <scheme val="minor"/>
    </font>
    <font>
      <b/>
      <sz val="6"/>
      <name val="Aptos Narrow"/>
      <family val="2"/>
      <scheme val="minor"/>
    </font>
    <font>
      <sz val="10"/>
      <color theme="1"/>
      <name val="Arial"/>
      <family val="2"/>
    </font>
    <font>
      <b/>
      <sz val="14"/>
      <color rgb="FF000000"/>
      <name val="Arial"/>
      <family val="2"/>
    </font>
    <font>
      <b/>
      <sz val="11"/>
      <color rgb="FF000000"/>
      <name val="Arial"/>
      <family val="2"/>
    </font>
    <font>
      <b/>
      <sz val="11"/>
      <color rgb="FF000000"/>
      <name val="Calibri"/>
      <family val="2"/>
    </font>
    <font>
      <b/>
      <sz val="14"/>
      <color rgb="FF000000"/>
      <name val="Calibri"/>
      <family val="2"/>
    </font>
    <font>
      <sz val="14"/>
      <color rgb="FF000000"/>
      <name val="Calibri"/>
      <family val="2"/>
    </font>
    <font>
      <u/>
      <sz val="11"/>
      <color rgb="FF000000"/>
      <name val="Calibri"/>
      <family val="2"/>
    </font>
    <font>
      <sz val="6"/>
      <color theme="0"/>
      <name val="Calibri"/>
      <family val="2"/>
    </font>
    <font>
      <b/>
      <sz val="6"/>
      <color theme="1"/>
      <name val="Aptos Narrow"/>
      <family val="2"/>
      <scheme val="minor"/>
    </font>
    <font>
      <sz val="8"/>
      <color theme="0"/>
      <name val="Calibri"/>
      <family val="2"/>
    </font>
    <font>
      <b/>
      <sz val="9"/>
      <color theme="1"/>
      <name val="Aptos Narrow"/>
      <family val="2"/>
      <scheme val="minor"/>
    </font>
    <font>
      <sz val="7"/>
      <color theme="0"/>
      <name val="Calibri"/>
      <family val="2"/>
    </font>
    <font>
      <sz val="6"/>
      <color theme="1"/>
      <name val="Aptos Narrow"/>
      <family val="2"/>
    </font>
    <font>
      <sz val="12"/>
      <name val="Arial"/>
      <family val="2"/>
    </font>
    <font>
      <sz val="8"/>
      <color theme="1"/>
      <name val="Aptos Display"/>
      <family val="2"/>
    </font>
    <font>
      <sz val="8"/>
      <name val="Aptos Display"/>
      <family val="2"/>
    </font>
    <font>
      <sz val="10"/>
      <color indexed="8"/>
      <name val="Arial"/>
      <family val="2"/>
    </font>
    <font>
      <b/>
      <sz val="12"/>
      <color rgb="FFD9D9D9"/>
      <name val="Aptos Display"/>
      <family val="2"/>
    </font>
    <font>
      <b/>
      <sz val="12"/>
      <color rgb="FFEB03CA"/>
      <name val="Aptos Display"/>
      <family val="2"/>
    </font>
    <font>
      <b/>
      <sz val="12"/>
      <color rgb="FF00B050"/>
      <name val="Aptos Display"/>
      <family val="2"/>
    </font>
    <font>
      <b/>
      <sz val="12"/>
      <color rgb="FFFFFFFF"/>
      <name val="Aptos Display"/>
      <family val="2"/>
    </font>
    <font>
      <b/>
      <sz val="12"/>
      <color rgb="FFFFFF00"/>
      <name val="Aptos Display"/>
      <family val="2"/>
    </font>
    <font>
      <b/>
      <sz val="12"/>
      <color rgb="FFFFC000"/>
      <name val="Aptos Display"/>
      <family val="2"/>
    </font>
    <font>
      <b/>
      <sz val="12"/>
      <color rgb="FF00FFFF"/>
      <name val="Aptos Display"/>
      <family val="2"/>
    </font>
    <font>
      <b/>
      <sz val="12"/>
      <color theme="0"/>
      <name val="Aptos Display"/>
      <family val="2"/>
    </font>
    <font>
      <b/>
      <sz val="12"/>
      <color theme="0" tint="-0.14999847407452621"/>
      <name val="Aptos Display"/>
      <family val="2"/>
    </font>
    <font>
      <sz val="11"/>
      <color rgb="FF000000"/>
      <name val="Aptos Narrow"/>
      <family val="2"/>
      <scheme val="minor"/>
    </font>
    <font>
      <b/>
      <sz val="7"/>
      <color theme="1"/>
      <name val="Aptos Narrow"/>
      <family val="2"/>
      <scheme val="minor"/>
    </font>
    <font>
      <b/>
      <sz val="10"/>
      <color theme="1"/>
      <name val="Arial"/>
      <family val="2"/>
    </font>
    <font>
      <sz val="36"/>
      <name val="Aptos Display"/>
      <family val="2"/>
    </font>
    <font>
      <b/>
      <sz val="10"/>
      <name val="Arial"/>
      <family val="2"/>
    </font>
    <font>
      <sz val="8"/>
      <color theme="0"/>
      <name val="Arial"/>
      <family val="2"/>
    </font>
    <font>
      <b/>
      <sz val="8"/>
      <color theme="1"/>
      <name val="Arial"/>
      <family val="2"/>
    </font>
    <font>
      <sz val="8"/>
      <color theme="1"/>
      <name val="Arial"/>
      <family val="2"/>
    </font>
    <font>
      <b/>
      <sz val="15"/>
      <color theme="1"/>
      <name val="Arial"/>
      <family val="2"/>
    </font>
    <font>
      <sz val="14"/>
      <color theme="1"/>
      <name val="Arial"/>
      <family val="2"/>
    </font>
    <font>
      <sz val="10"/>
      <color theme="0"/>
      <name val="Arial"/>
      <family val="2"/>
    </font>
    <font>
      <b/>
      <sz val="8"/>
      <color theme="0"/>
      <name val="Arial"/>
      <family val="2"/>
    </font>
    <font>
      <sz val="12"/>
      <name val="Calibri"/>
      <family val="2"/>
    </font>
    <font>
      <sz val="10"/>
      <color rgb="FFFFFF00"/>
      <name val="Aptos Narrow"/>
      <family val="2"/>
      <scheme val="minor"/>
    </font>
    <font>
      <b/>
      <sz val="14"/>
      <name val="Aptos Narrow"/>
      <family val="2"/>
      <scheme val="minor"/>
    </font>
    <font>
      <b/>
      <sz val="14"/>
      <color theme="1"/>
      <name val="Aptos Narrow"/>
      <family val="2"/>
      <scheme val="minor"/>
    </font>
    <font>
      <b/>
      <sz val="18"/>
      <color theme="0"/>
      <name val="Jost"/>
    </font>
    <font>
      <b/>
      <sz val="18"/>
      <color theme="1"/>
      <name val="Jost"/>
    </font>
    <font>
      <b/>
      <sz val="16"/>
      <name val="Jost"/>
    </font>
    <font>
      <b/>
      <sz val="16"/>
      <color theme="1"/>
      <name val="Jost"/>
    </font>
    <font>
      <b/>
      <sz val="14"/>
      <color theme="1"/>
      <name val="Jost"/>
    </font>
    <font>
      <sz val="16"/>
      <name val="Jost"/>
    </font>
    <font>
      <sz val="16"/>
      <color theme="1"/>
      <name val="Jost"/>
    </font>
    <font>
      <b/>
      <sz val="10"/>
      <color theme="1"/>
      <name val="Jost"/>
    </font>
    <font>
      <b/>
      <sz val="18"/>
      <name val="Jost"/>
    </font>
    <font>
      <b/>
      <sz val="14"/>
      <name val="Jost"/>
    </font>
    <font>
      <b/>
      <sz val="18"/>
      <color rgb="FFFF0000"/>
      <name val="Jost"/>
    </font>
    <font>
      <b/>
      <sz val="28"/>
      <color rgb="FFFF0000"/>
      <name val="Jost"/>
    </font>
    <font>
      <b/>
      <sz val="24"/>
      <color rgb="FFFF0000"/>
      <name val="Jost"/>
    </font>
    <font>
      <b/>
      <sz val="28"/>
      <name val="Jost"/>
    </font>
    <font>
      <b/>
      <sz val="20"/>
      <color theme="1"/>
      <name val="Jost"/>
    </font>
    <font>
      <sz val="28"/>
      <color rgb="FFFF0000"/>
      <name val="Arial"/>
      <family val="2"/>
    </font>
    <font>
      <sz val="11"/>
      <color theme="1"/>
      <name val="Jost"/>
    </font>
    <font>
      <sz val="20"/>
      <name val="Jost"/>
    </font>
    <font>
      <sz val="18"/>
      <color theme="1"/>
      <name val="Jost"/>
    </font>
    <font>
      <sz val="20"/>
      <color theme="1"/>
      <name val="Jost"/>
    </font>
    <font>
      <sz val="30"/>
      <color rgb="FFFF0000"/>
      <name val="Arial"/>
      <family val="2"/>
    </font>
    <font>
      <b/>
      <sz val="22"/>
      <color theme="1"/>
      <name val="Gilroy"/>
      <family val="3"/>
    </font>
    <font>
      <sz val="20"/>
      <color theme="1"/>
      <name val="Gilroy"/>
      <family val="3"/>
    </font>
    <font>
      <sz val="36"/>
      <color theme="1"/>
      <name val="Gilroy"/>
      <family val="3"/>
    </font>
    <font>
      <sz val="26"/>
      <color theme="1"/>
      <name val="Gilroy"/>
      <family val="3"/>
    </font>
    <font>
      <sz val="22"/>
      <color theme="1"/>
      <name val="Gilroy"/>
      <family val="3"/>
    </font>
    <font>
      <sz val="26"/>
      <color rgb="FFFF6600"/>
      <name val="Aptos Narrow"/>
      <family val="2"/>
    </font>
  </fonts>
  <fills count="5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1"/>
        <bgColor indexed="64"/>
      </patternFill>
    </fill>
    <fill>
      <patternFill patternType="solid">
        <fgColor rgb="FFFF0066"/>
        <bgColor indexed="64"/>
      </patternFill>
    </fill>
    <fill>
      <patternFill patternType="solid">
        <fgColor theme="3" tint="0.89999084444715716"/>
        <bgColor indexed="64"/>
      </patternFill>
    </fill>
    <fill>
      <patternFill patternType="solid">
        <fgColor theme="4" tint="-0.249977111117893"/>
        <bgColor indexed="22"/>
      </patternFill>
    </fill>
    <fill>
      <patternFill patternType="solid">
        <fgColor rgb="FF66FF33"/>
        <bgColor indexed="22"/>
      </patternFill>
    </fill>
    <fill>
      <patternFill patternType="solid">
        <fgColor theme="3" tint="0.249977111117893"/>
        <bgColor indexed="64"/>
      </patternFill>
    </fill>
    <fill>
      <patternFill patternType="solid">
        <fgColor theme="3" tint="0.249977111117893"/>
        <bgColor indexed="22"/>
      </patternFill>
    </fill>
    <fill>
      <patternFill patternType="solid">
        <fgColor rgb="FF66FF33"/>
        <bgColor indexed="64"/>
      </patternFill>
    </fill>
    <fill>
      <patternFill patternType="solid">
        <fgColor rgb="FFFF99CC"/>
        <bgColor rgb="FF000000"/>
      </patternFill>
    </fill>
    <fill>
      <patternFill patternType="solid">
        <fgColor rgb="FFCCCCFF"/>
        <bgColor rgb="FF000000"/>
      </patternFill>
    </fill>
    <fill>
      <patternFill patternType="solid">
        <fgColor rgb="FFFFFF66"/>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3333FF"/>
        <bgColor indexed="64"/>
      </patternFill>
    </fill>
    <fill>
      <patternFill patternType="solid">
        <fgColor rgb="FFF2F7FC"/>
        <bgColor indexed="64"/>
      </patternFill>
    </fill>
    <fill>
      <patternFill patternType="solid">
        <fgColor rgb="FF06CAC5"/>
        <bgColor rgb="FF000000"/>
      </patternFill>
    </fill>
    <fill>
      <patternFill patternType="solid">
        <fgColor rgb="FFCCFFFF"/>
        <bgColor rgb="FF000000"/>
      </patternFill>
    </fill>
    <fill>
      <patternFill patternType="solid">
        <fgColor rgb="FFFFCC99"/>
        <bgColor rgb="FF000000"/>
      </patternFill>
    </fill>
    <fill>
      <patternFill patternType="solid">
        <fgColor rgb="FFE2FFC5"/>
        <bgColor rgb="FF000000"/>
      </patternFill>
    </fill>
    <fill>
      <patternFill patternType="solid">
        <fgColor rgb="FFFF99FF"/>
        <bgColor rgb="FF000000"/>
      </patternFill>
    </fill>
    <fill>
      <patternFill patternType="solid">
        <fgColor rgb="FFEDFFDB"/>
        <bgColor rgb="FF000000"/>
      </patternFill>
    </fill>
    <fill>
      <patternFill patternType="solid">
        <fgColor rgb="FFFF9999"/>
        <bgColor rgb="FF000000"/>
      </patternFill>
    </fill>
    <fill>
      <patternFill patternType="solid">
        <fgColor rgb="FFCCFF99"/>
        <bgColor rgb="FF000000"/>
      </patternFill>
    </fill>
    <fill>
      <patternFill patternType="solid">
        <fgColor theme="4"/>
        <bgColor indexed="64"/>
      </patternFill>
    </fill>
    <fill>
      <patternFill patternType="solid">
        <fgColor rgb="FF00263A"/>
        <bgColor indexed="64"/>
      </patternFill>
    </fill>
    <fill>
      <patternFill patternType="solid">
        <fgColor rgb="FFFFFFFF"/>
        <bgColor indexed="64"/>
      </patternFill>
    </fill>
    <fill>
      <patternFill patternType="solid">
        <fgColor theme="3"/>
        <bgColor indexed="64"/>
      </patternFill>
    </fill>
    <fill>
      <patternFill patternType="solid">
        <fgColor theme="7" tint="-0.499984740745262"/>
        <bgColor indexed="64"/>
      </patternFill>
    </fill>
    <fill>
      <patternFill patternType="solid">
        <fgColor rgb="FF002060"/>
        <bgColor rgb="FF000000"/>
      </patternFill>
    </fill>
    <fill>
      <patternFill patternType="solid">
        <fgColor theme="1"/>
        <bgColor rgb="FF000000"/>
      </patternFill>
    </fill>
    <fill>
      <patternFill patternType="solid">
        <fgColor theme="1" tint="4.9989318521683403E-2"/>
        <bgColor rgb="FF000000"/>
      </patternFill>
    </fill>
    <fill>
      <patternFill patternType="solid">
        <fgColor rgb="FF002060"/>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C000"/>
        <bgColor rgb="FF000000"/>
      </patternFill>
    </fill>
    <fill>
      <patternFill patternType="solid">
        <fgColor rgb="FFE8FEB8"/>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92D050"/>
        <bgColor indexed="22"/>
      </patternFill>
    </fill>
    <fill>
      <patternFill patternType="solid">
        <fgColor theme="0"/>
        <bgColor indexed="22"/>
      </patternFill>
    </fill>
    <fill>
      <patternFill patternType="solid">
        <fgColor rgb="FFFBFCD8"/>
        <bgColor indexed="22"/>
      </patternFill>
    </fill>
    <fill>
      <patternFill patternType="solid">
        <fgColor rgb="FFEEF3BD"/>
        <bgColor indexed="22"/>
      </patternFill>
    </fill>
    <fill>
      <patternFill patternType="solid">
        <fgColor rgb="FFFBFCD8"/>
        <bgColor indexed="64"/>
      </patternFill>
    </fill>
    <fill>
      <patternFill patternType="solid">
        <fgColor theme="0" tint="-0.14999847407452621"/>
        <bgColor indexed="22"/>
      </patternFill>
    </fill>
    <fill>
      <patternFill patternType="solid">
        <fgColor rgb="FFFFFF99"/>
        <bgColor indexed="64"/>
      </patternFill>
    </fill>
    <fill>
      <patternFill patternType="solid">
        <fgColor rgb="FFFF0000"/>
        <bgColor indexed="64"/>
      </patternFill>
    </fill>
  </fills>
  <borders count="19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rgb="FF000000"/>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medium">
        <color rgb="FFFFC000"/>
      </left>
      <right style="medium">
        <color rgb="FFFFC000"/>
      </right>
      <top style="medium">
        <color rgb="FFFFC000"/>
      </top>
      <bottom style="medium">
        <color rgb="FFFFC000"/>
      </bottom>
      <diagonal/>
    </border>
    <border>
      <left style="thin">
        <color rgb="FFFFC000"/>
      </left>
      <right style="thin">
        <color rgb="FFFFC000"/>
      </right>
      <top style="thin">
        <color rgb="FFFFC000"/>
      </top>
      <bottom style="thin">
        <color rgb="FFFFC000"/>
      </bottom>
      <diagonal/>
    </border>
    <border>
      <left/>
      <right style="medium">
        <color rgb="FFFFC000"/>
      </right>
      <top style="medium">
        <color rgb="FFFFC000"/>
      </top>
      <bottom style="medium">
        <color rgb="FFFFC000"/>
      </bottom>
      <diagonal/>
    </border>
    <border>
      <left style="medium">
        <color rgb="FFFFC000"/>
      </left>
      <right/>
      <top style="medium">
        <color rgb="FFFFC000"/>
      </top>
      <bottom style="medium">
        <color rgb="FFFFC000"/>
      </bottom>
      <diagonal/>
    </border>
    <border>
      <left style="medium">
        <color indexed="64"/>
      </left>
      <right/>
      <top style="thin">
        <color indexed="64"/>
      </top>
      <bottom style="medium">
        <color indexed="64"/>
      </bottom>
      <diagonal/>
    </border>
    <border>
      <left style="thin">
        <color rgb="FF000000"/>
      </left>
      <right/>
      <top/>
      <bottom/>
      <diagonal/>
    </border>
    <border>
      <left style="thin">
        <color indexed="64"/>
      </left>
      <right style="medium">
        <color indexed="64"/>
      </right>
      <top style="thin">
        <color indexed="64"/>
      </top>
      <bottom/>
      <diagonal/>
    </border>
    <border>
      <left/>
      <right/>
      <top style="medium">
        <color rgb="FFFFC000"/>
      </top>
      <bottom style="medium">
        <color rgb="FFFFC000"/>
      </bottom>
      <diagonal/>
    </border>
    <border>
      <left style="medium">
        <color rgb="FFFFC000"/>
      </left>
      <right style="medium">
        <color rgb="FFFFC000"/>
      </right>
      <top style="medium">
        <color rgb="FFFFC000"/>
      </top>
      <bottom/>
      <diagonal/>
    </border>
    <border>
      <left style="medium">
        <color rgb="FFFFC000"/>
      </left>
      <right style="thin">
        <color indexed="64"/>
      </right>
      <top style="medium">
        <color rgb="FFFFC000"/>
      </top>
      <bottom style="thin">
        <color indexed="64"/>
      </bottom>
      <diagonal/>
    </border>
    <border>
      <left style="thin">
        <color indexed="64"/>
      </left>
      <right style="thin">
        <color indexed="64"/>
      </right>
      <top style="medium">
        <color rgb="FFFFC000"/>
      </top>
      <bottom style="thin">
        <color indexed="64"/>
      </bottom>
      <diagonal/>
    </border>
    <border>
      <left style="thin">
        <color indexed="64"/>
      </left>
      <right style="medium">
        <color rgb="FFFFC000"/>
      </right>
      <top style="medium">
        <color rgb="FFFFC000"/>
      </top>
      <bottom style="thin">
        <color indexed="64"/>
      </bottom>
      <diagonal/>
    </border>
    <border>
      <left style="medium">
        <color rgb="FFFFC000"/>
      </left>
      <right style="thin">
        <color indexed="64"/>
      </right>
      <top style="thin">
        <color indexed="64"/>
      </top>
      <bottom style="thin">
        <color indexed="64"/>
      </bottom>
      <diagonal/>
    </border>
    <border>
      <left style="thin">
        <color indexed="64"/>
      </left>
      <right style="medium">
        <color rgb="FFFFC000"/>
      </right>
      <top style="thin">
        <color indexed="64"/>
      </top>
      <bottom style="thin">
        <color indexed="64"/>
      </bottom>
      <diagonal/>
    </border>
    <border>
      <left style="medium">
        <color rgb="FFFFC000"/>
      </left>
      <right style="thin">
        <color indexed="64"/>
      </right>
      <top style="thin">
        <color indexed="64"/>
      </top>
      <bottom style="medium">
        <color rgb="FFFFC000"/>
      </bottom>
      <diagonal/>
    </border>
    <border>
      <left style="thin">
        <color indexed="64"/>
      </left>
      <right style="thin">
        <color indexed="64"/>
      </right>
      <top style="thin">
        <color indexed="64"/>
      </top>
      <bottom style="medium">
        <color rgb="FFFFC000"/>
      </bottom>
      <diagonal/>
    </border>
    <border>
      <left style="thin">
        <color indexed="64"/>
      </left>
      <right style="medium">
        <color rgb="FFFFC000"/>
      </right>
      <top style="thin">
        <color indexed="64"/>
      </top>
      <bottom style="medium">
        <color rgb="FFFFC000"/>
      </bottom>
      <diagonal/>
    </border>
    <border>
      <left/>
      <right style="thin">
        <color indexed="64"/>
      </right>
      <top style="medium">
        <color rgb="FFFFC000"/>
      </top>
      <bottom style="thin">
        <color indexed="64"/>
      </bottom>
      <diagonal/>
    </border>
    <border>
      <left/>
      <right style="thin">
        <color indexed="64"/>
      </right>
      <top style="thin">
        <color indexed="64"/>
      </top>
      <bottom style="medium">
        <color rgb="FFFFC000"/>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medium">
        <color rgb="FFFFC000"/>
      </right>
      <top style="thin">
        <color indexed="64"/>
      </top>
      <bottom/>
      <diagonal/>
    </border>
    <border>
      <left/>
      <right style="medium">
        <color rgb="FFFFC000"/>
      </right>
      <top/>
      <bottom/>
      <diagonal/>
    </border>
    <border>
      <left style="thin">
        <color indexed="64"/>
      </left>
      <right/>
      <top/>
      <bottom style="medium">
        <color rgb="FFFFC000"/>
      </bottom>
      <diagonal/>
    </border>
    <border>
      <left/>
      <right style="medium">
        <color rgb="FFFFC000"/>
      </right>
      <top/>
      <bottom style="medium">
        <color rgb="FFFFC000"/>
      </bottom>
      <diagonal/>
    </border>
    <border>
      <left style="thin">
        <color indexed="64"/>
      </left>
      <right/>
      <top style="thin">
        <color indexed="64"/>
      </top>
      <bottom style="medium">
        <color rgb="FFFFC000"/>
      </bottom>
      <diagonal/>
    </border>
    <border>
      <left/>
      <right/>
      <top style="thin">
        <color indexed="64"/>
      </top>
      <bottom style="medium">
        <color rgb="FFFFC000"/>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top style="medium">
        <color indexed="64"/>
      </top>
      <bottom/>
      <diagonal/>
    </border>
    <border>
      <left style="medium">
        <color rgb="FFFFC000"/>
      </left>
      <right style="thin">
        <color indexed="64"/>
      </right>
      <top style="medium">
        <color rgb="FFFFC000"/>
      </top>
      <bottom style="medium">
        <color rgb="FFFFC000"/>
      </bottom>
      <diagonal/>
    </border>
    <border>
      <left style="thin">
        <color indexed="64"/>
      </left>
      <right style="thin">
        <color indexed="64"/>
      </right>
      <top style="medium">
        <color rgb="FFFFC000"/>
      </top>
      <bottom style="medium">
        <color rgb="FFFFC000"/>
      </bottom>
      <diagonal/>
    </border>
    <border>
      <left style="thin">
        <color indexed="64"/>
      </left>
      <right style="medium">
        <color rgb="FFFFC000"/>
      </right>
      <top style="medium">
        <color rgb="FFFFC000"/>
      </top>
      <bottom style="medium">
        <color rgb="FFFFC000"/>
      </bottom>
      <diagonal/>
    </border>
    <border>
      <left/>
      <right style="thin">
        <color theme="1"/>
      </right>
      <top style="thin">
        <color theme="1"/>
      </top>
      <bottom style="thin">
        <color theme="1"/>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style="medium">
        <color rgb="FFFFC000"/>
      </left>
      <right/>
      <top/>
      <bottom style="medium">
        <color rgb="FFFFC000"/>
      </bottom>
      <diagonal/>
    </border>
    <border>
      <left/>
      <right/>
      <top/>
      <bottom style="medium">
        <color rgb="FFFFC000"/>
      </bottom>
      <diagonal/>
    </border>
    <border>
      <left/>
      <right style="thick">
        <color rgb="FFFFC000"/>
      </right>
      <top style="medium">
        <color rgb="FFFFC000"/>
      </top>
      <bottom/>
      <diagonal/>
    </border>
    <border>
      <left style="thick">
        <color rgb="FFFFC000"/>
      </left>
      <right/>
      <top style="medium">
        <color rgb="FFFFC000"/>
      </top>
      <bottom/>
      <diagonal/>
    </border>
    <border>
      <left/>
      <right style="thick">
        <color rgb="FFFFC000"/>
      </right>
      <top/>
      <bottom style="medium">
        <color rgb="FFFFC000"/>
      </bottom>
      <diagonal/>
    </border>
    <border>
      <left style="thick">
        <color rgb="FFFFC000"/>
      </left>
      <right/>
      <top/>
      <bottom style="medium">
        <color rgb="FFFFC000"/>
      </bottom>
      <diagonal/>
    </border>
    <border>
      <left style="thin">
        <color theme="1"/>
      </left>
      <right/>
      <top style="thin">
        <color theme="1"/>
      </top>
      <bottom style="thin">
        <color theme="1"/>
      </bottom>
      <diagonal/>
    </border>
    <border>
      <left style="thick">
        <color rgb="FFFFC000"/>
      </left>
      <right style="thick">
        <color rgb="FFFFC000"/>
      </right>
      <top style="thick">
        <color rgb="FFFFC000"/>
      </top>
      <bottom/>
      <diagonal/>
    </border>
    <border>
      <left style="mediumDashed">
        <color theme="1"/>
      </left>
      <right/>
      <top style="mediumDashed">
        <color theme="1"/>
      </top>
      <bottom/>
      <diagonal/>
    </border>
    <border>
      <left/>
      <right/>
      <top style="mediumDashed">
        <color theme="1"/>
      </top>
      <bottom/>
      <diagonal/>
    </border>
    <border>
      <left/>
      <right style="thin">
        <color indexed="64"/>
      </right>
      <top style="mediumDashed">
        <color theme="1"/>
      </top>
      <bottom/>
      <diagonal/>
    </border>
    <border>
      <left style="thin">
        <color indexed="64"/>
      </left>
      <right style="thin">
        <color indexed="64"/>
      </right>
      <top style="mediumDashed">
        <color theme="1"/>
      </top>
      <bottom style="thin">
        <color indexed="64"/>
      </bottom>
      <diagonal/>
    </border>
    <border>
      <left style="thin">
        <color indexed="64"/>
      </left>
      <right/>
      <top style="mediumDashed">
        <color theme="1"/>
      </top>
      <bottom style="thin">
        <color indexed="64"/>
      </bottom>
      <diagonal/>
    </border>
    <border>
      <left/>
      <right/>
      <top style="mediumDashed">
        <color theme="1"/>
      </top>
      <bottom style="thin">
        <color indexed="64"/>
      </bottom>
      <diagonal/>
    </border>
    <border>
      <left/>
      <right style="thin">
        <color auto="1"/>
      </right>
      <top style="mediumDashed">
        <color theme="1"/>
      </top>
      <bottom style="thin">
        <color auto="1"/>
      </bottom>
      <diagonal/>
    </border>
    <border>
      <left/>
      <right style="mediumDashed">
        <color theme="1"/>
      </right>
      <top style="mediumDashed">
        <color theme="1"/>
      </top>
      <bottom style="thin">
        <color indexed="64"/>
      </bottom>
      <diagonal/>
    </border>
    <border>
      <left style="mediumDashed">
        <color theme="1"/>
      </left>
      <right/>
      <top/>
      <bottom style="thin">
        <color indexed="64"/>
      </bottom>
      <diagonal/>
    </border>
    <border>
      <left/>
      <right style="mediumDashed">
        <color theme="1"/>
      </right>
      <top style="thin">
        <color auto="1"/>
      </top>
      <bottom style="thin">
        <color auto="1"/>
      </bottom>
      <diagonal/>
    </border>
    <border>
      <left style="mediumDashed">
        <color theme="1"/>
      </left>
      <right style="thin">
        <color indexed="64"/>
      </right>
      <top style="thin">
        <color indexed="64"/>
      </top>
      <bottom style="thin">
        <color indexed="64"/>
      </bottom>
      <diagonal/>
    </border>
    <border>
      <left style="mediumDashed">
        <color theme="1"/>
      </left>
      <right/>
      <top style="thin">
        <color indexed="64"/>
      </top>
      <bottom/>
      <diagonal/>
    </border>
    <border>
      <left style="mediumDashed">
        <color theme="1"/>
      </left>
      <right/>
      <top/>
      <bottom/>
      <diagonal/>
    </border>
    <border>
      <left style="thin">
        <color indexed="64"/>
      </left>
      <right style="mediumDashed">
        <color theme="1"/>
      </right>
      <top style="thin">
        <color indexed="64"/>
      </top>
      <bottom style="thin">
        <color indexed="64"/>
      </bottom>
      <diagonal/>
    </border>
    <border>
      <left/>
      <right style="mediumDashed">
        <color theme="1"/>
      </right>
      <top style="thin">
        <color indexed="64"/>
      </top>
      <bottom/>
      <diagonal/>
    </border>
    <border>
      <left/>
      <right style="mediumDashed">
        <color theme="1"/>
      </right>
      <top/>
      <bottom/>
      <diagonal/>
    </border>
    <border>
      <left/>
      <right style="mediumDashed">
        <color theme="1"/>
      </right>
      <top/>
      <bottom style="thin">
        <color indexed="64"/>
      </bottom>
      <diagonal/>
    </border>
    <border>
      <left style="mediumDashed">
        <color rgb="FFFFC000"/>
      </left>
      <right/>
      <top style="mediumDashed">
        <color rgb="FFFFC000"/>
      </top>
      <bottom/>
      <diagonal/>
    </border>
    <border>
      <left/>
      <right/>
      <top style="mediumDashed">
        <color rgb="FFFFC000"/>
      </top>
      <bottom/>
      <diagonal/>
    </border>
    <border>
      <left/>
      <right style="thin">
        <color indexed="64"/>
      </right>
      <top style="mediumDashed">
        <color rgb="FFFFC000"/>
      </top>
      <bottom/>
      <diagonal/>
    </border>
    <border>
      <left style="thin">
        <color indexed="64"/>
      </left>
      <right style="thin">
        <color indexed="64"/>
      </right>
      <top style="mediumDashed">
        <color rgb="FFFFC000"/>
      </top>
      <bottom style="thin">
        <color indexed="64"/>
      </bottom>
      <diagonal/>
    </border>
    <border>
      <left style="thin">
        <color indexed="64"/>
      </left>
      <right/>
      <top style="mediumDashed">
        <color rgb="FFFFC000"/>
      </top>
      <bottom style="thin">
        <color indexed="64"/>
      </bottom>
      <diagonal/>
    </border>
    <border>
      <left/>
      <right/>
      <top style="mediumDashed">
        <color rgb="FFFFC000"/>
      </top>
      <bottom style="thin">
        <color indexed="64"/>
      </bottom>
      <diagonal/>
    </border>
    <border>
      <left/>
      <right style="thin">
        <color auto="1"/>
      </right>
      <top style="mediumDashed">
        <color rgb="FFFFC000"/>
      </top>
      <bottom style="thin">
        <color auto="1"/>
      </bottom>
      <diagonal/>
    </border>
    <border>
      <left/>
      <right style="mediumDashed">
        <color rgb="FFFFC000"/>
      </right>
      <top style="mediumDashed">
        <color rgb="FFFFC000"/>
      </top>
      <bottom style="thin">
        <color auto="1"/>
      </bottom>
      <diagonal/>
    </border>
    <border>
      <left style="mediumDashed">
        <color rgb="FFFFC000"/>
      </left>
      <right style="thin">
        <color indexed="64"/>
      </right>
      <top style="thin">
        <color indexed="64"/>
      </top>
      <bottom style="thin">
        <color indexed="64"/>
      </bottom>
      <diagonal/>
    </border>
    <border>
      <left/>
      <right style="mediumDashed">
        <color rgb="FFFFC000"/>
      </right>
      <top style="thin">
        <color auto="1"/>
      </top>
      <bottom style="thin">
        <color auto="1"/>
      </bottom>
      <diagonal/>
    </border>
    <border>
      <left style="mediumDashed">
        <color rgb="FFFFC000"/>
      </left>
      <right/>
      <top style="thin">
        <color indexed="64"/>
      </top>
      <bottom style="thin">
        <color indexed="64"/>
      </bottom>
      <diagonal/>
    </border>
    <border>
      <left style="thin">
        <color indexed="64"/>
      </left>
      <right style="mediumDashed">
        <color rgb="FFFFC000"/>
      </right>
      <top style="thin">
        <color indexed="64"/>
      </top>
      <bottom style="thin">
        <color indexed="64"/>
      </bottom>
      <diagonal/>
    </border>
    <border>
      <left style="mediumDashed">
        <color rgb="FFFFC000"/>
      </left>
      <right style="thin">
        <color indexed="64"/>
      </right>
      <top/>
      <bottom style="mediumDashed">
        <color rgb="FFFFC000"/>
      </bottom>
      <diagonal/>
    </border>
    <border>
      <left style="thin">
        <color indexed="64"/>
      </left>
      <right style="thin">
        <color indexed="64"/>
      </right>
      <top/>
      <bottom style="mediumDashed">
        <color rgb="FFFFC000"/>
      </bottom>
      <diagonal/>
    </border>
    <border>
      <left/>
      <right/>
      <top/>
      <bottom style="mediumDashed">
        <color rgb="FFFFC000"/>
      </bottom>
      <diagonal/>
    </border>
    <border>
      <left style="thin">
        <color indexed="64"/>
      </left>
      <right style="mediumDashed">
        <color rgb="FFFFC000"/>
      </right>
      <top/>
      <bottom style="mediumDashed">
        <color rgb="FFFFC000"/>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theme="1"/>
      </top>
      <bottom style="medium">
        <color theme="1"/>
      </bottom>
      <diagonal/>
    </border>
    <border>
      <left/>
      <right/>
      <top style="medium">
        <color theme="1"/>
      </top>
      <bottom style="medium">
        <color theme="1"/>
      </bottom>
      <diagonal/>
    </border>
    <border>
      <left style="thin">
        <color indexed="64"/>
      </left>
      <right/>
      <top style="medium">
        <color indexed="64"/>
      </top>
      <bottom style="thin">
        <color indexed="64"/>
      </bottom>
      <diagonal/>
    </border>
    <border>
      <left style="medium">
        <color theme="1"/>
      </left>
      <right/>
      <top style="medium">
        <color theme="1"/>
      </top>
      <bottom/>
      <diagonal/>
    </border>
    <border>
      <left/>
      <right/>
      <top style="medium">
        <color theme="1"/>
      </top>
      <bottom/>
      <diagonal/>
    </border>
    <border>
      <left/>
      <right style="thin">
        <color indexed="64"/>
      </right>
      <top style="medium">
        <color theme="1"/>
      </top>
      <bottom/>
      <diagonal/>
    </border>
    <border>
      <left style="medium">
        <color theme="1"/>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1"/>
      </left>
      <right/>
      <top/>
      <bottom style="medium">
        <color theme="1"/>
      </bottom>
      <diagonal/>
    </border>
    <border>
      <left/>
      <right/>
      <top/>
      <bottom style="medium">
        <color theme="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diagonal/>
    </border>
    <border>
      <left style="medium">
        <color indexed="64"/>
      </left>
      <right/>
      <top style="medium">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rgb="FFA4BED4"/>
      </left>
      <right style="thin">
        <color rgb="FFA4BED4"/>
      </right>
      <top style="thin">
        <color rgb="FFA4BED4"/>
      </top>
      <bottom style="thin">
        <color rgb="FFA4BED4"/>
      </bottom>
      <diagonal/>
    </border>
    <border>
      <left style="medium">
        <color indexed="64"/>
      </left>
      <right style="thin">
        <color indexed="64"/>
      </right>
      <top style="medium">
        <color indexed="64"/>
      </top>
      <bottom style="medium">
        <color theme="1"/>
      </bottom>
      <diagonal/>
    </border>
    <border>
      <left style="thin">
        <color indexed="64"/>
      </left>
      <right style="thin">
        <color indexed="64"/>
      </right>
      <top style="medium">
        <color indexed="64"/>
      </top>
      <bottom style="medium">
        <color theme="1"/>
      </bottom>
      <diagonal/>
    </border>
    <border>
      <left style="thin">
        <color indexed="64"/>
      </left>
      <right/>
      <top style="medium">
        <color indexed="64"/>
      </top>
      <bottom style="medium">
        <color theme="1"/>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style="mediumDashed">
        <color theme="1"/>
      </left>
      <right/>
      <top/>
      <bottom style="mediumDashed">
        <color theme="1"/>
      </bottom>
      <diagonal/>
    </border>
    <border>
      <left/>
      <right style="thin">
        <color auto="1"/>
      </right>
      <top/>
      <bottom style="mediumDashed">
        <color theme="1"/>
      </bottom>
      <diagonal/>
    </border>
    <border>
      <left style="thin">
        <color indexed="64"/>
      </left>
      <right style="thin">
        <color indexed="64"/>
      </right>
      <top/>
      <bottom style="mediumDashed">
        <color theme="1"/>
      </bottom>
      <diagonal/>
    </border>
    <border>
      <left style="thin">
        <color indexed="64"/>
      </left>
      <right/>
      <top/>
      <bottom style="mediumDashed">
        <color theme="1"/>
      </bottom>
      <diagonal/>
    </border>
    <border>
      <left style="thin">
        <color theme="1"/>
      </left>
      <right/>
      <top/>
      <bottom style="mediumDashed">
        <color theme="1"/>
      </bottom>
      <diagonal/>
    </border>
    <border>
      <left style="thin">
        <color indexed="64"/>
      </left>
      <right style="thin">
        <color indexed="64"/>
      </right>
      <top/>
      <bottom style="mediumDashed">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bottom style="mediumDashed">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theme="1"/>
      </left>
      <right/>
      <top style="thin">
        <color auto="1"/>
      </top>
      <bottom style="medium">
        <color theme="1"/>
      </bottom>
      <diagonal/>
    </border>
    <border>
      <left/>
      <right/>
      <top style="thin">
        <color auto="1"/>
      </top>
      <bottom style="medium">
        <color theme="1"/>
      </bottom>
      <diagonal/>
    </border>
    <border>
      <left/>
      <right style="medium">
        <color indexed="64"/>
      </right>
      <top style="thin">
        <color auto="1"/>
      </top>
      <bottom style="medium">
        <color theme="1"/>
      </bottom>
      <diagonal/>
    </border>
    <border>
      <left/>
      <right style="thin">
        <color indexed="64"/>
      </right>
      <top style="medium">
        <color theme="1"/>
      </top>
      <bottom style="medium">
        <color theme="1"/>
      </bottom>
      <diagonal/>
    </border>
    <border>
      <left/>
      <right style="medium">
        <color indexed="64"/>
      </right>
      <top style="medium">
        <color theme="1"/>
      </top>
      <bottom/>
      <diagonal/>
    </border>
    <border>
      <left style="medium">
        <color indexed="64"/>
      </left>
      <right/>
      <top style="medium">
        <color theme="1"/>
      </top>
      <bottom/>
      <diagonal/>
    </border>
    <border>
      <left style="thin">
        <color indexed="64"/>
      </left>
      <right/>
      <top style="medium">
        <color theme="1"/>
      </top>
      <bottom style="thin">
        <color indexed="64"/>
      </bottom>
      <diagonal/>
    </border>
    <border>
      <left/>
      <right/>
      <top style="medium">
        <color theme="1"/>
      </top>
      <bottom style="thin">
        <color indexed="64"/>
      </bottom>
      <diagonal/>
    </border>
    <border>
      <left/>
      <right style="thin">
        <color indexed="64"/>
      </right>
      <top style="medium">
        <color theme="1"/>
      </top>
      <bottom style="thin">
        <color indexed="64"/>
      </bottom>
      <diagonal/>
    </border>
    <border>
      <left style="medium">
        <color theme="1"/>
      </left>
      <right style="thin">
        <color indexed="64"/>
      </right>
      <top style="medium">
        <color theme="1"/>
      </top>
      <bottom style="thin">
        <color indexed="64"/>
      </bottom>
      <diagonal/>
    </border>
    <border>
      <left style="thick">
        <color indexed="64"/>
      </left>
      <right/>
      <top/>
      <bottom/>
      <diagonal/>
    </border>
    <border>
      <left style="thin">
        <color indexed="64"/>
      </left>
      <right style="medium">
        <color rgb="FFFFC000"/>
      </right>
      <top style="thin">
        <color indexed="64"/>
      </top>
      <bottom/>
      <diagonal/>
    </border>
    <border>
      <left style="thin">
        <color indexed="64"/>
      </left>
      <right style="medium">
        <color rgb="FFFFC000"/>
      </right>
      <top/>
      <bottom/>
      <diagonal/>
    </border>
    <border>
      <left style="thin">
        <color indexed="64"/>
      </left>
      <right style="medium">
        <color rgb="FFFFC000"/>
      </right>
      <top/>
      <bottom style="thin">
        <color indexed="64"/>
      </bottom>
      <diagonal/>
    </border>
    <border>
      <left style="medium">
        <color rgb="FFFFC000"/>
      </left>
      <right style="thin">
        <color indexed="64"/>
      </right>
      <top style="medium">
        <color rgb="FFFFC000"/>
      </top>
      <bottom/>
      <diagonal/>
    </border>
    <border>
      <left style="medium">
        <color rgb="FFFFC000"/>
      </left>
      <right style="thin">
        <color indexed="64"/>
      </right>
      <top/>
      <bottom/>
      <diagonal/>
    </border>
    <border>
      <left style="medium">
        <color rgb="FFFFC000"/>
      </left>
      <right style="thin">
        <color indexed="64"/>
      </right>
      <top/>
      <bottom style="medium">
        <color rgb="FFFFC000"/>
      </bottom>
      <diagonal/>
    </border>
  </borders>
  <cellStyleXfs count="15">
    <xf numFmtId="0" fontId="0" fillId="0" borderId="0"/>
    <xf numFmtId="44"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xf numFmtId="0" fontId="11" fillId="0" borderId="0"/>
    <xf numFmtId="167" fontId="1" fillId="0" borderId="0" applyFont="0" applyFill="0" applyBorder="0" applyAlignment="0" applyProtection="0"/>
    <xf numFmtId="0" fontId="23" fillId="0" borderId="0"/>
    <xf numFmtId="43" fontId="1" fillId="0" borderId="0" applyFont="0" applyFill="0" applyBorder="0" applyAlignment="0" applyProtection="0"/>
    <xf numFmtId="0" fontId="23" fillId="0" borderId="0"/>
    <xf numFmtId="0" fontId="11" fillId="0" borderId="0"/>
    <xf numFmtId="0" fontId="23" fillId="0" borderId="0"/>
    <xf numFmtId="9" fontId="23" fillId="0" borderId="0" applyFont="0" applyFill="0" applyBorder="0" applyAlignment="0" applyProtection="0"/>
    <xf numFmtId="0" fontId="96" fillId="37" borderId="150" applyNumberFormat="0" applyProtection="0">
      <alignment horizontal="left"/>
    </xf>
    <xf numFmtId="0" fontId="96" fillId="37" borderId="150" applyNumberFormat="0" applyProtection="0">
      <alignment horizontal="left"/>
    </xf>
    <xf numFmtId="166" fontId="1" fillId="0" borderId="0" applyFont="0" applyFill="0" applyBorder="0" applyAlignment="0" applyProtection="0"/>
  </cellStyleXfs>
  <cellXfs count="1356">
    <xf numFmtId="0" fontId="0" fillId="0" borderId="0" xfId="0"/>
    <xf numFmtId="0" fontId="5" fillId="0" borderId="0" xfId="0" applyFont="1"/>
    <xf numFmtId="0" fontId="8" fillId="0" borderId="0" xfId="0" applyFont="1"/>
    <xf numFmtId="0" fontId="16" fillId="0" borderId="0" xfId="0" applyFont="1"/>
    <xf numFmtId="0" fontId="20" fillId="0" borderId="0" xfId="0" applyFont="1"/>
    <xf numFmtId="0" fontId="21" fillId="0" borderId="0" xfId="0" applyFont="1"/>
    <xf numFmtId="0" fontId="21" fillId="0" borderId="0" xfId="0" applyFont="1" applyAlignment="1">
      <alignment horizontal="center"/>
    </xf>
    <xf numFmtId="0" fontId="8" fillId="3" borderId="1" xfId="0" applyFont="1" applyFill="1" applyBorder="1" applyAlignment="1">
      <alignment horizontal="center" vertical="center"/>
    </xf>
    <xf numFmtId="0" fontId="0" fillId="0" borderId="1" xfId="0" applyBorder="1" applyAlignment="1">
      <alignment vertical="center" wrapText="1"/>
    </xf>
    <xf numFmtId="0" fontId="8" fillId="3" borderId="18" xfId="0" applyFont="1" applyFill="1" applyBorder="1" applyAlignment="1">
      <alignment wrapText="1"/>
    </xf>
    <xf numFmtId="0" fontId="8" fillId="3" borderId="1" xfId="0" applyFont="1" applyFill="1" applyBorder="1" applyAlignment="1">
      <alignment wrapText="1"/>
    </xf>
    <xf numFmtId="0" fontId="8" fillId="3" borderId="1" xfId="0" applyFont="1" applyFill="1" applyBorder="1"/>
    <xf numFmtId="0" fontId="8" fillId="3" borderId="19" xfId="0" applyFont="1" applyFill="1" applyBorder="1" applyAlignment="1">
      <alignment wrapText="1"/>
    </xf>
    <xf numFmtId="0" fontId="8" fillId="3" borderId="20" xfId="0" applyFont="1" applyFill="1" applyBorder="1" applyAlignment="1">
      <alignment wrapText="1"/>
    </xf>
    <xf numFmtId="0" fontId="8" fillId="3" borderId="21" xfId="0" applyFont="1" applyFill="1" applyBorder="1" applyAlignment="1">
      <alignment wrapText="1"/>
    </xf>
    <xf numFmtId="0" fontId="26" fillId="0" borderId="0" xfId="0" applyFont="1"/>
    <xf numFmtId="0" fontId="21" fillId="3" borderId="1" xfId="0" applyFont="1" applyFill="1" applyBorder="1" applyAlignment="1">
      <alignment horizontal="center"/>
    </xf>
    <xf numFmtId="0" fontId="21" fillId="3" borderId="1" xfId="0" applyFont="1" applyFill="1" applyBorder="1" applyAlignment="1">
      <alignment wrapText="1"/>
    </xf>
    <xf numFmtId="0" fontId="21" fillId="3" borderId="1" xfId="0" applyFont="1" applyFill="1" applyBorder="1"/>
    <xf numFmtId="0" fontId="21" fillId="3" borderId="18" xfId="0" applyFont="1" applyFill="1" applyBorder="1" applyAlignment="1">
      <alignment wrapText="1"/>
    </xf>
    <xf numFmtId="0" fontId="21" fillId="3" borderId="18" xfId="0" applyFont="1" applyFill="1" applyBorder="1"/>
    <xf numFmtId="0" fontId="21" fillId="3" borderId="0" xfId="0" applyFont="1" applyFill="1"/>
    <xf numFmtId="0" fontId="21" fillId="0" borderId="1" xfId="0" applyFont="1" applyBorder="1" applyAlignment="1">
      <alignment vertical="center" wrapText="1"/>
    </xf>
    <xf numFmtId="0" fontId="21" fillId="0" borderId="10" xfId="0" applyFont="1" applyBorder="1" applyAlignment="1">
      <alignment vertical="center" wrapText="1"/>
    </xf>
    <xf numFmtId="0" fontId="14" fillId="3" borderId="1" xfId="0" applyFont="1" applyFill="1" applyBorder="1"/>
    <xf numFmtId="0" fontId="21" fillId="0" borderId="1" xfId="0" applyFont="1" applyBorder="1"/>
    <xf numFmtId="0" fontId="21" fillId="5" borderId="0" xfId="0" applyFont="1" applyFill="1"/>
    <xf numFmtId="0" fontId="9" fillId="8" borderId="18" xfId="0" applyFont="1" applyFill="1" applyBorder="1" applyAlignment="1">
      <alignment horizontal="center" vertical="center" wrapText="1"/>
    </xf>
    <xf numFmtId="0" fontId="21" fillId="0" borderId="11" xfId="0" applyFont="1" applyBorder="1" applyAlignment="1">
      <alignment vertical="center" wrapText="1"/>
    </xf>
    <xf numFmtId="172" fontId="6" fillId="10" borderId="1" xfId="0" applyNumberFormat="1" applyFont="1" applyFill="1" applyBorder="1" applyAlignment="1">
      <alignment horizontal="center"/>
    </xf>
    <xf numFmtId="14" fontId="0" fillId="0" borderId="0" xfId="0" applyNumberFormat="1"/>
    <xf numFmtId="0" fontId="27" fillId="9" borderId="15" xfId="0" applyFont="1" applyFill="1" applyBorder="1" applyAlignment="1">
      <alignment horizontal="center" vertical="center" wrapText="1"/>
    </xf>
    <xf numFmtId="0" fontId="5" fillId="0" borderId="1" xfId="0" applyFont="1" applyBorder="1" applyAlignment="1">
      <alignment vertical="center" wrapText="1"/>
    </xf>
    <xf numFmtId="0" fontId="13" fillId="3" borderId="0" xfId="0" applyFont="1" applyFill="1" applyAlignment="1">
      <alignment horizontal="center"/>
    </xf>
    <xf numFmtId="0" fontId="0" fillId="0" borderId="22" xfId="0" applyBorder="1"/>
    <xf numFmtId="0" fontId="8" fillId="0" borderId="23" xfId="0" applyFont="1" applyBorder="1"/>
    <xf numFmtId="0" fontId="0" fillId="0" borderId="23" xfId="0" applyBorder="1"/>
    <xf numFmtId="0" fontId="0" fillId="0" borderId="24" xfId="0" applyBorder="1"/>
    <xf numFmtId="0" fontId="0" fillId="0" borderId="26" xfId="0" applyBorder="1"/>
    <xf numFmtId="0" fontId="8" fillId="0" borderId="26" xfId="0" applyFont="1" applyBorder="1"/>
    <xf numFmtId="0" fontId="0" fillId="0" borderId="27" xfId="0" applyBorder="1"/>
    <xf numFmtId="0" fontId="0" fillId="0" borderId="28" xfId="0" applyBorder="1"/>
    <xf numFmtId="0" fontId="8" fillId="0" borderId="28" xfId="0" applyFont="1" applyBorder="1"/>
    <xf numFmtId="0" fontId="8" fillId="0" borderId="29" xfId="0" applyFont="1" applyBorder="1"/>
    <xf numFmtId="0" fontId="0" fillId="0" borderId="25" xfId="0" applyBorder="1"/>
    <xf numFmtId="1" fontId="5" fillId="0" borderId="30" xfId="0" applyNumberFormat="1" applyFont="1" applyBorder="1" applyAlignment="1">
      <alignment horizontal="center" vertical="center"/>
    </xf>
    <xf numFmtId="0" fontId="13" fillId="3" borderId="30" xfId="0" applyFont="1" applyFill="1" applyBorder="1" applyAlignment="1">
      <alignment horizontal="center"/>
    </xf>
    <xf numFmtId="0" fontId="13" fillId="3" borderId="30" xfId="0" applyFont="1" applyFill="1" applyBorder="1"/>
    <xf numFmtId="0" fontId="4" fillId="0" borderId="0" xfId="0" applyFont="1"/>
    <xf numFmtId="0" fontId="18" fillId="0" borderId="0" xfId="0" applyFont="1" applyAlignment="1">
      <alignment horizontal="right" indent="1"/>
    </xf>
    <xf numFmtId="169" fontId="2" fillId="0" borderId="0" xfId="3" applyFont="1" applyFill="1" applyBorder="1" applyAlignment="1">
      <alignment horizontal="center"/>
    </xf>
    <xf numFmtId="0" fontId="4" fillId="0" borderId="0" xfId="0" applyFont="1" applyAlignment="1">
      <alignment horizontal="center"/>
    </xf>
    <xf numFmtId="1" fontId="21" fillId="3" borderId="1" xfId="0" quotePrefix="1" applyNumberFormat="1" applyFont="1" applyFill="1" applyBorder="1" applyAlignment="1">
      <alignment horizontal="center"/>
    </xf>
    <xf numFmtId="0" fontId="8" fillId="3" borderId="0" xfId="0" applyFont="1" applyFill="1" applyAlignment="1">
      <alignment horizontal="center" vertical="center"/>
    </xf>
    <xf numFmtId="0" fontId="8" fillId="3" borderId="12" xfId="0" applyFont="1" applyFill="1" applyBorder="1" applyAlignment="1">
      <alignment horizontal="left" vertical="center"/>
    </xf>
    <xf numFmtId="10" fontId="21" fillId="0" borderId="1" xfId="0" applyNumberFormat="1" applyFont="1" applyBorder="1"/>
    <xf numFmtId="0" fontId="21" fillId="7" borderId="1" xfId="0" applyFont="1" applyFill="1" applyBorder="1" applyAlignment="1">
      <alignment horizontal="center"/>
    </xf>
    <xf numFmtId="0" fontId="34" fillId="0" borderId="1" xfId="0" applyFont="1" applyBorder="1" applyAlignment="1">
      <alignment vertical="center" wrapText="1"/>
    </xf>
    <xf numFmtId="0" fontId="35" fillId="0" borderId="1" xfId="0" applyFont="1" applyBorder="1" applyAlignment="1">
      <alignment vertical="center" wrapText="1"/>
    </xf>
    <xf numFmtId="0" fontId="36" fillId="9" borderId="1" xfId="0" applyFont="1" applyFill="1" applyBorder="1" applyAlignment="1">
      <alignment horizontal="center" vertical="center" wrapText="1"/>
    </xf>
    <xf numFmtId="0" fontId="8" fillId="3" borderId="1" xfId="0" applyFont="1" applyFill="1" applyBorder="1" applyAlignment="1">
      <alignment horizontal="left" vertical="center"/>
    </xf>
    <xf numFmtId="0" fontId="21" fillId="0" borderId="16" xfId="0" applyFont="1" applyBorder="1"/>
    <xf numFmtId="0" fontId="21" fillId="0" borderId="14" xfId="0" applyFont="1" applyBorder="1"/>
    <xf numFmtId="0" fontId="38" fillId="8" borderId="7" xfId="4" applyFont="1" applyFill="1" applyBorder="1" applyAlignment="1">
      <alignment horizontal="center" vertical="center" wrapText="1"/>
    </xf>
    <xf numFmtId="0" fontId="12" fillId="8" borderId="7" xfId="4" applyFont="1" applyFill="1" applyBorder="1" applyAlignment="1">
      <alignment horizontal="center" vertical="center" wrapText="1"/>
    </xf>
    <xf numFmtId="0" fontId="12" fillId="13" borderId="7" xfId="4" applyFont="1" applyFill="1" applyBorder="1" applyAlignment="1">
      <alignment horizontal="center" vertical="center" wrapText="1"/>
    </xf>
    <xf numFmtId="0" fontId="39" fillId="0" borderId="0" xfId="0" applyFont="1"/>
    <xf numFmtId="0" fontId="8" fillId="3" borderId="1" xfId="0" applyFont="1" applyFill="1" applyBorder="1" applyAlignment="1">
      <alignment horizontal="right" vertical="center"/>
    </xf>
    <xf numFmtId="172" fontId="5" fillId="0" borderId="30" xfId="1" applyNumberFormat="1" applyFont="1" applyBorder="1" applyAlignment="1">
      <alignment horizontal="center" vertical="center"/>
    </xf>
    <xf numFmtId="44" fontId="5" fillId="0" borderId="30" xfId="1" applyFont="1" applyBorder="1" applyAlignment="1">
      <alignment horizontal="center"/>
    </xf>
    <xf numFmtId="0" fontId="33" fillId="16" borderId="30" xfId="0" applyFont="1" applyFill="1" applyBorder="1" applyAlignment="1">
      <alignment horizontal="center" vertical="top"/>
    </xf>
    <xf numFmtId="0" fontId="33" fillId="16" borderId="30" xfId="0" applyFont="1" applyFill="1" applyBorder="1" applyAlignment="1">
      <alignment horizontal="center" vertical="top" wrapText="1"/>
    </xf>
    <xf numFmtId="0" fontId="41" fillId="15" borderId="30" xfId="0" applyFont="1" applyFill="1" applyBorder="1" applyAlignment="1">
      <alignment horizontal="center" vertical="center"/>
    </xf>
    <xf numFmtId="0" fontId="41" fillId="15" borderId="30" xfId="0" applyFont="1" applyFill="1" applyBorder="1" applyAlignment="1">
      <alignment horizontal="center" vertical="center" wrapText="1"/>
    </xf>
    <xf numFmtId="172" fontId="6" fillId="10" borderId="6" xfId="0" applyNumberFormat="1" applyFont="1" applyFill="1" applyBorder="1" applyAlignment="1">
      <alignment horizontal="center"/>
    </xf>
    <xf numFmtId="0" fontId="43" fillId="16" borderId="30" xfId="0" applyFont="1" applyFill="1" applyBorder="1" applyAlignment="1">
      <alignment horizontal="center" vertical="top" wrapText="1"/>
    </xf>
    <xf numFmtId="0" fontId="3" fillId="17" borderId="1" xfId="0" applyFont="1" applyFill="1" applyBorder="1" applyAlignment="1">
      <alignment horizontal="center"/>
    </xf>
    <xf numFmtId="0" fontId="0" fillId="17" borderId="1" xfId="0" applyFill="1" applyBorder="1" applyAlignment="1">
      <alignment horizontal="center"/>
    </xf>
    <xf numFmtId="0" fontId="3" fillId="17" borderId="0" xfId="0" applyFont="1" applyFill="1" applyAlignment="1">
      <alignment horizontal="center"/>
    </xf>
    <xf numFmtId="0" fontId="0" fillId="17" borderId="0" xfId="0" applyFill="1" applyAlignment="1">
      <alignment horizontal="center"/>
    </xf>
    <xf numFmtId="171" fontId="0" fillId="0" borderId="6" xfId="3" applyNumberFormat="1" applyFont="1" applyFill="1" applyBorder="1"/>
    <xf numFmtId="168" fontId="0" fillId="0" borderId="6" xfId="3" applyNumberFormat="1" applyFont="1" applyFill="1" applyBorder="1"/>
    <xf numFmtId="0" fontId="31" fillId="15" borderId="30" xfId="0" applyFont="1" applyFill="1" applyBorder="1" applyAlignment="1">
      <alignment horizontal="center" vertical="top"/>
    </xf>
    <xf numFmtId="0" fontId="31" fillId="15" borderId="30" xfId="0" applyFont="1" applyFill="1" applyBorder="1" applyAlignment="1">
      <alignment horizontal="center" vertical="top" wrapText="1"/>
    </xf>
    <xf numFmtId="0" fontId="0" fillId="0" borderId="33" xfId="0" applyBorder="1"/>
    <xf numFmtId="0" fontId="0" fillId="0" borderId="37" xfId="0" applyBorder="1"/>
    <xf numFmtId="0" fontId="0" fillId="0" borderId="32" xfId="0" applyBorder="1"/>
    <xf numFmtId="0" fontId="46" fillId="0" borderId="0" xfId="0" applyFont="1"/>
    <xf numFmtId="0" fontId="47" fillId="18" borderId="5" xfId="0" applyFont="1" applyFill="1" applyBorder="1" applyAlignment="1">
      <alignment horizontal="center" vertical="center"/>
    </xf>
    <xf numFmtId="0" fontId="48" fillId="18" borderId="12" xfId="0" applyFont="1" applyFill="1" applyBorder="1" applyAlignment="1">
      <alignment horizontal="center" vertical="center" wrapText="1"/>
    </xf>
    <xf numFmtId="0" fontId="48" fillId="18" borderId="36" xfId="0" applyFont="1" applyFill="1" applyBorder="1" applyAlignment="1">
      <alignment horizontal="center" vertical="center" wrapText="1"/>
    </xf>
    <xf numFmtId="0" fontId="46" fillId="0" borderId="1" xfId="0" applyFont="1" applyBorder="1" applyAlignment="1">
      <alignment horizontal="center" vertical="center"/>
    </xf>
    <xf numFmtId="0" fontId="49" fillId="0" borderId="1" xfId="0" applyFont="1" applyBorder="1"/>
    <xf numFmtId="0" fontId="49" fillId="0" borderId="1" xfId="0" applyFont="1" applyBorder="1" applyAlignment="1">
      <alignment horizontal="center" vertical="center"/>
    </xf>
    <xf numFmtId="9" fontId="49" fillId="0" borderId="1" xfId="0" applyNumberFormat="1" applyFont="1" applyBorder="1" applyAlignment="1">
      <alignment horizontal="center" vertical="center"/>
    </xf>
    <xf numFmtId="9" fontId="49" fillId="4" borderId="1" xfId="0" applyNumberFormat="1" applyFont="1" applyFill="1" applyBorder="1" applyAlignment="1">
      <alignment horizontal="center" vertical="center"/>
    </xf>
    <xf numFmtId="0" fontId="49" fillId="4" borderId="1" xfId="0" applyFont="1" applyFill="1" applyBorder="1" applyAlignment="1">
      <alignment horizontal="center" vertical="center"/>
    </xf>
    <xf numFmtId="0" fontId="49" fillId="0" borderId="1" xfId="0" applyFont="1" applyBorder="1" applyAlignment="1">
      <alignment horizontal="center" vertical="center" wrapText="1"/>
    </xf>
    <xf numFmtId="0" fontId="49" fillId="0" borderId="1" xfId="0" applyFont="1" applyBorder="1" applyAlignment="1">
      <alignment vertical="center"/>
    </xf>
    <xf numFmtId="0" fontId="49" fillId="19" borderId="1" xfId="0" applyFont="1" applyFill="1" applyBorder="1" applyAlignment="1">
      <alignment vertical="center"/>
    </xf>
    <xf numFmtId="0" fontId="49" fillId="19" borderId="1" xfId="0" applyFont="1" applyFill="1" applyBorder="1" applyAlignment="1">
      <alignment horizontal="center" vertical="center"/>
    </xf>
    <xf numFmtId="0" fontId="49" fillId="0" borderId="1" xfId="0" applyFont="1" applyBorder="1" applyAlignment="1">
      <alignment horizontal="left" vertical="center"/>
    </xf>
    <xf numFmtId="0" fontId="49" fillId="20" borderId="1" xfId="0" applyFont="1" applyFill="1" applyBorder="1" applyAlignment="1">
      <alignment horizontal="center" vertical="center"/>
    </xf>
    <xf numFmtId="0" fontId="49" fillId="0" borderId="8" xfId="0" applyFont="1" applyBorder="1" applyAlignment="1">
      <alignment vertical="center"/>
    </xf>
    <xf numFmtId="0" fontId="49" fillId="0" borderId="6" xfId="0" applyFont="1" applyBorder="1" applyAlignment="1">
      <alignment horizontal="center" vertical="center"/>
    </xf>
    <xf numFmtId="0" fontId="49" fillId="0" borderId="8" xfId="0" applyFont="1" applyBorder="1" applyAlignment="1">
      <alignment horizontal="left" vertical="center"/>
    </xf>
    <xf numFmtId="0" fontId="46" fillId="20" borderId="1" xfId="0" applyFont="1" applyFill="1" applyBorder="1" applyAlignment="1">
      <alignment horizontal="center" vertical="center"/>
    </xf>
    <xf numFmtId="0" fontId="49" fillId="20" borderId="8" xfId="0" applyFont="1" applyFill="1" applyBorder="1" applyAlignment="1">
      <alignment horizontal="left" vertical="center"/>
    </xf>
    <xf numFmtId="9" fontId="49" fillId="20" borderId="1" xfId="0" applyNumberFormat="1" applyFont="1" applyFill="1" applyBorder="1" applyAlignment="1">
      <alignment horizontal="center" vertical="center"/>
    </xf>
    <xf numFmtId="0" fontId="49" fillId="20" borderId="6" xfId="0" applyFont="1" applyFill="1" applyBorder="1" applyAlignment="1">
      <alignment horizontal="center" vertical="center"/>
    </xf>
    <xf numFmtId="0" fontId="46" fillId="0" borderId="2" xfId="0" applyFont="1" applyBorder="1"/>
    <xf numFmtId="0" fontId="5" fillId="0" borderId="8"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0" fillId="17" borderId="0" xfId="0" applyFill="1"/>
    <xf numFmtId="0" fontId="0" fillId="21" borderId="0" xfId="0" applyFill="1"/>
    <xf numFmtId="0" fontId="0" fillId="0" borderId="1" xfId="0" applyBorder="1"/>
    <xf numFmtId="0" fontId="0" fillId="0" borderId="1" xfId="0" applyBorder="1" applyAlignment="1">
      <alignment horizontal="left"/>
    </xf>
    <xf numFmtId="0" fontId="45" fillId="0" borderId="0" xfId="0" applyFont="1"/>
    <xf numFmtId="0" fontId="5" fillId="0" borderId="6" xfId="0" applyFont="1" applyBorder="1" applyAlignment="1">
      <alignment horizontal="center" vertical="center"/>
    </xf>
    <xf numFmtId="1" fontId="13" fillId="4" borderId="38" xfId="5" applyNumberFormat="1" applyFont="1" applyFill="1" applyBorder="1"/>
    <xf numFmtId="0" fontId="54" fillId="0" borderId="0" xfId="0" applyFont="1"/>
    <xf numFmtId="1" fontId="54" fillId="0" borderId="8" xfId="0" applyNumberFormat="1" applyFont="1" applyBorder="1"/>
    <xf numFmtId="0" fontId="21" fillId="9" borderId="1" xfId="0" applyFont="1" applyFill="1" applyBorder="1" applyAlignment="1">
      <alignment horizontal="center" vertical="center" wrapText="1"/>
    </xf>
    <xf numFmtId="0" fontId="27" fillId="9" borderId="1" xfId="0" applyFont="1" applyFill="1" applyBorder="1" applyAlignment="1">
      <alignment horizontal="center" vertical="center" wrapText="1"/>
    </xf>
    <xf numFmtId="0" fontId="5" fillId="0" borderId="8" xfId="0" applyFont="1" applyBorder="1"/>
    <xf numFmtId="0" fontId="5" fillId="0" borderId="7" xfId="0" applyFont="1" applyBorder="1"/>
    <xf numFmtId="0" fontId="5" fillId="0" borderId="6" xfId="0" applyFont="1" applyBorder="1"/>
    <xf numFmtId="172" fontId="6" fillId="10" borderId="6" xfId="0" applyNumberFormat="1" applyFont="1" applyFill="1" applyBorder="1" applyAlignment="1">
      <alignment horizontal="center" wrapText="1"/>
    </xf>
    <xf numFmtId="43" fontId="22" fillId="0" borderId="1" xfId="7" applyFont="1" applyBorder="1" applyAlignment="1">
      <alignment horizontal="center"/>
    </xf>
    <xf numFmtId="2" fontId="13" fillId="4" borderId="38" xfId="5" applyNumberFormat="1" applyFont="1" applyFill="1" applyBorder="1"/>
    <xf numFmtId="0" fontId="0" fillId="12" borderId="1" xfId="0" applyFill="1" applyBorder="1"/>
    <xf numFmtId="173" fontId="0" fillId="0" borderId="0" xfId="0" applyNumberFormat="1"/>
    <xf numFmtId="0" fontId="0" fillId="23" borderId="1" xfId="0" applyFill="1" applyBorder="1"/>
    <xf numFmtId="0" fontId="45" fillId="0" borderId="0" xfId="0" applyFont="1" applyAlignment="1">
      <alignment horizontal="center" vertical="center" wrapText="1"/>
    </xf>
    <xf numFmtId="1" fontId="58" fillId="0" borderId="0" xfId="0" applyNumberFormat="1" applyFont="1" applyAlignment="1">
      <alignment vertical="center" wrapText="1"/>
    </xf>
    <xf numFmtId="0" fontId="58" fillId="0" borderId="0" xfId="0" applyFont="1" applyAlignment="1">
      <alignment horizontal="center" vertical="center" wrapText="1"/>
    </xf>
    <xf numFmtId="0" fontId="63" fillId="0" borderId="1" xfId="0" applyFont="1" applyBorder="1" applyAlignment="1">
      <alignment horizontal="left" vertical="center" wrapText="1"/>
    </xf>
    <xf numFmtId="0" fontId="45" fillId="0" borderId="1" xfId="0" applyFont="1" applyBorder="1" applyAlignment="1">
      <alignment horizontal="left"/>
    </xf>
    <xf numFmtId="0" fontId="45" fillId="3" borderId="1" xfId="0" applyFont="1" applyFill="1" applyBorder="1" applyAlignment="1">
      <alignment horizontal="left" vertical="center" wrapText="1"/>
    </xf>
    <xf numFmtId="0" fontId="45" fillId="0" borderId="1" xfId="0" applyFont="1" applyBorder="1" applyAlignment="1">
      <alignment horizontal="left" vertical="center" wrapText="1"/>
    </xf>
    <xf numFmtId="0" fontId="5" fillId="0" borderId="5" xfId="0" applyFont="1" applyBorder="1" applyAlignment="1">
      <alignment horizontal="left"/>
    </xf>
    <xf numFmtId="0" fontId="5" fillId="0" borderId="3" xfId="0" applyFont="1" applyBorder="1" applyAlignment="1">
      <alignment horizontal="left"/>
    </xf>
    <xf numFmtId="1" fontId="5" fillId="0" borderId="8" xfId="0" applyNumberFormat="1" applyFont="1" applyBorder="1" applyAlignment="1">
      <alignment horizontal="left"/>
    </xf>
    <xf numFmtId="0" fontId="5" fillId="0" borderId="7" xfId="0" applyFont="1" applyBorder="1" applyAlignment="1">
      <alignment horizontal="left"/>
    </xf>
    <xf numFmtId="0" fontId="5" fillId="0" borderId="6" xfId="0" applyFont="1" applyBorder="1" applyAlignment="1">
      <alignment horizontal="left"/>
    </xf>
    <xf numFmtId="172" fontId="5" fillId="0" borderId="8" xfId="1" applyNumberFormat="1" applyFont="1" applyFill="1" applyBorder="1" applyAlignment="1">
      <alignment horizontal="center"/>
    </xf>
    <xf numFmtId="172" fontId="5" fillId="0" borderId="7" xfId="1" applyNumberFormat="1" applyFont="1" applyFill="1" applyBorder="1" applyAlignment="1">
      <alignment horizontal="center"/>
    </xf>
    <xf numFmtId="172" fontId="5" fillId="0" borderId="6" xfId="1" applyNumberFormat="1" applyFont="1" applyFill="1" applyBorder="1" applyAlignment="1">
      <alignment horizontal="center"/>
    </xf>
    <xf numFmtId="49" fontId="5" fillId="0" borderId="8" xfId="0" applyNumberFormat="1" applyFont="1" applyBorder="1" applyAlignment="1">
      <alignment horizontal="center"/>
    </xf>
    <xf numFmtId="49" fontId="16" fillId="0" borderId="5" xfId="0" applyNumberFormat="1" applyFont="1" applyBorder="1" applyAlignment="1">
      <alignment horizontal="left"/>
    </xf>
    <xf numFmtId="49" fontId="16" fillId="0" borderId="4" xfId="0" applyNumberFormat="1" applyFont="1" applyBorder="1" applyAlignment="1">
      <alignment horizontal="left"/>
    </xf>
    <xf numFmtId="172" fontId="5" fillId="6" borderId="8" xfId="1" applyNumberFormat="1" applyFont="1" applyFill="1" applyBorder="1" applyAlignment="1">
      <alignment horizontal="center"/>
    </xf>
    <xf numFmtId="172" fontId="5" fillId="6" borderId="7" xfId="1" applyNumberFormat="1" applyFont="1" applyFill="1" applyBorder="1" applyAlignment="1">
      <alignment horizontal="center"/>
    </xf>
    <xf numFmtId="172" fontId="5" fillId="6" borderId="6" xfId="1" applyNumberFormat="1" applyFont="1" applyFill="1" applyBorder="1" applyAlignment="1">
      <alignment horizontal="center"/>
    </xf>
    <xf numFmtId="0" fontId="0" fillId="0" borderId="0" xfId="0" applyAlignment="1">
      <alignment vertical="center"/>
    </xf>
    <xf numFmtId="0" fontId="45" fillId="0" borderId="0" xfId="0" applyFont="1" applyAlignment="1">
      <alignment vertical="center"/>
    </xf>
    <xf numFmtId="0" fontId="45" fillId="0" borderId="0" xfId="0" applyFont="1" applyAlignment="1">
      <alignment horizontal="left"/>
    </xf>
    <xf numFmtId="0" fontId="63" fillId="0" borderId="0" xfId="0" applyFont="1" applyAlignment="1">
      <alignment horizontal="left" vertical="center" wrapText="1"/>
    </xf>
    <xf numFmtId="0" fontId="76" fillId="25" borderId="1" xfId="0" applyFont="1" applyFill="1" applyBorder="1" applyAlignment="1">
      <alignment horizontal="center" vertical="center" wrapText="1"/>
    </xf>
    <xf numFmtId="0" fontId="59" fillId="0" borderId="1" xfId="0" applyFont="1" applyBorder="1" applyAlignment="1">
      <alignment vertical="center" wrapText="1"/>
    </xf>
    <xf numFmtId="0" fontId="60" fillId="0" borderId="1" xfId="0" applyFont="1" applyBorder="1" applyAlignment="1">
      <alignment vertical="center" wrapText="1" readingOrder="1"/>
    </xf>
    <xf numFmtId="0" fontId="60" fillId="0" borderId="1" xfId="0" applyFont="1" applyBorder="1" applyAlignment="1">
      <alignment vertical="center" wrapText="1"/>
    </xf>
    <xf numFmtId="0" fontId="0" fillId="24" borderId="1" xfId="0" applyFill="1" applyBorder="1" applyAlignment="1">
      <alignment vertical="center"/>
    </xf>
    <xf numFmtId="0" fontId="76" fillId="0" borderId="1" xfId="0" applyFont="1" applyBorder="1" applyAlignment="1">
      <alignment horizontal="center" vertical="center" wrapText="1"/>
    </xf>
    <xf numFmtId="0" fontId="72" fillId="0" borderId="0" xfId="0" applyFont="1" applyAlignment="1">
      <alignment wrapText="1"/>
    </xf>
    <xf numFmtId="0" fontId="3" fillId="0" borderId="7" xfId="0" applyFont="1" applyBorder="1" applyAlignment="1">
      <alignment vertical="center" wrapText="1"/>
    </xf>
    <xf numFmtId="0" fontId="77" fillId="9" borderId="1" xfId="0" applyFont="1" applyFill="1" applyBorder="1" applyAlignment="1">
      <alignment horizontal="center" vertical="center" wrapText="1"/>
    </xf>
    <xf numFmtId="0" fontId="25" fillId="0" borderId="8" xfId="0" applyFont="1" applyBorder="1" applyAlignment="1">
      <alignment horizontal="center" vertical="center"/>
    </xf>
    <xf numFmtId="0" fontId="41" fillId="15" borderId="0" xfId="0" applyFont="1" applyFill="1" applyAlignment="1">
      <alignment horizontal="center" vertical="center" wrapText="1"/>
    </xf>
    <xf numFmtId="1" fontId="5" fillId="0" borderId="0" xfId="0" applyNumberFormat="1" applyFont="1" applyAlignment="1">
      <alignment horizontal="center" vertical="center"/>
    </xf>
    <xf numFmtId="0" fontId="5" fillId="0" borderId="30" xfId="0" applyFont="1" applyBorder="1" applyAlignment="1">
      <alignment horizontal="center"/>
    </xf>
    <xf numFmtId="1" fontId="5" fillId="0" borderId="30" xfId="0" applyNumberFormat="1" applyFont="1" applyBorder="1" applyAlignment="1">
      <alignment horizontal="center"/>
    </xf>
    <xf numFmtId="172" fontId="5" fillId="0" borderId="30" xfId="1" applyNumberFormat="1" applyFont="1" applyBorder="1" applyAlignment="1">
      <alignment horizontal="center"/>
    </xf>
    <xf numFmtId="14" fontId="5" fillId="0" borderId="30" xfId="1" applyNumberFormat="1" applyFont="1" applyBorder="1" applyAlignment="1">
      <alignment horizontal="center"/>
    </xf>
    <xf numFmtId="175" fontId="5" fillId="0" borderId="30" xfId="7" applyNumberFormat="1" applyFont="1" applyBorder="1" applyAlignment="1">
      <alignment horizontal="center"/>
    </xf>
    <xf numFmtId="9" fontId="5" fillId="0" borderId="30" xfId="2" applyFont="1" applyBorder="1" applyAlignment="1">
      <alignment horizontal="center"/>
    </xf>
    <xf numFmtId="0" fontId="25" fillId="0" borderId="57" xfId="0" applyFont="1" applyBorder="1" applyAlignment="1">
      <alignment horizontal="center" vertical="center"/>
    </xf>
    <xf numFmtId="43" fontId="22" fillId="0" borderId="1" xfId="7" applyFont="1" applyFill="1" applyBorder="1" applyAlignment="1">
      <alignment horizontal="center"/>
    </xf>
    <xf numFmtId="172" fontId="78" fillId="0" borderId="1" xfId="0" applyNumberFormat="1" applyFont="1" applyBorder="1" applyAlignment="1">
      <alignment horizontal="center"/>
    </xf>
    <xf numFmtId="0" fontId="46" fillId="0" borderId="1" xfId="0" applyFont="1" applyBorder="1" applyAlignment="1">
      <alignment horizontal="center"/>
    </xf>
    <xf numFmtId="0" fontId="46" fillId="0" borderId="61" xfId="0" applyFont="1" applyBorder="1" applyAlignment="1">
      <alignment horizontal="center"/>
    </xf>
    <xf numFmtId="0" fontId="83" fillId="30" borderId="1" xfId="0" applyFont="1" applyFill="1" applyBorder="1"/>
    <xf numFmtId="0" fontId="46" fillId="0" borderId="0" xfId="0" applyFont="1" applyAlignment="1">
      <alignment horizontal="center"/>
    </xf>
    <xf numFmtId="0" fontId="83" fillId="29" borderId="1" xfId="0" applyFont="1" applyFill="1" applyBorder="1"/>
    <xf numFmtId="0" fontId="46" fillId="4" borderId="1" xfId="0" applyFont="1" applyFill="1" applyBorder="1" applyAlignment="1">
      <alignment horizontal="center"/>
    </xf>
    <xf numFmtId="0" fontId="85" fillId="0" borderId="0" xfId="0" applyFont="1" applyAlignment="1">
      <alignment vertical="center"/>
    </xf>
    <xf numFmtId="0" fontId="83" fillId="19" borderId="1" xfId="0" applyFont="1" applyFill="1" applyBorder="1"/>
    <xf numFmtId="0" fontId="83" fillId="19" borderId="61" xfId="0" applyFont="1" applyFill="1" applyBorder="1"/>
    <xf numFmtId="0" fontId="83" fillId="18" borderId="1" xfId="0" applyFont="1" applyFill="1" applyBorder="1"/>
    <xf numFmtId="0" fontId="83" fillId="18" borderId="61" xfId="0" applyFont="1" applyFill="1" applyBorder="1"/>
    <xf numFmtId="0" fontId="83" fillId="28" borderId="1" xfId="0" applyFont="1" applyFill="1" applyBorder="1"/>
    <xf numFmtId="0" fontId="83" fillId="28" borderId="61" xfId="0" applyFont="1" applyFill="1" applyBorder="1"/>
    <xf numFmtId="0" fontId="83" fillId="32" borderId="1" xfId="0" applyFont="1" applyFill="1" applyBorder="1"/>
    <xf numFmtId="0" fontId="83" fillId="32" borderId="61" xfId="0" applyFont="1" applyFill="1" applyBorder="1"/>
    <xf numFmtId="0" fontId="83" fillId="33" borderId="1" xfId="0" applyFont="1" applyFill="1" applyBorder="1"/>
    <xf numFmtId="0" fontId="83" fillId="33" borderId="61" xfId="0" applyFont="1" applyFill="1" applyBorder="1"/>
    <xf numFmtId="0" fontId="46" fillId="0" borderId="62" xfId="0" applyFont="1" applyBorder="1" applyAlignment="1">
      <alignment horizontal="center"/>
    </xf>
    <xf numFmtId="0" fontId="46" fillId="0" borderId="63" xfId="0" applyFont="1" applyBorder="1" applyAlignment="1">
      <alignment horizontal="center"/>
    </xf>
    <xf numFmtId="0" fontId="83" fillId="34" borderId="1" xfId="0" applyFont="1" applyFill="1" applyBorder="1"/>
    <xf numFmtId="0" fontId="83" fillId="34" borderId="61" xfId="0" applyFont="1" applyFill="1" applyBorder="1"/>
    <xf numFmtId="0" fontId="86" fillId="0" borderId="1" xfId="0" applyFont="1" applyBorder="1" applyAlignment="1">
      <alignment horizontal="center"/>
    </xf>
    <xf numFmtId="0" fontId="46" fillId="0" borderId="65" xfId="0" applyFont="1" applyBorder="1"/>
    <xf numFmtId="0" fontId="83" fillId="29" borderId="1" xfId="0" applyFont="1" applyFill="1" applyBorder="1" applyAlignment="1">
      <alignment horizontal="center"/>
    </xf>
    <xf numFmtId="0" fontId="0" fillId="0" borderId="0" xfId="0" applyAlignment="1">
      <alignment vertical="center" wrapText="1"/>
    </xf>
    <xf numFmtId="0" fontId="80" fillId="0" borderId="1" xfId="0" applyFont="1" applyBorder="1" applyAlignment="1">
      <alignment horizontal="center"/>
    </xf>
    <xf numFmtId="49" fontId="80" fillId="0" borderId="1" xfId="0" applyNumberFormat="1" applyFont="1" applyBorder="1" applyAlignment="1">
      <alignment horizontal="left"/>
    </xf>
    <xf numFmtId="0" fontId="44" fillId="0" borderId="30" xfId="0" applyFont="1" applyBorder="1" applyAlignment="1">
      <alignment horizontal="center" vertical="center"/>
    </xf>
    <xf numFmtId="1" fontId="92" fillId="0" borderId="1" xfId="0" applyNumberFormat="1" applyFont="1" applyBorder="1" applyAlignment="1">
      <alignment horizontal="center" vertical="center"/>
    </xf>
    <xf numFmtId="0" fontId="92" fillId="0" borderId="70" xfId="0" applyFont="1" applyBorder="1" applyAlignment="1">
      <alignment horizontal="center" vertical="center"/>
    </xf>
    <xf numFmtId="0" fontId="92" fillId="0" borderId="30" xfId="0" applyFont="1" applyBorder="1" applyAlignment="1">
      <alignment horizontal="center" vertical="center"/>
    </xf>
    <xf numFmtId="0" fontId="40" fillId="14" borderId="8" xfId="4" applyFont="1" applyFill="1" applyBorder="1" applyAlignment="1">
      <alignment horizontal="center" vertical="center" wrapText="1"/>
    </xf>
    <xf numFmtId="0" fontId="0" fillId="0" borderId="3" xfId="0" applyBorder="1"/>
    <xf numFmtId="0" fontId="69" fillId="12" borderId="108" xfId="4" applyFont="1" applyFill="1" applyBorder="1" applyAlignment="1">
      <alignment horizontal="center" vertical="center" wrapText="1"/>
    </xf>
    <xf numFmtId="0" fontId="5" fillId="0" borderId="108" xfId="0" applyFont="1" applyBorder="1"/>
    <xf numFmtId="0" fontId="5" fillId="12" borderId="108" xfId="0" applyFont="1" applyFill="1" applyBorder="1"/>
    <xf numFmtId="0" fontId="12" fillId="13" borderId="109" xfId="4" applyFont="1" applyFill="1" applyBorder="1" applyAlignment="1">
      <alignment horizontal="center" vertical="center" wrapText="1"/>
    </xf>
    <xf numFmtId="0" fontId="33" fillId="8" borderId="108" xfId="4" applyFont="1" applyFill="1" applyBorder="1" applyAlignment="1">
      <alignment horizontal="center" vertical="center" wrapText="1"/>
    </xf>
    <xf numFmtId="0" fontId="4" fillId="8" borderId="112" xfId="0" applyFont="1" applyFill="1" applyBorder="1"/>
    <xf numFmtId="0" fontId="4" fillId="8" borderId="114" xfId="0" applyFont="1" applyFill="1" applyBorder="1"/>
    <xf numFmtId="0" fontId="60" fillId="17" borderId="1" xfId="0" applyFont="1" applyFill="1" applyBorder="1" applyAlignment="1">
      <alignment vertical="center" wrapText="1"/>
    </xf>
    <xf numFmtId="0" fontId="59" fillId="17" borderId="1" xfId="0" applyFont="1" applyFill="1" applyBorder="1" applyAlignment="1">
      <alignment vertical="center" wrapText="1"/>
    </xf>
    <xf numFmtId="0" fontId="60" fillId="17" borderId="1" xfId="0" applyFont="1" applyFill="1" applyBorder="1" applyAlignment="1">
      <alignment vertical="center" wrapText="1" readingOrder="1"/>
    </xf>
    <xf numFmtId="0" fontId="8" fillId="17" borderId="1" xfId="0" applyFont="1" applyFill="1" applyBorder="1" applyAlignment="1">
      <alignment horizontal="left" vertical="center"/>
    </xf>
    <xf numFmtId="0" fontId="8" fillId="17" borderId="1" xfId="0" applyFont="1" applyFill="1" applyBorder="1" applyAlignment="1">
      <alignment horizontal="right" vertical="center"/>
    </xf>
    <xf numFmtId="0" fontId="21" fillId="17" borderId="1" xfId="0" applyFont="1" applyFill="1" applyBorder="1"/>
    <xf numFmtId="0" fontId="93" fillId="0" borderId="0" xfId="4" applyFont="1" applyAlignment="1">
      <alignment vertical="center" wrapText="1"/>
    </xf>
    <xf numFmtId="0" fontId="0" fillId="7" borderId="0" xfId="0" applyFill="1"/>
    <xf numFmtId="0" fontId="3" fillId="0" borderId="0" xfId="0" applyFont="1"/>
    <xf numFmtId="172" fontId="6" fillId="10" borderId="16" xfId="0" applyNumberFormat="1" applyFont="1" applyFill="1" applyBorder="1" applyAlignment="1">
      <alignment horizontal="center"/>
    </xf>
    <xf numFmtId="172" fontId="78" fillId="0" borderId="14" xfId="0" applyNumberFormat="1" applyFont="1" applyBorder="1" applyAlignment="1">
      <alignment horizontal="center"/>
    </xf>
    <xf numFmtId="172" fontId="78" fillId="0" borderId="1" xfId="0" applyNumberFormat="1" applyFont="1" applyBorder="1" applyAlignment="1">
      <alignment horizontal="left"/>
    </xf>
    <xf numFmtId="0" fontId="0" fillId="0" borderId="0" xfId="0" applyAlignment="1">
      <alignment horizontal="left"/>
    </xf>
    <xf numFmtId="49" fontId="95" fillId="0" borderId="145" xfId="0" applyNumberFormat="1" applyFont="1" applyBorder="1" applyAlignment="1">
      <alignment horizontal="left" vertical="center"/>
    </xf>
    <xf numFmtId="0" fontId="95" fillId="0" borderId="145" xfId="0" applyFont="1" applyBorder="1" applyAlignment="1">
      <alignment horizontal="left" vertical="center"/>
    </xf>
    <xf numFmtId="0" fontId="94" fillId="0" borderId="144" xfId="0" applyFont="1" applyBorder="1" applyAlignment="1">
      <alignment horizontal="left" vertical="center"/>
    </xf>
    <xf numFmtId="49" fontId="94" fillId="0" borderId="144" xfId="0" applyNumberFormat="1" applyFont="1" applyBorder="1" applyAlignment="1">
      <alignment horizontal="left" vertical="center"/>
    </xf>
    <xf numFmtId="0" fontId="94" fillId="17" borderId="144" xfId="0" applyFont="1" applyFill="1" applyBorder="1" applyAlignment="1">
      <alignment horizontal="left" vertical="center"/>
    </xf>
    <xf numFmtId="0" fontId="4" fillId="38" borderId="0" xfId="0" applyFont="1" applyFill="1" applyAlignment="1">
      <alignment horizontal="center" vertical="center"/>
    </xf>
    <xf numFmtId="0" fontId="4" fillId="39" borderId="1" xfId="0" applyFont="1" applyFill="1" applyBorder="1" applyAlignment="1">
      <alignment horizontal="center" vertical="center"/>
    </xf>
    <xf numFmtId="0" fontId="4" fillId="39" borderId="1" xfId="0" applyFont="1" applyFill="1" applyBorder="1" applyAlignment="1">
      <alignment horizontal="center" vertical="center" wrapText="1"/>
    </xf>
    <xf numFmtId="0" fontId="51" fillId="17" borderId="1" xfId="0" applyFont="1" applyFill="1" applyBorder="1" applyAlignment="1">
      <alignment horizontal="center" vertical="center" wrapText="1"/>
    </xf>
    <xf numFmtId="1" fontId="0" fillId="0" borderId="0" xfId="0" applyNumberFormat="1"/>
    <xf numFmtId="0" fontId="20" fillId="0" borderId="71" xfId="0" applyFont="1" applyBorder="1" applyAlignment="1">
      <alignment horizontal="center" vertical="center"/>
    </xf>
    <xf numFmtId="180" fontId="97" fillId="40" borderId="1" xfId="0" applyNumberFormat="1" applyFont="1" applyFill="1" applyBorder="1" applyAlignment="1">
      <alignment horizontal="center" vertical="center" wrapText="1"/>
    </xf>
    <xf numFmtId="0" fontId="97" fillId="40" borderId="1" xfId="0" applyFont="1" applyFill="1" applyBorder="1" applyAlignment="1">
      <alignment horizontal="center" vertical="center" wrapText="1"/>
    </xf>
    <xf numFmtId="1" fontId="97" fillId="41" borderId="1" xfId="0" applyNumberFormat="1" applyFont="1" applyFill="1" applyBorder="1" applyAlignment="1">
      <alignment horizontal="center" vertical="center" wrapText="1"/>
    </xf>
    <xf numFmtId="1" fontId="97" fillId="42" borderId="1" xfId="0" applyNumberFormat="1" applyFont="1" applyFill="1" applyBorder="1" applyAlignment="1">
      <alignment horizontal="center" vertical="center" wrapText="1"/>
    </xf>
    <xf numFmtId="1" fontId="97" fillId="40" borderId="1" xfId="0" applyNumberFormat="1" applyFont="1" applyFill="1" applyBorder="1" applyAlignment="1">
      <alignment horizontal="center" vertical="center" wrapText="1"/>
    </xf>
    <xf numFmtId="0" fontId="97" fillId="42" borderId="1" xfId="0" applyFont="1" applyFill="1" applyBorder="1" applyAlignment="1">
      <alignment horizontal="center" vertical="center" wrapText="1"/>
    </xf>
    <xf numFmtId="0" fontId="97" fillId="41" borderId="1" xfId="0" applyFont="1" applyFill="1" applyBorder="1" applyAlignment="1">
      <alignment horizontal="center" vertical="center" wrapText="1"/>
    </xf>
    <xf numFmtId="181" fontId="97" fillId="40" borderId="1" xfId="0" applyNumberFormat="1" applyFont="1" applyFill="1" applyBorder="1" applyAlignment="1">
      <alignment horizontal="center" vertical="center" wrapText="1"/>
    </xf>
    <xf numFmtId="0" fontId="100" fillId="41" borderId="1" xfId="0" applyFont="1" applyFill="1" applyBorder="1" applyAlignment="1">
      <alignment horizontal="center" vertical="center" wrapText="1"/>
    </xf>
    <xf numFmtId="0" fontId="104" fillId="43" borderId="1" xfId="0" applyFont="1" applyFill="1" applyBorder="1" applyAlignment="1">
      <alignment horizontal="center" vertical="center" wrapText="1"/>
    </xf>
    <xf numFmtId="0" fontId="105" fillId="3" borderId="0" xfId="0" applyFont="1" applyFill="1" applyAlignment="1">
      <alignment horizontal="center" vertical="center" wrapText="1"/>
    </xf>
    <xf numFmtId="0" fontId="105" fillId="0" borderId="0" xfId="0" applyFont="1" applyAlignment="1">
      <alignment horizontal="center" vertical="center" wrapText="1"/>
    </xf>
    <xf numFmtId="0" fontId="45" fillId="0" borderId="1" xfId="0" applyFont="1" applyBorder="1" applyAlignment="1">
      <alignment horizontal="center" vertical="center" wrapText="1"/>
    </xf>
    <xf numFmtId="0" fontId="45" fillId="0" borderId="10" xfId="0" applyFont="1" applyBorder="1" applyAlignment="1">
      <alignment horizontal="center" vertical="center" wrapText="1"/>
    </xf>
    <xf numFmtId="0" fontId="0" fillId="45" borderId="1" xfId="0" applyFill="1" applyBorder="1" applyAlignment="1">
      <alignment vertical="center" wrapText="1"/>
    </xf>
    <xf numFmtId="0" fontId="59" fillId="44" borderId="1" xfId="0" applyFont="1" applyFill="1" applyBorder="1" applyAlignment="1">
      <alignment vertical="center" wrapText="1"/>
    </xf>
    <xf numFmtId="0" fontId="0" fillId="0" borderId="1" xfId="0" applyBorder="1" applyAlignment="1">
      <alignment horizontal="center"/>
    </xf>
    <xf numFmtId="0" fontId="0" fillId="21" borderId="1" xfId="0" applyFill="1" applyBorder="1" applyAlignment="1">
      <alignment vertical="center" wrapText="1"/>
    </xf>
    <xf numFmtId="0" fontId="0" fillId="45" borderId="1" xfId="0" applyFill="1" applyBorder="1" applyAlignment="1">
      <alignment vertical="center"/>
    </xf>
    <xf numFmtId="0" fontId="0" fillId="0" borderId="1" xfId="0" applyBorder="1" applyAlignment="1">
      <alignment vertical="center"/>
    </xf>
    <xf numFmtId="0" fontId="60" fillId="44" borderId="1" xfId="0" applyFont="1" applyFill="1" applyBorder="1" applyAlignment="1">
      <alignment vertical="center" wrapText="1"/>
    </xf>
    <xf numFmtId="0" fontId="0" fillId="21" borderId="1" xfId="0" applyFill="1" applyBorder="1" applyAlignment="1">
      <alignment vertical="center"/>
    </xf>
    <xf numFmtId="0" fontId="45" fillId="0" borderId="1" xfId="0" applyFont="1" applyBorder="1"/>
    <xf numFmtId="0" fontId="61" fillId="0" borderId="1" xfId="0" applyFont="1" applyBorder="1" applyAlignment="1">
      <alignment horizontal="center" vertical="center" wrapText="1"/>
    </xf>
    <xf numFmtId="0" fontId="63" fillId="0" borderId="1" xfId="0" applyFont="1" applyBorder="1" applyAlignment="1">
      <alignment horizontal="center" vertical="center" wrapText="1"/>
    </xf>
    <xf numFmtId="0" fontId="45" fillId="0" borderId="1" xfId="0" applyFont="1" applyBorder="1" applyAlignment="1">
      <alignment vertical="center"/>
    </xf>
    <xf numFmtId="0" fontId="0" fillId="47" borderId="1" xfId="0" applyFill="1" applyBorder="1" applyAlignment="1">
      <alignment horizontal="center" vertical="center"/>
    </xf>
    <xf numFmtId="0" fontId="5" fillId="47" borderId="1" xfId="0" applyFont="1" applyFill="1" applyBorder="1" applyAlignment="1">
      <alignment horizontal="center" vertical="center"/>
    </xf>
    <xf numFmtId="0" fontId="92" fillId="47" borderId="30" xfId="0" applyFont="1" applyFill="1" applyBorder="1" applyAlignment="1">
      <alignment horizontal="center" vertical="center"/>
    </xf>
    <xf numFmtId="0" fontId="44" fillId="47" borderId="30" xfId="0" applyFont="1" applyFill="1" applyBorder="1" applyAlignment="1">
      <alignment horizontal="center" vertical="center"/>
    </xf>
    <xf numFmtId="0" fontId="75" fillId="25" borderId="1" xfId="0" applyFont="1" applyFill="1" applyBorder="1" applyAlignment="1">
      <alignment vertical="center" wrapText="1"/>
    </xf>
    <xf numFmtId="0" fontId="76" fillId="25" borderId="1" xfId="0" applyFont="1" applyFill="1" applyBorder="1" applyAlignment="1">
      <alignment vertical="center" wrapText="1"/>
    </xf>
    <xf numFmtId="0" fontId="45" fillId="0" borderId="1" xfId="0" applyFont="1" applyBorder="1" applyAlignment="1">
      <alignment vertical="center" wrapText="1"/>
    </xf>
    <xf numFmtId="0" fontId="50" fillId="0" borderId="1" xfId="0" applyFont="1" applyBorder="1" applyAlignment="1">
      <alignment vertical="center" wrapText="1"/>
    </xf>
    <xf numFmtId="0" fontId="73" fillId="0" borderId="1" xfId="0" applyFont="1" applyBorder="1" applyAlignment="1">
      <alignment vertical="center" wrapText="1"/>
    </xf>
    <xf numFmtId="4" fontId="45" fillId="0" borderId="1" xfId="0" applyNumberFormat="1" applyFont="1" applyBorder="1" applyAlignment="1">
      <alignment vertical="center" wrapText="1"/>
    </xf>
    <xf numFmtId="4" fontId="73" fillId="0" borderId="1" xfId="0" applyNumberFormat="1" applyFont="1" applyBorder="1" applyAlignment="1">
      <alignment vertical="center" wrapText="1"/>
    </xf>
    <xf numFmtId="0" fontId="45" fillId="21" borderId="1" xfId="0" applyFont="1" applyFill="1" applyBorder="1" applyAlignment="1">
      <alignment vertical="center" wrapText="1"/>
    </xf>
    <xf numFmtId="0" fontId="74" fillId="0" borderId="1" xfId="0" applyFont="1" applyBorder="1" applyAlignment="1">
      <alignment vertical="center" wrapText="1"/>
    </xf>
    <xf numFmtId="0" fontId="106" fillId="0" borderId="1" xfId="0" applyFont="1" applyBorder="1" applyAlignment="1">
      <alignment vertical="center" wrapText="1"/>
    </xf>
    <xf numFmtId="4" fontId="0" fillId="21" borderId="1" xfId="0" applyNumberFormat="1" applyFill="1" applyBorder="1" applyAlignment="1">
      <alignment vertical="center" wrapText="1"/>
    </xf>
    <xf numFmtId="0" fontId="106" fillId="46" borderId="1" xfId="0" applyFont="1" applyFill="1" applyBorder="1" applyAlignment="1">
      <alignment vertical="center"/>
    </xf>
    <xf numFmtId="4" fontId="0" fillId="0" borderId="1" xfId="0" applyNumberFormat="1" applyBorder="1" applyAlignment="1">
      <alignment vertical="center" wrapText="1"/>
    </xf>
    <xf numFmtId="0" fontId="45" fillId="44" borderId="1" xfId="0" applyFont="1" applyFill="1" applyBorder="1" applyAlignment="1">
      <alignment vertical="center"/>
    </xf>
    <xf numFmtId="172" fontId="78" fillId="44" borderId="1" xfId="0" applyNumberFormat="1" applyFont="1" applyFill="1" applyBorder="1" applyAlignment="1">
      <alignment horizontal="center"/>
    </xf>
    <xf numFmtId="172" fontId="78" fillId="44" borderId="1" xfId="0" applyNumberFormat="1" applyFont="1" applyFill="1" applyBorder="1" applyAlignment="1">
      <alignment horizontal="left"/>
    </xf>
    <xf numFmtId="0" fontId="23" fillId="0" borderId="1" xfId="6" applyBorder="1" applyAlignment="1">
      <alignment horizontal="left"/>
    </xf>
    <xf numFmtId="168" fontId="0" fillId="0" borderId="1" xfId="3" applyNumberFormat="1" applyFont="1" applyFill="1" applyBorder="1"/>
    <xf numFmtId="168" fontId="0" fillId="0" borderId="1" xfId="0" applyNumberFormat="1" applyBorder="1"/>
    <xf numFmtId="0" fontId="0" fillId="0" borderId="0" xfId="0" applyAlignment="1">
      <alignment vertical="top"/>
    </xf>
    <xf numFmtId="164" fontId="0" fillId="0" borderId="1" xfId="0" applyNumberFormat="1" applyBorder="1" applyAlignment="1">
      <alignment vertical="center" wrapText="1"/>
    </xf>
    <xf numFmtId="0" fontId="0" fillId="0" borderId="0" xfId="0" applyAlignment="1">
      <alignment horizontal="center" vertical="top"/>
    </xf>
    <xf numFmtId="0" fontId="19" fillId="0" borderId="0" xfId="0" applyFont="1" applyAlignment="1">
      <alignment horizontal="center"/>
    </xf>
    <xf numFmtId="0" fontId="8" fillId="0" borderId="0" xfId="0" applyFont="1" applyAlignment="1">
      <alignment horizontal="center"/>
    </xf>
    <xf numFmtId="14" fontId="8" fillId="0" borderId="0" xfId="0" applyNumberFormat="1" applyFont="1"/>
    <xf numFmtId="0" fontId="7" fillId="3" borderId="135" xfId="0" applyFont="1" applyFill="1" applyBorder="1" applyAlignment="1">
      <alignment horizontal="center"/>
    </xf>
    <xf numFmtId="0" fontId="7" fillId="3" borderId="129" xfId="0" applyFont="1" applyFill="1" applyBorder="1" applyAlignment="1">
      <alignment horizontal="center"/>
    </xf>
    <xf numFmtId="0" fontId="7" fillId="3" borderId="159" xfId="0" applyFont="1" applyFill="1" applyBorder="1" applyAlignment="1">
      <alignment horizontal="center"/>
    </xf>
    <xf numFmtId="0" fontId="7" fillId="3" borderId="0" xfId="0" applyFont="1" applyFill="1"/>
    <xf numFmtId="0" fontId="109" fillId="0" borderId="1" xfId="0" applyFont="1" applyBorder="1" applyAlignment="1">
      <alignment horizontal="center" vertical="center"/>
    </xf>
    <xf numFmtId="0" fontId="109" fillId="0" borderId="1" xfId="0" applyFont="1" applyBorder="1" applyAlignment="1">
      <alignment horizontal="left" vertical="center"/>
    </xf>
    <xf numFmtId="168" fontId="8" fillId="0" borderId="0" xfId="0" applyNumberFormat="1" applyFont="1" applyAlignment="1">
      <alignment horizontal="center"/>
    </xf>
    <xf numFmtId="0" fontId="8" fillId="0" borderId="8" xfId="0" applyFont="1" applyBorder="1" applyAlignment="1">
      <alignment horizontal="center"/>
    </xf>
    <xf numFmtId="0" fontId="8" fillId="0" borderId="1" xfId="0" applyFont="1" applyBorder="1" applyAlignment="1">
      <alignment horizontal="center" vertical="center"/>
    </xf>
    <xf numFmtId="0" fontId="80" fillId="3" borderId="1" xfId="0" applyFont="1" applyFill="1" applyBorder="1" applyAlignment="1">
      <alignment horizontal="center" vertical="center"/>
    </xf>
    <xf numFmtId="0" fontId="0" fillId="3" borderId="1" xfId="0" applyFill="1" applyBorder="1"/>
    <xf numFmtId="0" fontId="5" fillId="3" borderId="1" xfId="0" applyFont="1" applyFill="1" applyBorder="1"/>
    <xf numFmtId="0" fontId="111" fillId="3" borderId="147" xfId="0" applyFont="1" applyFill="1" applyBorder="1" applyAlignment="1">
      <alignment horizontal="center"/>
    </xf>
    <xf numFmtId="0" fontId="112" fillId="51" borderId="128" xfId="4" applyFont="1" applyFill="1" applyBorder="1" applyAlignment="1">
      <alignment horizontal="center" vertical="center" wrapText="1"/>
    </xf>
    <xf numFmtId="0" fontId="112" fillId="51" borderId="0" xfId="4" applyFont="1" applyFill="1" applyAlignment="1">
      <alignment horizontal="center" vertical="center" wrapText="1"/>
    </xf>
    <xf numFmtId="0" fontId="12" fillId="53" borderId="1" xfId="0" applyFont="1" applyFill="1" applyBorder="1" applyAlignment="1">
      <alignment horizontal="center" vertical="center"/>
    </xf>
    <xf numFmtId="0" fontId="52" fillId="3" borderId="9" xfId="0" applyFont="1" applyFill="1" applyBorder="1" applyAlignment="1">
      <alignment horizontal="center" vertical="center"/>
    </xf>
    <xf numFmtId="0" fontId="52" fillId="3" borderId="10" xfId="0" applyFont="1" applyFill="1" applyBorder="1" applyAlignment="1">
      <alignment horizontal="center" vertical="center"/>
    </xf>
    <xf numFmtId="0" fontId="33" fillId="3" borderId="10" xfId="0" applyFont="1" applyFill="1" applyBorder="1" applyAlignment="1">
      <alignment horizontal="center" vertical="center"/>
    </xf>
    <xf numFmtId="0" fontId="52" fillId="3" borderId="11" xfId="0" applyFont="1" applyFill="1" applyBorder="1" applyAlignment="1">
      <alignment horizontal="center" vertical="center"/>
    </xf>
    <xf numFmtId="0" fontId="80" fillId="3" borderId="149" xfId="0" applyFont="1" applyFill="1" applyBorder="1" applyAlignment="1">
      <alignment horizontal="right"/>
    </xf>
    <xf numFmtId="168" fontId="80" fillId="5" borderId="10" xfId="3" applyNumberFormat="1" applyFont="1" applyFill="1" applyBorder="1" applyAlignment="1">
      <alignment horizontal="right"/>
    </xf>
    <xf numFmtId="168" fontId="80" fillId="3" borderId="10" xfId="3" applyNumberFormat="1" applyFont="1" applyFill="1" applyBorder="1" applyAlignment="1">
      <alignment horizontal="right"/>
    </xf>
    <xf numFmtId="168" fontId="80" fillId="5" borderId="10" xfId="3" applyNumberFormat="1" applyFont="1" applyFill="1" applyBorder="1" applyAlignment="1">
      <alignment horizontal="center"/>
    </xf>
    <xf numFmtId="167" fontId="80" fillId="3" borderId="10" xfId="5" applyFont="1" applyFill="1" applyBorder="1" applyAlignment="1">
      <alignment horizontal="center" vertical="center"/>
    </xf>
    <xf numFmtId="183" fontId="80" fillId="3" borderId="10" xfId="5" applyNumberFormat="1" applyFont="1" applyFill="1" applyBorder="1" applyAlignment="1">
      <alignment horizontal="right"/>
    </xf>
    <xf numFmtId="168" fontId="80" fillId="3" borderId="11" xfId="3" applyNumberFormat="1" applyFont="1" applyFill="1" applyBorder="1" applyAlignment="1">
      <alignment horizontal="right"/>
    </xf>
    <xf numFmtId="9" fontId="80" fillId="3" borderId="8" xfId="2" applyFont="1" applyFill="1" applyBorder="1" applyAlignment="1">
      <alignment horizontal="right"/>
    </xf>
    <xf numFmtId="9" fontId="80" fillId="3" borderId="0" xfId="2" applyFont="1" applyFill="1" applyBorder="1" applyAlignment="1">
      <alignment horizontal="right"/>
    </xf>
    <xf numFmtId="0" fontId="8" fillId="0" borderId="1" xfId="0" applyFont="1" applyBorder="1"/>
    <xf numFmtId="0" fontId="13" fillId="3" borderId="6" xfId="0" applyFont="1" applyFill="1" applyBorder="1" applyAlignment="1">
      <alignment horizontal="center"/>
    </xf>
    <xf numFmtId="0" fontId="13" fillId="3" borderId="10" xfId="0" applyFont="1" applyFill="1" applyBorder="1" applyAlignment="1">
      <alignment horizontal="center"/>
    </xf>
    <xf numFmtId="0" fontId="13" fillId="3" borderId="10" xfId="0" applyFont="1" applyFill="1" applyBorder="1"/>
    <xf numFmtId="1" fontId="13" fillId="3" borderId="11" xfId="5" applyNumberFormat="1" applyFont="1" applyFill="1" applyBorder="1"/>
    <xf numFmtId="0" fontId="80" fillId="3" borderId="17" xfId="0" applyFont="1" applyFill="1" applyBorder="1" applyAlignment="1">
      <alignment horizontal="right"/>
    </xf>
    <xf numFmtId="168" fontId="80" fillId="5" borderId="1" xfId="3" applyNumberFormat="1" applyFont="1" applyFill="1" applyBorder="1" applyAlignment="1">
      <alignment horizontal="right"/>
    </xf>
    <xf numFmtId="0" fontId="13" fillId="3" borderId="1" xfId="0" applyFont="1" applyFill="1" applyBorder="1"/>
    <xf numFmtId="0" fontId="5" fillId="0" borderId="1" xfId="0" applyFont="1" applyBorder="1"/>
    <xf numFmtId="0" fontId="80" fillId="3" borderId="10" xfId="0" applyFont="1" applyFill="1" applyBorder="1" applyAlignment="1">
      <alignment horizontal="left"/>
    </xf>
    <xf numFmtId="0" fontId="80" fillId="3" borderId="1" xfId="0" applyFont="1" applyFill="1" applyBorder="1" applyAlignment="1">
      <alignment horizontal="right"/>
    </xf>
    <xf numFmtId="0" fontId="80" fillId="3" borderId="1" xfId="0" applyFont="1" applyFill="1" applyBorder="1" applyAlignment="1">
      <alignment horizontal="center"/>
    </xf>
    <xf numFmtId="0" fontId="80" fillId="3" borderId="1" xfId="0" applyFont="1" applyFill="1" applyBorder="1" applyAlignment="1">
      <alignment horizontal="left"/>
    </xf>
    <xf numFmtId="167" fontId="80" fillId="3" borderId="1" xfId="5" applyFont="1" applyFill="1" applyBorder="1" applyAlignment="1">
      <alignment horizontal="center" vertical="center"/>
    </xf>
    <xf numFmtId="168" fontId="80" fillId="3" borderId="142" xfId="3" applyNumberFormat="1" applyFont="1" applyFill="1" applyBorder="1" applyAlignment="1">
      <alignment horizontal="right"/>
    </xf>
    <xf numFmtId="9" fontId="80" fillId="3" borderId="10" xfId="2" applyFont="1" applyFill="1" applyBorder="1" applyAlignment="1">
      <alignment horizontal="right"/>
    </xf>
    <xf numFmtId="178" fontId="23" fillId="3" borderId="1" xfId="0" applyNumberFormat="1" applyFont="1" applyFill="1" applyBorder="1" applyAlignment="1">
      <alignment horizontal="right"/>
    </xf>
    <xf numFmtId="168" fontId="80" fillId="3" borderId="1" xfId="3" applyNumberFormat="1" applyFont="1" applyFill="1" applyBorder="1" applyAlignment="1">
      <alignment horizontal="right"/>
    </xf>
    <xf numFmtId="168" fontId="80" fillId="54" borderId="1" xfId="3" applyNumberFormat="1" applyFont="1" applyFill="1" applyBorder="1" applyAlignment="1">
      <alignment horizontal="right"/>
    </xf>
    <xf numFmtId="9" fontId="80" fillId="3" borderId="1" xfId="2" applyFont="1" applyFill="1" applyBorder="1" applyAlignment="1">
      <alignment horizontal="right"/>
    </xf>
    <xf numFmtId="0" fontId="9" fillId="3" borderId="1" xfId="0" applyFont="1" applyFill="1" applyBorder="1" applyAlignment="1">
      <alignment horizontal="center"/>
    </xf>
    <xf numFmtId="1" fontId="13" fillId="3" borderId="8" xfId="5" applyNumberFormat="1" applyFont="1" applyFill="1" applyBorder="1"/>
    <xf numFmtId="168" fontId="116" fillId="3" borderId="1" xfId="3" applyNumberFormat="1" applyFont="1" applyFill="1" applyBorder="1" applyAlignment="1">
      <alignment horizontal="right"/>
    </xf>
    <xf numFmtId="168" fontId="116" fillId="0" borderId="1" xfId="3" applyNumberFormat="1" applyFont="1" applyFill="1" applyBorder="1" applyAlignment="1">
      <alignment horizontal="right"/>
    </xf>
    <xf numFmtId="168" fontId="116" fillId="0" borderId="1" xfId="3" applyNumberFormat="1" applyFont="1" applyFill="1" applyBorder="1" applyAlignment="1">
      <alignment horizontal="center"/>
    </xf>
    <xf numFmtId="0" fontId="116" fillId="3" borderId="1" xfId="0" applyFont="1" applyFill="1" applyBorder="1" applyAlignment="1">
      <alignment horizontal="right"/>
    </xf>
    <xf numFmtId="178" fontId="80" fillId="3" borderId="1" xfId="0" applyNumberFormat="1" applyFont="1" applyFill="1" applyBorder="1" applyAlignment="1">
      <alignment horizontal="right"/>
    </xf>
    <xf numFmtId="168" fontId="80" fillId="0" borderId="1" xfId="3" applyNumberFormat="1" applyFont="1" applyFill="1" applyBorder="1" applyAlignment="1">
      <alignment horizontal="right"/>
    </xf>
    <xf numFmtId="168" fontId="80" fillId="0" borderId="1" xfId="3" applyNumberFormat="1" applyFont="1" applyFill="1" applyBorder="1" applyAlignment="1">
      <alignment horizontal="center"/>
    </xf>
    <xf numFmtId="168" fontId="80" fillId="3" borderId="1" xfId="3" applyNumberFormat="1" applyFont="1" applyFill="1" applyBorder="1" applyAlignment="1">
      <alignment horizontal="center"/>
    </xf>
    <xf numFmtId="0" fontId="8" fillId="3" borderId="62" xfId="0" applyFont="1" applyFill="1" applyBorder="1"/>
    <xf numFmtId="0" fontId="113" fillId="51" borderId="163" xfId="4" applyFont="1" applyFill="1" applyBorder="1" applyAlignment="1">
      <alignment horizontal="center" vertical="center" wrapText="1"/>
    </xf>
    <xf numFmtId="0" fontId="113" fillId="51" borderId="164" xfId="4" applyFont="1" applyFill="1" applyBorder="1" applyAlignment="1">
      <alignment horizontal="center" vertical="center" wrapText="1"/>
    </xf>
    <xf numFmtId="0" fontId="111" fillId="51" borderId="164" xfId="4" applyFont="1" applyFill="1" applyBorder="1" applyAlignment="1">
      <alignment horizontal="center" vertical="center" wrapText="1"/>
    </xf>
    <xf numFmtId="0" fontId="111" fillId="51" borderId="165" xfId="4" applyFont="1" applyFill="1" applyBorder="1" applyAlignment="1">
      <alignment horizontal="center" vertical="center" wrapText="1"/>
    </xf>
    <xf numFmtId="0" fontId="111" fillId="51" borderId="0" xfId="4" applyFont="1" applyFill="1" applyAlignment="1">
      <alignment horizontal="center" vertical="center" wrapText="1"/>
    </xf>
    <xf numFmtId="0" fontId="15" fillId="3" borderId="1" xfId="0" applyFont="1" applyFill="1" applyBorder="1"/>
    <xf numFmtId="0" fontId="80" fillId="3" borderId="10" xfId="0" applyFont="1" applyFill="1" applyBorder="1" applyAlignment="1">
      <alignment horizontal="center"/>
    </xf>
    <xf numFmtId="49" fontId="80" fillId="3" borderId="1" xfId="0" applyNumberFormat="1" applyFont="1" applyFill="1" applyBorder="1" applyAlignment="1">
      <alignment horizontal="left"/>
    </xf>
    <xf numFmtId="0" fontId="80" fillId="3" borderId="9" xfId="0" applyFont="1" applyFill="1" applyBorder="1" applyAlignment="1">
      <alignment horizontal="right"/>
    </xf>
    <xf numFmtId="184" fontId="80" fillId="5" borderId="10" xfId="5" applyNumberFormat="1" applyFont="1" applyFill="1" applyBorder="1" applyAlignment="1">
      <alignment horizontal="right"/>
    </xf>
    <xf numFmtId="168" fontId="80" fillId="54" borderId="166" xfId="3" applyNumberFormat="1" applyFont="1" applyFill="1" applyBorder="1" applyAlignment="1">
      <alignment horizontal="right"/>
    </xf>
    <xf numFmtId="0" fontId="80" fillId="3" borderId="6" xfId="0" applyFont="1" applyFill="1" applyBorder="1" applyAlignment="1">
      <alignment horizontal="right"/>
    </xf>
    <xf numFmtId="168" fontId="80" fillId="54" borderId="167" xfId="3" applyNumberFormat="1" applyFont="1" applyFill="1" applyBorder="1" applyAlignment="1">
      <alignment horizontal="right"/>
    </xf>
    <xf numFmtId="0" fontId="80" fillId="3" borderId="12" xfId="0" applyFont="1" applyFill="1" applyBorder="1" applyAlignment="1">
      <alignment horizontal="right"/>
    </xf>
    <xf numFmtId="0" fontId="80" fillId="3" borderId="10" xfId="0" applyFont="1" applyFill="1" applyBorder="1" applyAlignment="1">
      <alignment horizontal="right"/>
    </xf>
    <xf numFmtId="0" fontId="23" fillId="3" borderId="1" xfId="0" applyFont="1" applyFill="1" applyBorder="1" applyAlignment="1">
      <alignment horizontal="center"/>
    </xf>
    <xf numFmtId="0" fontId="112" fillId="51" borderId="135" xfId="4" applyFont="1" applyFill="1" applyBorder="1" applyAlignment="1">
      <alignment horizontal="center" vertical="center" wrapText="1"/>
    </xf>
    <xf numFmtId="0" fontId="80" fillId="3" borderId="12" xfId="0" applyFont="1" applyFill="1" applyBorder="1" applyAlignment="1">
      <alignment horizontal="center"/>
    </xf>
    <xf numFmtId="0" fontId="80" fillId="3" borderId="5" xfId="0" applyFont="1" applyFill="1" applyBorder="1" applyAlignment="1">
      <alignment horizontal="right"/>
    </xf>
    <xf numFmtId="0" fontId="117" fillId="0" borderId="0" xfId="4" applyFont="1" applyAlignment="1">
      <alignment horizontal="center" vertical="center" wrapText="1"/>
    </xf>
    <xf numFmtId="0" fontId="13" fillId="3" borderId="12" xfId="0" applyFont="1" applyFill="1" applyBorder="1"/>
    <xf numFmtId="1" fontId="13" fillId="3" borderId="5" xfId="5" applyNumberFormat="1" applyFont="1" applyFill="1" applyBorder="1"/>
    <xf numFmtId="0" fontId="112" fillId="51" borderId="168" xfId="4" applyFont="1" applyFill="1" applyBorder="1" applyAlignment="1">
      <alignment horizontal="center" vertical="center" wrapText="1"/>
    </xf>
    <xf numFmtId="0" fontId="112" fillId="51" borderId="164" xfId="4" applyFont="1" applyFill="1" applyBorder="1" applyAlignment="1">
      <alignment horizontal="center" vertical="center" wrapText="1"/>
    </xf>
    <xf numFmtId="0" fontId="117" fillId="51" borderId="164" xfId="4" applyFont="1" applyFill="1" applyBorder="1" applyAlignment="1">
      <alignment horizontal="center" vertical="center" wrapText="1"/>
    </xf>
    <xf numFmtId="0" fontId="112" fillId="51" borderId="169" xfId="4" applyFont="1" applyFill="1" applyBorder="1" applyAlignment="1">
      <alignment horizontal="center" vertical="center" wrapText="1"/>
    </xf>
    <xf numFmtId="0" fontId="117" fillId="51" borderId="170" xfId="4" applyFont="1" applyFill="1" applyBorder="1" applyAlignment="1">
      <alignment horizontal="center" vertical="center" wrapText="1"/>
    </xf>
    <xf numFmtId="0" fontId="117" fillId="51" borderId="154" xfId="4" applyFont="1" applyFill="1" applyBorder="1" applyAlignment="1">
      <alignment horizontal="center" vertical="center" wrapText="1"/>
    </xf>
    <xf numFmtId="0" fontId="117" fillId="51" borderId="0" xfId="4" applyFont="1" applyFill="1" applyAlignment="1">
      <alignment horizontal="center" vertical="center" wrapText="1"/>
    </xf>
    <xf numFmtId="166" fontId="80" fillId="0" borderId="0" xfId="14" applyFont="1" applyFill="1" applyBorder="1" applyAlignment="1">
      <alignment horizontal="right"/>
    </xf>
    <xf numFmtId="0" fontId="118" fillId="3" borderId="1" xfId="0" applyFont="1" applyFill="1" applyBorder="1" applyAlignment="1">
      <alignment horizontal="center" vertical="top" wrapText="1"/>
    </xf>
    <xf numFmtId="0" fontId="80" fillId="3" borderId="14" xfId="0" applyFont="1" applyFill="1" applyBorder="1" applyAlignment="1">
      <alignment horizontal="right"/>
    </xf>
    <xf numFmtId="0" fontId="8" fillId="0" borderId="1" xfId="0" applyFont="1" applyBorder="1" applyAlignment="1">
      <alignment horizontal="center"/>
    </xf>
    <xf numFmtId="0" fontId="8" fillId="0" borderId="10" xfId="0" applyFont="1" applyBorder="1" applyAlignment="1">
      <alignment horizontal="center"/>
    </xf>
    <xf numFmtId="1" fontId="8" fillId="0" borderId="1" xfId="0" applyNumberFormat="1" applyFont="1" applyBorder="1"/>
    <xf numFmtId="0" fontId="46" fillId="3" borderId="1" xfId="0" applyFont="1" applyFill="1" applyBorder="1" applyAlignment="1">
      <alignment horizontal="center" vertical="top" wrapText="1"/>
    </xf>
    <xf numFmtId="0" fontId="0" fillId="3" borderId="1" xfId="0" applyFill="1" applyBorder="1" applyAlignment="1">
      <alignment vertical="top"/>
    </xf>
    <xf numFmtId="184" fontId="80" fillId="5" borderId="1" xfId="5" applyNumberFormat="1" applyFont="1" applyFill="1" applyBorder="1" applyAlignment="1">
      <alignment horizontal="right"/>
    </xf>
    <xf numFmtId="9" fontId="80" fillId="3" borderId="7" xfId="2" applyFont="1" applyFill="1" applyBorder="1" applyAlignment="1">
      <alignment horizontal="right"/>
    </xf>
    <xf numFmtId="0" fontId="0" fillId="3" borderId="1" xfId="0" applyFill="1" applyBorder="1" applyAlignment="1">
      <alignment horizontal="center" vertical="top"/>
    </xf>
    <xf numFmtId="0" fontId="8" fillId="0" borderId="65" xfId="0" applyFont="1" applyBorder="1"/>
    <xf numFmtId="0" fontId="8" fillId="54" borderId="157" xfId="0" applyFont="1" applyFill="1" applyBorder="1"/>
    <xf numFmtId="168" fontId="68" fillId="54" borderId="170" xfId="3" applyNumberFormat="1" applyFont="1" applyFill="1" applyBorder="1" applyAlignment="1">
      <alignment horizontal="center" vertical="center"/>
    </xf>
    <xf numFmtId="9" fontId="45" fillId="54" borderId="158" xfId="2" applyFont="1" applyFill="1" applyBorder="1" applyAlignment="1">
      <alignment horizontal="center" vertical="center"/>
    </xf>
    <xf numFmtId="9" fontId="45" fillId="54" borderId="0" xfId="2" applyFont="1" applyFill="1" applyBorder="1" applyAlignment="1">
      <alignment horizontal="center" vertical="center"/>
    </xf>
    <xf numFmtId="168" fontId="7" fillId="0" borderId="0" xfId="3" applyNumberFormat="1" applyFont="1" applyFill="1" applyBorder="1"/>
    <xf numFmtId="0" fontId="8" fillId="0" borderId="135" xfId="0" applyFont="1" applyBorder="1"/>
    <xf numFmtId="0" fontId="119" fillId="0" borderId="130" xfId="0" applyFont="1" applyBorder="1" applyAlignment="1">
      <alignment horizontal="center" vertical="center"/>
    </xf>
    <xf numFmtId="0" fontId="119" fillId="0" borderId="136" xfId="0" applyFont="1" applyBorder="1" applyAlignment="1">
      <alignment horizontal="center" vertical="center"/>
    </xf>
    <xf numFmtId="0" fontId="119" fillId="0" borderId="0" xfId="0" applyFont="1" applyAlignment="1">
      <alignment horizontal="center" vertical="center"/>
    </xf>
    <xf numFmtId="0" fontId="112" fillId="0" borderId="0" xfId="4" applyFont="1" applyAlignment="1">
      <alignment horizontal="center" vertical="center" wrapText="1"/>
    </xf>
    <xf numFmtId="0" fontId="112" fillId="51" borderId="159" xfId="4" applyFont="1" applyFill="1" applyBorder="1" applyAlignment="1">
      <alignment horizontal="center" vertical="center" wrapText="1"/>
    </xf>
    <xf numFmtId="0" fontId="112" fillId="51" borderId="136" xfId="4" applyFont="1" applyFill="1" applyBorder="1" applyAlignment="1">
      <alignment horizontal="center" vertical="center" wrapText="1"/>
    </xf>
    <xf numFmtId="0" fontId="80" fillId="0" borderId="0" xfId="0" applyFont="1"/>
    <xf numFmtId="0" fontId="80" fillId="3" borderId="149" xfId="0" applyFont="1" applyFill="1" applyBorder="1" applyAlignment="1">
      <alignment horizontal="center"/>
    </xf>
    <xf numFmtId="0" fontId="80" fillId="0" borderId="120" xfId="0" applyFont="1" applyBorder="1" applyAlignment="1">
      <alignment horizontal="center"/>
    </xf>
    <xf numFmtId="0" fontId="80" fillId="0" borderId="116" xfId="0" applyFont="1" applyBorder="1"/>
    <xf numFmtId="0" fontId="80" fillId="0" borderId="120" xfId="0" applyFont="1" applyBorder="1"/>
    <xf numFmtId="0" fontId="80" fillId="3" borderId="10" xfId="14" applyNumberFormat="1" applyFont="1" applyFill="1" applyBorder="1"/>
    <xf numFmtId="0" fontId="80" fillId="5" borderId="10" xfId="0" applyFont="1" applyFill="1" applyBorder="1"/>
    <xf numFmtId="170" fontId="80" fillId="3" borderId="10" xfId="0" applyNumberFormat="1" applyFont="1" applyFill="1" applyBorder="1"/>
    <xf numFmtId="166" fontId="80" fillId="54" borderId="166" xfId="14" applyFont="1" applyFill="1" applyBorder="1"/>
    <xf numFmtId="9" fontId="80" fillId="3" borderId="138" xfId="2" applyFont="1" applyFill="1" applyBorder="1"/>
    <xf numFmtId="9" fontId="80" fillId="3" borderId="0" xfId="2" applyFont="1" applyFill="1" applyBorder="1"/>
    <xf numFmtId="0" fontId="80" fillId="3" borderId="17" xfId="0" applyFont="1" applyFill="1" applyBorder="1" applyAlignment="1">
      <alignment horizontal="center"/>
    </xf>
    <xf numFmtId="0" fontId="80" fillId="0" borderId="11" xfId="0" applyFont="1" applyBorder="1" applyAlignment="1">
      <alignment horizontal="center"/>
    </xf>
    <xf numFmtId="0" fontId="80" fillId="0" borderId="9" xfId="0" applyFont="1" applyBorder="1"/>
    <xf numFmtId="166" fontId="80" fillId="5" borderId="1" xfId="14" applyFont="1" applyFill="1" applyBorder="1"/>
    <xf numFmtId="0" fontId="80" fillId="5" borderId="1" xfId="0" applyFont="1" applyFill="1" applyBorder="1"/>
    <xf numFmtId="170" fontId="80" fillId="3" borderId="1" xfId="0" applyNumberFormat="1" applyFont="1" applyFill="1" applyBorder="1"/>
    <xf numFmtId="166" fontId="80" fillId="54" borderId="167" xfId="14" applyFont="1" applyFill="1" applyBorder="1"/>
    <xf numFmtId="0" fontId="8" fillId="0" borderId="11" xfId="0" applyFont="1" applyBorder="1" applyAlignment="1">
      <alignment horizontal="center" vertical="center"/>
    </xf>
    <xf numFmtId="0" fontId="8" fillId="0" borderId="9" xfId="0" applyFont="1" applyBorder="1" applyAlignment="1">
      <alignment horizontal="center" vertical="center"/>
    </xf>
    <xf numFmtId="1" fontId="8" fillId="0" borderId="1" xfId="0" applyNumberFormat="1" applyFont="1" applyBorder="1" applyAlignment="1">
      <alignment horizontal="center" vertical="center"/>
    </xf>
    <xf numFmtId="0" fontId="80" fillId="0" borderId="11" xfId="0" applyFont="1" applyBorder="1"/>
    <xf numFmtId="166" fontId="80" fillId="3" borderId="1" xfId="14" applyFont="1" applyFill="1" applyBorder="1"/>
    <xf numFmtId="2" fontId="80" fillId="0" borderId="1" xfId="0" applyNumberFormat="1" applyFont="1" applyBorder="1"/>
    <xf numFmtId="0" fontId="80" fillId="3" borderId="1" xfId="0" applyFont="1" applyFill="1" applyBorder="1"/>
    <xf numFmtId="166" fontId="8" fillId="0" borderId="5" xfId="14" applyFont="1" applyBorder="1" applyAlignment="1">
      <alignment horizontal="center"/>
    </xf>
    <xf numFmtId="166" fontId="8" fillId="0" borderId="3" xfId="14" applyFont="1" applyBorder="1" applyAlignment="1">
      <alignment horizontal="center"/>
    </xf>
    <xf numFmtId="1" fontId="80" fillId="3" borderId="149" xfId="0" applyNumberFormat="1" applyFont="1" applyFill="1" applyBorder="1" applyAlignment="1">
      <alignment horizontal="center"/>
    </xf>
    <xf numFmtId="0" fontId="80" fillId="3" borderId="9" xfId="0" applyFont="1" applyFill="1" applyBorder="1"/>
    <xf numFmtId="0" fontId="8" fillId="0" borderId="2" xfId="0" applyFont="1" applyBorder="1"/>
    <xf numFmtId="2" fontId="80" fillId="3" borderId="1" xfId="0" applyNumberFormat="1" applyFont="1" applyFill="1" applyBorder="1"/>
    <xf numFmtId="1" fontId="80" fillId="3" borderId="17" xfId="0" applyNumberFormat="1" applyFont="1" applyFill="1" applyBorder="1" applyAlignment="1">
      <alignment horizontal="center"/>
    </xf>
    <xf numFmtId="0" fontId="8" fillId="0" borderId="8" xfId="0" applyFont="1" applyBorder="1"/>
    <xf numFmtId="0" fontId="8" fillId="0" borderId="6" xfId="0" applyFont="1" applyBorder="1"/>
    <xf numFmtId="0" fontId="8" fillId="0" borderId="11" xfId="0" applyFont="1" applyBorder="1" applyAlignment="1">
      <alignment horizontal="center" vertical="center" wrapText="1"/>
    </xf>
    <xf numFmtId="0" fontId="8" fillId="0" borderId="9" xfId="0" applyFont="1" applyBorder="1" applyAlignment="1">
      <alignment horizontal="center" vertical="center" wrapText="1"/>
    </xf>
    <xf numFmtId="0" fontId="108" fillId="3" borderId="9" xfId="0" applyFont="1" applyFill="1" applyBorder="1" applyAlignment="1">
      <alignment horizontal="center"/>
    </xf>
    <xf numFmtId="0" fontId="8" fillId="54" borderId="135" xfId="0" applyFont="1" applyFill="1" applyBorder="1"/>
    <xf numFmtId="168" fontId="68" fillId="54" borderId="159" xfId="3" applyNumberFormat="1" applyFont="1" applyFill="1" applyBorder="1" applyAlignment="1">
      <alignment horizontal="center" vertical="center"/>
    </xf>
    <xf numFmtId="168" fontId="68" fillId="54" borderId="136" xfId="2" applyNumberFormat="1" applyFont="1" applyFill="1" applyBorder="1" applyAlignment="1">
      <alignment horizontal="center" vertical="center"/>
    </xf>
    <xf numFmtId="0" fontId="68" fillId="54" borderId="0" xfId="2" applyNumberFormat="1" applyFont="1" applyFill="1" applyBorder="1" applyAlignment="1">
      <alignment horizontal="center" vertical="center"/>
    </xf>
    <xf numFmtId="0" fontId="9" fillId="56" borderId="127" xfId="0" applyFont="1" applyFill="1" applyBorder="1" applyAlignment="1">
      <alignment horizontal="center"/>
    </xf>
    <xf numFmtId="9" fontId="8" fillId="0" borderId="0" xfId="2" applyFont="1" applyFill="1" applyBorder="1" applyAlignment="1">
      <alignment horizontal="center"/>
    </xf>
    <xf numFmtId="9" fontId="7" fillId="0" borderId="0" xfId="2" applyFont="1" applyFill="1" applyBorder="1" applyAlignment="1">
      <alignment horizontal="center" vertical="center" wrapText="1"/>
    </xf>
    <xf numFmtId="168" fontId="68" fillId="54" borderId="128" xfId="3" applyNumberFormat="1" applyFont="1" applyFill="1" applyBorder="1"/>
    <xf numFmtId="9" fontId="68" fillId="56" borderId="132" xfId="2" applyFont="1" applyFill="1" applyBorder="1" applyAlignment="1">
      <alignment horizontal="center"/>
    </xf>
    <xf numFmtId="9" fontId="68" fillId="56" borderId="0" xfId="2" applyFont="1" applyFill="1" applyBorder="1" applyAlignment="1">
      <alignment horizontal="center"/>
    </xf>
    <xf numFmtId="168" fontId="68" fillId="0" borderId="0" xfId="3" applyNumberFormat="1" applyFont="1" applyFill="1" applyBorder="1"/>
    <xf numFmtId="0" fontId="8" fillId="0" borderId="135" xfId="0" applyFont="1" applyBorder="1" applyAlignment="1">
      <alignment horizontal="center"/>
    </xf>
    <xf numFmtId="0" fontId="10" fillId="0" borderId="135" xfId="0" applyFont="1" applyBorder="1" applyAlignment="1">
      <alignment horizontal="center" vertical="center"/>
    </xf>
    <xf numFmtId="0" fontId="8" fillId="0" borderId="130" xfId="0" applyFont="1" applyBorder="1" applyAlignment="1">
      <alignment horizontal="center"/>
    </xf>
    <xf numFmtId="166" fontId="121" fillId="0" borderId="129" xfId="14" applyFont="1" applyFill="1" applyBorder="1" applyAlignment="1">
      <alignment horizontal="center" vertical="center"/>
    </xf>
    <xf numFmtId="9" fontId="22" fillId="0" borderId="159" xfId="2" applyFont="1" applyBorder="1" applyAlignment="1">
      <alignment horizontal="center" vertical="center"/>
    </xf>
    <xf numFmtId="9" fontId="22" fillId="0" borderId="0" xfId="2" applyFont="1" applyBorder="1" applyAlignment="1">
      <alignment horizontal="center" vertical="center"/>
    </xf>
    <xf numFmtId="0" fontId="10" fillId="0" borderId="0" xfId="0" applyFont="1" applyAlignment="1">
      <alignment horizontal="center" vertical="center"/>
    </xf>
    <xf numFmtId="0" fontId="8" fillId="3"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5" borderId="1" xfId="0" applyFont="1" applyFill="1" applyBorder="1" applyAlignment="1">
      <alignment horizontal="center"/>
    </xf>
    <xf numFmtId="2" fontId="13" fillId="0" borderId="1" xfId="0" applyNumberFormat="1" applyFont="1" applyBorder="1"/>
    <xf numFmtId="2" fontId="8" fillId="0" borderId="1" xfId="0" applyNumberFormat="1" applyFont="1" applyBorder="1" applyAlignment="1">
      <alignment horizontal="center"/>
    </xf>
    <xf numFmtId="1" fontId="80" fillId="2" borderId="10" xfId="0" applyNumberFormat="1" applyFont="1" applyFill="1" applyBorder="1" applyAlignment="1">
      <alignment horizontal="center"/>
    </xf>
    <xf numFmtId="0" fontId="25" fillId="0" borderId="70" xfId="0" applyFont="1" applyBorder="1" applyAlignment="1">
      <alignment horizontal="center" vertical="center"/>
    </xf>
    <xf numFmtId="1" fontId="92" fillId="0" borderId="174" xfId="0" applyNumberFormat="1" applyFont="1" applyBorder="1" applyAlignment="1">
      <alignment horizontal="center" vertical="center"/>
    </xf>
    <xf numFmtId="1" fontId="92" fillId="0" borderId="177" xfId="0" applyNumberFormat="1" applyFont="1" applyBorder="1" applyAlignment="1">
      <alignment horizontal="center" vertical="center"/>
    </xf>
    <xf numFmtId="0" fontId="92" fillId="0" borderId="177" xfId="0" applyFont="1" applyBorder="1" applyAlignment="1">
      <alignment horizontal="center" vertical="center"/>
    </xf>
    <xf numFmtId="0" fontId="0" fillId="0" borderId="177" xfId="0" applyBorder="1"/>
    <xf numFmtId="0" fontId="0" fillId="0" borderId="178" xfId="0" applyBorder="1"/>
    <xf numFmtId="0" fontId="112" fillId="51" borderId="7" xfId="4" applyFont="1" applyFill="1" applyBorder="1" applyAlignment="1">
      <alignment horizontal="center" vertical="center" wrapText="1"/>
    </xf>
    <xf numFmtId="178" fontId="23" fillId="3" borderId="10" xfId="0" applyNumberFormat="1" applyFont="1" applyFill="1" applyBorder="1" applyAlignment="1">
      <alignment horizontal="right"/>
    </xf>
    <xf numFmtId="168" fontId="80" fillId="54" borderId="10" xfId="3" applyNumberFormat="1" applyFont="1" applyFill="1" applyBorder="1" applyAlignment="1">
      <alignment horizontal="right"/>
    </xf>
    <xf numFmtId="0" fontId="80" fillId="3" borderId="179" xfId="0" applyFont="1" applyFill="1" applyBorder="1" applyAlignment="1">
      <alignment horizontal="right"/>
    </xf>
    <xf numFmtId="0" fontId="80" fillId="3" borderId="164" xfId="0" applyFont="1" applyFill="1" applyBorder="1" applyAlignment="1">
      <alignment horizontal="left"/>
    </xf>
    <xf numFmtId="168" fontId="80" fillId="5" borderId="164" xfId="3" applyNumberFormat="1" applyFont="1" applyFill="1" applyBorder="1" applyAlignment="1">
      <alignment horizontal="right"/>
    </xf>
    <xf numFmtId="168" fontId="80" fillId="3" borderId="164" xfId="3" applyNumberFormat="1" applyFont="1" applyFill="1" applyBorder="1" applyAlignment="1">
      <alignment horizontal="right"/>
    </xf>
    <xf numFmtId="168" fontId="80" fillId="5" borderId="62" xfId="3" applyNumberFormat="1" applyFont="1" applyFill="1" applyBorder="1" applyAlignment="1">
      <alignment horizontal="right"/>
    </xf>
    <xf numFmtId="168" fontId="80" fillId="5" borderId="164" xfId="3" applyNumberFormat="1" applyFont="1" applyFill="1" applyBorder="1" applyAlignment="1">
      <alignment horizontal="center"/>
    </xf>
    <xf numFmtId="167" fontId="80" fillId="3" borderId="164" xfId="5" applyFont="1" applyFill="1" applyBorder="1" applyAlignment="1">
      <alignment horizontal="center" vertical="center"/>
    </xf>
    <xf numFmtId="183" fontId="80" fillId="3" borderId="164" xfId="5" applyNumberFormat="1" applyFont="1" applyFill="1" applyBorder="1" applyAlignment="1">
      <alignment horizontal="right"/>
    </xf>
    <xf numFmtId="0" fontId="112" fillId="51" borderId="155" xfId="4" applyFont="1" applyFill="1" applyBorder="1" applyAlignment="1">
      <alignment horizontal="center" vertical="center" wrapText="1"/>
    </xf>
    <xf numFmtId="0" fontId="112" fillId="51" borderId="156" xfId="4" applyFont="1" applyFill="1" applyBorder="1" applyAlignment="1">
      <alignment horizontal="center" vertical="center" wrapText="1"/>
    </xf>
    <xf numFmtId="0" fontId="113" fillId="51" borderId="156" xfId="4" applyFont="1" applyFill="1" applyBorder="1" applyAlignment="1">
      <alignment horizontal="center" vertical="center" wrapText="1"/>
    </xf>
    <xf numFmtId="0" fontId="112" fillId="51" borderId="146" xfId="4" applyFont="1" applyFill="1" applyBorder="1" applyAlignment="1">
      <alignment horizontal="center" vertical="center" wrapText="1"/>
    </xf>
    <xf numFmtId="0" fontId="112" fillId="52" borderId="180" xfId="4" applyFont="1" applyFill="1" applyBorder="1" applyAlignment="1">
      <alignment horizontal="center" vertical="center" wrapText="1"/>
    </xf>
    <xf numFmtId="0" fontId="80" fillId="3" borderId="141" xfId="0" applyFont="1" applyFill="1" applyBorder="1" applyAlignment="1">
      <alignment horizontal="right"/>
    </xf>
    <xf numFmtId="1" fontId="80" fillId="2" borderId="142" xfId="0" applyNumberFormat="1" applyFont="1" applyFill="1" applyBorder="1" applyAlignment="1">
      <alignment horizontal="center"/>
    </xf>
    <xf numFmtId="168" fontId="80" fillId="5" borderId="142" xfId="3" applyNumberFormat="1" applyFont="1" applyFill="1" applyBorder="1" applyAlignment="1">
      <alignment horizontal="right"/>
    </xf>
    <xf numFmtId="168" fontId="80" fillId="5" borderId="142" xfId="3" applyNumberFormat="1" applyFont="1" applyFill="1" applyBorder="1" applyAlignment="1">
      <alignment horizontal="center"/>
    </xf>
    <xf numFmtId="167" fontId="80" fillId="3" borderId="142" xfId="5" applyFont="1" applyFill="1" applyBorder="1" applyAlignment="1">
      <alignment horizontal="center" vertical="center"/>
    </xf>
    <xf numFmtId="183" fontId="80" fillId="3" borderId="142" xfId="5" applyNumberFormat="1" applyFont="1" applyFill="1" applyBorder="1" applyAlignment="1">
      <alignment horizontal="right"/>
    </xf>
    <xf numFmtId="1" fontId="80" fillId="2" borderId="164" xfId="0" applyNumberFormat="1" applyFont="1" applyFill="1" applyBorder="1" applyAlignment="1">
      <alignment horizontal="center"/>
    </xf>
    <xf numFmtId="0" fontId="80" fillId="3" borderId="142" xfId="0" applyFont="1" applyFill="1" applyBorder="1" applyAlignment="1">
      <alignment horizontal="left"/>
    </xf>
    <xf numFmtId="0" fontId="80" fillId="21" borderId="1" xfId="0" applyFont="1" applyFill="1" applyBorder="1" applyAlignment="1">
      <alignment horizontal="left"/>
    </xf>
    <xf numFmtId="0" fontId="124" fillId="0" borderId="1" xfId="4" applyFont="1" applyBorder="1" applyAlignment="1">
      <alignment horizontal="center" vertical="center" wrapText="1"/>
    </xf>
    <xf numFmtId="0" fontId="125" fillId="0" borderId="5" xfId="0" applyFont="1" applyBorder="1" applyAlignment="1">
      <alignment vertical="center" wrapText="1"/>
    </xf>
    <xf numFmtId="0" fontId="126" fillId="0" borderId="1" xfId="0" applyFont="1" applyBorder="1" applyAlignment="1">
      <alignment horizontal="center" vertical="center" wrapText="1"/>
    </xf>
    <xf numFmtId="0" fontId="127" fillId="0" borderId="1" xfId="4" applyFont="1" applyBorder="1" applyAlignment="1">
      <alignment horizontal="center" vertical="center" wrapText="1"/>
    </xf>
    <xf numFmtId="1" fontId="128" fillId="0" borderId="1" xfId="0" applyNumberFormat="1" applyFont="1" applyBorder="1" applyAlignment="1">
      <alignment vertical="center" wrapText="1"/>
    </xf>
    <xf numFmtId="170" fontId="128" fillId="5" borderId="1" xfId="0" applyNumberFormat="1" applyFont="1" applyFill="1" applyBorder="1" applyAlignment="1">
      <alignment vertical="center" wrapText="1"/>
    </xf>
    <xf numFmtId="2" fontId="129" fillId="3" borderId="61" xfId="0" applyNumberFormat="1" applyFont="1" applyFill="1" applyBorder="1" applyAlignment="1">
      <alignment horizontal="center" vertical="center" wrapText="1"/>
    </xf>
    <xf numFmtId="170" fontId="128" fillId="0" borderId="1" xfId="0" applyNumberFormat="1" applyFont="1" applyBorder="1" applyAlignment="1">
      <alignment vertical="center" wrapText="1"/>
    </xf>
    <xf numFmtId="0" fontId="130" fillId="2" borderId="157" xfId="0" applyFont="1" applyFill="1" applyBorder="1" applyAlignment="1">
      <alignment vertical="center" wrapText="1"/>
    </xf>
    <xf numFmtId="0" fontId="130" fillId="2" borderId="154" xfId="0" applyFont="1" applyFill="1" applyBorder="1" applyAlignment="1">
      <alignment vertical="center" wrapText="1"/>
    </xf>
    <xf numFmtId="170" fontId="130" fillId="2" borderId="154" xfId="0" applyNumberFormat="1" applyFont="1" applyFill="1" applyBorder="1" applyAlignment="1">
      <alignment horizontal="center" vertical="center" wrapText="1"/>
    </xf>
    <xf numFmtId="0" fontId="130" fillId="2" borderId="117" xfId="0" applyFont="1" applyFill="1" applyBorder="1"/>
    <xf numFmtId="0" fontId="135" fillId="3" borderId="1" xfId="0" applyFont="1" applyFill="1" applyBorder="1" applyAlignment="1">
      <alignment vertical="center" wrapText="1"/>
    </xf>
    <xf numFmtId="0" fontId="137" fillId="57" borderId="0" xfId="4" applyFont="1" applyFill="1" applyAlignment="1">
      <alignment vertical="center" wrapText="1"/>
    </xf>
    <xf numFmtId="0" fontId="124" fillId="0" borderId="127" xfId="4" applyFont="1" applyBorder="1" applyAlignment="1">
      <alignment horizontal="center" vertical="center" wrapText="1"/>
    </xf>
    <xf numFmtId="0" fontId="125" fillId="0" borderId="132" xfId="0" applyFont="1" applyBorder="1" applyAlignment="1">
      <alignment horizontal="center" vertical="center" wrapText="1"/>
    </xf>
    <xf numFmtId="0" fontId="93" fillId="57" borderId="0" xfId="4" applyFont="1" applyFill="1" applyAlignment="1">
      <alignment vertical="center" wrapText="1"/>
    </xf>
    <xf numFmtId="0" fontId="127" fillId="0" borderId="17" xfId="4" applyFont="1" applyBorder="1" applyAlignment="1">
      <alignment horizontal="center" vertical="center" wrapText="1"/>
    </xf>
    <xf numFmtId="0" fontId="127" fillId="0" borderId="179" xfId="4" applyFont="1" applyBorder="1" applyAlignment="1">
      <alignment horizontal="center" vertical="center" wrapText="1"/>
    </xf>
    <xf numFmtId="2" fontId="129" fillId="3" borderId="36" xfId="0" applyNumberFormat="1" applyFont="1" applyFill="1" applyBorder="1" applyAlignment="1">
      <alignment horizontal="center" vertical="center" wrapText="1"/>
    </xf>
    <xf numFmtId="0" fontId="130" fillId="2" borderId="135" xfId="0" applyFont="1" applyFill="1" applyBorder="1" applyAlignment="1">
      <alignment vertical="center" wrapText="1"/>
    </xf>
    <xf numFmtId="0" fontId="130" fillId="2" borderId="130" xfId="0" applyFont="1" applyFill="1" applyBorder="1" applyAlignment="1">
      <alignment vertical="center" wrapText="1"/>
    </xf>
    <xf numFmtId="170" fontId="130" fillId="2" borderId="130" xfId="0" applyNumberFormat="1" applyFont="1" applyFill="1" applyBorder="1" applyAlignment="1">
      <alignment horizontal="center" vertical="center" wrapText="1"/>
    </xf>
    <xf numFmtId="170" fontId="131" fillId="2" borderId="130" xfId="0" applyNumberFormat="1" applyFont="1" applyFill="1" applyBorder="1" applyAlignment="1">
      <alignment vertical="center" wrapText="1"/>
    </xf>
    <xf numFmtId="0" fontId="130" fillId="2" borderId="136" xfId="0" applyFont="1" applyFill="1" applyBorder="1"/>
    <xf numFmtId="0" fontId="135" fillId="3" borderId="10" xfId="0" applyFont="1" applyFill="1" applyBorder="1" applyAlignment="1">
      <alignment vertical="center" wrapText="1"/>
    </xf>
    <xf numFmtId="0" fontId="124" fillId="0" borderId="190" xfId="4" applyFont="1" applyBorder="1" applyAlignment="1">
      <alignment horizontal="center" vertical="center" wrapText="1"/>
    </xf>
    <xf numFmtId="0" fontId="126" fillId="0" borderId="0" xfId="0" applyFont="1" applyAlignment="1">
      <alignment horizontal="center" vertical="center" wrapText="1"/>
    </xf>
    <xf numFmtId="0" fontId="126" fillId="0" borderId="0" xfId="0" applyFont="1"/>
    <xf numFmtId="9" fontId="142" fillId="0" borderId="0" xfId="2" applyFont="1" applyAlignment="1">
      <alignment vertical="center" wrapText="1"/>
    </xf>
    <xf numFmtId="0" fontId="143" fillId="0" borderId="142" xfId="0" applyFont="1" applyBorder="1"/>
    <xf numFmtId="0" fontId="143" fillId="0" borderId="0" xfId="0" applyFont="1"/>
    <xf numFmtId="0" fontId="144" fillId="0" borderId="17" xfId="0" applyFont="1" applyBorder="1" applyAlignment="1">
      <alignment horizontal="left" vertical="center"/>
    </xf>
    <xf numFmtId="0" fontId="145" fillId="0" borderId="1" xfId="0" applyFont="1" applyBorder="1" applyAlignment="1">
      <alignment vertical="center" wrapText="1"/>
    </xf>
    <xf numFmtId="0" fontId="145" fillId="0" borderId="0" xfId="0" applyFont="1" applyAlignment="1">
      <alignment vertical="center" wrapText="1"/>
    </xf>
    <xf numFmtId="0" fontId="144" fillId="0" borderId="179" xfId="0" applyFont="1" applyBorder="1" applyAlignment="1">
      <alignment horizontal="left" vertical="center"/>
    </xf>
    <xf numFmtId="0" fontId="145" fillId="0" borderId="62" xfId="0" applyFont="1" applyBorder="1" applyAlignment="1">
      <alignment vertical="center" wrapText="1"/>
    </xf>
    <xf numFmtId="0" fontId="144" fillId="0" borderId="0" xfId="0" applyFont="1" applyAlignment="1">
      <alignment horizontal="left" vertical="center"/>
    </xf>
    <xf numFmtId="0" fontId="146" fillId="0" borderId="0" xfId="0" applyFont="1" applyAlignment="1">
      <alignment horizontal="left" vertical="center" wrapText="1"/>
    </xf>
    <xf numFmtId="0" fontId="147" fillId="0" borderId="0" xfId="0" applyFont="1" applyAlignment="1">
      <alignment horizontal="center"/>
    </xf>
    <xf numFmtId="0" fontId="144" fillId="0" borderId="0" xfId="0" applyFont="1"/>
    <xf numFmtId="0" fontId="147" fillId="0" borderId="0" xfId="0" applyFont="1"/>
    <xf numFmtId="0" fontId="93" fillId="0" borderId="191" xfId="4" applyFont="1" applyBorder="1" applyAlignment="1">
      <alignment vertical="center" wrapText="1"/>
    </xf>
    <xf numFmtId="168" fontId="80" fillId="54" borderId="137" xfId="3" applyNumberFormat="1" applyFont="1" applyFill="1" applyBorder="1" applyAlignment="1">
      <alignment horizontal="right"/>
    </xf>
    <xf numFmtId="168" fontId="80" fillId="54" borderId="139" xfId="3" applyNumberFormat="1" applyFont="1" applyFill="1" applyBorder="1" applyAlignment="1">
      <alignment horizontal="right"/>
    </xf>
    <xf numFmtId="168" fontId="80" fillId="54" borderId="140" xfId="3" applyNumberFormat="1" applyFont="1" applyFill="1" applyBorder="1" applyAlignment="1">
      <alignment horizontal="right"/>
    </xf>
    <xf numFmtId="168" fontId="80" fillId="3" borderId="143" xfId="3" applyNumberFormat="1" applyFont="1" applyFill="1" applyBorder="1" applyAlignment="1">
      <alignment horizontal="right"/>
    </xf>
    <xf numFmtId="168" fontId="80" fillId="3" borderId="61" xfId="3" applyNumberFormat="1" applyFont="1" applyFill="1" applyBorder="1" applyAlignment="1">
      <alignment horizontal="right"/>
    </xf>
    <xf numFmtId="168" fontId="80" fillId="3" borderId="63" xfId="3" applyNumberFormat="1" applyFont="1" applyFill="1" applyBorder="1" applyAlignment="1">
      <alignment horizontal="right"/>
    </xf>
    <xf numFmtId="164" fontId="0" fillId="0" borderId="5" xfId="0" applyNumberFormat="1" applyBorder="1"/>
    <xf numFmtId="0" fontId="0" fillId="17" borderId="3" xfId="0" applyFill="1" applyBorder="1"/>
    <xf numFmtId="1" fontId="0" fillId="0" borderId="3" xfId="0" applyNumberFormat="1" applyBorder="1"/>
    <xf numFmtId="0" fontId="0" fillId="0" borderId="4" xfId="0" applyBorder="1"/>
    <xf numFmtId="164" fontId="0" fillId="0" borderId="2" xfId="0" applyNumberFormat="1" applyBorder="1"/>
    <xf numFmtId="0" fontId="0" fillId="0" borderId="16" xfId="0" applyBorder="1"/>
    <xf numFmtId="164" fontId="0" fillId="0" borderId="11" xfId="0" applyNumberFormat="1" applyBorder="1"/>
    <xf numFmtId="0" fontId="0" fillId="0" borderId="13" xfId="0" applyBorder="1"/>
    <xf numFmtId="1" fontId="0" fillId="0" borderId="13" xfId="0" applyNumberFormat="1" applyBorder="1"/>
    <xf numFmtId="0" fontId="0" fillId="0" borderId="9" xfId="0" applyBorder="1"/>
    <xf numFmtId="0" fontId="0" fillId="0" borderId="0" xfId="0" pivotButton="1"/>
    <xf numFmtId="0" fontId="0" fillId="0" borderId="14" xfId="0" applyBorder="1"/>
    <xf numFmtId="0" fontId="21" fillId="0" borderId="12" xfId="0" applyFont="1" applyBorder="1" applyAlignment="1">
      <alignment vertical="center" wrapText="1"/>
    </xf>
    <xf numFmtId="0" fontId="0" fillId="0" borderId="5" xfId="0" applyBorder="1" applyAlignment="1">
      <alignment horizontal="center" vertical="center"/>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xf>
    <xf numFmtId="0" fontId="2" fillId="43" borderId="9" xfId="0" applyFont="1" applyFill="1" applyBorder="1" applyAlignment="1">
      <alignment horizontal="center" vertical="center" wrapText="1"/>
    </xf>
    <xf numFmtId="0" fontId="2" fillId="43" borderId="10" xfId="0" applyFont="1" applyFill="1" applyBorder="1" applyAlignment="1">
      <alignment horizontal="center" vertical="center" wrapText="1"/>
    </xf>
    <xf numFmtId="0" fontId="2" fillId="43" borderId="11" xfId="0" applyFont="1" applyFill="1" applyBorder="1" applyAlignment="1">
      <alignment horizontal="center" vertical="center" wrapText="1"/>
    </xf>
    <xf numFmtId="0" fontId="0" fillId="0" borderId="12" xfId="0" applyBorder="1" applyAlignment="1">
      <alignment horizontal="center" vertical="center" wrapText="1"/>
    </xf>
    <xf numFmtId="10" fontId="0" fillId="0" borderId="1" xfId="0" applyNumberFormat="1" applyBorder="1" applyAlignment="1">
      <alignment horizontal="center" vertical="center" wrapText="1"/>
    </xf>
    <xf numFmtId="10" fontId="0" fillId="0" borderId="12" xfId="0" applyNumberFormat="1" applyBorder="1" applyAlignment="1">
      <alignment horizontal="center" vertical="center" wrapText="1"/>
    </xf>
    <xf numFmtId="2" fontId="45" fillId="0" borderId="0" xfId="0" applyNumberFormat="1" applyFont="1" applyAlignment="1">
      <alignment horizontal="center" vertical="center" wrapText="1"/>
    </xf>
    <xf numFmtId="2" fontId="45" fillId="0" borderId="1" xfId="0" applyNumberFormat="1" applyFont="1" applyBorder="1" applyAlignment="1">
      <alignment horizontal="center" vertical="center" wrapText="1"/>
    </xf>
    <xf numFmtId="0" fontId="45" fillId="0" borderId="12" xfId="0" applyFont="1" applyBorder="1" applyAlignment="1">
      <alignment horizontal="center" vertical="center" wrapText="1"/>
    </xf>
    <xf numFmtId="0" fontId="45" fillId="0" borderId="14" xfId="0" applyFont="1" applyBorder="1" applyAlignment="1">
      <alignment horizontal="center" vertical="center" wrapText="1"/>
    </xf>
    <xf numFmtId="0" fontId="45" fillId="0" borderId="10" xfId="0" applyFont="1" applyBorder="1" applyAlignment="1">
      <alignment horizontal="center" vertical="center" wrapText="1"/>
    </xf>
    <xf numFmtId="2" fontId="45" fillId="0" borderId="12" xfId="0" applyNumberFormat="1" applyFont="1" applyBorder="1" applyAlignment="1">
      <alignment horizontal="center" vertical="center" wrapText="1"/>
    </xf>
    <xf numFmtId="2" fontId="45" fillId="0" borderId="14" xfId="0" applyNumberFormat="1" applyFont="1" applyBorder="1" applyAlignment="1">
      <alignment horizontal="center" vertical="center" wrapText="1"/>
    </xf>
    <xf numFmtId="2" fontId="45" fillId="0" borderId="10" xfId="0" applyNumberFormat="1" applyFont="1" applyBorder="1" applyAlignment="1">
      <alignment horizontal="center" vertical="center" wrapText="1"/>
    </xf>
    <xf numFmtId="165" fontId="45" fillId="0" borderId="12" xfId="0" applyNumberFormat="1" applyFont="1" applyBorder="1" applyAlignment="1">
      <alignment horizontal="center" vertical="center" wrapText="1"/>
    </xf>
    <xf numFmtId="165" fontId="45" fillId="0" borderId="14" xfId="0" applyNumberFormat="1" applyFont="1" applyBorder="1" applyAlignment="1">
      <alignment horizontal="center" vertical="center" wrapText="1"/>
    </xf>
    <xf numFmtId="165" fontId="45" fillId="0" borderId="10" xfId="0" applyNumberFormat="1" applyFont="1" applyBorder="1" applyAlignment="1">
      <alignment horizontal="center" vertical="center" wrapText="1"/>
    </xf>
    <xf numFmtId="0" fontId="45" fillId="0" borderId="192" xfId="0" applyFont="1" applyBorder="1" applyAlignment="1">
      <alignment horizontal="center" vertical="center" wrapText="1"/>
    </xf>
    <xf numFmtId="0" fontId="45" fillId="0" borderId="193" xfId="0" applyFont="1" applyBorder="1" applyAlignment="1">
      <alignment horizontal="center" vertical="center" wrapText="1"/>
    </xf>
    <xf numFmtId="0" fontId="45" fillId="0" borderId="194" xfId="0" applyFont="1" applyBorder="1" applyAlignment="1">
      <alignment horizontal="center" vertical="center" wrapText="1"/>
    </xf>
    <xf numFmtId="0" fontId="20" fillId="0" borderId="71" xfId="0" applyFont="1" applyBorder="1" applyAlignment="1">
      <alignment horizontal="center" vertical="center"/>
    </xf>
    <xf numFmtId="0" fontId="0" fillId="0" borderId="5" xfId="0" applyBorder="1" applyAlignment="1">
      <alignment horizontal="center" vertical="center"/>
    </xf>
    <xf numFmtId="0" fontId="20" fillId="0" borderId="195" xfId="0" applyFont="1" applyBorder="1" applyAlignment="1">
      <alignment horizontal="center" vertical="center"/>
    </xf>
    <xf numFmtId="0" fontId="20" fillId="0" borderId="196" xfId="0" applyFont="1" applyBorder="1" applyAlignment="1">
      <alignment horizontal="center" vertical="center"/>
    </xf>
    <xf numFmtId="0" fontId="20" fillId="0" borderId="197" xfId="0" applyFont="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46" fillId="0" borderId="0" xfId="0" applyFont="1"/>
    <xf numFmtId="0" fontId="46" fillId="0" borderId="60" xfId="0" applyFont="1" applyBorder="1" applyAlignment="1">
      <alignment horizontal="left"/>
    </xf>
    <xf numFmtId="0" fontId="46" fillId="0" borderId="6" xfId="0" applyFont="1" applyBorder="1" applyAlignment="1">
      <alignment horizontal="left"/>
    </xf>
    <xf numFmtId="0" fontId="83" fillId="32" borderId="60" xfId="0" applyFont="1" applyFill="1" applyBorder="1" applyAlignment="1">
      <alignment horizontal="center" vertical="center"/>
    </xf>
    <xf numFmtId="0" fontId="83" fillId="32" borderId="6" xfId="0" applyFont="1" applyFill="1" applyBorder="1" applyAlignment="1">
      <alignment horizontal="center" vertical="center"/>
    </xf>
    <xf numFmtId="0" fontId="46" fillId="0" borderId="34" xfId="0" applyFont="1" applyBorder="1" applyAlignment="1">
      <alignment horizontal="left"/>
    </xf>
    <xf numFmtId="0" fontId="46" fillId="0" borderId="64" xfId="0" applyFont="1" applyBorder="1" applyAlignment="1">
      <alignment horizontal="left"/>
    </xf>
    <xf numFmtId="0" fontId="83" fillId="34" borderId="60" xfId="0" applyFont="1" applyFill="1" applyBorder="1" applyAlignment="1">
      <alignment horizontal="center" vertical="center"/>
    </xf>
    <xf numFmtId="0" fontId="83" fillId="34" borderId="6" xfId="0" applyFont="1" applyFill="1" applyBorder="1" applyAlignment="1">
      <alignment horizontal="center" vertical="center"/>
    </xf>
    <xf numFmtId="0" fontId="83" fillId="28" borderId="60" xfId="0" applyFont="1" applyFill="1" applyBorder="1" applyAlignment="1">
      <alignment horizontal="center" vertical="center"/>
    </xf>
    <xf numFmtId="0" fontId="83" fillId="28" borderId="6" xfId="0" applyFont="1" applyFill="1" applyBorder="1" applyAlignment="1">
      <alignment horizontal="center" vertical="center"/>
    </xf>
    <xf numFmtId="0" fontId="46" fillId="0" borderId="66" xfId="0" applyFont="1" applyBorder="1"/>
    <xf numFmtId="0" fontId="83" fillId="33" borderId="60" xfId="0" applyFont="1" applyFill="1" applyBorder="1" applyAlignment="1">
      <alignment horizontal="center" vertical="center"/>
    </xf>
    <xf numFmtId="0" fontId="83" fillId="33" borderId="6" xfId="0" applyFont="1" applyFill="1" applyBorder="1" applyAlignment="1">
      <alignment horizontal="center" vertical="center"/>
    </xf>
    <xf numFmtId="0" fontId="83" fillId="19" borderId="60" xfId="0" applyFont="1" applyFill="1" applyBorder="1" applyAlignment="1">
      <alignment horizontal="center" vertical="center"/>
    </xf>
    <xf numFmtId="0" fontId="83" fillId="19" borderId="6" xfId="0" applyFont="1" applyFill="1" applyBorder="1" applyAlignment="1">
      <alignment horizontal="center" vertical="center"/>
    </xf>
    <xf numFmtId="0" fontId="46" fillId="0" borderId="60" xfId="0" applyFont="1" applyBorder="1" applyAlignment="1">
      <alignment horizontal="left" vertical="center"/>
    </xf>
    <xf numFmtId="0" fontId="46" fillId="0" borderId="6" xfId="0" applyFont="1" applyBorder="1" applyAlignment="1">
      <alignment horizontal="left" vertical="center"/>
    </xf>
    <xf numFmtId="0" fontId="46" fillId="0" borderId="1" xfId="0" applyFont="1" applyBorder="1" applyAlignment="1">
      <alignment horizontal="left"/>
    </xf>
    <xf numFmtId="0" fontId="84" fillId="31" borderId="58" xfId="0" applyFont="1" applyFill="1" applyBorder="1" applyAlignment="1">
      <alignment horizontal="center" vertical="center"/>
    </xf>
    <xf numFmtId="0" fontId="84" fillId="31" borderId="59" xfId="0" applyFont="1" applyFill="1" applyBorder="1" applyAlignment="1">
      <alignment horizontal="center" vertical="center"/>
    </xf>
    <xf numFmtId="0" fontId="83" fillId="19" borderId="8" xfId="0" applyFont="1" applyFill="1" applyBorder="1" applyAlignment="1">
      <alignment horizontal="center" vertical="center"/>
    </xf>
    <xf numFmtId="0" fontId="83" fillId="19" borderId="7" xfId="0" applyFont="1" applyFill="1" applyBorder="1" applyAlignment="1">
      <alignment horizontal="center" vertical="center"/>
    </xf>
    <xf numFmtId="0" fontId="83" fillId="18" borderId="60" xfId="0" applyFont="1" applyFill="1" applyBorder="1" applyAlignment="1">
      <alignment horizontal="center" vertical="center"/>
    </xf>
    <xf numFmtId="0" fontId="83" fillId="18" borderId="6" xfId="0" applyFont="1" applyFill="1" applyBorder="1" applyAlignment="1">
      <alignment horizontal="center" vertical="center"/>
    </xf>
    <xf numFmtId="0" fontId="82" fillId="28" borderId="1" xfId="0" applyFont="1" applyFill="1" applyBorder="1" applyAlignment="1">
      <alignment horizontal="center" vertical="center"/>
    </xf>
    <xf numFmtId="0" fontId="82" fillId="29" borderId="1" xfId="0" applyFont="1" applyFill="1" applyBorder="1" applyAlignment="1">
      <alignment horizontal="center" vertical="center"/>
    </xf>
    <xf numFmtId="0" fontId="82" fillId="30" borderId="1" xfId="0" applyFont="1" applyFill="1" applyBorder="1" applyAlignment="1">
      <alignment horizontal="center" vertical="center"/>
    </xf>
    <xf numFmtId="0" fontId="46" fillId="4" borderId="1" xfId="0" applyFont="1" applyFill="1" applyBorder="1" applyAlignment="1">
      <alignment horizontal="left"/>
    </xf>
    <xf numFmtId="0" fontId="46" fillId="0" borderId="6" xfId="0" applyFont="1" applyBorder="1" applyAlignment="1">
      <alignment horizontal="center"/>
    </xf>
    <xf numFmtId="0" fontId="46" fillId="0" borderId="1" xfId="0" applyFont="1" applyBorder="1" applyAlignment="1">
      <alignment horizontal="center"/>
    </xf>
    <xf numFmtId="0" fontId="46" fillId="0" borderId="8" xfId="0" applyFont="1" applyBorder="1" applyAlignment="1">
      <alignment horizontal="center"/>
    </xf>
    <xf numFmtId="0" fontId="9" fillId="11" borderId="35" xfId="0" applyFont="1" applyFill="1" applyBorder="1" applyAlignment="1">
      <alignment horizontal="center" vertical="center" wrapText="1"/>
    </xf>
    <xf numFmtId="0" fontId="9" fillId="11" borderId="0" xfId="0" applyFont="1" applyFill="1" applyAlignment="1">
      <alignment horizontal="center" vertical="center" wrapText="1"/>
    </xf>
    <xf numFmtId="0" fontId="81" fillId="27" borderId="1" xfId="0" applyFont="1" applyFill="1" applyBorder="1" applyAlignment="1">
      <alignment horizontal="center" vertical="center"/>
    </xf>
    <xf numFmtId="49" fontId="91" fillId="8" borderId="30" xfId="0" applyNumberFormat="1" applyFont="1" applyFill="1" applyBorder="1" applyAlignment="1">
      <alignment horizontal="center" vertical="center" wrapText="1"/>
    </xf>
    <xf numFmtId="0" fontId="24" fillId="0" borderId="3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50" xfId="0" applyFont="1" applyBorder="1" applyAlignment="1">
      <alignment horizontal="center" vertical="center" wrapText="1"/>
    </xf>
    <xf numFmtId="0" fontId="16" fillId="47" borderId="7" xfId="0" applyFont="1" applyFill="1" applyBorder="1" applyAlignment="1">
      <alignment horizontal="center"/>
    </xf>
    <xf numFmtId="0" fontId="0" fillId="47" borderId="30" xfId="0" applyFill="1" applyBorder="1" applyAlignment="1">
      <alignment horizontal="center"/>
    </xf>
    <xf numFmtId="49" fontId="89" fillId="8" borderId="30" xfId="0" applyNumberFormat="1" applyFont="1" applyFill="1" applyBorder="1" applyAlignment="1">
      <alignment horizontal="center" vertical="center" wrapText="1"/>
    </xf>
    <xf numFmtId="0" fontId="16" fillId="47" borderId="30" xfId="0" applyFont="1" applyFill="1" applyBorder="1" applyAlignment="1">
      <alignment horizontal="center"/>
    </xf>
    <xf numFmtId="0" fontId="87" fillId="35" borderId="30" xfId="0" applyFont="1" applyFill="1" applyBorder="1" applyAlignment="1">
      <alignment horizontal="center" vertical="center" wrapText="1"/>
    </xf>
    <xf numFmtId="0" fontId="3" fillId="0" borderId="30" xfId="0" applyFont="1" applyBorder="1" applyAlignment="1">
      <alignment horizontal="center" vertical="center" wrapText="1"/>
    </xf>
    <xf numFmtId="0" fontId="20" fillId="0" borderId="30" xfId="0" applyFont="1" applyBorder="1" applyAlignment="1">
      <alignment horizontal="center" vertical="center"/>
    </xf>
    <xf numFmtId="0" fontId="25" fillId="47" borderId="30" xfId="0" applyFont="1" applyFill="1" applyBorder="1" applyAlignment="1">
      <alignment horizontal="center" vertical="center"/>
    </xf>
    <xf numFmtId="0" fontId="24" fillId="0" borderId="30" xfId="0" applyFont="1" applyBorder="1" applyAlignment="1">
      <alignment horizontal="left" vertical="center" wrapText="1"/>
    </xf>
    <xf numFmtId="0" fontId="56" fillId="8" borderId="83" xfId="0" applyFont="1" applyFill="1" applyBorder="1" applyAlignment="1">
      <alignment horizontal="center" vertical="center" wrapText="1"/>
    </xf>
    <xf numFmtId="0" fontId="56" fillId="8" borderId="84" xfId="0" applyFont="1" applyFill="1" applyBorder="1" applyAlignment="1">
      <alignment horizontal="center" vertical="center" wrapText="1"/>
    </xf>
    <xf numFmtId="0" fontId="56" fillId="8" borderId="85" xfId="0" applyFont="1" applyFill="1" applyBorder="1" applyAlignment="1">
      <alignment horizontal="center" vertical="center" wrapText="1"/>
    </xf>
    <xf numFmtId="0" fontId="56" fillId="8" borderId="91" xfId="0" applyFont="1" applyFill="1" applyBorder="1" applyAlignment="1">
      <alignment horizontal="center" vertical="center" wrapText="1"/>
    </xf>
    <xf numFmtId="0" fontId="56" fillId="8" borderId="13" xfId="0" applyFont="1" applyFill="1" applyBorder="1" applyAlignment="1">
      <alignment horizontal="center" vertical="center" wrapText="1"/>
    </xf>
    <xf numFmtId="0" fontId="56" fillId="8" borderId="9" xfId="0" applyFont="1" applyFill="1" applyBorder="1" applyAlignment="1">
      <alignment horizontal="center" vertical="center" wrapText="1"/>
    </xf>
    <xf numFmtId="0" fontId="12" fillId="3" borderId="86" xfId="0" applyFont="1" applyFill="1" applyBorder="1" applyAlignment="1">
      <alignment horizontal="center" vertical="center"/>
    </xf>
    <xf numFmtId="0" fontId="12" fillId="3" borderId="87" xfId="0" applyFont="1" applyFill="1" applyBorder="1" applyAlignment="1">
      <alignment horizontal="center" vertical="center"/>
    </xf>
    <xf numFmtId="0" fontId="0" fillId="47" borderId="7" xfId="0" applyFill="1" applyBorder="1" applyAlignment="1">
      <alignment horizontal="center"/>
    </xf>
    <xf numFmtId="0" fontId="0" fillId="47" borderId="6" xfId="0" applyFill="1" applyBorder="1" applyAlignment="1">
      <alignment horizontal="center"/>
    </xf>
    <xf numFmtId="0" fontId="12" fillId="3" borderId="88" xfId="0" applyFont="1" applyFill="1" applyBorder="1" applyAlignment="1">
      <alignment horizontal="center" vertical="center"/>
    </xf>
    <xf numFmtId="0" fontId="5" fillId="26" borderId="88" xfId="0" applyFont="1" applyFill="1" applyBorder="1" applyAlignment="1">
      <alignment horizontal="center" vertical="center" wrapText="1"/>
    </xf>
    <xf numFmtId="0" fontId="5" fillId="26" borderId="89" xfId="0" applyFont="1" applyFill="1" applyBorder="1" applyAlignment="1">
      <alignment horizontal="center" vertical="center" wrapText="1"/>
    </xf>
    <xf numFmtId="0" fontId="54" fillId="3" borderId="1" xfId="0" applyFont="1" applyFill="1" applyBorder="1" applyAlignment="1">
      <alignment horizontal="left" vertical="center" wrapText="1"/>
    </xf>
    <xf numFmtId="0" fontId="54" fillId="3" borderId="8" xfId="0" applyFont="1" applyFill="1" applyBorder="1" applyAlignment="1">
      <alignment horizontal="left" vertical="center" wrapText="1"/>
    </xf>
    <xf numFmtId="0" fontId="0" fillId="26" borderId="7" xfId="0" applyFill="1" applyBorder="1" applyAlignment="1">
      <alignment horizontal="center"/>
    </xf>
    <xf numFmtId="0" fontId="0" fillId="26" borderId="6" xfId="0" applyFill="1" applyBorder="1" applyAlignment="1">
      <alignment horizontal="center"/>
    </xf>
    <xf numFmtId="0" fontId="12" fillId="3" borderId="1" xfId="0" applyFont="1" applyFill="1" applyBorder="1" applyAlignment="1">
      <alignment horizontal="center" vertical="center"/>
    </xf>
    <xf numFmtId="0" fontId="12" fillId="3" borderId="8" xfId="0" applyFont="1" applyFill="1" applyBorder="1" applyAlignment="1">
      <alignment horizontal="center" vertical="center"/>
    </xf>
    <xf numFmtId="0" fontId="5" fillId="47" borderId="7" xfId="0" applyFont="1" applyFill="1" applyBorder="1" applyAlignment="1">
      <alignment horizontal="center" vertical="center" wrapText="1"/>
    </xf>
    <xf numFmtId="0" fontId="5" fillId="47" borderId="6" xfId="0" applyFont="1" applyFill="1" applyBorder="1" applyAlignment="1">
      <alignment horizontal="center" vertical="center" wrapText="1"/>
    </xf>
    <xf numFmtId="0" fontId="107" fillId="3" borderId="11" xfId="0" applyFont="1" applyFill="1" applyBorder="1" applyAlignment="1">
      <alignment horizontal="left" vertical="center"/>
    </xf>
    <xf numFmtId="0" fontId="107" fillId="3" borderId="13" xfId="0" applyFont="1" applyFill="1" applyBorder="1" applyAlignment="1">
      <alignment horizontal="left" vertical="center"/>
    </xf>
    <xf numFmtId="0" fontId="5" fillId="26" borderId="7" xfId="0" applyFont="1" applyFill="1" applyBorder="1" applyAlignment="1">
      <alignment horizontal="center" vertical="center" wrapText="1"/>
    </xf>
    <xf numFmtId="0" fontId="5" fillId="26" borderId="6" xfId="0" applyFont="1" applyFill="1" applyBorder="1" applyAlignment="1">
      <alignment horizontal="center" vertical="center" wrapText="1"/>
    </xf>
    <xf numFmtId="0" fontId="12" fillId="3" borderId="1" xfId="0" applyFont="1" applyFill="1" applyBorder="1" applyAlignment="1">
      <alignment horizontal="left" vertical="center"/>
    </xf>
    <xf numFmtId="0" fontId="12" fillId="3" borderId="8" xfId="0" applyFont="1" applyFill="1" applyBorder="1" applyAlignment="1">
      <alignment horizontal="left" vertical="center"/>
    </xf>
    <xf numFmtId="0" fontId="10" fillId="47" borderId="7" xfId="0" applyFont="1" applyFill="1" applyBorder="1" applyAlignment="1">
      <alignment horizontal="center" vertical="center" wrapText="1"/>
    </xf>
    <xf numFmtId="0" fontId="10" fillId="47" borderId="6" xfId="0" applyFont="1" applyFill="1" applyBorder="1" applyAlignment="1">
      <alignment horizontal="center" vertical="center" wrapText="1"/>
    </xf>
    <xf numFmtId="0" fontId="0" fillId="26" borderId="1" xfId="0" applyFill="1" applyBorder="1" applyAlignment="1">
      <alignment horizontal="center"/>
    </xf>
    <xf numFmtId="0" fontId="12" fillId="3" borderId="87" xfId="0" applyFont="1" applyFill="1" applyBorder="1" applyAlignment="1">
      <alignment horizontal="left" vertical="center"/>
    </xf>
    <xf numFmtId="0" fontId="12" fillId="3" borderId="88" xfId="0" applyFont="1" applyFill="1" applyBorder="1" applyAlignment="1">
      <alignment horizontal="left" vertical="center"/>
    </xf>
    <xf numFmtId="172" fontId="5" fillId="47" borderId="89" xfId="1" applyNumberFormat="1" applyFont="1" applyFill="1" applyBorder="1" applyAlignment="1">
      <alignment horizontal="center"/>
    </xf>
    <xf numFmtId="172" fontId="5" fillId="47" borderId="86" xfId="1" applyNumberFormat="1" applyFont="1" applyFill="1" applyBorder="1" applyAlignment="1">
      <alignment horizontal="center"/>
    </xf>
    <xf numFmtId="0" fontId="0" fillId="47" borderId="88" xfId="0" applyFill="1" applyBorder="1" applyAlignment="1">
      <alignment horizontal="center"/>
    </xf>
    <xf numFmtId="0" fontId="0" fillId="47" borderId="90" xfId="0" applyFill="1" applyBorder="1" applyAlignment="1">
      <alignment horizontal="center"/>
    </xf>
    <xf numFmtId="0" fontId="5" fillId="26" borderId="7" xfId="0" applyFont="1" applyFill="1" applyBorder="1" applyAlignment="1">
      <alignment horizontal="center"/>
    </xf>
    <xf numFmtId="0" fontId="5" fillId="26" borderId="92" xfId="0" applyFont="1" applyFill="1" applyBorder="1" applyAlignment="1">
      <alignment horizontal="center"/>
    </xf>
    <xf numFmtId="0" fontId="5" fillId="26" borderId="6" xfId="0" applyFont="1" applyFill="1" applyBorder="1" applyAlignment="1">
      <alignment horizontal="center"/>
    </xf>
    <xf numFmtId="0" fontId="12" fillId="3" borderId="1" xfId="0" applyFont="1" applyFill="1" applyBorder="1" applyAlignment="1">
      <alignment horizontal="left" vertical="center" wrapText="1"/>
    </xf>
    <xf numFmtId="0" fontId="12" fillId="3" borderId="8" xfId="0" applyFont="1" applyFill="1" applyBorder="1" applyAlignment="1">
      <alignment horizontal="left" vertical="center" wrapText="1"/>
    </xf>
    <xf numFmtId="0" fontId="89" fillId="35" borderId="82" xfId="0" applyFont="1" applyFill="1" applyBorder="1" applyAlignment="1">
      <alignment horizontal="center" vertical="center" wrapText="1"/>
    </xf>
    <xf numFmtId="0" fontId="87" fillId="35" borderId="82" xfId="0" applyFont="1" applyFill="1" applyBorder="1" applyAlignment="1">
      <alignment horizontal="center" vertical="center" wrapText="1"/>
    </xf>
    <xf numFmtId="0" fontId="0" fillId="26" borderId="92" xfId="0" applyFill="1" applyBorder="1" applyAlignment="1">
      <alignment horizontal="center"/>
    </xf>
    <xf numFmtId="0" fontId="12" fillId="3" borderId="93" xfId="0" applyFont="1" applyFill="1" applyBorder="1" applyAlignment="1">
      <alignment horizontal="left" vertical="center"/>
    </xf>
    <xf numFmtId="0" fontId="5" fillId="47" borderId="6" xfId="0" applyFont="1" applyFill="1" applyBorder="1" applyAlignment="1">
      <alignment horizontal="center" vertical="center"/>
    </xf>
    <xf numFmtId="0" fontId="5" fillId="47" borderId="1" xfId="0" applyFont="1" applyFill="1" applyBorder="1" applyAlignment="1">
      <alignment horizontal="center" vertical="center"/>
    </xf>
    <xf numFmtId="176" fontId="16" fillId="47" borderId="1" xfId="0" applyNumberFormat="1" applyFont="1" applyFill="1" applyBorder="1" applyAlignment="1">
      <alignment horizontal="center" vertical="center"/>
    </xf>
    <xf numFmtId="0" fontId="88" fillId="3" borderId="1" xfId="0" applyFont="1" applyFill="1" applyBorder="1" applyAlignment="1">
      <alignment horizontal="left" vertical="center" wrapText="1"/>
    </xf>
    <xf numFmtId="0" fontId="16" fillId="47" borderId="1" xfId="0" applyFont="1" applyFill="1" applyBorder="1" applyAlignment="1">
      <alignment horizontal="left"/>
    </xf>
    <xf numFmtId="0" fontId="5" fillId="47" borderId="7" xfId="0" applyFont="1" applyFill="1" applyBorder="1" applyAlignment="1">
      <alignment horizontal="center"/>
    </xf>
    <xf numFmtId="0" fontId="5" fillId="47" borderId="6" xfId="0" applyFont="1" applyFill="1" applyBorder="1" applyAlignment="1">
      <alignment horizontal="center"/>
    </xf>
    <xf numFmtId="0" fontId="107" fillId="3" borderId="1" xfId="0" applyFont="1" applyFill="1" applyBorder="1" applyAlignment="1">
      <alignment horizontal="left" vertical="center"/>
    </xf>
    <xf numFmtId="0" fontId="107" fillId="3" borderId="8" xfId="0" applyFont="1" applyFill="1" applyBorder="1" applyAlignment="1">
      <alignment horizontal="left" vertical="center"/>
    </xf>
    <xf numFmtId="0" fontId="88" fillId="3" borderId="8" xfId="0" applyFont="1" applyFill="1" applyBorder="1" applyAlignment="1">
      <alignment horizontal="center" vertical="center" wrapText="1"/>
    </xf>
    <xf numFmtId="0" fontId="88" fillId="3" borderId="7" xfId="0" applyFont="1" applyFill="1" applyBorder="1" applyAlignment="1">
      <alignment horizontal="center" vertical="center" wrapText="1"/>
    </xf>
    <xf numFmtId="0" fontId="12" fillId="26" borderId="6" xfId="0" applyFont="1" applyFill="1" applyBorder="1" applyAlignment="1">
      <alignment horizontal="center" vertical="center" wrapText="1"/>
    </xf>
    <xf numFmtId="0" fontId="12" fillId="26" borderId="8" xfId="0" applyFont="1" applyFill="1" applyBorder="1" applyAlignment="1">
      <alignment horizontal="center" vertical="center" wrapText="1"/>
    </xf>
    <xf numFmtId="0" fontId="88" fillId="3" borderId="1" xfId="0" applyFont="1" applyFill="1" applyBorder="1" applyAlignment="1">
      <alignment horizontal="center" vertical="center" wrapText="1"/>
    </xf>
    <xf numFmtId="0" fontId="5" fillId="3" borderId="6" xfId="0" applyFont="1" applyFill="1" applyBorder="1" applyAlignment="1">
      <alignment horizontal="center"/>
    </xf>
    <xf numFmtId="0" fontId="5" fillId="3" borderId="1" xfId="0" applyFont="1" applyFill="1" applyBorder="1" applyAlignment="1">
      <alignment horizontal="center"/>
    </xf>
    <xf numFmtId="0" fontId="5" fillId="3" borderId="1"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5" fillId="2" borderId="1" xfId="0" applyFont="1" applyFill="1" applyBorder="1" applyAlignment="1">
      <alignment horizontal="center" vertical="center" wrapText="1"/>
    </xf>
    <xf numFmtId="0" fontId="5" fillId="47"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47" borderId="92" xfId="0" applyFont="1" applyFill="1" applyBorder="1" applyAlignment="1">
      <alignment horizontal="center" vertical="center" wrapText="1"/>
    </xf>
    <xf numFmtId="0" fontId="16" fillId="47" borderId="1" xfId="0" applyFont="1" applyFill="1" applyBorder="1" applyAlignment="1">
      <alignment horizontal="center" vertical="center" wrapText="1"/>
    </xf>
    <xf numFmtId="0" fontId="16" fillId="47" borderId="96" xfId="0" applyFont="1" applyFill="1" applyBorder="1" applyAlignment="1">
      <alignment horizontal="center" vertical="center" wrapText="1"/>
    </xf>
    <xf numFmtId="0" fontId="5" fillId="47" borderId="96" xfId="0" applyFont="1" applyFill="1" applyBorder="1" applyAlignment="1">
      <alignment horizontal="center" vertical="center" wrapText="1"/>
    </xf>
    <xf numFmtId="0" fontId="89" fillId="35" borderId="30" xfId="0" applyFont="1" applyFill="1" applyBorder="1" applyAlignment="1">
      <alignment horizontal="center" vertical="center" wrapText="1"/>
    </xf>
    <xf numFmtId="1" fontId="92" fillId="47" borderId="1" xfId="0" applyNumberFormat="1" applyFont="1" applyFill="1" applyBorder="1" applyAlignment="1">
      <alignment horizontal="center" vertical="center"/>
    </xf>
    <xf numFmtId="49" fontId="91" fillId="8" borderId="1" xfId="0" applyNumberFormat="1" applyFont="1" applyFill="1" applyBorder="1" applyAlignment="1">
      <alignment horizontal="center" vertical="center" wrapText="1"/>
    </xf>
    <xf numFmtId="0" fontId="91" fillId="8" borderId="96" xfId="0" applyFont="1" applyFill="1" applyBorder="1" applyAlignment="1">
      <alignment horizontal="center" vertical="center" wrapText="1"/>
    </xf>
    <xf numFmtId="0" fontId="91" fillId="8" borderId="1" xfId="0" applyFont="1" applyFill="1" applyBorder="1" applyAlignment="1">
      <alignment horizontal="center" vertical="center" wrapText="1"/>
    </xf>
    <xf numFmtId="0" fontId="92" fillId="0" borderId="1" xfId="0" applyFont="1" applyBorder="1" applyAlignment="1">
      <alignment horizontal="center" vertical="center" wrapText="1"/>
    </xf>
    <xf numFmtId="0" fontId="10" fillId="0" borderId="9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95" xfId="0" applyFont="1" applyBorder="1" applyAlignment="1">
      <alignment horizontal="center" vertical="center" wrapText="1"/>
    </xf>
    <xf numFmtId="0" fontId="10" fillId="0" borderId="0" xfId="0" applyFont="1" applyAlignment="1">
      <alignment horizontal="center" vertical="center" wrapText="1"/>
    </xf>
    <xf numFmtId="0" fontId="10" fillId="0" borderId="16" xfId="0" applyFont="1" applyBorder="1" applyAlignment="1">
      <alignment horizontal="center" vertical="center" wrapText="1"/>
    </xf>
    <xf numFmtId="0" fontId="10" fillId="0" borderId="9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9" xfId="0" applyFont="1" applyBorder="1" applyAlignment="1">
      <alignment horizontal="center" vertical="center" wrapText="1"/>
    </xf>
    <xf numFmtId="0" fontId="0" fillId="0" borderId="1" xfId="0" applyBorder="1" applyAlignment="1">
      <alignment horizontal="center" vertical="center" wrapText="1"/>
    </xf>
    <xf numFmtId="49" fontId="92" fillId="47" borderId="1" xfId="0" applyNumberFormat="1" applyFont="1" applyFill="1" applyBorder="1" applyAlignment="1">
      <alignment horizontal="center" vertical="center" wrapText="1"/>
    </xf>
    <xf numFmtId="49" fontId="92" fillId="0" borderId="1" xfId="0" applyNumberFormat="1" applyFont="1" applyBorder="1" applyAlignment="1">
      <alignment horizontal="center" vertical="center" wrapText="1"/>
    </xf>
    <xf numFmtId="2" fontId="92" fillId="0" borderId="1" xfId="0" applyNumberFormat="1" applyFont="1" applyBorder="1" applyAlignment="1">
      <alignment horizontal="center" vertical="center" wrapText="1"/>
    </xf>
    <xf numFmtId="10" fontId="92" fillId="0" borderId="1" xfId="0" applyNumberFormat="1" applyFont="1" applyBorder="1" applyAlignment="1">
      <alignment horizontal="center" vertical="center" wrapText="1"/>
    </xf>
    <xf numFmtId="49" fontId="91" fillId="8" borderId="93"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0" fillId="0" borderId="5"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2" xfId="0" applyBorder="1" applyAlignment="1">
      <alignment horizontal="center" vertical="center" wrapText="1"/>
    </xf>
    <xf numFmtId="0" fontId="0" fillId="0" borderId="0" xfId="0" applyAlignment="1">
      <alignment horizontal="center" vertical="center" wrapText="1"/>
    </xf>
    <xf numFmtId="0" fontId="0" fillId="0" borderId="1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90" fillId="0" borderId="1" xfId="0" applyFont="1" applyBorder="1" applyAlignment="1">
      <alignment horizontal="center" vertical="center" wrapText="1"/>
    </xf>
    <xf numFmtId="0" fontId="90" fillId="0" borderId="96" xfId="0" applyFont="1" applyBorder="1" applyAlignment="1">
      <alignment horizontal="center" vertical="center" wrapText="1"/>
    </xf>
    <xf numFmtId="0" fontId="0" fillId="0" borderId="5" xfId="0" applyBorder="1" applyAlignment="1">
      <alignment horizontal="left" vertical="center" wrapText="1"/>
    </xf>
    <xf numFmtId="0" fontId="0" fillId="0" borderId="3" xfId="0" applyBorder="1" applyAlignment="1">
      <alignment horizontal="left" vertical="center" wrapText="1"/>
    </xf>
    <xf numFmtId="0" fontId="0" fillId="0" borderId="97"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horizontal="left" vertical="center" wrapText="1"/>
    </xf>
    <xf numFmtId="0" fontId="0" fillId="0" borderId="98" xfId="0" applyBorder="1" applyAlignment="1">
      <alignment horizontal="left" vertical="center" wrapText="1"/>
    </xf>
    <xf numFmtId="0" fontId="0" fillId="0" borderId="11" xfId="0" applyBorder="1" applyAlignment="1">
      <alignment horizontal="left" vertical="center" wrapText="1"/>
    </xf>
    <xf numFmtId="0" fontId="0" fillId="0" borderId="13" xfId="0" applyBorder="1" applyAlignment="1">
      <alignment horizontal="left" vertical="center" wrapText="1"/>
    </xf>
    <xf numFmtId="0" fontId="0" fillId="0" borderId="99" xfId="0" applyBorder="1" applyAlignment="1">
      <alignment horizontal="left" vertical="center" wrapText="1"/>
    </xf>
    <xf numFmtId="49" fontId="91" fillId="8" borderId="57" xfId="0" applyNumberFormat="1" applyFont="1" applyFill="1" applyBorder="1" applyAlignment="1">
      <alignment horizontal="center" vertical="center" wrapText="1"/>
    </xf>
    <xf numFmtId="49" fontId="91" fillId="8" borderId="81" xfId="0" applyNumberFormat="1" applyFont="1" applyFill="1" applyBorder="1" applyAlignment="1">
      <alignment horizontal="center" vertical="center" wrapText="1"/>
    </xf>
    <xf numFmtId="2" fontId="92" fillId="3" borderId="1" xfId="0" applyNumberFormat="1" applyFont="1" applyFill="1" applyBorder="1" applyAlignment="1">
      <alignment horizontal="center" vertical="center" wrapText="1"/>
    </xf>
    <xf numFmtId="0" fontId="92" fillId="0" borderId="57" xfId="0" applyFont="1" applyBorder="1" applyAlignment="1">
      <alignment horizontal="center" vertical="center"/>
    </xf>
    <xf numFmtId="0" fontId="92" fillId="0" borderId="81" xfId="0" applyFont="1" applyBorder="1" applyAlignment="1">
      <alignment horizontal="center" vertical="center"/>
    </xf>
    <xf numFmtId="0" fontId="92" fillId="0" borderId="1" xfId="0" applyFont="1" applyBorder="1" applyAlignment="1">
      <alignment horizontal="left" vertical="center"/>
    </xf>
    <xf numFmtId="0" fontId="92" fillId="0" borderId="1" xfId="0" applyFont="1" applyBorder="1" applyAlignment="1">
      <alignment horizontal="left" vertical="center" wrapText="1"/>
    </xf>
    <xf numFmtId="0" fontId="92" fillId="0" borderId="173" xfId="0" applyFont="1" applyBorder="1" applyAlignment="1">
      <alignment horizontal="left" vertical="center" wrapText="1"/>
    </xf>
    <xf numFmtId="0" fontId="91" fillId="8" borderId="70" xfId="0" applyFont="1" applyFill="1" applyBorder="1" applyAlignment="1">
      <alignment horizontal="center" vertical="center"/>
    </xf>
    <xf numFmtId="170" fontId="92" fillId="0" borderId="1" xfId="0" applyNumberFormat="1" applyFont="1" applyBorder="1" applyAlignment="1">
      <alignment horizontal="center" vertical="center" wrapText="1"/>
    </xf>
    <xf numFmtId="0" fontId="20" fillId="0" borderId="72" xfId="0" applyFont="1" applyBorder="1" applyAlignment="1">
      <alignment horizontal="center" vertical="center"/>
    </xf>
    <xf numFmtId="0" fontId="20" fillId="0" borderId="73" xfId="0" applyFont="1" applyBorder="1" applyAlignment="1">
      <alignment horizontal="center" vertical="center"/>
    </xf>
    <xf numFmtId="0" fontId="20" fillId="0" borderId="74" xfId="0" applyFont="1" applyBorder="1" applyAlignment="1">
      <alignment horizontal="center" vertical="center"/>
    </xf>
    <xf numFmtId="0" fontId="20" fillId="0" borderId="0" xfId="0" applyFont="1" applyAlignment="1">
      <alignment horizontal="center" vertical="center"/>
    </xf>
    <xf numFmtId="0" fontId="20" fillId="0" borderId="52" xfId="0" applyFont="1" applyBorder="1" applyAlignment="1">
      <alignment horizontal="center" vertical="center"/>
    </xf>
    <xf numFmtId="0" fontId="20" fillId="0" borderId="75" xfId="0" applyFont="1" applyBorder="1" applyAlignment="1">
      <alignment horizontal="center" vertical="center"/>
    </xf>
    <xf numFmtId="0" fontId="20" fillId="0" borderId="76" xfId="0" applyFont="1" applyBorder="1" applyAlignment="1">
      <alignment horizontal="center" vertical="center"/>
    </xf>
    <xf numFmtId="0" fontId="20" fillId="0" borderId="54" xfId="0" applyFont="1" applyBorder="1" applyAlignment="1">
      <alignment horizontal="center" vertical="center"/>
    </xf>
    <xf numFmtId="0" fontId="24" fillId="0" borderId="71" xfId="0" applyFont="1" applyBorder="1" applyAlignment="1">
      <alignment horizontal="center" vertical="center" wrapText="1"/>
    </xf>
    <xf numFmtId="0" fontId="24" fillId="0" borderId="72" xfId="0" applyFont="1" applyBorder="1" applyAlignment="1">
      <alignment horizontal="center" vertical="center" wrapText="1"/>
    </xf>
    <xf numFmtId="0" fontId="24" fillId="0" borderId="77" xfId="0" applyFont="1" applyBorder="1" applyAlignment="1">
      <alignment horizontal="center" vertical="center" wrapText="1"/>
    </xf>
    <xf numFmtId="0" fontId="24" fillId="0" borderId="74" xfId="0" applyFont="1" applyBorder="1" applyAlignment="1">
      <alignment horizontal="center" vertical="center" wrapText="1"/>
    </xf>
    <xf numFmtId="0" fontId="24" fillId="0" borderId="0" xfId="0" applyFont="1" applyAlignment="1">
      <alignment horizontal="center" vertical="center" wrapText="1"/>
    </xf>
    <xf numFmtId="0" fontId="24" fillId="0" borderId="26" xfId="0" applyFont="1" applyBorder="1" applyAlignment="1">
      <alignment horizontal="center" vertical="center" wrapText="1"/>
    </xf>
    <xf numFmtId="0" fontId="24" fillId="0" borderId="75" xfId="0" applyFont="1" applyBorder="1" applyAlignment="1">
      <alignment horizontal="center" vertical="center" wrapText="1"/>
    </xf>
    <xf numFmtId="0" fontId="24" fillId="0" borderId="76" xfId="0" applyFont="1" applyBorder="1" applyAlignment="1">
      <alignment horizontal="center" vertical="center" wrapText="1"/>
    </xf>
    <xf numFmtId="0" fontId="24" fillId="0" borderId="79" xfId="0" applyFont="1" applyBorder="1" applyAlignment="1">
      <alignment horizontal="center" vertical="center" wrapText="1"/>
    </xf>
    <xf numFmtId="0" fontId="5" fillId="0" borderId="78" xfId="0" applyFont="1" applyBorder="1" applyAlignment="1">
      <alignment horizontal="center" vertical="center" wrapText="1"/>
    </xf>
    <xf numFmtId="0" fontId="5" fillId="0" borderId="72" xfId="0" applyFont="1" applyBorder="1" applyAlignment="1">
      <alignment horizontal="center" vertical="center" wrapText="1"/>
    </xf>
    <xf numFmtId="0" fontId="5" fillId="0" borderId="73"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0" xfId="0" applyFont="1" applyAlignment="1">
      <alignment horizontal="center" vertical="center" wrapText="1"/>
    </xf>
    <xf numFmtId="0" fontId="5" fillId="0" borderId="52" xfId="0" applyFont="1" applyBorder="1" applyAlignment="1">
      <alignment horizontal="center" vertical="center" wrapText="1"/>
    </xf>
    <xf numFmtId="0" fontId="5" fillId="0" borderId="80" xfId="0" applyFont="1" applyBorder="1" applyAlignment="1">
      <alignment horizontal="center" vertical="center" wrapText="1"/>
    </xf>
    <xf numFmtId="0" fontId="5" fillId="0" borderId="76" xfId="0" applyFont="1" applyBorder="1" applyAlignment="1">
      <alignment horizontal="center" vertical="center" wrapText="1"/>
    </xf>
    <xf numFmtId="0" fontId="5" fillId="0" borderId="54" xfId="0" applyFont="1" applyBorder="1" applyAlignment="1">
      <alignment horizontal="center" vertical="center" wrapText="1"/>
    </xf>
    <xf numFmtId="0" fontId="91" fillId="8" borderId="5" xfId="0" applyFont="1" applyFill="1" applyBorder="1" applyAlignment="1">
      <alignment horizontal="center" vertical="center"/>
    </xf>
    <xf numFmtId="0" fontId="91" fillId="8" borderId="11" xfId="0" applyFont="1" applyFill="1" applyBorder="1" applyAlignment="1">
      <alignment horizontal="center" vertical="center"/>
    </xf>
    <xf numFmtId="0" fontId="2" fillId="8" borderId="30" xfId="0" applyFont="1" applyFill="1" applyBorder="1" applyAlignment="1">
      <alignment horizontal="center" vertical="top"/>
    </xf>
    <xf numFmtId="0" fontId="72" fillId="0" borderId="71" xfId="0" applyFont="1" applyBorder="1" applyAlignment="1">
      <alignment horizontal="center" vertical="center" wrapText="1"/>
    </xf>
    <xf numFmtId="0" fontId="72" fillId="0" borderId="72" xfId="0" applyFont="1" applyBorder="1" applyAlignment="1">
      <alignment horizontal="center" vertical="center" wrapText="1"/>
    </xf>
    <xf numFmtId="0" fontId="72" fillId="0" borderId="73" xfId="0" applyFont="1" applyBorder="1" applyAlignment="1">
      <alignment horizontal="center" vertical="center" wrapText="1"/>
    </xf>
    <xf numFmtId="0" fontId="72" fillId="0" borderId="74" xfId="0" applyFont="1" applyBorder="1" applyAlignment="1">
      <alignment horizontal="center" vertical="center" wrapText="1"/>
    </xf>
    <xf numFmtId="0" fontId="72" fillId="0" borderId="0" xfId="0" applyFont="1" applyAlignment="1">
      <alignment horizontal="center" vertical="center" wrapText="1"/>
    </xf>
    <xf numFmtId="0" fontId="72" fillId="0" borderId="52" xfId="0" applyFont="1" applyBorder="1" applyAlignment="1">
      <alignment horizontal="center" vertical="center" wrapText="1"/>
    </xf>
    <xf numFmtId="0" fontId="72" fillId="0" borderId="75" xfId="0" applyFont="1" applyBorder="1" applyAlignment="1">
      <alignment horizontal="center" vertical="center" wrapText="1"/>
    </xf>
    <xf numFmtId="0" fontId="72" fillId="0" borderId="76" xfId="0" applyFont="1" applyBorder="1" applyAlignment="1">
      <alignment horizontal="center" vertical="center" wrapText="1"/>
    </xf>
    <xf numFmtId="0" fontId="72" fillId="0" borderId="54" xfId="0" applyFont="1" applyBorder="1" applyAlignment="1">
      <alignment horizontal="center" vertical="center" wrapText="1"/>
    </xf>
    <xf numFmtId="1" fontId="92" fillId="47" borderId="171" xfId="0" applyNumberFormat="1" applyFont="1" applyFill="1" applyBorder="1" applyAlignment="1">
      <alignment horizontal="center" vertical="center"/>
    </xf>
    <xf numFmtId="1" fontId="92" fillId="47" borderId="172" xfId="0" applyNumberFormat="1" applyFont="1" applyFill="1" applyBorder="1" applyAlignment="1">
      <alignment horizontal="center" vertical="center"/>
    </xf>
    <xf numFmtId="0" fontId="92" fillId="0" borderId="173" xfId="0" applyFont="1" applyBorder="1" applyAlignment="1">
      <alignment horizontal="center" vertical="center" wrapText="1"/>
    </xf>
    <xf numFmtId="49" fontId="92" fillId="47" borderId="10" xfId="0" applyNumberFormat="1" applyFont="1" applyFill="1" applyBorder="1" applyAlignment="1">
      <alignment horizontal="center" vertical="center" wrapText="1"/>
    </xf>
    <xf numFmtId="49" fontId="92" fillId="0" borderId="173" xfId="0" applyNumberFormat="1" applyFont="1" applyBorder="1" applyAlignment="1">
      <alignment horizontal="center" vertical="center" wrapText="1"/>
    </xf>
    <xf numFmtId="2" fontId="92" fillId="0" borderId="11" xfId="0" applyNumberFormat="1" applyFont="1" applyBorder="1" applyAlignment="1">
      <alignment horizontal="center" vertical="center" wrapText="1"/>
    </xf>
    <xf numFmtId="2" fontId="92" fillId="0" borderId="9" xfId="0" applyNumberFormat="1" applyFont="1" applyBorder="1" applyAlignment="1">
      <alignment horizontal="center" vertical="center" wrapText="1"/>
    </xf>
    <xf numFmtId="10" fontId="92" fillId="0" borderId="173" xfId="0" applyNumberFormat="1" applyFont="1" applyBorder="1" applyAlignment="1">
      <alignment horizontal="center" vertical="center" wrapText="1"/>
    </xf>
    <xf numFmtId="1" fontId="92" fillId="47" borderId="175" xfId="0" applyNumberFormat="1" applyFont="1" applyFill="1" applyBorder="1" applyAlignment="1">
      <alignment horizontal="center" vertical="center"/>
    </xf>
    <xf numFmtId="0" fontId="51" fillId="0" borderId="67" xfId="0" applyFont="1" applyBorder="1" applyAlignment="1">
      <alignment horizontal="center" vertical="center" wrapText="1"/>
    </xf>
    <xf numFmtId="0" fontId="51" fillId="0" borderId="68" xfId="0" applyFont="1" applyBorder="1" applyAlignment="1">
      <alignment horizontal="center" vertical="center" wrapText="1"/>
    </xf>
    <xf numFmtId="0" fontId="51" fillId="0" borderId="69" xfId="0" applyFont="1" applyBorder="1" applyAlignment="1">
      <alignment horizontal="center" vertical="center" wrapText="1"/>
    </xf>
    <xf numFmtId="49" fontId="92" fillId="47" borderId="176" xfId="0" applyNumberFormat="1" applyFont="1" applyFill="1" applyBorder="1" applyAlignment="1">
      <alignment horizontal="center" vertical="center" wrapText="1"/>
    </xf>
    <xf numFmtId="2" fontId="92" fillId="3" borderId="10" xfId="0" applyNumberFormat="1" applyFont="1" applyFill="1" applyBorder="1" applyAlignment="1">
      <alignment horizontal="center" vertical="center" wrapText="1"/>
    </xf>
    <xf numFmtId="0" fontId="19" fillId="0" borderId="135" xfId="0" applyFont="1" applyBorder="1" applyAlignment="1">
      <alignment horizontal="center"/>
    </xf>
    <xf numFmtId="0" fontId="19" fillId="0" borderId="130" xfId="0" applyFont="1" applyBorder="1" applyAlignment="1">
      <alignment horizontal="center"/>
    </xf>
    <xf numFmtId="0" fontId="19" fillId="0" borderId="136" xfId="0" applyFont="1" applyBorder="1" applyAlignment="1">
      <alignment horizontal="center"/>
    </xf>
    <xf numFmtId="0" fontId="8" fillId="0" borderId="0" xfId="0" applyFont="1" applyAlignment="1">
      <alignment horizontal="center"/>
    </xf>
    <xf numFmtId="0" fontId="7" fillId="3" borderId="141" xfId="0" applyFont="1" applyFill="1" applyBorder="1" applyAlignment="1">
      <alignment horizontal="center" vertical="center"/>
    </xf>
    <xf numFmtId="0" fontId="7" fillId="3" borderId="142" xfId="0" applyFont="1" applyFill="1" applyBorder="1" applyAlignment="1">
      <alignment horizontal="center" vertical="center"/>
    </xf>
    <xf numFmtId="0" fontId="108" fillId="48" borderId="120" xfId="0" applyFont="1" applyFill="1" applyBorder="1" applyAlignment="1">
      <alignment horizontal="center" vertical="center"/>
    </xf>
    <xf numFmtId="0" fontId="108" fillId="48" borderId="116" xfId="0" applyFont="1" applyFill="1" applyBorder="1" applyAlignment="1">
      <alignment horizontal="center" vertical="center"/>
    </xf>
    <xf numFmtId="0" fontId="7" fillId="3" borderId="120" xfId="0" applyFont="1" applyFill="1" applyBorder="1" applyAlignment="1">
      <alignment horizontal="center"/>
    </xf>
    <xf numFmtId="0" fontId="7" fillId="3" borderId="116" xfId="0" applyFont="1" applyFill="1" applyBorder="1" applyAlignment="1">
      <alignment horizontal="center"/>
    </xf>
    <xf numFmtId="0" fontId="31" fillId="49" borderId="120" xfId="0" applyFont="1" applyFill="1" applyBorder="1" applyAlignment="1">
      <alignment horizontal="center" vertical="center"/>
    </xf>
    <xf numFmtId="0" fontId="31" fillId="49" borderId="137" xfId="0" applyFont="1" applyFill="1" applyBorder="1" applyAlignment="1">
      <alignment horizontal="center" vertical="center"/>
    </xf>
    <xf numFmtId="0" fontId="31" fillId="49" borderId="65" xfId="0" applyFont="1" applyFill="1" applyBorder="1" applyAlignment="1">
      <alignment horizontal="center" vertical="center"/>
    </xf>
    <xf numFmtId="0" fontId="31" fillId="49" borderId="0" xfId="0" applyFont="1" applyFill="1" applyAlignment="1">
      <alignment horizontal="center" vertical="center"/>
    </xf>
    <xf numFmtId="182" fontId="8" fillId="0" borderId="0" xfId="0" applyNumberFormat="1" applyFont="1" applyAlignment="1">
      <alignment horizontal="center" vertical="center"/>
    </xf>
    <xf numFmtId="0" fontId="7" fillId="0" borderId="60" xfId="0" applyFont="1" applyBorder="1" applyAlignment="1">
      <alignment horizontal="center" vertical="center"/>
    </xf>
    <xf numFmtId="0" fontId="7" fillId="0" borderId="7" xfId="0" applyFont="1" applyBorder="1" applyAlignment="1">
      <alignment horizontal="center" vertical="center"/>
    </xf>
    <xf numFmtId="0" fontId="7" fillId="0" borderId="6" xfId="0" applyFont="1" applyBorder="1" applyAlignment="1">
      <alignment horizontal="center" vertical="center"/>
    </xf>
    <xf numFmtId="0" fontId="8" fillId="0" borderId="8" xfId="0" applyFont="1" applyBorder="1" applyAlignment="1">
      <alignment horizontal="center"/>
    </xf>
    <xf numFmtId="0" fontId="8" fillId="0" borderId="6" xfId="0" applyFont="1" applyBorder="1" applyAlignment="1">
      <alignment horizontal="center"/>
    </xf>
    <xf numFmtId="0" fontId="8" fillId="5" borderId="7" xfId="0" applyFont="1" applyFill="1" applyBorder="1" applyAlignment="1">
      <alignment horizontal="center"/>
    </xf>
    <xf numFmtId="0" fontId="8" fillId="5" borderId="6" xfId="0" applyFont="1" applyFill="1" applyBorder="1" applyAlignment="1">
      <alignment horizontal="center"/>
    </xf>
    <xf numFmtId="49" fontId="8" fillId="5" borderId="8" xfId="0" applyNumberFormat="1" applyFont="1" applyFill="1" applyBorder="1" applyAlignment="1">
      <alignment horizontal="center"/>
    </xf>
    <xf numFmtId="49" fontId="8" fillId="5" borderId="6" xfId="0" applyNumberFormat="1" applyFont="1" applyFill="1" applyBorder="1" applyAlignment="1">
      <alignment horizontal="center"/>
    </xf>
    <xf numFmtId="0" fontId="8" fillId="5" borderId="8" xfId="0" applyFont="1" applyFill="1" applyBorder="1" applyAlignment="1">
      <alignment horizontal="center"/>
    </xf>
    <xf numFmtId="168" fontId="8" fillId="0" borderId="8" xfId="0" applyNumberFormat="1" applyFont="1" applyBorder="1" applyAlignment="1">
      <alignment horizontal="center"/>
    </xf>
    <xf numFmtId="168" fontId="8" fillId="0" borderId="139" xfId="0" applyNumberFormat="1" applyFont="1" applyBorder="1" applyAlignment="1">
      <alignment horizontal="center"/>
    </xf>
    <xf numFmtId="0" fontId="8" fillId="3" borderId="8" xfId="0" applyFont="1" applyFill="1" applyBorder="1" applyAlignment="1">
      <alignment horizontal="center"/>
    </xf>
    <xf numFmtId="0" fontId="8" fillId="3" borderId="6" xfId="0" applyFont="1" applyFill="1" applyBorder="1" applyAlignment="1">
      <alignment horizontal="center"/>
    </xf>
    <xf numFmtId="17" fontId="80" fillId="3" borderId="8" xfId="0" applyNumberFormat="1" applyFont="1" applyFill="1" applyBorder="1" applyAlignment="1">
      <alignment horizontal="center" vertical="center"/>
    </xf>
    <xf numFmtId="0" fontId="80" fillId="3" borderId="7" xfId="0" applyFont="1" applyFill="1" applyBorder="1" applyAlignment="1">
      <alignment horizontal="center" vertical="center"/>
    </xf>
    <xf numFmtId="0" fontId="7" fillId="0" borderId="34" xfId="0" applyFont="1" applyBorder="1" applyAlignment="1">
      <alignment horizontal="center" vertical="center"/>
    </xf>
    <xf numFmtId="0" fontId="7" fillId="0" borderId="160" xfId="0" applyFont="1" applyBorder="1" applyAlignment="1">
      <alignment horizontal="center" vertical="center"/>
    </xf>
    <xf numFmtId="0" fontId="7" fillId="0" borderId="64" xfId="0" applyFont="1" applyBorder="1" applyAlignment="1">
      <alignment horizontal="center" vertical="center"/>
    </xf>
    <xf numFmtId="0" fontId="108" fillId="48" borderId="161" xfId="0" applyFont="1" applyFill="1" applyBorder="1" applyAlignment="1">
      <alignment horizontal="center" vertical="center"/>
    </xf>
    <xf numFmtId="0" fontId="108" fillId="48" borderId="160" xfId="0" applyFont="1" applyFill="1" applyBorder="1" applyAlignment="1">
      <alignment horizontal="center" vertical="center"/>
    </xf>
    <xf numFmtId="168" fontId="8" fillId="0" borderId="161" xfId="0" applyNumberFormat="1" applyFont="1" applyBorder="1" applyAlignment="1">
      <alignment horizontal="center"/>
    </xf>
    <xf numFmtId="168" fontId="8" fillId="0" borderId="148" xfId="0" applyNumberFormat="1" applyFont="1" applyBorder="1" applyAlignment="1">
      <alignment horizontal="center"/>
    </xf>
    <xf numFmtId="0" fontId="108" fillId="50" borderId="1" xfId="4" applyFont="1" applyFill="1" applyBorder="1" applyAlignment="1">
      <alignment horizontal="center" vertical="center" wrapText="1"/>
    </xf>
    <xf numFmtId="0" fontId="80" fillId="3" borderId="8" xfId="0" applyFont="1" applyFill="1" applyBorder="1" applyAlignment="1">
      <alignment horizontal="center" vertical="center"/>
    </xf>
    <xf numFmtId="0" fontId="5" fillId="0" borderId="1" xfId="0" applyFont="1" applyBorder="1" applyAlignment="1">
      <alignment horizontal="center" vertical="center"/>
    </xf>
    <xf numFmtId="0" fontId="110" fillId="3" borderId="1" xfId="0" applyFont="1" applyFill="1" applyBorder="1" applyAlignment="1">
      <alignment horizontal="center" vertical="center"/>
    </xf>
    <xf numFmtId="0" fontId="114" fillId="3" borderId="180" xfId="0" applyFont="1" applyFill="1" applyBorder="1" applyAlignment="1">
      <alignment horizontal="center" vertical="center" textRotation="90"/>
    </xf>
    <xf numFmtId="0" fontId="114" fillId="3" borderId="162" xfId="0" applyFont="1" applyFill="1" applyBorder="1" applyAlignment="1">
      <alignment horizontal="center" vertical="center" textRotation="90"/>
    </xf>
    <xf numFmtId="0" fontId="114" fillId="3" borderId="170" xfId="0" applyFont="1" applyFill="1" applyBorder="1" applyAlignment="1">
      <alignment horizontal="center" vertical="center" textRotation="90"/>
    </xf>
    <xf numFmtId="0" fontId="115" fillId="3" borderId="125" xfId="0" applyFont="1" applyFill="1" applyBorder="1" applyAlignment="1">
      <alignment horizontal="center" vertical="center" textRotation="90"/>
    </xf>
    <xf numFmtId="0" fontId="115" fillId="3" borderId="60" xfId="0" applyFont="1" applyFill="1" applyBorder="1" applyAlignment="1">
      <alignment horizontal="center" vertical="center" textRotation="90"/>
    </xf>
    <xf numFmtId="0" fontId="115" fillId="3" borderId="34" xfId="0" applyFont="1" applyFill="1" applyBorder="1" applyAlignment="1">
      <alignment horizontal="center" vertical="center" textRotation="90"/>
    </xf>
    <xf numFmtId="0" fontId="111" fillId="51" borderId="65" xfId="4" applyFont="1" applyFill="1" applyBorder="1" applyAlignment="1">
      <alignment horizontal="center" vertical="center" wrapText="1"/>
    </xf>
    <xf numFmtId="0" fontId="111" fillId="51" borderId="157" xfId="4" applyFont="1" applyFill="1" applyBorder="1" applyAlignment="1">
      <alignment horizontal="center" vertical="center" wrapText="1"/>
    </xf>
    <xf numFmtId="0" fontId="80" fillId="3" borderId="147" xfId="0" applyFont="1" applyFill="1" applyBorder="1" applyAlignment="1">
      <alignment horizontal="center" vertical="center" textRotation="90"/>
    </xf>
    <xf numFmtId="0" fontId="80" fillId="3" borderId="65" xfId="0" applyFont="1" applyFill="1" applyBorder="1" applyAlignment="1">
      <alignment horizontal="center" vertical="center" textRotation="90"/>
    </xf>
    <xf numFmtId="0" fontId="19" fillId="54" borderId="168" xfId="0" applyFont="1" applyFill="1" applyBorder="1" applyAlignment="1">
      <alignment horizontal="center" vertical="center"/>
    </xf>
    <xf numFmtId="0" fontId="19" fillId="54" borderId="164" xfId="0" applyFont="1" applyFill="1" applyBorder="1" applyAlignment="1">
      <alignment horizontal="center" vertical="center"/>
    </xf>
    <xf numFmtId="0" fontId="19" fillId="54" borderId="169" xfId="0" applyFont="1" applyFill="1" applyBorder="1" applyAlignment="1">
      <alignment horizontal="center" vertical="center"/>
    </xf>
    <xf numFmtId="0" fontId="8" fillId="0" borderId="147" xfId="0" applyFont="1" applyBorder="1" applyAlignment="1">
      <alignment horizontal="center" vertical="center" textRotation="90"/>
    </xf>
    <xf numFmtId="0" fontId="8" fillId="0" borderId="65" xfId="0" applyFont="1" applyBorder="1" applyAlignment="1">
      <alignment horizontal="center" vertical="center" textRotation="90"/>
    </xf>
    <xf numFmtId="0" fontId="112" fillId="51" borderId="135" xfId="4" applyFont="1" applyFill="1" applyBorder="1" applyAlignment="1">
      <alignment horizontal="center" vertical="center" wrapText="1"/>
    </xf>
    <xf numFmtId="0" fontId="112" fillId="51" borderId="131" xfId="4" applyFont="1" applyFill="1" applyBorder="1" applyAlignment="1">
      <alignment horizontal="center" vertical="center" wrapText="1"/>
    </xf>
    <xf numFmtId="0" fontId="112" fillId="51" borderId="129" xfId="4" applyFont="1" applyFill="1" applyBorder="1" applyAlignment="1">
      <alignment horizontal="center" vertical="center" wrapText="1"/>
    </xf>
    <xf numFmtId="0" fontId="112" fillId="51" borderId="130" xfId="4" applyFont="1" applyFill="1" applyBorder="1" applyAlignment="1">
      <alignment horizontal="center" vertical="center" wrapText="1"/>
    </xf>
    <xf numFmtId="0" fontId="80" fillId="5" borderId="8" xfId="0" applyFont="1" applyFill="1" applyBorder="1" applyAlignment="1">
      <alignment horizontal="center"/>
    </xf>
    <xf numFmtId="0" fontId="80" fillId="5" borderId="6" xfId="0" applyFont="1" applyFill="1" applyBorder="1" applyAlignment="1">
      <alignment horizontal="center"/>
    </xf>
    <xf numFmtId="0" fontId="80" fillId="0" borderId="8" xfId="0" applyFont="1" applyBorder="1" applyAlignment="1">
      <alignment horizontal="center"/>
    </xf>
    <xf numFmtId="0" fontId="80" fillId="0" borderId="6" xfId="0" applyFont="1" applyBorder="1" applyAlignment="1">
      <alignment horizontal="center"/>
    </xf>
    <xf numFmtId="166" fontId="8" fillId="3" borderId="5" xfId="14" applyFont="1" applyFill="1" applyBorder="1" applyAlignment="1">
      <alignment horizontal="center"/>
    </xf>
    <xf numFmtId="166" fontId="8" fillId="3" borderId="3" xfId="14" applyFont="1" applyFill="1" applyBorder="1" applyAlignment="1">
      <alignment horizontal="center"/>
    </xf>
    <xf numFmtId="0" fontId="8" fillId="0" borderId="8" xfId="0" applyFont="1" applyBorder="1" applyAlignment="1">
      <alignment horizontal="center" vertical="center"/>
    </xf>
    <xf numFmtId="0" fontId="8" fillId="0" borderId="6" xfId="0" applyFont="1" applyBorder="1" applyAlignment="1">
      <alignment horizontal="center" vertical="center"/>
    </xf>
    <xf numFmtId="0" fontId="8" fillId="6" borderId="1" xfId="0" applyFont="1" applyFill="1" applyBorder="1" applyAlignment="1">
      <alignment horizontal="center" vertical="center"/>
    </xf>
    <xf numFmtId="166" fontId="8" fillId="3" borderId="120" xfId="14" applyFont="1" applyFill="1" applyBorder="1" applyAlignment="1">
      <alignment horizontal="center"/>
    </xf>
    <xf numFmtId="166" fontId="8" fillId="3" borderId="137" xfId="14" applyFont="1" applyFill="1" applyBorder="1" applyAlignment="1">
      <alignment horizontal="center"/>
    </xf>
    <xf numFmtId="0" fontId="113" fillId="55" borderId="8" xfId="4" applyFont="1" applyFill="1" applyBorder="1" applyAlignment="1">
      <alignment horizontal="center" vertical="center" wrapText="1"/>
    </xf>
    <xf numFmtId="0" fontId="113" fillId="55" borderId="7" xfId="4" applyFont="1" applyFill="1" applyBorder="1" applyAlignment="1">
      <alignment horizontal="center" vertical="center" wrapText="1"/>
    </xf>
    <xf numFmtId="0" fontId="113" fillId="55" borderId="6" xfId="4" applyFont="1" applyFill="1" applyBorder="1" applyAlignment="1">
      <alignment horizontal="center" vertical="center" wrapText="1"/>
    </xf>
    <xf numFmtId="0" fontId="8" fillId="0" borderId="11" xfId="0" applyFont="1" applyBorder="1" applyAlignment="1">
      <alignment horizontal="center" vertical="center"/>
    </xf>
    <xf numFmtId="0" fontId="8" fillId="0" borderId="9" xfId="0" applyFont="1" applyBorder="1" applyAlignment="1">
      <alignment horizontal="center" vertical="center"/>
    </xf>
    <xf numFmtId="1" fontId="8" fillId="0" borderId="11" xfId="0" applyNumberFormat="1" applyFont="1" applyBorder="1" applyAlignment="1">
      <alignment horizontal="center" vertical="center"/>
    </xf>
    <xf numFmtId="1" fontId="8" fillId="0" borderId="9" xfId="0" applyNumberFormat="1" applyFont="1" applyBorder="1" applyAlignment="1">
      <alignment horizontal="center" vertical="center"/>
    </xf>
    <xf numFmtId="1" fontId="8" fillId="0" borderId="5" xfId="0" applyNumberFormat="1" applyFont="1" applyBorder="1" applyAlignment="1">
      <alignment horizontal="center" vertical="center"/>
    </xf>
    <xf numFmtId="1" fontId="8" fillId="0" borderId="4" xfId="0" applyNumberFormat="1" applyFont="1" applyBorder="1" applyAlignment="1">
      <alignment horizontal="center" vertical="center"/>
    </xf>
    <xf numFmtId="166" fontId="8" fillId="0" borderId="5" xfId="14" applyFont="1" applyBorder="1" applyAlignment="1">
      <alignment horizontal="center"/>
    </xf>
    <xf numFmtId="166" fontId="8" fillId="0" borderId="3" xfId="14" applyFont="1" applyBorder="1" applyAlignment="1">
      <alignment horizontal="center"/>
    </xf>
    <xf numFmtId="0" fontId="8" fillId="0" borderId="5" xfId="0" applyFont="1" applyBorder="1" applyAlignment="1">
      <alignment horizontal="center" vertical="center"/>
    </xf>
    <xf numFmtId="0" fontId="8" fillId="0" borderId="4" xfId="0" applyFont="1" applyBorder="1" applyAlignment="1">
      <alignment horizontal="center" vertical="center"/>
    </xf>
    <xf numFmtId="166" fontId="8" fillId="0" borderId="8" xfId="0" applyNumberFormat="1" applyFont="1" applyBorder="1" applyAlignment="1">
      <alignment horizontal="center"/>
    </xf>
    <xf numFmtId="166" fontId="8" fillId="0" borderId="6" xfId="0" applyNumberFormat="1" applyFont="1" applyBorder="1" applyAlignment="1">
      <alignment horizontal="center"/>
    </xf>
    <xf numFmtId="0" fontId="8" fillId="0" borderId="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2"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9" xfId="0" applyFont="1" applyBorder="1" applyAlignment="1">
      <alignment horizontal="center" vertical="center" wrapText="1"/>
    </xf>
    <xf numFmtId="0" fontId="8" fillId="0" borderId="2" xfId="0" applyFont="1" applyBorder="1" applyAlignment="1">
      <alignment horizontal="center" vertical="center"/>
    </xf>
    <xf numFmtId="0" fontId="8" fillId="0" borderId="16" xfId="0" applyFont="1" applyBorder="1" applyAlignment="1">
      <alignment horizontal="center" vertical="center"/>
    </xf>
    <xf numFmtId="0" fontId="19" fillId="0" borderId="1" xfId="0" applyFont="1" applyBorder="1" applyAlignment="1">
      <alignment horizontal="center" vertical="center"/>
    </xf>
    <xf numFmtId="0" fontId="8" fillId="3" borderId="8"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5" borderId="12" xfId="0" applyFont="1" applyFill="1" applyBorder="1" applyAlignment="1">
      <alignment horizontal="center" vertical="center"/>
    </xf>
    <xf numFmtId="0" fontId="8" fillId="5" borderId="14" xfId="0" applyFont="1" applyFill="1" applyBorder="1" applyAlignment="1">
      <alignment horizontal="center" vertical="center"/>
    </xf>
    <xf numFmtId="0" fontId="8" fillId="5" borderId="10" xfId="0" applyFont="1" applyFill="1" applyBorder="1" applyAlignment="1">
      <alignment horizontal="center" vertical="center"/>
    </xf>
    <xf numFmtId="0" fontId="8" fillId="5" borderId="8" xfId="0" applyFont="1" applyFill="1" applyBorder="1" applyAlignment="1">
      <alignment horizontal="center" vertical="center"/>
    </xf>
    <xf numFmtId="0" fontId="8" fillId="5" borderId="6" xfId="0" applyFont="1" applyFill="1" applyBorder="1" applyAlignment="1">
      <alignment horizontal="center" vertical="center"/>
    </xf>
    <xf numFmtId="0" fontId="8" fillId="5" borderId="1" xfId="0" applyFont="1" applyFill="1" applyBorder="1" applyAlignment="1">
      <alignment horizontal="center" vertical="center"/>
    </xf>
    <xf numFmtId="0" fontId="8" fillId="5" borderId="1" xfId="0" applyFont="1" applyFill="1" applyBorder="1" applyAlignment="1">
      <alignment horizontal="center" vertical="center" wrapText="1"/>
    </xf>
    <xf numFmtId="0" fontId="8" fillId="0" borderId="1" xfId="0" applyFont="1" applyBorder="1" applyAlignment="1">
      <alignment horizontal="center" vertical="center"/>
    </xf>
    <xf numFmtId="0" fontId="23" fillId="5" borderId="62" xfId="0" applyFont="1" applyFill="1" applyBorder="1" applyAlignment="1">
      <alignment horizontal="center"/>
    </xf>
    <xf numFmtId="0" fontId="19" fillId="54" borderId="131" xfId="0" applyFont="1" applyFill="1" applyBorder="1" applyAlignment="1">
      <alignment horizontal="center" vertical="center"/>
    </xf>
    <xf numFmtId="0" fontId="19" fillId="54" borderId="128" xfId="0" applyFont="1" applyFill="1" applyBorder="1" applyAlignment="1">
      <alignment horizontal="center" vertical="center"/>
    </xf>
    <xf numFmtId="0" fontId="19" fillId="54" borderId="129" xfId="0" applyFont="1" applyFill="1" applyBorder="1" applyAlignment="1">
      <alignment horizontal="center" vertical="center"/>
    </xf>
    <xf numFmtId="0" fontId="8" fillId="0" borderId="12" xfId="0" applyFont="1" applyBorder="1" applyAlignment="1">
      <alignment horizontal="center" vertical="center"/>
    </xf>
    <xf numFmtId="0" fontId="8" fillId="0" borderId="14" xfId="0" applyFont="1" applyBorder="1" applyAlignment="1">
      <alignment horizontal="center" vertical="center"/>
    </xf>
    <xf numFmtId="0" fontId="8" fillId="0" borderId="10" xfId="0" applyFont="1" applyBorder="1" applyAlignment="1">
      <alignment horizontal="center" vertical="center"/>
    </xf>
    <xf numFmtId="170" fontId="8" fillId="0" borderId="12" xfId="0" applyNumberFormat="1" applyFont="1" applyBorder="1" applyAlignment="1">
      <alignment horizontal="center" vertical="center"/>
    </xf>
    <xf numFmtId="170" fontId="8" fillId="0" borderId="14" xfId="0" applyNumberFormat="1" applyFont="1" applyBorder="1" applyAlignment="1">
      <alignment horizontal="center" vertical="center"/>
    </xf>
    <xf numFmtId="170" fontId="8" fillId="0" borderId="10" xfId="0" applyNumberFormat="1" applyFont="1" applyBorder="1" applyAlignment="1">
      <alignment horizontal="center" vertical="center"/>
    </xf>
    <xf numFmtId="170" fontId="8" fillId="0" borderId="1" xfId="0" applyNumberFormat="1" applyFont="1" applyBorder="1" applyAlignment="1">
      <alignment horizontal="center" vertical="center"/>
    </xf>
    <xf numFmtId="0" fontId="19" fillId="56" borderId="129" xfId="0" applyFont="1" applyFill="1" applyBorder="1" applyAlignment="1">
      <alignment horizontal="center" vertical="center"/>
    </xf>
    <xf numFmtId="0" fontId="19" fillId="56" borderId="130" xfId="0" applyFont="1" applyFill="1" applyBorder="1" applyAlignment="1">
      <alignment horizontal="center" vertical="center"/>
    </xf>
    <xf numFmtId="0" fontId="19" fillId="56" borderId="131" xfId="0" applyFont="1" applyFill="1" applyBorder="1" applyAlignment="1">
      <alignment horizontal="center" vertical="center"/>
    </xf>
    <xf numFmtId="0" fontId="120" fillId="0" borderId="130" xfId="0" applyFont="1" applyBorder="1" applyAlignment="1">
      <alignment horizontal="center" vertical="center"/>
    </xf>
    <xf numFmtId="0" fontId="120" fillId="0" borderId="131" xfId="0" applyFont="1" applyBorder="1" applyAlignment="1">
      <alignment horizontal="center" vertical="center"/>
    </xf>
    <xf numFmtId="2" fontId="5" fillId="0" borderId="1" xfId="0" applyNumberFormat="1" applyFont="1" applyBorder="1" applyAlignment="1">
      <alignment horizontal="center" vertical="center" wrapText="1"/>
    </xf>
    <xf numFmtId="0" fontId="16" fillId="0" borderId="40" xfId="0" applyFont="1" applyBorder="1" applyAlignment="1">
      <alignment horizontal="center" vertical="center" wrapText="1"/>
    </xf>
    <xf numFmtId="0" fontId="16" fillId="0" borderId="1" xfId="0" applyFont="1" applyBorder="1" applyAlignment="1">
      <alignment horizontal="center" vertical="center" wrapText="1"/>
    </xf>
    <xf numFmtId="174" fontId="5" fillId="0" borderId="8" xfId="2" applyNumberFormat="1" applyFont="1" applyBorder="1" applyAlignment="1">
      <alignment horizontal="center"/>
    </xf>
    <xf numFmtId="174" fontId="5" fillId="0" borderId="109" xfId="2" applyNumberFormat="1" applyFont="1" applyBorder="1" applyAlignment="1">
      <alignment horizontal="center"/>
    </xf>
    <xf numFmtId="170" fontId="5" fillId="0" borderId="8" xfId="0" applyNumberFormat="1" applyFont="1" applyBorder="1" applyAlignment="1">
      <alignment horizontal="center"/>
    </xf>
    <xf numFmtId="170" fontId="5" fillId="0" borderId="6" xfId="0" applyNumberFormat="1" applyFont="1" applyBorder="1" applyAlignment="1">
      <alignment horizontal="center"/>
    </xf>
    <xf numFmtId="178" fontId="5" fillId="0" borderId="8" xfId="0" applyNumberFormat="1" applyFont="1" applyBorder="1" applyAlignment="1">
      <alignment horizontal="center"/>
    </xf>
    <xf numFmtId="178" fontId="5" fillId="0" borderId="6" xfId="0" applyNumberFormat="1" applyFont="1" applyBorder="1" applyAlignment="1">
      <alignment horizontal="center"/>
    </xf>
    <xf numFmtId="168" fontId="5" fillId="0" borderId="8" xfId="3" applyNumberFormat="1" applyFont="1" applyBorder="1" applyAlignment="1">
      <alignment horizontal="center"/>
    </xf>
    <xf numFmtId="168" fontId="5" fillId="0" borderId="7" xfId="3" applyNumberFormat="1" applyFont="1" applyBorder="1" applyAlignment="1">
      <alignment horizontal="center"/>
    </xf>
    <xf numFmtId="168" fontId="5" fillId="0" borderId="6" xfId="3" applyNumberFormat="1" applyFont="1" applyBorder="1" applyAlignment="1">
      <alignment horizontal="center"/>
    </xf>
    <xf numFmtId="0" fontId="16" fillId="0" borderId="41" xfId="0" applyFont="1" applyBorder="1" applyAlignment="1">
      <alignment horizontal="center" vertical="center" wrapText="1"/>
    </xf>
    <xf numFmtId="0" fontId="16" fillId="0" borderId="43" xfId="0" applyFont="1" applyBorder="1" applyAlignment="1">
      <alignment horizontal="center" vertical="center" wrapText="1"/>
    </xf>
    <xf numFmtId="0" fontId="5" fillId="0" borderId="8" xfId="0" applyFont="1" applyBorder="1" applyAlignment="1">
      <alignment horizontal="center"/>
    </xf>
    <xf numFmtId="0" fontId="5" fillId="0" borderId="6" xfId="0" applyFont="1" applyBorder="1" applyAlignment="1">
      <alignment horizontal="center"/>
    </xf>
    <xf numFmtId="169" fontId="5" fillId="0" borderId="1" xfId="3" applyFont="1" applyBorder="1" applyAlignment="1">
      <alignment horizontal="center"/>
    </xf>
    <xf numFmtId="0" fontId="56" fillId="22" borderId="55" xfId="4" applyFont="1" applyFill="1" applyBorder="1" applyAlignment="1">
      <alignment horizontal="center" vertical="center" wrapText="1"/>
    </xf>
    <xf numFmtId="0" fontId="56" fillId="22" borderId="56" xfId="4" applyFont="1" applyFill="1" applyBorder="1" applyAlignment="1">
      <alignment horizontal="center" vertical="center" wrapText="1"/>
    </xf>
    <xf numFmtId="0" fontId="56" fillId="22" borderId="48" xfId="4" applyFont="1" applyFill="1" applyBorder="1" applyAlignment="1">
      <alignment horizontal="center" vertical="center" wrapText="1"/>
    </xf>
    <xf numFmtId="0" fontId="5" fillId="2" borderId="1" xfId="0" applyFont="1" applyFill="1" applyBorder="1" applyAlignment="1">
      <alignment horizontal="center"/>
    </xf>
    <xf numFmtId="0" fontId="5" fillId="0" borderId="1" xfId="0" applyFont="1" applyBorder="1" applyAlignment="1">
      <alignment horizontal="left"/>
    </xf>
    <xf numFmtId="0" fontId="5" fillId="0" borderId="1" xfId="0" applyFont="1" applyBorder="1" applyAlignment="1">
      <alignment horizontal="center"/>
    </xf>
    <xf numFmtId="0" fontId="5" fillId="0" borderId="7" xfId="0" applyFont="1" applyBorder="1" applyAlignment="1">
      <alignment horizontal="center"/>
    </xf>
    <xf numFmtId="179" fontId="5" fillId="0" borderId="8" xfId="7" applyNumberFormat="1" applyFont="1" applyBorder="1" applyAlignment="1">
      <alignment horizontal="center"/>
    </xf>
    <xf numFmtId="179" fontId="5" fillId="0" borderId="6" xfId="7" applyNumberFormat="1" applyFont="1" applyBorder="1" applyAlignment="1">
      <alignment horizontal="center"/>
    </xf>
    <xf numFmtId="0" fontId="16" fillId="0" borderId="39" xfId="0" applyFont="1" applyBorder="1" applyAlignment="1">
      <alignment horizontal="center" vertical="center" wrapText="1"/>
    </xf>
    <xf numFmtId="0" fontId="16" fillId="0" borderId="42" xfId="0" applyFont="1" applyBorder="1" applyAlignment="1">
      <alignment horizontal="center" vertical="center" wrapText="1"/>
    </xf>
    <xf numFmtId="0" fontId="19" fillId="0" borderId="38" xfId="0" applyFont="1" applyBorder="1" applyAlignment="1">
      <alignment horizontal="center" vertical="center"/>
    </xf>
    <xf numFmtId="0" fontId="19" fillId="0" borderId="49" xfId="0" applyFont="1" applyBorder="1" applyAlignment="1">
      <alignment horizontal="center" vertical="center"/>
    </xf>
    <xf numFmtId="0" fontId="19" fillId="0" borderId="50" xfId="0" applyFont="1" applyBorder="1" applyAlignment="1">
      <alignment horizontal="center" vertical="center"/>
    </xf>
    <xf numFmtId="2" fontId="5" fillId="0" borderId="45" xfId="0" applyNumberFormat="1" applyFont="1" applyBorder="1" applyAlignment="1">
      <alignment horizontal="center" vertical="center" wrapText="1"/>
    </xf>
    <xf numFmtId="0" fontId="5" fillId="2" borderId="45" xfId="0" applyFont="1" applyFill="1" applyBorder="1" applyAlignment="1">
      <alignment horizontal="center" vertical="center" wrapText="1"/>
    </xf>
    <xf numFmtId="0" fontId="16" fillId="0" borderId="0" xfId="0" applyFont="1" applyAlignment="1">
      <alignment horizontal="center" vertical="center" wrapText="1"/>
    </xf>
    <xf numFmtId="2" fontId="5" fillId="0" borderId="0" xfId="0" applyNumberFormat="1" applyFont="1" applyAlignment="1">
      <alignment horizontal="center" vertical="center" wrapText="1"/>
    </xf>
    <xf numFmtId="2"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 fontId="5" fillId="0" borderId="42" xfId="0" applyNumberFormat="1" applyFont="1" applyBorder="1" applyAlignment="1">
      <alignment horizontal="center" wrapText="1"/>
    </xf>
    <xf numFmtId="0" fontId="5" fillId="0" borderId="1" xfId="0" applyFont="1" applyBorder="1" applyAlignment="1">
      <alignment horizontal="center" wrapText="1"/>
    </xf>
    <xf numFmtId="1" fontId="5" fillId="0" borderId="8" xfId="0" applyNumberFormat="1" applyFont="1" applyBorder="1" applyAlignment="1">
      <alignment horizontal="center"/>
    </xf>
    <xf numFmtId="0" fontId="5" fillId="0" borderId="5" xfId="0" applyFont="1" applyBorder="1" applyAlignment="1">
      <alignment horizontal="left"/>
    </xf>
    <xf numFmtId="0" fontId="5" fillId="0" borderId="3" xfId="0" applyFont="1" applyBorder="1" applyAlignment="1">
      <alignment horizontal="left"/>
    </xf>
    <xf numFmtId="0" fontId="5" fillId="0" borderId="4" xfId="0" applyFont="1" applyBorder="1" applyAlignment="1">
      <alignment horizontal="left"/>
    </xf>
    <xf numFmtId="0" fontId="5" fillId="6" borderId="1" xfId="0" applyFont="1" applyFill="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6" xfId="0" applyFont="1" applyBorder="1" applyAlignment="1">
      <alignment horizontal="center"/>
    </xf>
    <xf numFmtId="175" fontId="8" fillId="6" borderId="8" xfId="7" applyNumberFormat="1" applyFont="1" applyFill="1" applyBorder="1" applyAlignment="1">
      <alignment horizontal="center" vertical="top"/>
    </xf>
    <xf numFmtId="175" fontId="8" fillId="6" borderId="7" xfId="7" applyNumberFormat="1" applyFont="1" applyFill="1" applyBorder="1" applyAlignment="1">
      <alignment horizontal="center" vertical="top"/>
    </xf>
    <xf numFmtId="175" fontId="8" fillId="6" borderId="6" xfId="7" applyNumberFormat="1" applyFont="1" applyFill="1" applyBorder="1" applyAlignment="1">
      <alignment horizontal="center" vertical="top"/>
    </xf>
    <xf numFmtId="175" fontId="8" fillId="6" borderId="8" xfId="7" applyNumberFormat="1" applyFont="1" applyFill="1" applyBorder="1" applyAlignment="1">
      <alignment horizontal="center"/>
    </xf>
    <xf numFmtId="175" fontId="8" fillId="6" borderId="7" xfId="7" applyNumberFormat="1" applyFont="1" applyFill="1" applyBorder="1" applyAlignment="1">
      <alignment horizontal="center"/>
    </xf>
    <xf numFmtId="175" fontId="8" fillId="6" borderId="6" xfId="7" applyNumberFormat="1" applyFont="1" applyFill="1" applyBorder="1" applyAlignment="1">
      <alignment horizontal="center"/>
    </xf>
    <xf numFmtId="0" fontId="32" fillId="12" borderId="104" xfId="4" applyFont="1" applyFill="1" applyBorder="1" applyAlignment="1">
      <alignment horizontal="left" vertical="center" wrapText="1"/>
    </xf>
    <xf numFmtId="0" fontId="32" fillId="12" borderId="105" xfId="4" applyFont="1" applyFill="1" applyBorder="1" applyAlignment="1">
      <alignment horizontal="left" vertical="center" wrapText="1"/>
    </xf>
    <xf numFmtId="0" fontId="12" fillId="12" borderId="8" xfId="0" applyFont="1" applyFill="1" applyBorder="1" applyAlignment="1">
      <alignment horizontal="left"/>
    </xf>
    <xf numFmtId="0" fontId="12" fillId="12" borderId="7" xfId="0" applyFont="1" applyFill="1" applyBorder="1" applyAlignment="1">
      <alignment horizontal="left"/>
    </xf>
    <xf numFmtId="0" fontId="12" fillId="12" borderId="8" xfId="0" applyFont="1" applyFill="1" applyBorder="1" applyAlignment="1">
      <alignment horizontal="center"/>
    </xf>
    <xf numFmtId="0" fontId="12" fillId="12" borderId="7" xfId="0" applyFont="1" applyFill="1" applyBorder="1" applyAlignment="1">
      <alignment horizontal="center"/>
    </xf>
    <xf numFmtId="0" fontId="53" fillId="0" borderId="5" xfId="0" applyFont="1" applyBorder="1" applyAlignment="1">
      <alignment horizontal="center" vertical="center" wrapText="1"/>
    </xf>
    <xf numFmtId="0" fontId="53" fillId="0" borderId="3" xfId="0" applyFont="1" applyBorder="1" applyAlignment="1">
      <alignment horizontal="center" vertical="center" wrapText="1"/>
    </xf>
    <xf numFmtId="0" fontId="53" fillId="0" borderId="4" xfId="0" applyFont="1" applyBorder="1" applyAlignment="1">
      <alignment horizontal="center" vertical="center" wrapText="1"/>
    </xf>
    <xf numFmtId="0" fontId="53" fillId="0" borderId="2" xfId="0" applyFont="1" applyBorder="1" applyAlignment="1">
      <alignment horizontal="center" vertical="center" wrapText="1"/>
    </xf>
    <xf numFmtId="0" fontId="53" fillId="0" borderId="0" xfId="0" applyFont="1" applyAlignment="1">
      <alignment horizontal="center" vertical="center" wrapText="1"/>
    </xf>
    <xf numFmtId="0" fontId="53" fillId="0" borderId="16"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9" xfId="0" applyFont="1" applyBorder="1" applyAlignment="1">
      <alignment horizontal="center" vertical="center" wrapText="1"/>
    </xf>
    <xf numFmtId="0" fontId="12" fillId="12" borderId="108" xfId="0" applyFont="1" applyFill="1" applyBorder="1" applyAlignment="1">
      <alignment horizontal="left" vertical="center"/>
    </xf>
    <xf numFmtId="0" fontId="12" fillId="12" borderId="1" xfId="0" applyFont="1" applyFill="1" applyBorder="1" applyAlignment="1">
      <alignment horizontal="left" vertical="center"/>
    </xf>
    <xf numFmtId="0" fontId="12" fillId="12" borderId="8" xfId="0" applyFont="1" applyFill="1" applyBorder="1" applyAlignment="1">
      <alignment horizontal="left" vertic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2" fillId="12" borderId="103" xfId="0" applyFont="1" applyFill="1" applyBorder="1" applyAlignment="1">
      <alignment horizontal="left" vertical="center"/>
    </xf>
    <xf numFmtId="0" fontId="12" fillId="12" borderId="104" xfId="0" applyFont="1" applyFill="1" applyBorder="1" applyAlignment="1">
      <alignment horizontal="left" vertical="center"/>
    </xf>
    <xf numFmtId="0" fontId="5" fillId="6" borderId="8" xfId="0" applyFont="1" applyFill="1" applyBorder="1" applyAlignment="1">
      <alignment horizontal="center"/>
    </xf>
    <xf numFmtId="0" fontId="5" fillId="6" borderId="6" xfId="0" applyFont="1" applyFill="1" applyBorder="1" applyAlignment="1">
      <alignment horizontal="center"/>
    </xf>
    <xf numFmtId="0" fontId="5" fillId="6" borderId="7" xfId="0" applyFont="1" applyFill="1" applyBorder="1" applyAlignment="1">
      <alignment horizontal="center"/>
    </xf>
    <xf numFmtId="0" fontId="5" fillId="6" borderId="109" xfId="0" applyFont="1" applyFill="1" applyBorder="1" applyAlignment="1">
      <alignment horizontal="center"/>
    </xf>
    <xf numFmtId="0" fontId="7" fillId="12" borderId="110" xfId="0" applyFont="1" applyFill="1" applyBorder="1" applyAlignment="1">
      <alignment horizontal="center" vertical="center"/>
    </xf>
    <xf numFmtId="0" fontId="7" fillId="12" borderId="7" xfId="0" applyFont="1" applyFill="1" applyBorder="1" applyAlignment="1">
      <alignment horizontal="center" vertical="center"/>
    </xf>
    <xf numFmtId="0" fontId="7" fillId="6" borderId="8" xfId="0" applyFont="1" applyFill="1" applyBorder="1" applyAlignment="1">
      <alignment horizontal="center"/>
    </xf>
    <xf numFmtId="0" fontId="7" fillId="6" borderId="7" xfId="0" applyFont="1" applyFill="1" applyBorder="1" applyAlignment="1">
      <alignment horizontal="center"/>
    </xf>
    <xf numFmtId="0" fontId="79" fillId="12" borderId="8" xfId="4" applyFont="1" applyFill="1" applyBorder="1" applyAlignment="1">
      <alignment horizontal="center" vertical="center" wrapText="1"/>
    </xf>
    <xf numFmtId="0" fontId="79" fillId="12" borderId="6" xfId="4" applyFont="1" applyFill="1" applyBorder="1" applyAlignment="1">
      <alignment horizontal="center" vertical="center" wrapText="1"/>
    </xf>
    <xf numFmtId="0" fontId="52" fillId="12" borderId="8" xfId="4" applyFont="1" applyFill="1" applyBorder="1" applyAlignment="1">
      <alignment horizontal="center" vertical="center" wrapText="1"/>
    </xf>
    <xf numFmtId="0" fontId="52" fillId="12" borderId="7" xfId="4" applyFont="1" applyFill="1" applyBorder="1" applyAlignment="1">
      <alignment horizontal="center" vertical="center" wrapText="1"/>
    </xf>
    <xf numFmtId="0" fontId="52" fillId="12" borderId="6" xfId="4" applyFont="1" applyFill="1" applyBorder="1" applyAlignment="1">
      <alignment horizontal="center" vertical="center" wrapText="1"/>
    </xf>
    <xf numFmtId="0" fontId="5" fillId="0" borderId="3" xfId="0" applyFont="1" applyBorder="1" applyAlignment="1">
      <alignment horizontal="center"/>
    </xf>
    <xf numFmtId="2" fontId="5" fillId="0" borderId="8" xfId="0" applyNumberFormat="1" applyFont="1" applyBorder="1" applyAlignment="1">
      <alignment horizontal="center"/>
    </xf>
    <xf numFmtId="2" fontId="5" fillId="0" borderId="6" xfId="0" applyNumberFormat="1" applyFont="1" applyBorder="1" applyAlignment="1">
      <alignment horizontal="center"/>
    </xf>
    <xf numFmtId="43" fontId="55" fillId="0" borderId="8" xfId="7" applyFont="1" applyFill="1" applyBorder="1" applyAlignment="1">
      <alignment horizontal="left"/>
    </xf>
    <xf numFmtId="43" fontId="55" fillId="0" borderId="7" xfId="7" applyFont="1" applyFill="1" applyBorder="1" applyAlignment="1">
      <alignment horizontal="left"/>
    </xf>
    <xf numFmtId="43" fontId="55" fillId="0" borderId="6" xfId="7" applyFont="1" applyFill="1" applyBorder="1" applyAlignment="1">
      <alignment horizontal="left"/>
    </xf>
    <xf numFmtId="175" fontId="55" fillId="0" borderId="8" xfId="7" applyNumberFormat="1" applyFont="1" applyFill="1" applyBorder="1" applyAlignment="1">
      <alignment horizontal="left"/>
    </xf>
    <xf numFmtId="175" fontId="55" fillId="0" borderId="7" xfId="7" applyNumberFormat="1" applyFont="1" applyFill="1" applyBorder="1" applyAlignment="1">
      <alignment horizontal="left"/>
    </xf>
    <xf numFmtId="175" fontId="55" fillId="0" borderId="6" xfId="7" applyNumberFormat="1" applyFont="1" applyFill="1" applyBorder="1" applyAlignment="1">
      <alignment horizontal="left"/>
    </xf>
    <xf numFmtId="43" fontId="5" fillId="0" borderId="8" xfId="7" applyFont="1" applyFill="1" applyBorder="1" applyAlignment="1">
      <alignment horizontal="left"/>
    </xf>
    <xf numFmtId="43" fontId="5" fillId="0" borderId="7" xfId="7" applyFont="1" applyFill="1" applyBorder="1" applyAlignment="1">
      <alignment horizontal="left"/>
    </xf>
    <xf numFmtId="43" fontId="5" fillId="0" borderId="6" xfId="7" applyFont="1" applyFill="1" applyBorder="1" applyAlignment="1">
      <alignment horizontal="left"/>
    </xf>
    <xf numFmtId="175" fontId="71" fillId="0" borderId="8" xfId="7" applyNumberFormat="1" applyFont="1" applyFill="1" applyBorder="1" applyAlignment="1">
      <alignment horizontal="center"/>
    </xf>
    <xf numFmtId="175" fontId="71" fillId="0" borderId="7" xfId="7" applyNumberFormat="1" applyFont="1" applyFill="1" applyBorder="1" applyAlignment="1">
      <alignment horizontal="center"/>
    </xf>
    <xf numFmtId="175" fontId="71" fillId="0" borderId="6" xfId="7" applyNumberFormat="1" applyFont="1" applyFill="1" applyBorder="1" applyAlignment="1">
      <alignment horizontal="center"/>
    </xf>
    <xf numFmtId="0" fontId="0" fillId="0" borderId="48" xfId="0" applyBorder="1" applyAlignment="1">
      <alignment horizontal="center"/>
    </xf>
    <xf numFmtId="0" fontId="0" fillId="0" borderId="45" xfId="0" applyBorder="1" applyAlignment="1">
      <alignment horizontal="center"/>
    </xf>
    <xf numFmtId="0" fontId="5" fillId="2" borderId="45" xfId="0" applyFont="1" applyFill="1" applyBorder="1" applyAlignment="1">
      <alignment horizontal="center"/>
    </xf>
    <xf numFmtId="0" fontId="16" fillId="0" borderId="47" xfId="0" applyFont="1" applyBorder="1" applyAlignment="1">
      <alignment horizontal="center" vertical="center" wrapText="1"/>
    </xf>
    <xf numFmtId="0" fontId="16" fillId="0" borderId="6" xfId="0" applyFont="1" applyBorder="1" applyAlignment="1">
      <alignment horizontal="center" vertical="center" wrapText="1"/>
    </xf>
    <xf numFmtId="1" fontId="5" fillId="0" borderId="6" xfId="0" applyNumberFormat="1" applyFont="1" applyBorder="1" applyAlignment="1">
      <alignment horizontal="center" wrapText="1"/>
    </xf>
    <xf numFmtId="2" fontId="5" fillId="2" borderId="1" xfId="0" applyNumberFormat="1" applyFont="1" applyFill="1" applyBorder="1" applyAlignment="1">
      <alignment horizontal="center" vertical="center" wrapText="1"/>
    </xf>
    <xf numFmtId="43" fontId="5" fillId="6" borderId="8" xfId="7" applyFont="1" applyFill="1" applyBorder="1" applyAlignment="1">
      <alignment horizontal="center"/>
    </xf>
    <xf numFmtId="43" fontId="5" fillId="6" borderId="7" xfId="7" applyFont="1" applyFill="1" applyBorder="1" applyAlignment="1">
      <alignment horizontal="center"/>
    </xf>
    <xf numFmtId="43" fontId="5" fillId="6" borderId="6" xfId="7" applyFont="1" applyFill="1" applyBorder="1" applyAlignment="1">
      <alignment horizontal="center"/>
    </xf>
    <xf numFmtId="2" fontId="12" fillId="0" borderId="1" xfId="0" applyNumberFormat="1" applyFont="1" applyBorder="1" applyAlignment="1">
      <alignment horizontal="center" vertical="center" wrapText="1"/>
    </xf>
    <xf numFmtId="2" fontId="12" fillId="0" borderId="45" xfId="0" applyNumberFormat="1" applyFont="1" applyBorder="1" applyAlignment="1">
      <alignment horizontal="center" vertical="center" wrapText="1"/>
    </xf>
    <xf numFmtId="170" fontId="12" fillId="0" borderId="5" xfId="0" applyNumberFormat="1" applyFont="1" applyBorder="1" applyAlignment="1">
      <alignment horizontal="center" vertical="center" wrapText="1"/>
    </xf>
    <xf numFmtId="170" fontId="12" fillId="0" borderId="51" xfId="0" applyNumberFormat="1" applyFont="1" applyBorder="1" applyAlignment="1">
      <alignment horizontal="center" vertical="center" wrapText="1"/>
    </xf>
    <xf numFmtId="170" fontId="12" fillId="0" borderId="2" xfId="0" applyNumberFormat="1" applyFont="1" applyBorder="1" applyAlignment="1">
      <alignment horizontal="center" vertical="center" wrapText="1"/>
    </xf>
    <xf numFmtId="170" fontId="12" fillId="0" borderId="52" xfId="0" applyNumberFormat="1" applyFont="1" applyBorder="1" applyAlignment="1">
      <alignment horizontal="center" vertical="center" wrapText="1"/>
    </xf>
    <xf numFmtId="170" fontId="12" fillId="0" borderId="53" xfId="0" applyNumberFormat="1" applyFont="1" applyBorder="1" applyAlignment="1">
      <alignment horizontal="center" vertical="center" wrapText="1"/>
    </xf>
    <xf numFmtId="170" fontId="12" fillId="0" borderId="54" xfId="0" applyNumberFormat="1" applyFont="1" applyBorder="1" applyAlignment="1">
      <alignment horizontal="center" vertical="center" wrapText="1"/>
    </xf>
    <xf numFmtId="0" fontId="5" fillId="0" borderId="6" xfId="0" applyFont="1" applyBorder="1" applyAlignment="1">
      <alignment horizontal="center" vertical="center" wrapText="1"/>
    </xf>
    <xf numFmtId="0" fontId="5" fillId="0" borderId="1" xfId="0" applyFont="1" applyBorder="1" applyAlignment="1">
      <alignment horizontal="center" vertical="center" wrapText="1"/>
    </xf>
    <xf numFmtId="170" fontId="12" fillId="0" borderId="1" xfId="0" applyNumberFormat="1" applyFont="1" applyBorder="1" applyAlignment="1">
      <alignment horizontal="center" vertical="center" wrapText="1"/>
    </xf>
    <xf numFmtId="170" fontId="12" fillId="0" borderId="43" xfId="0" applyNumberFormat="1" applyFont="1" applyBorder="1" applyAlignment="1">
      <alignment horizontal="center" vertical="center" wrapText="1"/>
    </xf>
    <xf numFmtId="170" fontId="12" fillId="0" borderId="45" xfId="0" applyNumberFormat="1" applyFont="1" applyBorder="1" applyAlignment="1">
      <alignment horizontal="center" vertical="center" wrapText="1"/>
    </xf>
    <xf numFmtId="170" fontId="12" fillId="0" borderId="46" xfId="0" applyNumberFormat="1" applyFont="1" applyBorder="1" applyAlignment="1">
      <alignment horizontal="center" vertical="center" wrapText="1"/>
    </xf>
    <xf numFmtId="0" fontId="5" fillId="0" borderId="42" xfId="0" applyFont="1" applyBorder="1" applyAlignment="1">
      <alignment horizontal="center" vertical="center" wrapText="1"/>
    </xf>
    <xf numFmtId="0" fontId="0" fillId="0" borderId="44" xfId="0" applyBorder="1" applyAlignment="1">
      <alignment horizontal="center"/>
    </xf>
    <xf numFmtId="0" fontId="42" fillId="6" borderId="8" xfId="0" applyFont="1" applyFill="1" applyBorder="1" applyAlignment="1">
      <alignment horizontal="center"/>
    </xf>
    <xf numFmtId="0" fontId="42" fillId="6" borderId="7" xfId="0" applyFont="1" applyFill="1" applyBorder="1" applyAlignment="1">
      <alignment horizontal="center"/>
    </xf>
    <xf numFmtId="0" fontId="42" fillId="6" borderId="6" xfId="0" applyFont="1" applyFill="1" applyBorder="1" applyAlignment="1">
      <alignment horizontal="center"/>
    </xf>
    <xf numFmtId="169" fontId="5" fillId="6" borderId="1" xfId="3" applyFont="1" applyFill="1" applyBorder="1" applyAlignment="1">
      <alignment horizontal="center"/>
    </xf>
    <xf numFmtId="9" fontId="45" fillId="0" borderId="1" xfId="0" applyNumberFormat="1" applyFont="1" applyBorder="1" applyAlignment="1">
      <alignment horizontal="right" vertical="center" indent="2"/>
    </xf>
    <xf numFmtId="0" fontId="56" fillId="22" borderId="1" xfId="4" applyFont="1" applyFill="1" applyBorder="1" applyAlignment="1">
      <alignment horizontal="right" vertical="center" wrapText="1"/>
    </xf>
    <xf numFmtId="0" fontId="41" fillId="15" borderId="33" xfId="0" applyFont="1" applyFill="1" applyBorder="1" applyAlignment="1">
      <alignment horizontal="center" vertical="center" wrapText="1"/>
    </xf>
    <xf numFmtId="0" fontId="41" fillId="15" borderId="37" xfId="0" applyFont="1" applyFill="1" applyBorder="1" applyAlignment="1">
      <alignment horizontal="center" vertical="center" wrapText="1"/>
    </xf>
    <xf numFmtId="0" fontId="41" fillId="15" borderId="32" xfId="0" applyFont="1" applyFill="1" applyBorder="1" applyAlignment="1">
      <alignment horizontal="center" vertical="center" wrapText="1"/>
    </xf>
    <xf numFmtId="0" fontId="56" fillId="22" borderId="8" xfId="4" applyFont="1" applyFill="1" applyBorder="1" applyAlignment="1">
      <alignment horizontal="right" vertical="center" wrapText="1"/>
    </xf>
    <xf numFmtId="0" fontId="56" fillId="22" borderId="7" xfId="4" applyFont="1" applyFill="1" applyBorder="1" applyAlignment="1">
      <alignment horizontal="right" vertical="center" wrapText="1"/>
    </xf>
    <xf numFmtId="0" fontId="56" fillId="22" borderId="6" xfId="4" applyFont="1" applyFill="1" applyBorder="1" applyAlignment="1">
      <alignment horizontal="right" vertical="center" wrapText="1"/>
    </xf>
    <xf numFmtId="0" fontId="56" fillId="22" borderId="5" xfId="4" applyFont="1" applyFill="1" applyBorder="1" applyAlignment="1">
      <alignment horizontal="right" vertical="center" wrapText="1"/>
    </xf>
    <xf numFmtId="0" fontId="56" fillId="22" borderId="3" xfId="4" applyFont="1" applyFill="1" applyBorder="1" applyAlignment="1">
      <alignment horizontal="right" vertical="center" wrapText="1"/>
    </xf>
    <xf numFmtId="0" fontId="56" fillId="22" borderId="4" xfId="4" applyFont="1" applyFill="1" applyBorder="1" applyAlignment="1">
      <alignment horizontal="right" vertical="center" wrapText="1"/>
    </xf>
    <xf numFmtId="0" fontId="56" fillId="22" borderId="2" xfId="4" applyFont="1" applyFill="1" applyBorder="1" applyAlignment="1">
      <alignment horizontal="right" vertical="center" wrapText="1"/>
    </xf>
    <xf numFmtId="0" fontId="56" fillId="22" borderId="0" xfId="4" applyFont="1" applyFill="1" applyAlignment="1">
      <alignment horizontal="right" vertical="center" wrapText="1"/>
    </xf>
    <xf numFmtId="0" fontId="56" fillId="22" borderId="16" xfId="4" applyFont="1" applyFill="1" applyBorder="1" applyAlignment="1">
      <alignment horizontal="right" vertical="center" wrapText="1"/>
    </xf>
    <xf numFmtId="0" fontId="56" fillId="22" borderId="11" xfId="4" applyFont="1" applyFill="1" applyBorder="1" applyAlignment="1">
      <alignment horizontal="right" vertical="center" wrapText="1"/>
    </xf>
    <xf numFmtId="0" fontId="56" fillId="22" borderId="13" xfId="4" applyFont="1" applyFill="1" applyBorder="1" applyAlignment="1">
      <alignment horizontal="right" vertical="center" wrapText="1"/>
    </xf>
    <xf numFmtId="0" fontId="56" fillId="22" borderId="9" xfId="4" applyFont="1" applyFill="1" applyBorder="1" applyAlignment="1">
      <alignment horizontal="right" vertical="center" wrapText="1"/>
    </xf>
    <xf numFmtId="0" fontId="5" fillId="0" borderId="5" xfId="0" applyFont="1" applyBorder="1" applyAlignment="1">
      <alignment horizontal="center"/>
    </xf>
    <xf numFmtId="0" fontId="5" fillId="0" borderId="4" xfId="0" applyFont="1" applyBorder="1" applyAlignment="1">
      <alignment horizontal="center"/>
    </xf>
    <xf numFmtId="170" fontId="5" fillId="0" borderId="1" xfId="0" applyNumberFormat="1" applyFont="1" applyBorder="1" applyAlignment="1">
      <alignment horizontal="center"/>
    </xf>
    <xf numFmtId="168" fontId="5" fillId="0" borderId="1" xfId="3" applyNumberFormat="1" applyFont="1" applyFill="1" applyBorder="1" applyAlignment="1">
      <alignment horizontal="center"/>
    </xf>
    <xf numFmtId="172" fontId="45" fillId="0" borderId="1" xfId="1" applyNumberFormat="1" applyFont="1" applyBorder="1" applyAlignment="1">
      <alignment horizontal="center"/>
    </xf>
    <xf numFmtId="172" fontId="45" fillId="0" borderId="1" xfId="1" applyNumberFormat="1" applyFont="1" applyBorder="1" applyAlignment="1">
      <alignment horizontal="center" vertical="center"/>
    </xf>
    <xf numFmtId="169" fontId="5" fillId="0" borderId="1" xfId="3" applyFont="1" applyFill="1" applyBorder="1" applyAlignment="1">
      <alignment horizontal="center"/>
    </xf>
    <xf numFmtId="0" fontId="57" fillId="0" borderId="1" xfId="0" applyFont="1" applyBorder="1" applyAlignment="1">
      <alignment horizontal="center"/>
    </xf>
    <xf numFmtId="0" fontId="52" fillId="12" borderId="1" xfId="4" applyFont="1" applyFill="1" applyBorder="1" applyAlignment="1">
      <alignment horizontal="left" vertical="center" wrapText="1"/>
    </xf>
    <xf numFmtId="0" fontId="52" fillId="12" borderId="8" xfId="4" applyFont="1" applyFill="1" applyBorder="1" applyAlignment="1">
      <alignment horizontal="left" vertical="center" wrapText="1"/>
    </xf>
    <xf numFmtId="168" fontId="45" fillId="2" borderId="1" xfId="3" applyNumberFormat="1" applyFont="1" applyFill="1" applyBorder="1" applyAlignment="1">
      <alignment horizontal="center" vertical="center"/>
    </xf>
    <xf numFmtId="0" fontId="8" fillId="2" borderId="1" xfId="0" applyFont="1" applyFill="1" applyBorder="1" applyAlignment="1">
      <alignment horizontal="center"/>
    </xf>
    <xf numFmtId="0" fontId="7" fillId="12" borderId="8" xfId="0" applyFont="1" applyFill="1" applyBorder="1" applyAlignment="1">
      <alignment horizontal="right"/>
    </xf>
    <xf numFmtId="0" fontId="7" fillId="12" borderId="7" xfId="0" applyFont="1" applyFill="1" applyBorder="1" applyAlignment="1">
      <alignment horizontal="right"/>
    </xf>
    <xf numFmtId="0" fontId="7" fillId="12" borderId="6" xfId="0" applyFont="1" applyFill="1" applyBorder="1" applyAlignment="1">
      <alignment horizontal="right"/>
    </xf>
    <xf numFmtId="0" fontId="18" fillId="8" borderId="113" xfId="0" applyFont="1" applyFill="1" applyBorder="1" applyAlignment="1">
      <alignment horizontal="right" indent="1"/>
    </xf>
    <xf numFmtId="0" fontId="42" fillId="0" borderId="8" xfId="0" applyFont="1" applyBorder="1" applyAlignment="1">
      <alignment horizontal="center"/>
    </xf>
    <xf numFmtId="0" fontId="42" fillId="0" borderId="7" xfId="0" applyFont="1" applyBorder="1" applyAlignment="1">
      <alignment horizontal="center"/>
    </xf>
    <xf numFmtId="0" fontId="42" fillId="0" borderId="6" xfId="0" applyFont="1" applyBorder="1" applyAlignment="1">
      <alignment horizontal="center"/>
    </xf>
    <xf numFmtId="0" fontId="12" fillId="12" borderId="5" xfId="0" applyFont="1" applyFill="1" applyBorder="1" applyAlignment="1">
      <alignment horizontal="right"/>
    </xf>
    <xf numFmtId="0" fontId="12" fillId="12" borderId="3" xfId="0" applyFont="1" applyFill="1" applyBorder="1" applyAlignment="1">
      <alignment horizontal="right"/>
    </xf>
    <xf numFmtId="0" fontId="12" fillId="12" borderId="4" xfId="0" applyFont="1" applyFill="1" applyBorder="1" applyAlignment="1">
      <alignment horizontal="right"/>
    </xf>
    <xf numFmtId="170" fontId="5" fillId="0" borderId="7" xfId="0" applyNumberFormat="1" applyFont="1" applyBorder="1" applyAlignment="1">
      <alignment horizontal="center"/>
    </xf>
    <xf numFmtId="168" fontId="12" fillId="12" borderId="1" xfId="3" applyNumberFormat="1" applyFont="1" applyFill="1" applyBorder="1" applyAlignment="1">
      <alignment horizontal="center"/>
    </xf>
    <xf numFmtId="174" fontId="5" fillId="12" borderId="8" xfId="2" applyNumberFormat="1" applyFont="1" applyFill="1" applyBorder="1" applyAlignment="1">
      <alignment horizontal="center"/>
    </xf>
    <xf numFmtId="174" fontId="5" fillId="12" borderId="109" xfId="2" applyNumberFormat="1" applyFont="1" applyFill="1" applyBorder="1" applyAlignment="1">
      <alignment horizontal="center"/>
    </xf>
    <xf numFmtId="168" fontId="31" fillId="8" borderId="113" xfId="3" applyNumberFormat="1" applyFont="1" applyFill="1" applyBorder="1" applyAlignment="1">
      <alignment horizontal="center"/>
    </xf>
    <xf numFmtId="9" fontId="9" fillId="8" borderId="113" xfId="0" applyNumberFormat="1" applyFont="1" applyFill="1" applyBorder="1" applyAlignment="1">
      <alignment horizontal="center"/>
    </xf>
    <xf numFmtId="9" fontId="9" fillId="8" borderId="115" xfId="0" applyNumberFormat="1" applyFont="1" applyFill="1" applyBorder="1" applyAlignment="1">
      <alignment horizontal="center"/>
    </xf>
    <xf numFmtId="9" fontId="45" fillId="0" borderId="1" xfId="2" applyFont="1" applyBorder="1" applyAlignment="1">
      <alignment horizontal="right" indent="2"/>
    </xf>
    <xf numFmtId="172" fontId="45" fillId="0" borderId="1" xfId="1" applyNumberFormat="1" applyFont="1" applyBorder="1" applyAlignment="1">
      <alignment horizontal="left" indent="2"/>
    </xf>
    <xf numFmtId="174" fontId="5" fillId="0" borderId="8" xfId="2" applyNumberFormat="1" applyFont="1" applyFill="1" applyBorder="1" applyAlignment="1">
      <alignment horizontal="center"/>
    </xf>
    <xf numFmtId="174" fontId="5" fillId="0" borderId="109" xfId="2" applyNumberFormat="1" applyFont="1" applyFill="1" applyBorder="1" applyAlignment="1">
      <alignment horizontal="center"/>
    </xf>
    <xf numFmtId="0" fontId="33" fillId="8"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3" fillId="13" borderId="111" xfId="4" applyFont="1" applyFill="1" applyBorder="1" applyAlignment="1">
      <alignment horizontal="center" vertical="center" wrapText="1"/>
    </xf>
    <xf numFmtId="1" fontId="5" fillId="23" borderId="1" xfId="0" applyNumberFormat="1" applyFont="1" applyFill="1" applyBorder="1" applyAlignment="1">
      <alignment horizontal="center"/>
    </xf>
    <xf numFmtId="0" fontId="5" fillId="23" borderId="1" xfId="0" applyFont="1" applyFill="1" applyBorder="1" applyAlignment="1">
      <alignment horizontal="center"/>
    </xf>
    <xf numFmtId="0" fontId="33" fillId="8" borderId="1" xfId="0" applyFont="1" applyFill="1" applyBorder="1" applyAlignment="1">
      <alignment horizontal="center" vertical="center" wrapText="1"/>
    </xf>
    <xf numFmtId="0" fontId="33" fillId="8" borderId="5" xfId="0" applyFont="1" applyFill="1" applyBorder="1" applyAlignment="1">
      <alignment horizontal="center" vertical="center"/>
    </xf>
    <xf numFmtId="0" fontId="33" fillId="8" borderId="3" xfId="0" applyFont="1" applyFill="1" applyBorder="1" applyAlignment="1">
      <alignment horizontal="center" vertical="center"/>
    </xf>
    <xf numFmtId="0" fontId="33" fillId="8" borderId="4" xfId="0" applyFont="1" applyFill="1" applyBorder="1" applyAlignment="1">
      <alignment horizontal="center" vertical="center"/>
    </xf>
    <xf numFmtId="0" fontId="33" fillId="8" borderId="5" xfId="0" applyFont="1" applyFill="1" applyBorder="1" applyAlignment="1">
      <alignment horizontal="center" vertical="center" wrapText="1"/>
    </xf>
    <xf numFmtId="0" fontId="33" fillId="8" borderId="3" xfId="0" applyFont="1" applyFill="1" applyBorder="1" applyAlignment="1">
      <alignment horizontal="center" vertical="center" wrapText="1"/>
    </xf>
    <xf numFmtId="169" fontId="5" fillId="6" borderId="8" xfId="3" applyFont="1" applyFill="1" applyBorder="1" applyAlignment="1">
      <alignment horizontal="center"/>
    </xf>
    <xf numFmtId="169" fontId="5" fillId="6" borderId="7" xfId="3" applyFont="1" applyFill="1" applyBorder="1" applyAlignment="1">
      <alignment horizontal="center"/>
    </xf>
    <xf numFmtId="169" fontId="5" fillId="6" borderId="6" xfId="3" applyFont="1" applyFill="1" applyBorder="1" applyAlignment="1">
      <alignment horizontal="center"/>
    </xf>
    <xf numFmtId="0" fontId="5" fillId="6" borderId="1" xfId="0" applyFont="1" applyFill="1" applyBorder="1" applyAlignment="1">
      <alignment horizontal="left"/>
    </xf>
    <xf numFmtId="43" fontId="55" fillId="0" borderId="8" xfId="7" applyFont="1" applyFill="1" applyBorder="1" applyAlignment="1">
      <alignment horizontal="center"/>
    </xf>
    <xf numFmtId="43" fontId="55" fillId="0" borderId="7" xfId="7" applyFont="1" applyFill="1" applyBorder="1" applyAlignment="1">
      <alignment horizontal="center"/>
    </xf>
    <xf numFmtId="43" fontId="55" fillId="0" borderId="6" xfId="7" applyFont="1" applyFill="1" applyBorder="1" applyAlignment="1">
      <alignment horizontal="center"/>
    </xf>
    <xf numFmtId="2" fontId="5" fillId="6" borderId="8" xfId="0" applyNumberFormat="1" applyFont="1" applyFill="1" applyBorder="1" applyAlignment="1">
      <alignment horizontal="center"/>
    </xf>
    <xf numFmtId="2" fontId="5" fillId="6" borderId="6" xfId="0" applyNumberFormat="1" applyFont="1" applyFill="1" applyBorder="1" applyAlignment="1">
      <alignment horizontal="center"/>
    </xf>
    <xf numFmtId="168" fontId="12" fillId="12" borderId="11" xfId="3" applyNumberFormat="1" applyFont="1" applyFill="1" applyBorder="1" applyAlignment="1">
      <alignment horizontal="center"/>
    </xf>
    <xf numFmtId="168" fontId="12" fillId="12" borderId="13" xfId="3" applyNumberFormat="1" applyFont="1" applyFill="1" applyBorder="1" applyAlignment="1">
      <alignment horizontal="center"/>
    </xf>
    <xf numFmtId="168" fontId="12" fillId="12" borderId="9" xfId="3" applyNumberFormat="1" applyFont="1" applyFill="1" applyBorder="1" applyAlignment="1">
      <alignment horizontal="center"/>
    </xf>
    <xf numFmtId="1" fontId="5" fillId="0" borderId="8" xfId="0" applyNumberFormat="1" applyFont="1" applyBorder="1" applyAlignment="1">
      <alignment horizontal="left"/>
    </xf>
    <xf numFmtId="0" fontId="5" fillId="0" borderId="7" xfId="0" applyFont="1" applyBorder="1" applyAlignment="1">
      <alignment horizontal="left"/>
    </xf>
    <xf numFmtId="0" fontId="5" fillId="0" borderId="6" xfId="0" applyFont="1" applyBorder="1" applyAlignment="1">
      <alignment horizontal="left"/>
    </xf>
    <xf numFmtId="0" fontId="54" fillId="0" borderId="6" xfId="0" applyFont="1" applyBorder="1" applyAlignment="1">
      <alignment horizontal="center" wrapText="1"/>
    </xf>
    <xf numFmtId="0" fontId="54" fillId="0" borderId="1" xfId="0" applyFont="1" applyBorder="1" applyAlignment="1">
      <alignment horizontal="center" wrapText="1"/>
    </xf>
    <xf numFmtId="172" fontId="5" fillId="0" borderId="8" xfId="1" applyNumberFormat="1" applyFont="1" applyFill="1" applyBorder="1" applyAlignment="1">
      <alignment horizontal="center"/>
    </xf>
    <xf numFmtId="172" fontId="5" fillId="0" borderId="7" xfId="1" applyNumberFormat="1" applyFont="1" applyFill="1" applyBorder="1" applyAlignment="1">
      <alignment horizontal="center"/>
    </xf>
    <xf numFmtId="172" fontId="5" fillId="0" borderId="6" xfId="1" applyNumberFormat="1" applyFont="1" applyFill="1" applyBorder="1" applyAlignment="1">
      <alignment horizontal="center"/>
    </xf>
    <xf numFmtId="172" fontId="5" fillId="6" borderId="8" xfId="1" applyNumberFormat="1" applyFont="1" applyFill="1" applyBorder="1" applyAlignment="1">
      <alignment horizontal="center"/>
    </xf>
    <xf numFmtId="172" fontId="5" fillId="6" borderId="7" xfId="1" applyNumberFormat="1" applyFont="1" applyFill="1" applyBorder="1" applyAlignment="1">
      <alignment horizontal="center"/>
    </xf>
    <xf numFmtId="172" fontId="5" fillId="6" borderId="6" xfId="1" applyNumberFormat="1" applyFont="1" applyFill="1" applyBorder="1" applyAlignment="1">
      <alignment horizontal="center"/>
    </xf>
    <xf numFmtId="0" fontId="5" fillId="0" borderId="8" xfId="0" applyFont="1" applyBorder="1" applyAlignment="1">
      <alignment horizontal="left"/>
    </xf>
    <xf numFmtId="179" fontId="5" fillId="0" borderId="8" xfId="7" applyNumberFormat="1" applyFont="1" applyFill="1" applyBorder="1" applyAlignment="1">
      <alignment horizontal="center"/>
    </xf>
    <xf numFmtId="179" fontId="5" fillId="0" borderId="6" xfId="7" applyNumberFormat="1" applyFont="1" applyFill="1" applyBorder="1" applyAlignment="1">
      <alignment horizontal="center"/>
    </xf>
    <xf numFmtId="168" fontId="5" fillId="0" borderId="8" xfId="3" applyNumberFormat="1" applyFont="1" applyFill="1" applyBorder="1" applyAlignment="1">
      <alignment horizontal="center"/>
    </xf>
    <xf numFmtId="168" fontId="5" fillId="0" borderId="7" xfId="3" applyNumberFormat="1" applyFont="1" applyFill="1" applyBorder="1" applyAlignment="1">
      <alignment horizontal="center"/>
    </xf>
    <xf numFmtId="168" fontId="5" fillId="0" borderId="6" xfId="3" applyNumberFormat="1" applyFont="1" applyFill="1" applyBorder="1" applyAlignment="1">
      <alignment horizontal="center"/>
    </xf>
    <xf numFmtId="49" fontId="54" fillId="0" borderId="6" xfId="0" applyNumberFormat="1" applyFont="1" applyBorder="1" applyAlignment="1">
      <alignment horizontal="center" wrapText="1"/>
    </xf>
    <xf numFmtId="49" fontId="5" fillId="0" borderId="6" xfId="0" applyNumberFormat="1" applyFont="1" applyBorder="1" applyAlignment="1">
      <alignment horizontal="center"/>
    </xf>
    <xf numFmtId="0" fontId="8" fillId="2" borderId="1" xfId="0" applyFont="1" applyFill="1" applyBorder="1" applyAlignment="1">
      <alignment horizontal="center" vertical="center"/>
    </xf>
    <xf numFmtId="0" fontId="32" fillId="3" borderId="0" xfId="0" applyFont="1" applyFill="1" applyAlignment="1">
      <alignment horizontal="center" vertical="center"/>
    </xf>
    <xf numFmtId="0" fontId="52" fillId="12" borderId="109" xfId="4" applyFont="1" applyFill="1" applyBorder="1" applyAlignment="1">
      <alignment horizontal="center" vertical="center" wrapText="1"/>
    </xf>
    <xf numFmtId="0" fontId="69" fillId="12" borderId="8" xfId="4" applyFont="1" applyFill="1" applyBorder="1" applyAlignment="1">
      <alignment horizontal="center" vertical="center" wrapText="1"/>
    </xf>
    <xf numFmtId="0" fontId="69" fillId="12" borderId="7" xfId="4" applyFont="1" applyFill="1" applyBorder="1" applyAlignment="1">
      <alignment horizontal="center" vertical="center" wrapText="1"/>
    </xf>
    <xf numFmtId="0" fontId="69" fillId="12" borderId="6" xfId="4" applyFont="1" applyFill="1" applyBorder="1" applyAlignment="1">
      <alignment horizontal="center" vertical="center" wrapText="1"/>
    </xf>
    <xf numFmtId="0" fontId="2" fillId="15" borderId="33" xfId="0" applyFont="1" applyFill="1" applyBorder="1" applyAlignment="1">
      <alignment horizontal="center"/>
    </xf>
    <xf numFmtId="0" fontId="2" fillId="15" borderId="37" xfId="0" applyFont="1" applyFill="1" applyBorder="1" applyAlignment="1">
      <alignment horizontal="center"/>
    </xf>
    <xf numFmtId="0" fontId="2" fillId="15" borderId="32" xfId="0" applyFont="1" applyFill="1" applyBorder="1" applyAlignment="1">
      <alignment horizontal="center"/>
    </xf>
    <xf numFmtId="0" fontId="37" fillId="8" borderId="108" xfId="0" applyFont="1" applyFill="1" applyBorder="1" applyAlignment="1">
      <alignment horizontal="center" vertical="center"/>
    </xf>
    <xf numFmtId="0" fontId="37" fillId="8" borderId="1" xfId="0" applyFont="1" applyFill="1" applyBorder="1" applyAlignment="1">
      <alignment horizontal="center" vertical="center"/>
    </xf>
    <xf numFmtId="0" fontId="37" fillId="8" borderId="111" xfId="0" applyFont="1" applyFill="1" applyBorder="1" applyAlignment="1">
      <alignment horizontal="center" vertical="center"/>
    </xf>
    <xf numFmtId="0" fontId="28" fillId="3" borderId="0" xfId="0" applyFont="1" applyFill="1" applyAlignment="1">
      <alignment horizontal="center"/>
    </xf>
    <xf numFmtId="0" fontId="0" fillId="0" borderId="105" xfId="0" applyBorder="1" applyAlignment="1">
      <alignment horizontal="center" vertical="center"/>
    </xf>
    <xf numFmtId="0" fontId="0" fillId="0" borderId="107" xfId="0" applyBorder="1" applyAlignment="1">
      <alignment horizontal="center" vertical="center"/>
    </xf>
    <xf numFmtId="1" fontId="8" fillId="2" borderId="1" xfId="0" applyNumberFormat="1" applyFont="1" applyFill="1" applyBorder="1" applyAlignment="1">
      <alignment horizontal="center"/>
    </xf>
    <xf numFmtId="177" fontId="8" fillId="6" borderId="104" xfId="0" applyNumberFormat="1" applyFont="1" applyFill="1" applyBorder="1" applyAlignment="1">
      <alignment horizontal="center" vertical="center"/>
    </xf>
    <xf numFmtId="177" fontId="8" fillId="6" borderId="105" xfId="0" applyNumberFormat="1" applyFont="1" applyFill="1" applyBorder="1" applyAlignment="1">
      <alignment horizontal="center" vertical="center"/>
    </xf>
    <xf numFmtId="177" fontId="8" fillId="6" borderId="106" xfId="0" applyNumberFormat="1" applyFont="1" applyFill="1" applyBorder="1" applyAlignment="1">
      <alignment horizontal="center" vertical="center"/>
    </xf>
    <xf numFmtId="0" fontId="18" fillId="8" borderId="100" xfId="4" applyFont="1" applyFill="1" applyBorder="1" applyAlignment="1">
      <alignment horizontal="center" vertical="center" wrapText="1"/>
    </xf>
    <xf numFmtId="0" fontId="18" fillId="8" borderId="101" xfId="4" applyFont="1" applyFill="1" applyBorder="1" applyAlignment="1">
      <alignment horizontal="center" vertical="center" wrapText="1"/>
    </xf>
    <xf numFmtId="0" fontId="18" fillId="8" borderId="102" xfId="4" applyFont="1" applyFill="1" applyBorder="1" applyAlignment="1">
      <alignment horizontal="center" vertical="center" wrapText="1"/>
    </xf>
    <xf numFmtId="0" fontId="0" fillId="0" borderId="106" xfId="0" applyBorder="1" applyAlignment="1">
      <alignment horizontal="center" vertical="center"/>
    </xf>
    <xf numFmtId="0" fontId="0" fillId="0" borderId="103" xfId="0" applyBorder="1" applyAlignment="1">
      <alignment horizontal="center" vertical="center"/>
    </xf>
    <xf numFmtId="0" fontId="10" fillId="0" borderId="3" xfId="0" applyFont="1" applyBorder="1" applyAlignment="1">
      <alignment horizontal="center"/>
    </xf>
    <xf numFmtId="0" fontId="10" fillId="0" borderId="6" xfId="0" applyFont="1" applyBorder="1" applyAlignment="1">
      <alignment horizontal="center"/>
    </xf>
    <xf numFmtId="0" fontId="10" fillId="0" borderId="1" xfId="0" applyFont="1" applyBorder="1" applyAlignment="1">
      <alignment horizontal="center"/>
    </xf>
    <xf numFmtId="168" fontId="0" fillId="0" borderId="3"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7" fillId="8" borderId="110" xfId="4" applyFont="1" applyFill="1" applyBorder="1" applyAlignment="1">
      <alignment horizontal="center" vertical="center" wrapText="1"/>
    </xf>
    <xf numFmtId="0" fontId="37" fillId="8" borderId="7" xfId="4" applyFont="1" applyFill="1" applyBorder="1" applyAlignment="1">
      <alignment horizontal="center" vertical="center" wrapText="1"/>
    </xf>
    <xf numFmtId="0" fontId="70" fillId="12" borderId="8" xfId="4" applyFont="1" applyFill="1" applyBorder="1" applyAlignment="1">
      <alignment horizontal="center" vertical="center" wrapText="1"/>
    </xf>
    <xf numFmtId="0" fontId="70" fillId="12" borderId="7" xfId="4" applyFont="1" applyFill="1" applyBorder="1" applyAlignment="1">
      <alignment horizontal="center" vertical="center" wrapText="1"/>
    </xf>
    <xf numFmtId="0" fontId="70" fillId="12" borderId="6" xfId="4" applyFont="1" applyFill="1" applyBorder="1" applyAlignment="1">
      <alignment horizontal="center" vertical="center" wrapText="1"/>
    </xf>
    <xf numFmtId="0" fontId="2" fillId="15" borderId="31" xfId="0" applyFont="1" applyFill="1" applyBorder="1" applyAlignment="1">
      <alignment horizontal="center"/>
    </xf>
    <xf numFmtId="0" fontId="69" fillId="12" borderId="109" xfId="4" applyFont="1" applyFill="1" applyBorder="1" applyAlignment="1">
      <alignment horizontal="center" vertical="center" wrapText="1"/>
    </xf>
    <xf numFmtId="43" fontId="55" fillId="6" borderId="8" xfId="7" applyFont="1" applyFill="1" applyBorder="1" applyAlignment="1">
      <alignment horizontal="left"/>
    </xf>
    <xf numFmtId="43" fontId="55" fillId="6" borderId="7" xfId="7" applyFont="1" applyFill="1" applyBorder="1" applyAlignment="1">
      <alignment horizontal="left"/>
    </xf>
    <xf numFmtId="43" fontId="55" fillId="6" borderId="6" xfId="7" applyFont="1" applyFill="1" applyBorder="1" applyAlignment="1">
      <alignment horizontal="left"/>
    </xf>
    <xf numFmtId="0" fontId="122" fillId="36" borderId="58" xfId="0" applyFont="1" applyFill="1" applyBorder="1" applyAlignment="1">
      <alignment horizontal="center" vertical="center"/>
    </xf>
    <xf numFmtId="0" fontId="122" fillId="36" borderId="59" xfId="0" applyFont="1" applyFill="1" applyBorder="1" applyAlignment="1">
      <alignment horizontal="center" vertical="center"/>
    </xf>
    <xf numFmtId="0" fontId="122" fillId="36" borderId="116" xfId="0" applyFont="1" applyFill="1" applyBorder="1" applyAlignment="1">
      <alignment horizontal="center" vertical="center"/>
    </xf>
    <xf numFmtId="0" fontId="123" fillId="0" borderId="8" xfId="0" applyFont="1" applyBorder="1" applyAlignment="1">
      <alignment horizontal="center" vertical="center" wrapText="1"/>
    </xf>
    <xf numFmtId="0" fontId="123" fillId="0" borderId="7" xfId="0" applyFont="1" applyBorder="1" applyAlignment="1">
      <alignment horizontal="center" vertical="center" wrapText="1"/>
    </xf>
    <xf numFmtId="0" fontId="123" fillId="0" borderId="6" xfId="0" applyFont="1" applyBorder="1" applyAlignment="1">
      <alignment horizontal="center" vertical="center" wrapText="1"/>
    </xf>
    <xf numFmtId="0" fontId="125" fillId="0" borderId="8" xfId="0" applyFont="1" applyBorder="1" applyAlignment="1">
      <alignment horizontal="center" vertical="center" wrapText="1"/>
    </xf>
    <xf numFmtId="0" fontId="125" fillId="0" borderId="7" xfId="0" applyFont="1" applyBorder="1" applyAlignment="1">
      <alignment horizontal="center" vertical="center" wrapText="1"/>
    </xf>
    <xf numFmtId="0" fontId="125" fillId="0" borderId="6" xfId="0" applyFont="1" applyBorder="1" applyAlignment="1">
      <alignment horizontal="center" vertical="center" wrapText="1"/>
    </xf>
    <xf numFmtId="170" fontId="128" fillId="0" borderId="8" xfId="0" applyNumberFormat="1" applyFont="1" applyBorder="1" applyAlignment="1">
      <alignment horizontal="center" vertical="center" wrapText="1"/>
    </xf>
    <xf numFmtId="170" fontId="128" fillId="0" borderId="6" xfId="0" applyNumberFormat="1" applyFont="1" applyBorder="1" applyAlignment="1">
      <alignment horizontal="center" vertical="center" wrapText="1"/>
    </xf>
    <xf numFmtId="1" fontId="128" fillId="0" borderId="8" xfId="0" applyNumberFormat="1" applyFont="1" applyBorder="1" applyAlignment="1">
      <alignment horizontal="center" vertical="center" wrapText="1"/>
    </xf>
    <xf numFmtId="1" fontId="128" fillId="0" borderId="6" xfId="0" applyNumberFormat="1" applyFont="1" applyBorder="1" applyAlignment="1">
      <alignment horizontal="center" vertical="center" wrapText="1"/>
    </xf>
    <xf numFmtId="0" fontId="128" fillId="0" borderId="8" xfId="0" applyFont="1" applyBorder="1" applyAlignment="1">
      <alignment horizontal="center" vertical="center" wrapText="1"/>
    </xf>
    <xf numFmtId="0" fontId="128" fillId="0" borderId="7" xfId="0" applyFont="1" applyBorder="1" applyAlignment="1">
      <alignment horizontal="center" vertical="center" wrapText="1"/>
    </xf>
    <xf numFmtId="0" fontId="128" fillId="0" borderId="6" xfId="0" applyFont="1" applyBorder="1" applyAlignment="1">
      <alignment horizontal="center" vertical="center" wrapText="1"/>
    </xf>
    <xf numFmtId="0" fontId="128" fillId="0" borderId="8" xfId="0" applyFont="1" applyBorder="1" applyAlignment="1">
      <alignment horizontal="left" vertical="center" wrapText="1"/>
    </xf>
    <xf numFmtId="0" fontId="128" fillId="0" borderId="7" xfId="0" applyFont="1" applyBorder="1" applyAlignment="1">
      <alignment horizontal="left" vertical="center" wrapText="1"/>
    </xf>
    <xf numFmtId="0" fontId="128" fillId="0" borderId="6" xfId="0" applyFont="1" applyBorder="1" applyAlignment="1">
      <alignment horizontal="left" vertical="center" wrapText="1"/>
    </xf>
    <xf numFmtId="0" fontId="122" fillId="36" borderId="181" xfId="0" applyFont="1" applyFill="1" applyBorder="1" applyAlignment="1">
      <alignment horizontal="center" vertical="center" wrapText="1"/>
    </xf>
    <xf numFmtId="0" fontId="122" fillId="36" borderId="182" xfId="0" applyFont="1" applyFill="1" applyBorder="1" applyAlignment="1">
      <alignment horizontal="center" vertical="center" wrapText="1"/>
    </xf>
    <xf numFmtId="0" fontId="122" fillId="36" borderId="183" xfId="0" applyFont="1" applyFill="1" applyBorder="1" applyAlignment="1">
      <alignment horizontal="center" vertical="center" wrapText="1"/>
    </xf>
    <xf numFmtId="170" fontId="131" fillId="2" borderId="160" xfId="0" applyNumberFormat="1" applyFont="1" applyFill="1" applyBorder="1" applyAlignment="1">
      <alignment horizontal="center" vertical="center" wrapText="1"/>
    </xf>
    <xf numFmtId="170" fontId="131" fillId="2" borderId="3" xfId="0" applyNumberFormat="1" applyFont="1" applyFill="1" applyBorder="1" applyAlignment="1">
      <alignment horizontal="center" vertical="center" wrapText="1"/>
    </xf>
    <xf numFmtId="0" fontId="122" fillId="36" borderId="118" xfId="0" applyFont="1" applyFill="1" applyBorder="1" applyAlignment="1">
      <alignment horizontal="center" vertical="center"/>
    </xf>
    <xf numFmtId="0" fontId="122" fillId="36" borderId="119" xfId="0" applyFont="1" applyFill="1" applyBorder="1" applyAlignment="1">
      <alignment horizontal="center" vertical="center"/>
    </xf>
    <xf numFmtId="0" fontId="122" fillId="36" borderId="184" xfId="0" applyFont="1" applyFill="1" applyBorder="1" applyAlignment="1">
      <alignment horizontal="center" vertical="center"/>
    </xf>
    <xf numFmtId="0" fontId="133" fillId="3" borderId="120" xfId="0" applyFont="1" applyFill="1" applyBorder="1" applyAlignment="1">
      <alignment horizontal="center" vertical="center" wrapText="1"/>
    </xf>
    <xf numFmtId="0" fontId="133" fillId="3" borderId="59" xfId="0" applyFont="1" applyFill="1" applyBorder="1" applyAlignment="1">
      <alignment horizontal="center" vertical="center" wrapText="1"/>
    </xf>
    <xf numFmtId="0" fontId="134" fillId="3" borderId="1" xfId="0" applyFont="1" applyFill="1" applyBorder="1" applyAlignment="1">
      <alignment horizontal="center" vertical="center" wrapText="1"/>
    </xf>
    <xf numFmtId="0" fontId="125" fillId="0" borderId="128" xfId="0" applyFont="1" applyBorder="1" applyAlignment="1">
      <alignment horizontal="center" vertical="center" wrapText="1"/>
    </xf>
    <xf numFmtId="0" fontId="128" fillId="0" borderId="10" xfId="0" applyFont="1" applyBorder="1" applyAlignment="1">
      <alignment horizontal="center" vertical="center" wrapText="1"/>
    </xf>
    <xf numFmtId="0" fontId="128" fillId="0" borderId="187" xfId="0" applyFont="1" applyBorder="1" applyAlignment="1">
      <alignment horizontal="left" vertical="center" wrapText="1"/>
    </xf>
    <xf numFmtId="0" fontId="128" fillId="0" borderId="188" xfId="0" applyFont="1" applyBorder="1" applyAlignment="1">
      <alignment horizontal="left" vertical="center" wrapText="1"/>
    </xf>
    <xf numFmtId="0" fontId="128" fillId="0" borderId="189" xfId="0" applyFont="1" applyBorder="1" applyAlignment="1">
      <alignment horizontal="left" vertical="center" wrapText="1"/>
    </xf>
    <xf numFmtId="0" fontId="93" fillId="0" borderId="120" xfId="4" applyFont="1" applyBorder="1" applyAlignment="1">
      <alignment horizontal="center" vertical="center" wrapText="1"/>
    </xf>
    <xf numFmtId="0" fontId="93" fillId="0" borderId="59" xfId="4" applyFont="1" applyBorder="1" applyAlignment="1">
      <alignment horizontal="center" vertical="center" wrapText="1"/>
    </xf>
    <xf numFmtId="0" fontId="93" fillId="0" borderId="116" xfId="4" applyFont="1" applyBorder="1" applyAlignment="1">
      <alignment horizontal="center" vertical="center" wrapText="1"/>
    </xf>
    <xf numFmtId="0" fontId="138" fillId="0" borderId="1" xfId="0" applyFont="1" applyBorder="1" applyAlignment="1">
      <alignment horizontal="center" vertical="center" wrapText="1"/>
    </xf>
    <xf numFmtId="0" fontId="128" fillId="0" borderId="1" xfId="0" applyFont="1" applyBorder="1" applyAlignment="1">
      <alignment horizontal="center" vertical="center" wrapText="1"/>
    </xf>
    <xf numFmtId="0" fontId="128" fillId="3" borderId="59" xfId="0" applyFont="1" applyFill="1" applyBorder="1" applyAlignment="1">
      <alignment horizontal="center" vertical="center" wrapText="1"/>
    </xf>
    <xf numFmtId="0" fontId="128" fillId="3" borderId="116" xfId="0" applyFont="1" applyFill="1" applyBorder="1" applyAlignment="1">
      <alignment horizontal="center" vertical="center" wrapText="1"/>
    </xf>
    <xf numFmtId="0" fontId="136" fillId="2" borderId="121" xfId="0" applyFont="1" applyFill="1" applyBorder="1" applyAlignment="1">
      <alignment horizontal="left" vertical="top"/>
    </xf>
    <xf numFmtId="0" fontId="136" fillId="2" borderId="122" xfId="0" applyFont="1" applyFill="1" applyBorder="1" applyAlignment="1">
      <alignment horizontal="left" vertical="top"/>
    </xf>
    <xf numFmtId="0" fontId="136" fillId="2" borderId="185" xfId="0" applyFont="1" applyFill="1" applyBorder="1" applyAlignment="1">
      <alignment horizontal="left" vertical="top"/>
    </xf>
    <xf numFmtId="0" fontId="136" fillId="2" borderId="124" xfId="0" applyFont="1" applyFill="1" applyBorder="1" applyAlignment="1">
      <alignment horizontal="left" vertical="top"/>
    </xf>
    <xf numFmtId="0" fontId="136" fillId="2" borderId="0" xfId="0" applyFont="1" applyFill="1" applyAlignment="1">
      <alignment horizontal="left" vertical="top"/>
    </xf>
    <xf numFmtId="0" fontId="136" fillId="2" borderId="117" xfId="0" applyFont="1" applyFill="1" applyBorder="1" applyAlignment="1">
      <alignment horizontal="left" vertical="top"/>
    </xf>
    <xf numFmtId="0" fontId="136" fillId="0" borderId="186" xfId="0" applyFont="1" applyBorder="1" applyAlignment="1">
      <alignment horizontal="center" vertical="center"/>
    </xf>
    <xf numFmtId="0" fontId="136" fillId="0" borderId="123" xfId="0" applyFont="1" applyBorder="1" applyAlignment="1">
      <alignment horizontal="center" vertical="center"/>
    </xf>
    <xf numFmtId="0" fontId="136" fillId="0" borderId="125" xfId="0" applyFont="1" applyBorder="1" applyAlignment="1">
      <alignment horizontal="center" vertical="center"/>
    </xf>
    <xf numFmtId="0" fontId="136" fillId="0" borderId="9" xfId="0" applyFont="1" applyBorder="1" applyAlignment="1">
      <alignment horizontal="center" vertical="center"/>
    </xf>
    <xf numFmtId="0" fontId="123" fillId="2" borderId="5" xfId="0" applyFont="1" applyFill="1" applyBorder="1" applyAlignment="1">
      <alignment horizontal="center" vertical="center" wrapText="1"/>
    </xf>
    <xf numFmtId="0" fontId="123" fillId="2" borderId="3" xfId="0" applyFont="1" applyFill="1" applyBorder="1" applyAlignment="1">
      <alignment horizontal="center" vertical="center" wrapText="1"/>
    </xf>
    <xf numFmtId="0" fontId="123" fillId="2" borderId="4" xfId="0" applyFont="1" applyFill="1" applyBorder="1" applyAlignment="1">
      <alignment horizontal="center" vertical="center" wrapText="1"/>
    </xf>
    <xf numFmtId="0" fontId="123" fillId="2" borderId="11" xfId="0" applyFont="1" applyFill="1" applyBorder="1" applyAlignment="1">
      <alignment horizontal="center" vertical="center" wrapText="1"/>
    </xf>
    <xf numFmtId="0" fontId="123" fillId="2" borderId="13" xfId="0" applyFont="1" applyFill="1" applyBorder="1" applyAlignment="1">
      <alignment horizontal="center" vertical="center" wrapText="1"/>
    </xf>
    <xf numFmtId="0" fontId="123" fillId="2" borderId="9" xfId="0" applyFont="1" applyFill="1" applyBorder="1" applyAlignment="1">
      <alignment horizontal="center" vertical="center" wrapText="1"/>
    </xf>
    <xf numFmtId="0" fontId="123" fillId="0" borderId="126" xfId="0" applyFont="1" applyBorder="1" applyAlignment="1">
      <alignment horizontal="center" vertical="center"/>
    </xf>
    <xf numFmtId="0" fontId="123" fillId="0" borderId="4" xfId="0" applyFont="1" applyBorder="1" applyAlignment="1">
      <alignment horizontal="center" vertical="center"/>
    </xf>
    <xf numFmtId="0" fontId="125" fillId="0" borderId="5" xfId="0" applyFont="1" applyBorder="1" applyAlignment="1">
      <alignment horizontal="center" vertical="center"/>
    </xf>
    <xf numFmtId="0" fontId="125" fillId="0" borderId="3" xfId="0" applyFont="1" applyBorder="1" applyAlignment="1">
      <alignment horizontal="center" vertical="center"/>
    </xf>
    <xf numFmtId="0" fontId="125" fillId="0" borderId="4" xfId="0" applyFont="1" applyBorder="1" applyAlignment="1">
      <alignment horizontal="center" vertical="center"/>
    </xf>
    <xf numFmtId="0" fontId="125" fillId="0" borderId="129" xfId="0" applyFont="1" applyBorder="1" applyAlignment="1">
      <alignment horizontal="center" vertical="center" wrapText="1"/>
    </xf>
    <xf numFmtId="0" fontId="125" fillId="0" borderId="130" xfId="0" applyFont="1" applyBorder="1" applyAlignment="1">
      <alignment horizontal="center" vertical="center" wrapText="1"/>
    </xf>
    <xf numFmtId="0" fontId="125" fillId="0" borderId="131" xfId="0" applyFont="1" applyBorder="1" applyAlignment="1">
      <alignment horizontal="center" vertical="center" wrapText="1"/>
    </xf>
    <xf numFmtId="0" fontId="93" fillId="0" borderId="8" xfId="4" applyFont="1" applyBorder="1" applyAlignment="1">
      <alignment horizontal="center" vertical="center" wrapText="1"/>
    </xf>
    <xf numFmtId="0" fontId="93" fillId="0" borderId="7" xfId="4" applyFont="1" applyBorder="1" applyAlignment="1">
      <alignment horizontal="center" vertical="center" wrapText="1"/>
    </xf>
    <xf numFmtId="0" fontId="93" fillId="0" borderId="6" xfId="4" applyFont="1" applyBorder="1" applyAlignment="1">
      <alignment horizontal="center" vertical="center" wrapText="1"/>
    </xf>
    <xf numFmtId="0" fontId="128" fillId="3" borderId="8" xfId="0" applyFont="1" applyFill="1" applyBorder="1" applyAlignment="1">
      <alignment horizontal="center" vertical="center" wrapText="1"/>
    </xf>
    <xf numFmtId="0" fontId="128" fillId="3" borderId="7" xfId="0" applyFont="1" applyFill="1" applyBorder="1" applyAlignment="1">
      <alignment horizontal="center" vertical="center" wrapText="1"/>
    </xf>
    <xf numFmtId="0" fontId="128" fillId="3" borderId="6" xfId="0" applyFont="1" applyFill="1" applyBorder="1" applyAlignment="1">
      <alignment horizontal="center" vertical="center" wrapText="1"/>
    </xf>
    <xf numFmtId="0" fontId="128" fillId="0" borderId="1" xfId="0" applyFont="1" applyBorder="1" applyAlignment="1">
      <alignment horizontal="left" vertical="center" wrapText="1"/>
    </xf>
    <xf numFmtId="0" fontId="128" fillId="0" borderId="164" xfId="0" applyFont="1" applyBorder="1" applyAlignment="1">
      <alignment horizontal="center" vertical="center" wrapText="1"/>
    </xf>
    <xf numFmtId="0" fontId="128" fillId="0" borderId="62" xfId="0" applyFont="1" applyBorder="1" applyAlignment="1">
      <alignment horizontal="center" vertical="center" wrapText="1"/>
    </xf>
    <xf numFmtId="0" fontId="93" fillId="0" borderId="161" xfId="4" applyFont="1" applyBorder="1" applyAlignment="1">
      <alignment horizontal="center" vertical="center" wrapText="1"/>
    </xf>
    <xf numFmtId="0" fontId="93" fillId="0" borderId="160" xfId="4" applyFont="1" applyBorder="1" applyAlignment="1">
      <alignment horizontal="center" vertical="center" wrapText="1"/>
    </xf>
    <xf numFmtId="0" fontId="93" fillId="0" borderId="64" xfId="4" applyFont="1" applyBorder="1" applyAlignment="1">
      <alignment horizontal="center" vertical="center" wrapText="1"/>
    </xf>
    <xf numFmtId="0" fontId="138" fillId="0" borderId="12" xfId="0" applyFont="1" applyBorder="1" applyAlignment="1">
      <alignment horizontal="center" vertical="center" wrapText="1"/>
    </xf>
    <xf numFmtId="0" fontId="128" fillId="0" borderId="12" xfId="0" applyFont="1" applyBorder="1" applyAlignment="1">
      <alignment horizontal="center" vertical="center" wrapText="1"/>
    </xf>
    <xf numFmtId="0" fontId="128" fillId="3" borderId="5" xfId="0" applyFont="1" applyFill="1" applyBorder="1" applyAlignment="1">
      <alignment horizontal="center" vertical="center" wrapText="1"/>
    </xf>
    <xf numFmtId="0" fontId="128" fillId="3" borderId="3" xfId="0" applyFont="1" applyFill="1" applyBorder="1" applyAlignment="1">
      <alignment horizontal="center" vertical="center" wrapText="1"/>
    </xf>
    <xf numFmtId="0" fontId="128" fillId="3" borderId="4" xfId="0" applyFont="1" applyFill="1" applyBorder="1" applyAlignment="1">
      <alignment horizontal="center" vertical="center" wrapText="1"/>
    </xf>
    <xf numFmtId="0" fontId="122" fillId="36" borderId="133" xfId="0" applyFont="1" applyFill="1" applyBorder="1" applyAlignment="1">
      <alignment horizontal="center" vertical="center" wrapText="1"/>
    </xf>
    <xf numFmtId="0" fontId="122" fillId="36" borderId="134" xfId="0" applyFont="1" applyFill="1" applyBorder="1" applyAlignment="1">
      <alignment horizontal="center" vertical="center" wrapText="1"/>
    </xf>
    <xf numFmtId="170" fontId="131" fillId="2" borderId="129" xfId="0" applyNumberFormat="1" applyFont="1" applyFill="1" applyBorder="1" applyAlignment="1">
      <alignment horizontal="center" vertical="center" wrapText="1"/>
    </xf>
    <xf numFmtId="170" fontId="131" fillId="2" borderId="130" xfId="0" applyNumberFormat="1" applyFont="1" applyFill="1" applyBorder="1" applyAlignment="1">
      <alignment horizontal="center" vertical="center" wrapText="1"/>
    </xf>
    <xf numFmtId="170" fontId="131" fillId="2" borderId="131" xfId="0" applyNumberFormat="1" applyFont="1" applyFill="1" applyBorder="1" applyAlignment="1">
      <alignment horizontal="center" vertical="center" wrapText="1"/>
    </xf>
    <xf numFmtId="0" fontId="122" fillId="36" borderId="151" xfId="0" applyFont="1" applyFill="1" applyBorder="1" applyAlignment="1">
      <alignment horizontal="center" vertical="center"/>
    </xf>
    <xf numFmtId="0" fontId="122" fillId="36" borderId="152" xfId="0" applyFont="1" applyFill="1" applyBorder="1" applyAlignment="1">
      <alignment horizontal="center" vertical="center"/>
    </xf>
    <xf numFmtId="0" fontId="122" fillId="36" borderId="153" xfId="0" applyFont="1" applyFill="1" applyBorder="1" applyAlignment="1">
      <alignment horizontal="center" vertical="center"/>
    </xf>
    <xf numFmtId="0" fontId="133" fillId="3" borderId="11" xfId="0" applyFont="1" applyFill="1" applyBorder="1" applyAlignment="1">
      <alignment horizontal="center" vertical="center" wrapText="1"/>
    </xf>
    <xf numFmtId="0" fontId="133" fillId="3" borderId="13" xfId="0" applyFont="1" applyFill="1" applyBorder="1" applyAlignment="1">
      <alignment horizontal="center" vertical="center" wrapText="1"/>
    </xf>
    <xf numFmtId="0" fontId="134" fillId="3" borderId="10" xfId="0" applyFont="1" applyFill="1" applyBorder="1" applyAlignment="1">
      <alignment horizontal="center" vertical="center" wrapText="1"/>
    </xf>
    <xf numFmtId="0" fontId="133" fillId="3" borderId="116" xfId="0" applyFont="1" applyFill="1" applyBorder="1" applyAlignment="1">
      <alignment horizontal="center" vertical="center" wrapText="1"/>
    </xf>
    <xf numFmtId="0" fontId="134" fillId="3" borderId="120" xfId="0" applyFont="1" applyFill="1" applyBorder="1" applyAlignment="1">
      <alignment horizontal="center" vertical="center" wrapText="1"/>
    </xf>
    <xf numFmtId="0" fontId="134" fillId="3" borderId="116" xfId="0" applyFont="1" applyFill="1" applyBorder="1" applyAlignment="1">
      <alignment horizontal="center" vertical="center" wrapText="1"/>
    </xf>
    <xf numFmtId="0" fontId="125" fillId="0" borderId="187" xfId="0" applyFont="1" applyBorder="1" applyAlignment="1">
      <alignment horizontal="center" vertical="center" wrapText="1"/>
    </xf>
    <xf numFmtId="0" fontId="125" fillId="0" borderId="188" xfId="0" applyFont="1" applyBorder="1" applyAlignment="1">
      <alignment horizontal="center" vertical="center" wrapText="1"/>
    </xf>
    <xf numFmtId="0" fontId="125" fillId="0" borderId="189" xfId="0" applyFont="1" applyBorder="1" applyAlignment="1">
      <alignment horizontal="center" vertical="center" wrapText="1"/>
    </xf>
    <xf numFmtId="49" fontId="128" fillId="0" borderId="8" xfId="0" applyNumberFormat="1" applyFont="1" applyBorder="1" applyAlignment="1">
      <alignment horizontal="center" vertical="center" wrapText="1"/>
    </xf>
    <xf numFmtId="49" fontId="128" fillId="0" borderId="6" xfId="0" applyNumberFormat="1" applyFont="1" applyBorder="1" applyAlignment="1">
      <alignment horizontal="center" vertical="center" wrapText="1"/>
    </xf>
    <xf numFmtId="49" fontId="128" fillId="0" borderId="1" xfId="0" applyNumberFormat="1" applyFont="1" applyBorder="1" applyAlignment="1">
      <alignment horizontal="center" vertical="center" wrapText="1"/>
    </xf>
    <xf numFmtId="170" fontId="128" fillId="0" borderId="60" xfId="0" applyNumberFormat="1" applyFont="1" applyBorder="1" applyAlignment="1">
      <alignment horizontal="center" vertical="center" wrapText="1"/>
    </xf>
    <xf numFmtId="170" fontId="128" fillId="0" borderId="139" xfId="0" applyNumberFormat="1" applyFont="1" applyBorder="1" applyAlignment="1">
      <alignment horizontal="center" vertical="center" wrapText="1"/>
    </xf>
    <xf numFmtId="0" fontId="140" fillId="0" borderId="60" xfId="0" applyFont="1" applyBorder="1" applyAlignment="1">
      <alignment horizontal="center" vertical="center" wrapText="1"/>
    </xf>
    <xf numFmtId="0" fontId="140" fillId="0" borderId="7" xfId="0" applyFont="1" applyBorder="1" applyAlignment="1">
      <alignment horizontal="center" vertical="center" wrapText="1"/>
    </xf>
    <xf numFmtId="0" fontId="140" fillId="0" borderId="139" xfId="0" applyFont="1" applyBorder="1" applyAlignment="1">
      <alignment horizontal="center" vertical="center" wrapText="1"/>
    </xf>
    <xf numFmtId="170" fontId="130" fillId="2" borderId="130" xfId="0" applyNumberFormat="1" applyFont="1" applyFill="1" applyBorder="1" applyAlignment="1">
      <alignment horizontal="center" vertical="center" wrapText="1"/>
    </xf>
    <xf numFmtId="0" fontId="139" fillId="0" borderId="0" xfId="4" applyFont="1" applyAlignment="1">
      <alignment horizontal="center" vertical="center" wrapText="1"/>
    </xf>
    <xf numFmtId="0" fontId="139" fillId="0" borderId="117" xfId="4" applyFont="1" applyBorder="1" applyAlignment="1">
      <alignment horizontal="center" vertical="center" wrapText="1"/>
    </xf>
    <xf numFmtId="0" fontId="140" fillId="0" borderId="58" xfId="0" applyFont="1" applyBorder="1" applyAlignment="1">
      <alignment horizontal="center" vertical="center" wrapText="1"/>
    </xf>
    <xf numFmtId="0" fontId="140" fillId="0" borderId="59" xfId="0" applyFont="1" applyBorder="1" applyAlignment="1">
      <alignment horizontal="center" vertical="center" wrapText="1"/>
    </xf>
    <xf numFmtId="0" fontId="140" fillId="0" borderId="137" xfId="0" applyFont="1" applyBorder="1" applyAlignment="1">
      <alignment horizontal="center" vertical="center" wrapText="1"/>
    </xf>
    <xf numFmtId="170" fontId="128" fillId="0" borderId="58" xfId="0" applyNumberFormat="1" applyFont="1" applyBorder="1" applyAlignment="1">
      <alignment horizontal="center" vertical="center" wrapText="1"/>
    </xf>
    <xf numFmtId="170" fontId="128" fillId="0" borderId="137" xfId="0" applyNumberFormat="1" applyFont="1" applyBorder="1" applyAlignment="1">
      <alignment horizontal="center" vertical="center" wrapText="1"/>
    </xf>
    <xf numFmtId="0" fontId="141" fillId="0" borderId="0" xfId="0" applyFont="1" applyAlignment="1">
      <alignment horizontal="center"/>
    </xf>
    <xf numFmtId="0" fontId="140" fillId="0" borderId="125" xfId="0" applyFont="1" applyBorder="1" applyAlignment="1">
      <alignment horizontal="center" vertical="center" wrapText="1"/>
    </xf>
    <xf numFmtId="0" fontId="140" fillId="0" borderId="13" xfId="0" applyFont="1" applyBorder="1" applyAlignment="1">
      <alignment horizontal="center" vertical="center" wrapText="1"/>
    </xf>
    <xf numFmtId="0" fontId="140" fillId="0" borderId="138" xfId="0" applyFont="1" applyBorder="1" applyAlignment="1">
      <alignment horizontal="center" vertical="center" wrapText="1"/>
    </xf>
    <xf numFmtId="0" fontId="144" fillId="0" borderId="1" xfId="0" applyFont="1" applyBorder="1" applyAlignment="1">
      <alignment horizontal="left" vertical="center" wrapText="1"/>
    </xf>
    <xf numFmtId="0" fontId="145" fillId="0" borderId="1" xfId="0" applyFont="1" applyBorder="1" applyAlignment="1">
      <alignment horizontal="center" vertical="center" wrapText="1"/>
    </xf>
    <xf numFmtId="0" fontId="145" fillId="0" borderId="61" xfId="0" applyFont="1" applyBorder="1" applyAlignment="1">
      <alignment horizontal="center" vertical="center" wrapText="1"/>
    </xf>
    <xf numFmtId="0" fontId="145" fillId="0" borderId="0" xfId="0" applyFont="1" applyAlignment="1">
      <alignment horizontal="center"/>
    </xf>
    <xf numFmtId="0" fontId="140" fillId="0" borderId="34" xfId="0" applyFont="1" applyBorder="1" applyAlignment="1">
      <alignment horizontal="center" vertical="center" wrapText="1"/>
    </xf>
    <xf numFmtId="0" fontId="140" fillId="0" borderId="160" xfId="0" applyFont="1" applyBorder="1" applyAlignment="1">
      <alignment horizontal="center" vertical="center" wrapText="1"/>
    </xf>
    <xf numFmtId="0" fontId="140" fillId="0" borderId="140" xfId="0" applyFont="1" applyBorder="1" applyAlignment="1">
      <alignment horizontal="center" vertical="center" wrapText="1"/>
    </xf>
    <xf numFmtId="0" fontId="123" fillId="0" borderId="34" xfId="0" applyFont="1" applyBorder="1" applyAlignment="1">
      <alignment horizontal="center" vertical="center" wrapText="1"/>
    </xf>
    <xf numFmtId="0" fontId="123" fillId="0" borderId="160" xfId="0" applyFont="1" applyBorder="1" applyAlignment="1">
      <alignment horizontal="center" vertical="center" wrapText="1"/>
    </xf>
    <xf numFmtId="0" fontId="123" fillId="0" borderId="140" xfId="0" applyFont="1" applyBorder="1" applyAlignment="1">
      <alignment horizontal="center" vertical="center" wrapText="1"/>
    </xf>
    <xf numFmtId="170" fontId="125" fillId="0" borderId="34" xfId="0" applyNumberFormat="1" applyFont="1" applyBorder="1" applyAlignment="1">
      <alignment horizontal="center" vertical="center" wrapText="1"/>
    </xf>
    <xf numFmtId="170" fontId="125" fillId="0" borderId="140" xfId="0" applyNumberFormat="1" applyFont="1" applyBorder="1" applyAlignment="1">
      <alignment horizontal="center" vertical="center" wrapText="1"/>
    </xf>
    <xf numFmtId="0" fontId="140" fillId="0" borderId="65" xfId="0" applyFont="1" applyBorder="1" applyAlignment="1">
      <alignment horizontal="center" vertical="center" wrapText="1"/>
    </xf>
    <xf numFmtId="0" fontId="140" fillId="0" borderId="0" xfId="0" applyFont="1" applyAlignment="1">
      <alignment horizontal="center" vertical="center" wrapText="1"/>
    </xf>
    <xf numFmtId="0" fontId="143" fillId="0" borderId="141" xfId="0" applyFont="1" applyBorder="1" applyAlignment="1">
      <alignment horizontal="center"/>
    </xf>
    <xf numFmtId="0" fontId="143" fillId="0" borderId="142" xfId="0" applyFont="1" applyBorder="1" applyAlignment="1">
      <alignment horizontal="center"/>
    </xf>
    <xf numFmtId="0" fontId="143" fillId="0" borderId="143" xfId="0" applyFont="1" applyBorder="1" applyAlignment="1">
      <alignment horizontal="center"/>
    </xf>
    <xf numFmtId="0" fontId="144" fillId="0" borderId="62" xfId="0" applyFont="1" applyBorder="1" applyAlignment="1">
      <alignment horizontal="left" vertical="center" wrapText="1"/>
    </xf>
  </cellXfs>
  <cellStyles count="15">
    <cellStyle name="Millares" xfId="7" builtinId="3"/>
    <cellStyle name="Millares 2" xfId="5" xr:uid="{8197CA0D-F5AA-47CC-858A-4AE44BEA32D6}"/>
    <cellStyle name="Moneda" xfId="1" builtinId="4"/>
    <cellStyle name="Moneda [0]" xfId="14" builtinId="7"/>
    <cellStyle name="Moneda 2" xfId="3" xr:uid="{5D58AB46-0C82-4602-9A97-E606E1A9826D}"/>
    <cellStyle name="Normal" xfId="0" builtinId="0"/>
    <cellStyle name="Normal 10" xfId="10" xr:uid="{D57A70D2-F295-4A5A-91EC-1424AA978F22}"/>
    <cellStyle name="Normal 3 2 4" xfId="4" xr:uid="{29864149-B041-4614-B9B5-0B42CEF4FF37}"/>
    <cellStyle name="Normal 3 2 6" xfId="6" xr:uid="{4BF74360-C40E-4825-817F-3A50B79B87EB}"/>
    <cellStyle name="Normal 3 3" xfId="9" xr:uid="{73A406ED-D5F3-4AEA-8770-FF286D694049}"/>
    <cellStyle name="Normal 4" xfId="8" xr:uid="{457164CC-E3C4-4649-97E2-2556DC53D731}"/>
    <cellStyle name="Porcentaje" xfId="2" builtinId="5"/>
    <cellStyle name="Porcentaje 10" xfId="11" xr:uid="{26E61B64-05B1-45A2-940D-3BB09EC4BAA6}"/>
    <cellStyle name="xls-style-2" xfId="12" xr:uid="{3A7BADBD-5F42-42B8-9ABB-3BB07E2A791F}"/>
    <cellStyle name="xls-style-2 2" xfId="13" xr:uid="{E853A8C9-DE4B-4BA7-87BF-6BA702C18492}"/>
  </cellStyles>
  <dxfs count="1501">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theme="1"/>
        <name val="Calibri"/>
        <family val="2"/>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outline="0">
        <left style="thin">
          <color indexed="64"/>
        </left>
        <right/>
        <top/>
        <bottom style="thin">
          <color indexed="64"/>
        </bottom>
      </border>
    </dxf>
    <dxf>
      <border outline="0">
        <top style="thin">
          <color rgb="FF000000"/>
        </top>
        <bottom style="thin">
          <color auto="1"/>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0"/>
        <name val="Calibri"/>
        <family val="2"/>
        <scheme val="none"/>
      </font>
      <fill>
        <patternFill patternType="solid">
          <fgColor indexed="64"/>
          <bgColor theme="9" tint="-0.249977111117893"/>
        </patternFill>
      </fill>
      <alignment horizontal="center" vertical="center" textRotation="0" wrapText="0" indent="0" justifyLastLine="0" shrinkToFit="0" readingOrder="0"/>
    </dxf>
    <dxf>
      <font>
        <strike val="0"/>
        <outline val="0"/>
        <shadow val="0"/>
        <u val="none"/>
        <vertAlign val="baseline"/>
        <sz val="10"/>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indexed="64"/>
        </left>
        <right style="thin">
          <color indexed="64"/>
        </right>
        <top style="thin">
          <color auto="1"/>
        </top>
        <bottom style="thin">
          <color auto="1"/>
        </bottom>
      </border>
    </dxf>
    <dxf>
      <font>
        <strike val="0"/>
        <outline val="0"/>
        <shadow val="0"/>
        <u val="none"/>
        <vertAlign val="baseline"/>
        <sz val="10"/>
        <name val="Calibri"/>
        <family val="2"/>
        <scheme val="none"/>
      </font>
      <fill>
        <patternFill patternType="none">
          <fgColor indexed="64"/>
          <bgColor auto="1"/>
        </patternFill>
      </fill>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1"/>
        <name val="Calibri"/>
        <family val="2"/>
        <scheme val="none"/>
      </font>
      <fill>
        <patternFill patternType="solid">
          <fgColor indexed="64"/>
          <bgColor theme="9" tint="-0.249977111117893"/>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86" formatCode="d/mm/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theme="8" tint="-0.24994659260841701"/>
        </patternFill>
      </fill>
    </dxf>
    <dxf>
      <font>
        <color rgb="FF006100"/>
      </font>
      <fill>
        <patternFill>
          <bgColor rgb="FFC6EFCE"/>
        </patternFill>
      </fill>
    </dxf>
    <dxf>
      <font>
        <color theme="0"/>
      </font>
      <fill>
        <patternFill>
          <bgColor theme="8"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theme="8" tint="-0.24994659260841701"/>
        </patternFill>
      </fill>
    </dxf>
    <dxf>
      <font>
        <color rgb="FF006100"/>
      </font>
      <fill>
        <patternFill>
          <bgColor rgb="FFC6EFCE"/>
        </patternFill>
      </fill>
    </dxf>
    <dxf>
      <font>
        <color theme="0"/>
      </font>
      <fill>
        <patternFill>
          <bgColor theme="8"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7FC"/>
      <color rgb="FFE8FEB8"/>
      <color rgb="FF66FF33"/>
      <color rgb="FFCCFFFF"/>
      <color rgb="FF0066FF"/>
      <color rgb="FFCCFF33"/>
      <color rgb="FF3333FF"/>
      <color rgb="FF00FFFF"/>
      <color rgb="FF00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microsoft.com/office/2023/09/relationships/Python" Target="python.xml"/><Relationship Id="rId5" Type="http://schemas.openxmlformats.org/officeDocument/2006/relationships/worksheet" Target="worksheets/sheet5.xml"/><Relationship Id="rId90" Type="http://schemas.openxmlformats.org/officeDocument/2006/relationships/pivotCacheDefinition" Target="pivotCache/pivotCacheDefinition1.xml"/><Relationship Id="rId95" Type="http://schemas.openxmlformats.org/officeDocument/2006/relationships/sheetMetadata" Target="metadata.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96"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aredStrings" Target="sharedStrings.xml"/><Relationship Id="rId99" Type="http://schemas.microsoft.com/office/2017/06/relationships/rdRichValueTypes" Target="richData/rdRichValueTypes.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onnections" Target="connection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styles" Target="styles.xml"/><Relationship Id="rId98" Type="http://schemas.microsoft.com/office/2017/06/relationships/rdRichValueStructure" Target="richData/rdrichvaluestructure.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5.png"/></Relationships>
</file>

<file path=xl/drawings/_rels/drawing4.xml.rels><?xml version="1.0" encoding="UTF-8" standalone="yes"?>
<Relationships xmlns="http://schemas.openxmlformats.org/package/2006/relationships"><Relationship Id="rId1" Type="http://schemas.openxmlformats.org/officeDocument/2006/relationships/image" Target="../media/image36.png"/></Relationships>
</file>

<file path=xl/drawings/_rels/drawing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6.xml.rels><?xml version="1.0" encoding="UTF-8" standalone="yes"?>
<Relationships xmlns="http://schemas.openxmlformats.org/package/2006/relationships"><Relationship Id="rId1" Type="http://schemas.openxmlformats.org/officeDocument/2006/relationships/image" Target="../media/image36.png"/></Relationships>
</file>

<file path=xl/drawings/_rels/drawing7.xml.rels><?xml version="1.0" encoding="UTF-8" standalone="yes"?>
<Relationships xmlns="http://schemas.openxmlformats.org/package/2006/relationships"><Relationship Id="rId1" Type="http://schemas.openxmlformats.org/officeDocument/2006/relationships/image" Target="../media/image36.png"/></Relationships>
</file>

<file path=xl/drawings/_rels/drawing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9.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6.png"/></Relationships>
</file>

<file path=xl/drawings/drawing1.xml><?xml version="1.0" encoding="utf-8"?>
<xdr:wsDr xmlns:xdr="http://schemas.openxmlformats.org/drawingml/2006/spreadsheetDrawing" xmlns:a="http://schemas.openxmlformats.org/drawingml/2006/main">
  <xdr:twoCellAnchor>
    <xdr:from>
      <xdr:col>0</xdr:col>
      <xdr:colOff>204107</xdr:colOff>
      <xdr:row>0</xdr:row>
      <xdr:rowOff>54428</xdr:rowOff>
    </xdr:from>
    <xdr:to>
      <xdr:col>0</xdr:col>
      <xdr:colOff>2313214</xdr:colOff>
      <xdr:row>0</xdr:row>
      <xdr:rowOff>830036</xdr:rowOff>
    </xdr:to>
    <xdr:sp macro="[0]!CopiarTodoCompleto" textlink="">
      <xdr:nvSpPr>
        <xdr:cNvPr id="23" name="Rectángulo: esquinas redondeadas 22">
          <a:extLst>
            <a:ext uri="{FF2B5EF4-FFF2-40B4-BE49-F238E27FC236}">
              <a16:creationId xmlns:a16="http://schemas.microsoft.com/office/drawing/2014/main" id="{213A1272-E834-4986-A64B-EAD186F8CDEB}"/>
            </a:ext>
          </a:extLst>
        </xdr:cNvPr>
        <xdr:cNvSpPr/>
      </xdr:nvSpPr>
      <xdr:spPr>
        <a:xfrm>
          <a:off x="204107" y="54428"/>
          <a:ext cx="2109107" cy="775608"/>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b="1" i="1"/>
            <a:t>LINESHEET APRB</a:t>
          </a:r>
        </a:p>
      </xdr:txBody>
    </xdr:sp>
    <xdr:clientData/>
  </xdr:twoCellAnchor>
  <xdr:twoCellAnchor>
    <xdr:from>
      <xdr:col>19</xdr:col>
      <xdr:colOff>231689</xdr:colOff>
      <xdr:row>0</xdr:row>
      <xdr:rowOff>51486</xdr:rowOff>
    </xdr:from>
    <xdr:to>
      <xdr:col>19</xdr:col>
      <xdr:colOff>2340796</xdr:colOff>
      <xdr:row>0</xdr:row>
      <xdr:rowOff>827094</xdr:rowOff>
    </xdr:to>
    <xdr:sp macro="[0]!AplicarFormulasFactor" textlink="">
      <xdr:nvSpPr>
        <xdr:cNvPr id="2" name="Rectángulo: esquinas redondeadas 1">
          <a:extLst>
            <a:ext uri="{FF2B5EF4-FFF2-40B4-BE49-F238E27FC236}">
              <a16:creationId xmlns:a16="http://schemas.microsoft.com/office/drawing/2014/main" id="{DEC2DDBD-F1F4-4033-91DE-FB0D492144FB}"/>
            </a:ext>
          </a:extLst>
        </xdr:cNvPr>
        <xdr:cNvSpPr/>
      </xdr:nvSpPr>
      <xdr:spPr>
        <a:xfrm>
          <a:off x="46260608" y="51486"/>
          <a:ext cx="2109107" cy="775608"/>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b="1" i="1"/>
            <a:t>COSTOS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304800</xdr:rowOff>
    </xdr:to>
    <xdr:sp macro="" textlink="">
      <xdr:nvSpPr>
        <xdr:cNvPr id="2" name="AutoShape 3">
          <a:extLst>
            <a:ext uri="{FF2B5EF4-FFF2-40B4-BE49-F238E27FC236}">
              <a16:creationId xmlns:a16="http://schemas.microsoft.com/office/drawing/2014/main" id="{C5CD6A8E-3788-495F-9D04-816E73003E97}"/>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3" name="AutoShape 5">
          <a:extLst>
            <a:ext uri="{FF2B5EF4-FFF2-40B4-BE49-F238E27FC236}">
              <a16:creationId xmlns:a16="http://schemas.microsoft.com/office/drawing/2014/main" id="{BA7AB5C7-92CB-4B0C-8FE4-D79CDC8AED40}"/>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4" name="AutoShape 3">
          <a:extLst>
            <a:ext uri="{FF2B5EF4-FFF2-40B4-BE49-F238E27FC236}">
              <a16:creationId xmlns:a16="http://schemas.microsoft.com/office/drawing/2014/main" id="{855151F9-7706-4145-A8F9-41941B0027EC}"/>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5" name="AutoShape 5">
          <a:extLst>
            <a:ext uri="{FF2B5EF4-FFF2-40B4-BE49-F238E27FC236}">
              <a16:creationId xmlns:a16="http://schemas.microsoft.com/office/drawing/2014/main" id="{6614F7F3-3FCA-4E1F-9BFB-166EF7682118}"/>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652986</xdr:colOff>
      <xdr:row>52</xdr:row>
      <xdr:rowOff>112660</xdr:rowOff>
    </xdr:from>
    <xdr:to>
      <xdr:col>6</xdr:col>
      <xdr:colOff>993468</xdr:colOff>
      <xdr:row>52</xdr:row>
      <xdr:rowOff>409677</xdr:rowOff>
    </xdr:to>
    <xdr:pic>
      <xdr:nvPicPr>
        <xdr:cNvPr id="41" name="Imagen 40">
          <a:extLst>
            <a:ext uri="{FF2B5EF4-FFF2-40B4-BE49-F238E27FC236}">
              <a16:creationId xmlns:a16="http://schemas.microsoft.com/office/drawing/2014/main" id="{1F66C919-D0EB-9856-7F5E-22E32B3F8995}"/>
            </a:ext>
          </a:extLst>
        </xdr:cNvPr>
        <xdr:cNvPicPr>
          <a:picLocks noChangeAspect="1"/>
        </xdr:cNvPicPr>
      </xdr:nvPicPr>
      <xdr:blipFill>
        <a:blip xmlns:r="http://schemas.openxmlformats.org/officeDocument/2006/relationships" r:embed="rId1"/>
        <a:stretch>
          <a:fillRect/>
        </a:stretch>
      </xdr:blipFill>
      <xdr:spPr>
        <a:xfrm flipH="1">
          <a:off x="12605325" y="1864031"/>
          <a:ext cx="340482" cy="2970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28575</xdr:colOff>
          <xdr:row>0</xdr:row>
          <xdr:rowOff>57150</xdr:rowOff>
        </xdr:from>
        <xdr:to>
          <xdr:col>25</xdr:col>
          <xdr:colOff>123825</xdr:colOff>
          <xdr:row>3</xdr:row>
          <xdr:rowOff>171450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0800-0000018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CO" sz="2600" b="0" i="0" u="none" strike="noStrike" baseline="0">
                  <a:solidFill>
                    <a:srgbClr val="FF6600"/>
                  </a:solidFill>
                  <a:latin typeface="Aptos Narrow"/>
                </a:rPr>
                <a:t>Botón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5F7588CF-D77B-45C1-BE80-F6FA50303106}"/>
            </a:ext>
          </a:extLst>
        </xdr:cNvPr>
        <xdr:cNvPicPr>
          <a:picLocks noChangeAspect="1"/>
        </xdr:cNvPicPr>
      </xdr:nvPicPr>
      <xdr:blipFill>
        <a:blip xmlns:r="http://schemas.openxmlformats.org/officeDocument/2006/relationships" r:embed="rId1"/>
        <a:stretch>
          <a:fillRect/>
        </a:stretch>
      </xdr:blipFill>
      <xdr:spPr>
        <a:xfrm>
          <a:off x="18945225" y="26596184"/>
          <a:ext cx="6866101" cy="22315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E18F4233-1610-4635-99AE-0BFC5FFFADF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2384F1D6-223B-4409-A6B4-A562D45DC0AD}"/>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688CF77-CBD2-44DA-8411-1B3A049D60B0}"/>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6EC07E25-259B-434D-8248-7CAB3788960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89976A1-751A-44E4-9676-2B6766109F9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11B9B221-B74B-44BC-8EC2-C0F1C41C212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B0784629-9A15-4D42-8717-41231321426C}"/>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C3FB47DC-B21E-471C-B289-1650179AEDB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D867C88-F8C0-4493-A73E-1C1B51E24044}"/>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BD4438C-AA14-4738-8CF7-ECF88890544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854E6A1-0E9D-4B11-AEE0-26BB29CAA31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BD07987-460F-4685-833F-39BD77E1051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9F3EE3A-0B55-4744-8522-E9A481A0860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370A392-1D6B-43C8-AC61-734BBF8658D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0C55B427-699C-4F20-9D75-1D78DEBFE31B}"/>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1CDCEC3-951A-46E9-AF6E-C97C309F092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025656A-A458-4A9B-A97C-059D56F9858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DC7C8DFA-842D-4648-9B4A-6FA5E505CFC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25597E5-9925-4F9B-8073-4D383641683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a Perilla" refreshedDate="46248.51244953704" createdVersion="8" refreshedVersion="8" minRefreshableVersion="3" recordCount="401" xr:uid="{2DFB431E-F8DF-4F6A-8179-CB4B1A5ACA2C}">
  <cacheSource type="worksheet">
    <worksheetSource ref="A1:G1000" sheet="MP BT"/>
  </cacheSource>
  <cacheFields count="7">
    <cacheField name="Hoja" numFmtId="0">
      <sharedItems containsString="0" containsBlank="1" containsNumber="1" containsInteger="1" minValue="1" maxValue="20"/>
    </cacheField>
    <cacheField name="No." numFmtId="0">
      <sharedItems containsString="0" containsBlank="1" containsNumber="1" containsInteger="1" minValue="1" maxValue="20"/>
    </cacheField>
    <cacheField name="REF" numFmtId="0">
      <sharedItems containsString="0" containsBlank="1" containsNumber="1" containsInteger="1" minValue="0" maxValue="0"/>
    </cacheField>
    <cacheField name="NOMBRE REF" numFmtId="0">
      <sharedItems containsBlank="1" count="2">
        <s v="  "/>
        <m/>
      </sharedItems>
    </cacheField>
    <cacheField name="CODIGO" numFmtId="0">
      <sharedItems containsString="0" containsBlank="1" containsNumber="1" containsInteger="1" minValue="0" maxValue="0" count="2">
        <n v="0"/>
        <m/>
      </sharedItems>
    </cacheField>
    <cacheField name="DESCRIPCION" numFmtId="0">
      <sharedItems containsString="0" containsBlank="1" containsNumber="1" containsInteger="1" minValue="0" maxValue="0" count="2">
        <n v="0"/>
        <m/>
      </sharedItems>
    </cacheField>
    <cacheField name="CONS."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1">
  <r>
    <n v="1"/>
    <n v="1"/>
    <n v="0"/>
    <x v="0"/>
    <x v="0"/>
    <x v="0"/>
    <n v="0"/>
  </r>
  <r>
    <n v="1"/>
    <n v="2"/>
    <n v="0"/>
    <x v="0"/>
    <x v="0"/>
    <x v="0"/>
    <n v="0"/>
  </r>
  <r>
    <n v="1"/>
    <n v="3"/>
    <n v="0"/>
    <x v="0"/>
    <x v="0"/>
    <x v="0"/>
    <n v="0"/>
  </r>
  <r>
    <n v="1"/>
    <n v="4"/>
    <n v="0"/>
    <x v="0"/>
    <x v="0"/>
    <x v="0"/>
    <n v="0"/>
  </r>
  <r>
    <n v="1"/>
    <n v="5"/>
    <n v="0"/>
    <x v="0"/>
    <x v="0"/>
    <x v="0"/>
    <n v="0"/>
  </r>
  <r>
    <n v="1"/>
    <n v="6"/>
    <n v="0"/>
    <x v="0"/>
    <x v="0"/>
    <x v="0"/>
    <n v="0"/>
  </r>
  <r>
    <n v="1"/>
    <n v="7"/>
    <n v="0"/>
    <x v="0"/>
    <x v="0"/>
    <x v="0"/>
    <n v="0"/>
  </r>
  <r>
    <n v="1"/>
    <n v="8"/>
    <n v="0"/>
    <x v="0"/>
    <x v="0"/>
    <x v="0"/>
    <n v="0"/>
  </r>
  <r>
    <n v="1"/>
    <n v="9"/>
    <n v="0"/>
    <x v="0"/>
    <x v="0"/>
    <x v="0"/>
    <n v="0"/>
  </r>
  <r>
    <n v="1"/>
    <n v="10"/>
    <n v="0"/>
    <x v="0"/>
    <x v="0"/>
    <x v="0"/>
    <n v="0"/>
  </r>
  <r>
    <n v="1"/>
    <n v="11"/>
    <n v="0"/>
    <x v="0"/>
    <x v="0"/>
    <x v="0"/>
    <n v="0"/>
  </r>
  <r>
    <n v="1"/>
    <n v="12"/>
    <n v="0"/>
    <x v="0"/>
    <x v="0"/>
    <x v="0"/>
    <n v="0"/>
  </r>
  <r>
    <n v="1"/>
    <n v="13"/>
    <n v="0"/>
    <x v="0"/>
    <x v="0"/>
    <x v="0"/>
    <n v="0"/>
  </r>
  <r>
    <n v="1"/>
    <n v="14"/>
    <n v="0"/>
    <x v="0"/>
    <x v="0"/>
    <x v="0"/>
    <n v="0"/>
  </r>
  <r>
    <n v="1"/>
    <n v="15"/>
    <n v="0"/>
    <x v="0"/>
    <x v="0"/>
    <x v="0"/>
    <n v="0"/>
  </r>
  <r>
    <n v="1"/>
    <n v="16"/>
    <n v="0"/>
    <x v="0"/>
    <x v="0"/>
    <x v="0"/>
    <n v="0"/>
  </r>
  <r>
    <n v="1"/>
    <n v="17"/>
    <n v="0"/>
    <x v="0"/>
    <x v="0"/>
    <x v="0"/>
    <n v="0"/>
  </r>
  <r>
    <n v="1"/>
    <n v="18"/>
    <n v="0"/>
    <x v="0"/>
    <x v="0"/>
    <x v="0"/>
    <n v="0"/>
  </r>
  <r>
    <n v="1"/>
    <n v="19"/>
    <n v="0"/>
    <x v="0"/>
    <x v="0"/>
    <x v="0"/>
    <n v="0"/>
  </r>
  <r>
    <n v="1"/>
    <n v="20"/>
    <n v="0"/>
    <x v="0"/>
    <x v="0"/>
    <x v="0"/>
    <n v="0"/>
  </r>
  <r>
    <n v="2"/>
    <n v="1"/>
    <n v="0"/>
    <x v="0"/>
    <x v="0"/>
    <x v="0"/>
    <n v="0"/>
  </r>
  <r>
    <n v="2"/>
    <n v="2"/>
    <n v="0"/>
    <x v="0"/>
    <x v="0"/>
    <x v="0"/>
    <n v="0"/>
  </r>
  <r>
    <n v="2"/>
    <n v="3"/>
    <n v="0"/>
    <x v="0"/>
    <x v="0"/>
    <x v="0"/>
    <n v="0"/>
  </r>
  <r>
    <n v="2"/>
    <n v="4"/>
    <n v="0"/>
    <x v="0"/>
    <x v="0"/>
    <x v="0"/>
    <n v="0"/>
  </r>
  <r>
    <n v="2"/>
    <n v="5"/>
    <n v="0"/>
    <x v="0"/>
    <x v="0"/>
    <x v="0"/>
    <n v="0"/>
  </r>
  <r>
    <n v="2"/>
    <n v="6"/>
    <n v="0"/>
    <x v="0"/>
    <x v="0"/>
    <x v="0"/>
    <n v="0"/>
  </r>
  <r>
    <n v="2"/>
    <n v="7"/>
    <n v="0"/>
    <x v="0"/>
    <x v="0"/>
    <x v="0"/>
    <n v="0"/>
  </r>
  <r>
    <n v="2"/>
    <n v="8"/>
    <n v="0"/>
    <x v="0"/>
    <x v="0"/>
    <x v="0"/>
    <n v="0"/>
  </r>
  <r>
    <n v="2"/>
    <n v="9"/>
    <n v="0"/>
    <x v="0"/>
    <x v="0"/>
    <x v="0"/>
    <n v="0"/>
  </r>
  <r>
    <n v="2"/>
    <n v="10"/>
    <n v="0"/>
    <x v="0"/>
    <x v="0"/>
    <x v="0"/>
    <n v="0"/>
  </r>
  <r>
    <n v="2"/>
    <n v="11"/>
    <n v="0"/>
    <x v="0"/>
    <x v="0"/>
    <x v="0"/>
    <n v="0"/>
  </r>
  <r>
    <n v="2"/>
    <n v="12"/>
    <n v="0"/>
    <x v="0"/>
    <x v="0"/>
    <x v="0"/>
    <n v="0"/>
  </r>
  <r>
    <n v="2"/>
    <n v="13"/>
    <n v="0"/>
    <x v="0"/>
    <x v="0"/>
    <x v="0"/>
    <n v="0"/>
  </r>
  <r>
    <n v="2"/>
    <n v="14"/>
    <n v="0"/>
    <x v="0"/>
    <x v="0"/>
    <x v="0"/>
    <n v="0"/>
  </r>
  <r>
    <n v="2"/>
    <n v="15"/>
    <n v="0"/>
    <x v="0"/>
    <x v="0"/>
    <x v="0"/>
    <n v="0"/>
  </r>
  <r>
    <n v="2"/>
    <n v="16"/>
    <n v="0"/>
    <x v="0"/>
    <x v="0"/>
    <x v="0"/>
    <n v="0"/>
  </r>
  <r>
    <n v="2"/>
    <n v="17"/>
    <n v="0"/>
    <x v="0"/>
    <x v="0"/>
    <x v="0"/>
    <n v="0"/>
  </r>
  <r>
    <n v="2"/>
    <n v="18"/>
    <n v="0"/>
    <x v="0"/>
    <x v="0"/>
    <x v="0"/>
    <n v="0"/>
  </r>
  <r>
    <n v="2"/>
    <n v="19"/>
    <n v="0"/>
    <x v="0"/>
    <x v="0"/>
    <x v="0"/>
    <n v="0"/>
  </r>
  <r>
    <n v="2"/>
    <n v="20"/>
    <n v="0"/>
    <x v="0"/>
    <x v="0"/>
    <x v="0"/>
    <n v="0"/>
  </r>
  <r>
    <n v="3"/>
    <n v="1"/>
    <n v="0"/>
    <x v="0"/>
    <x v="0"/>
    <x v="0"/>
    <n v="0"/>
  </r>
  <r>
    <n v="3"/>
    <n v="2"/>
    <n v="0"/>
    <x v="0"/>
    <x v="0"/>
    <x v="0"/>
    <n v="0"/>
  </r>
  <r>
    <n v="3"/>
    <n v="3"/>
    <n v="0"/>
    <x v="0"/>
    <x v="0"/>
    <x v="0"/>
    <n v="0"/>
  </r>
  <r>
    <n v="3"/>
    <n v="4"/>
    <n v="0"/>
    <x v="0"/>
    <x v="0"/>
    <x v="0"/>
    <n v="0"/>
  </r>
  <r>
    <n v="3"/>
    <n v="5"/>
    <n v="0"/>
    <x v="0"/>
    <x v="0"/>
    <x v="0"/>
    <n v="0"/>
  </r>
  <r>
    <n v="3"/>
    <n v="6"/>
    <n v="0"/>
    <x v="0"/>
    <x v="0"/>
    <x v="0"/>
    <n v="0"/>
  </r>
  <r>
    <n v="3"/>
    <n v="7"/>
    <n v="0"/>
    <x v="0"/>
    <x v="0"/>
    <x v="0"/>
    <n v="0"/>
  </r>
  <r>
    <n v="3"/>
    <n v="8"/>
    <n v="0"/>
    <x v="0"/>
    <x v="0"/>
    <x v="0"/>
    <n v="0"/>
  </r>
  <r>
    <n v="3"/>
    <n v="9"/>
    <n v="0"/>
    <x v="0"/>
    <x v="0"/>
    <x v="0"/>
    <n v="0"/>
  </r>
  <r>
    <n v="3"/>
    <n v="10"/>
    <n v="0"/>
    <x v="0"/>
    <x v="0"/>
    <x v="0"/>
    <n v="0"/>
  </r>
  <r>
    <n v="3"/>
    <n v="11"/>
    <n v="0"/>
    <x v="0"/>
    <x v="0"/>
    <x v="0"/>
    <n v="0"/>
  </r>
  <r>
    <n v="3"/>
    <n v="12"/>
    <n v="0"/>
    <x v="0"/>
    <x v="0"/>
    <x v="0"/>
    <n v="0"/>
  </r>
  <r>
    <n v="3"/>
    <n v="13"/>
    <n v="0"/>
    <x v="0"/>
    <x v="0"/>
    <x v="0"/>
    <n v="0"/>
  </r>
  <r>
    <n v="3"/>
    <n v="14"/>
    <n v="0"/>
    <x v="0"/>
    <x v="0"/>
    <x v="0"/>
    <n v="0"/>
  </r>
  <r>
    <n v="3"/>
    <n v="15"/>
    <n v="0"/>
    <x v="0"/>
    <x v="0"/>
    <x v="0"/>
    <n v="0"/>
  </r>
  <r>
    <n v="3"/>
    <n v="16"/>
    <n v="0"/>
    <x v="0"/>
    <x v="0"/>
    <x v="0"/>
    <n v="0"/>
  </r>
  <r>
    <n v="3"/>
    <n v="17"/>
    <n v="0"/>
    <x v="0"/>
    <x v="0"/>
    <x v="0"/>
    <n v="0"/>
  </r>
  <r>
    <n v="3"/>
    <n v="18"/>
    <n v="0"/>
    <x v="0"/>
    <x v="0"/>
    <x v="0"/>
    <n v="0"/>
  </r>
  <r>
    <n v="3"/>
    <n v="19"/>
    <n v="0"/>
    <x v="0"/>
    <x v="0"/>
    <x v="0"/>
    <n v="0"/>
  </r>
  <r>
    <n v="3"/>
    <n v="20"/>
    <n v="0"/>
    <x v="0"/>
    <x v="0"/>
    <x v="0"/>
    <n v="0"/>
  </r>
  <r>
    <n v="4"/>
    <n v="1"/>
    <n v="0"/>
    <x v="0"/>
    <x v="0"/>
    <x v="0"/>
    <n v="0"/>
  </r>
  <r>
    <n v="4"/>
    <n v="2"/>
    <n v="0"/>
    <x v="0"/>
    <x v="0"/>
    <x v="0"/>
    <n v="0"/>
  </r>
  <r>
    <n v="4"/>
    <n v="3"/>
    <n v="0"/>
    <x v="0"/>
    <x v="0"/>
    <x v="0"/>
    <n v="0"/>
  </r>
  <r>
    <n v="4"/>
    <n v="4"/>
    <n v="0"/>
    <x v="0"/>
    <x v="0"/>
    <x v="0"/>
    <n v="0"/>
  </r>
  <r>
    <n v="4"/>
    <n v="5"/>
    <n v="0"/>
    <x v="0"/>
    <x v="0"/>
    <x v="0"/>
    <n v="0"/>
  </r>
  <r>
    <n v="4"/>
    <n v="6"/>
    <n v="0"/>
    <x v="0"/>
    <x v="0"/>
    <x v="0"/>
    <n v="0"/>
  </r>
  <r>
    <n v="4"/>
    <n v="7"/>
    <n v="0"/>
    <x v="0"/>
    <x v="0"/>
    <x v="0"/>
    <n v="0"/>
  </r>
  <r>
    <n v="4"/>
    <n v="8"/>
    <n v="0"/>
    <x v="0"/>
    <x v="0"/>
    <x v="0"/>
    <n v="0"/>
  </r>
  <r>
    <n v="4"/>
    <n v="9"/>
    <n v="0"/>
    <x v="0"/>
    <x v="0"/>
    <x v="0"/>
    <n v="0"/>
  </r>
  <r>
    <n v="4"/>
    <n v="10"/>
    <n v="0"/>
    <x v="0"/>
    <x v="0"/>
    <x v="0"/>
    <n v="0"/>
  </r>
  <r>
    <n v="4"/>
    <n v="11"/>
    <n v="0"/>
    <x v="0"/>
    <x v="0"/>
    <x v="0"/>
    <n v="0"/>
  </r>
  <r>
    <n v="4"/>
    <n v="12"/>
    <n v="0"/>
    <x v="0"/>
    <x v="0"/>
    <x v="0"/>
    <n v="0"/>
  </r>
  <r>
    <n v="4"/>
    <n v="13"/>
    <n v="0"/>
    <x v="0"/>
    <x v="0"/>
    <x v="0"/>
    <n v="0"/>
  </r>
  <r>
    <n v="4"/>
    <n v="14"/>
    <n v="0"/>
    <x v="0"/>
    <x v="0"/>
    <x v="0"/>
    <n v="0"/>
  </r>
  <r>
    <n v="4"/>
    <n v="15"/>
    <n v="0"/>
    <x v="0"/>
    <x v="0"/>
    <x v="0"/>
    <n v="0"/>
  </r>
  <r>
    <n v="4"/>
    <n v="16"/>
    <n v="0"/>
    <x v="0"/>
    <x v="0"/>
    <x v="0"/>
    <n v="0"/>
  </r>
  <r>
    <n v="4"/>
    <n v="17"/>
    <n v="0"/>
    <x v="0"/>
    <x v="0"/>
    <x v="0"/>
    <n v="0"/>
  </r>
  <r>
    <n v="4"/>
    <n v="18"/>
    <n v="0"/>
    <x v="0"/>
    <x v="0"/>
    <x v="0"/>
    <n v="0"/>
  </r>
  <r>
    <n v="4"/>
    <n v="19"/>
    <n v="0"/>
    <x v="0"/>
    <x v="0"/>
    <x v="0"/>
    <n v="0"/>
  </r>
  <r>
    <n v="4"/>
    <n v="20"/>
    <n v="0"/>
    <x v="0"/>
    <x v="0"/>
    <x v="0"/>
    <n v="0"/>
  </r>
  <r>
    <n v="5"/>
    <n v="1"/>
    <n v="0"/>
    <x v="0"/>
    <x v="0"/>
    <x v="0"/>
    <n v="0"/>
  </r>
  <r>
    <n v="5"/>
    <n v="2"/>
    <n v="0"/>
    <x v="0"/>
    <x v="0"/>
    <x v="0"/>
    <n v="0"/>
  </r>
  <r>
    <n v="5"/>
    <n v="3"/>
    <n v="0"/>
    <x v="0"/>
    <x v="0"/>
    <x v="0"/>
    <n v="0"/>
  </r>
  <r>
    <n v="5"/>
    <n v="4"/>
    <n v="0"/>
    <x v="0"/>
    <x v="0"/>
    <x v="0"/>
    <n v="0"/>
  </r>
  <r>
    <n v="5"/>
    <n v="5"/>
    <n v="0"/>
    <x v="0"/>
    <x v="0"/>
    <x v="0"/>
    <n v="0"/>
  </r>
  <r>
    <n v="5"/>
    <n v="6"/>
    <n v="0"/>
    <x v="0"/>
    <x v="0"/>
    <x v="0"/>
    <n v="0"/>
  </r>
  <r>
    <n v="5"/>
    <n v="7"/>
    <n v="0"/>
    <x v="0"/>
    <x v="0"/>
    <x v="0"/>
    <n v="0"/>
  </r>
  <r>
    <n v="5"/>
    <n v="8"/>
    <n v="0"/>
    <x v="0"/>
    <x v="0"/>
    <x v="0"/>
    <n v="0"/>
  </r>
  <r>
    <n v="5"/>
    <n v="9"/>
    <n v="0"/>
    <x v="0"/>
    <x v="0"/>
    <x v="0"/>
    <n v="0"/>
  </r>
  <r>
    <n v="5"/>
    <n v="10"/>
    <n v="0"/>
    <x v="0"/>
    <x v="0"/>
    <x v="0"/>
    <n v="0"/>
  </r>
  <r>
    <n v="5"/>
    <n v="11"/>
    <n v="0"/>
    <x v="0"/>
    <x v="0"/>
    <x v="0"/>
    <n v="0"/>
  </r>
  <r>
    <n v="5"/>
    <n v="12"/>
    <n v="0"/>
    <x v="0"/>
    <x v="0"/>
    <x v="0"/>
    <n v="0"/>
  </r>
  <r>
    <n v="5"/>
    <n v="13"/>
    <n v="0"/>
    <x v="0"/>
    <x v="0"/>
    <x v="0"/>
    <n v="0"/>
  </r>
  <r>
    <n v="5"/>
    <n v="14"/>
    <n v="0"/>
    <x v="0"/>
    <x v="0"/>
    <x v="0"/>
    <n v="0"/>
  </r>
  <r>
    <n v="5"/>
    <n v="15"/>
    <n v="0"/>
    <x v="0"/>
    <x v="0"/>
    <x v="0"/>
    <n v="0"/>
  </r>
  <r>
    <n v="5"/>
    <n v="16"/>
    <n v="0"/>
    <x v="0"/>
    <x v="0"/>
    <x v="0"/>
    <n v="0"/>
  </r>
  <r>
    <n v="5"/>
    <n v="17"/>
    <n v="0"/>
    <x v="0"/>
    <x v="0"/>
    <x v="0"/>
    <n v="0"/>
  </r>
  <r>
    <n v="5"/>
    <n v="18"/>
    <n v="0"/>
    <x v="0"/>
    <x v="0"/>
    <x v="0"/>
    <n v="0"/>
  </r>
  <r>
    <n v="5"/>
    <n v="19"/>
    <n v="0"/>
    <x v="0"/>
    <x v="0"/>
    <x v="0"/>
    <n v="0"/>
  </r>
  <r>
    <n v="5"/>
    <n v="20"/>
    <n v="0"/>
    <x v="0"/>
    <x v="0"/>
    <x v="0"/>
    <n v="0"/>
  </r>
  <r>
    <n v="6"/>
    <n v="1"/>
    <n v="0"/>
    <x v="0"/>
    <x v="0"/>
    <x v="0"/>
    <n v="0"/>
  </r>
  <r>
    <n v="6"/>
    <n v="2"/>
    <n v="0"/>
    <x v="0"/>
    <x v="0"/>
    <x v="0"/>
    <n v="0"/>
  </r>
  <r>
    <n v="6"/>
    <n v="3"/>
    <n v="0"/>
    <x v="0"/>
    <x v="0"/>
    <x v="0"/>
    <n v="0"/>
  </r>
  <r>
    <n v="6"/>
    <n v="4"/>
    <n v="0"/>
    <x v="0"/>
    <x v="0"/>
    <x v="0"/>
    <n v="0"/>
  </r>
  <r>
    <n v="6"/>
    <n v="5"/>
    <n v="0"/>
    <x v="0"/>
    <x v="0"/>
    <x v="0"/>
    <n v="0"/>
  </r>
  <r>
    <n v="6"/>
    <n v="6"/>
    <n v="0"/>
    <x v="0"/>
    <x v="0"/>
    <x v="0"/>
    <n v="0"/>
  </r>
  <r>
    <n v="6"/>
    <n v="7"/>
    <n v="0"/>
    <x v="0"/>
    <x v="0"/>
    <x v="0"/>
    <n v="0"/>
  </r>
  <r>
    <n v="6"/>
    <n v="8"/>
    <n v="0"/>
    <x v="0"/>
    <x v="0"/>
    <x v="0"/>
    <n v="0"/>
  </r>
  <r>
    <n v="6"/>
    <n v="9"/>
    <n v="0"/>
    <x v="0"/>
    <x v="0"/>
    <x v="0"/>
    <n v="0"/>
  </r>
  <r>
    <n v="6"/>
    <n v="10"/>
    <n v="0"/>
    <x v="0"/>
    <x v="0"/>
    <x v="0"/>
    <n v="0"/>
  </r>
  <r>
    <n v="6"/>
    <n v="11"/>
    <n v="0"/>
    <x v="0"/>
    <x v="0"/>
    <x v="0"/>
    <n v="0"/>
  </r>
  <r>
    <n v="6"/>
    <n v="12"/>
    <n v="0"/>
    <x v="0"/>
    <x v="0"/>
    <x v="0"/>
    <n v="0"/>
  </r>
  <r>
    <n v="6"/>
    <n v="13"/>
    <n v="0"/>
    <x v="0"/>
    <x v="0"/>
    <x v="0"/>
    <n v="0"/>
  </r>
  <r>
    <n v="6"/>
    <n v="14"/>
    <n v="0"/>
    <x v="0"/>
    <x v="0"/>
    <x v="0"/>
    <n v="0"/>
  </r>
  <r>
    <n v="6"/>
    <n v="15"/>
    <n v="0"/>
    <x v="0"/>
    <x v="0"/>
    <x v="0"/>
    <n v="0"/>
  </r>
  <r>
    <n v="6"/>
    <n v="16"/>
    <n v="0"/>
    <x v="0"/>
    <x v="0"/>
    <x v="0"/>
    <n v="0"/>
  </r>
  <r>
    <n v="6"/>
    <n v="17"/>
    <n v="0"/>
    <x v="0"/>
    <x v="0"/>
    <x v="0"/>
    <n v="0"/>
  </r>
  <r>
    <n v="6"/>
    <n v="18"/>
    <n v="0"/>
    <x v="0"/>
    <x v="0"/>
    <x v="0"/>
    <n v="0"/>
  </r>
  <r>
    <n v="6"/>
    <n v="19"/>
    <n v="0"/>
    <x v="0"/>
    <x v="0"/>
    <x v="0"/>
    <n v="0"/>
  </r>
  <r>
    <n v="6"/>
    <n v="20"/>
    <n v="0"/>
    <x v="0"/>
    <x v="0"/>
    <x v="0"/>
    <n v="0"/>
  </r>
  <r>
    <n v="7"/>
    <n v="1"/>
    <n v="0"/>
    <x v="0"/>
    <x v="0"/>
    <x v="0"/>
    <n v="0"/>
  </r>
  <r>
    <n v="7"/>
    <n v="2"/>
    <n v="0"/>
    <x v="0"/>
    <x v="0"/>
    <x v="0"/>
    <n v="0"/>
  </r>
  <r>
    <n v="7"/>
    <n v="3"/>
    <n v="0"/>
    <x v="0"/>
    <x v="0"/>
    <x v="0"/>
    <n v="0"/>
  </r>
  <r>
    <n v="7"/>
    <n v="4"/>
    <n v="0"/>
    <x v="0"/>
    <x v="0"/>
    <x v="0"/>
    <n v="0"/>
  </r>
  <r>
    <n v="7"/>
    <n v="5"/>
    <n v="0"/>
    <x v="0"/>
    <x v="0"/>
    <x v="0"/>
    <n v="0"/>
  </r>
  <r>
    <n v="7"/>
    <n v="6"/>
    <n v="0"/>
    <x v="0"/>
    <x v="0"/>
    <x v="0"/>
    <n v="0"/>
  </r>
  <r>
    <n v="7"/>
    <n v="7"/>
    <n v="0"/>
    <x v="0"/>
    <x v="0"/>
    <x v="0"/>
    <n v="0"/>
  </r>
  <r>
    <n v="7"/>
    <n v="8"/>
    <n v="0"/>
    <x v="0"/>
    <x v="0"/>
    <x v="0"/>
    <n v="0"/>
  </r>
  <r>
    <n v="7"/>
    <n v="9"/>
    <n v="0"/>
    <x v="0"/>
    <x v="0"/>
    <x v="0"/>
    <n v="0"/>
  </r>
  <r>
    <n v="7"/>
    <n v="10"/>
    <n v="0"/>
    <x v="0"/>
    <x v="0"/>
    <x v="0"/>
    <n v="0"/>
  </r>
  <r>
    <n v="7"/>
    <n v="11"/>
    <n v="0"/>
    <x v="0"/>
    <x v="0"/>
    <x v="0"/>
    <n v="0"/>
  </r>
  <r>
    <n v="7"/>
    <n v="12"/>
    <n v="0"/>
    <x v="0"/>
    <x v="0"/>
    <x v="0"/>
    <n v="0"/>
  </r>
  <r>
    <n v="7"/>
    <n v="13"/>
    <n v="0"/>
    <x v="0"/>
    <x v="0"/>
    <x v="0"/>
    <n v="0"/>
  </r>
  <r>
    <n v="7"/>
    <n v="14"/>
    <n v="0"/>
    <x v="0"/>
    <x v="0"/>
    <x v="0"/>
    <n v="0"/>
  </r>
  <r>
    <n v="7"/>
    <n v="15"/>
    <n v="0"/>
    <x v="0"/>
    <x v="0"/>
    <x v="0"/>
    <n v="0"/>
  </r>
  <r>
    <n v="7"/>
    <n v="16"/>
    <n v="0"/>
    <x v="0"/>
    <x v="0"/>
    <x v="0"/>
    <n v="0"/>
  </r>
  <r>
    <n v="7"/>
    <n v="17"/>
    <n v="0"/>
    <x v="0"/>
    <x v="0"/>
    <x v="0"/>
    <n v="0"/>
  </r>
  <r>
    <n v="7"/>
    <n v="18"/>
    <n v="0"/>
    <x v="0"/>
    <x v="0"/>
    <x v="0"/>
    <n v="0"/>
  </r>
  <r>
    <n v="7"/>
    <n v="19"/>
    <n v="0"/>
    <x v="0"/>
    <x v="0"/>
    <x v="0"/>
    <n v="0"/>
  </r>
  <r>
    <n v="7"/>
    <n v="20"/>
    <n v="0"/>
    <x v="0"/>
    <x v="0"/>
    <x v="0"/>
    <n v="0"/>
  </r>
  <r>
    <n v="8"/>
    <n v="1"/>
    <n v="0"/>
    <x v="0"/>
    <x v="0"/>
    <x v="0"/>
    <n v="0"/>
  </r>
  <r>
    <n v="8"/>
    <n v="2"/>
    <n v="0"/>
    <x v="0"/>
    <x v="0"/>
    <x v="0"/>
    <n v="0"/>
  </r>
  <r>
    <n v="8"/>
    <n v="3"/>
    <n v="0"/>
    <x v="0"/>
    <x v="0"/>
    <x v="0"/>
    <n v="0"/>
  </r>
  <r>
    <n v="8"/>
    <n v="4"/>
    <n v="0"/>
    <x v="0"/>
    <x v="0"/>
    <x v="0"/>
    <n v="0"/>
  </r>
  <r>
    <n v="8"/>
    <n v="5"/>
    <n v="0"/>
    <x v="0"/>
    <x v="0"/>
    <x v="0"/>
    <n v="0"/>
  </r>
  <r>
    <n v="8"/>
    <n v="6"/>
    <n v="0"/>
    <x v="0"/>
    <x v="0"/>
    <x v="0"/>
    <n v="0"/>
  </r>
  <r>
    <n v="8"/>
    <n v="7"/>
    <n v="0"/>
    <x v="0"/>
    <x v="0"/>
    <x v="0"/>
    <n v="0"/>
  </r>
  <r>
    <n v="8"/>
    <n v="8"/>
    <n v="0"/>
    <x v="0"/>
    <x v="0"/>
    <x v="0"/>
    <n v="0"/>
  </r>
  <r>
    <n v="8"/>
    <n v="9"/>
    <n v="0"/>
    <x v="0"/>
    <x v="0"/>
    <x v="0"/>
    <n v="0"/>
  </r>
  <r>
    <n v="8"/>
    <n v="10"/>
    <n v="0"/>
    <x v="0"/>
    <x v="0"/>
    <x v="0"/>
    <n v="0"/>
  </r>
  <r>
    <n v="8"/>
    <n v="11"/>
    <n v="0"/>
    <x v="0"/>
    <x v="0"/>
    <x v="0"/>
    <n v="0"/>
  </r>
  <r>
    <n v="8"/>
    <n v="12"/>
    <n v="0"/>
    <x v="0"/>
    <x v="0"/>
    <x v="0"/>
    <n v="0"/>
  </r>
  <r>
    <n v="8"/>
    <n v="13"/>
    <n v="0"/>
    <x v="0"/>
    <x v="0"/>
    <x v="0"/>
    <n v="0"/>
  </r>
  <r>
    <n v="8"/>
    <n v="14"/>
    <n v="0"/>
    <x v="0"/>
    <x v="0"/>
    <x v="0"/>
    <n v="0"/>
  </r>
  <r>
    <n v="8"/>
    <n v="15"/>
    <n v="0"/>
    <x v="0"/>
    <x v="0"/>
    <x v="0"/>
    <n v="0"/>
  </r>
  <r>
    <n v="8"/>
    <n v="16"/>
    <n v="0"/>
    <x v="0"/>
    <x v="0"/>
    <x v="0"/>
    <n v="0"/>
  </r>
  <r>
    <n v="8"/>
    <n v="17"/>
    <n v="0"/>
    <x v="0"/>
    <x v="0"/>
    <x v="0"/>
    <n v="0"/>
  </r>
  <r>
    <n v="8"/>
    <n v="18"/>
    <n v="0"/>
    <x v="0"/>
    <x v="0"/>
    <x v="0"/>
    <n v="0"/>
  </r>
  <r>
    <n v="8"/>
    <n v="19"/>
    <n v="0"/>
    <x v="0"/>
    <x v="0"/>
    <x v="0"/>
    <n v="0"/>
  </r>
  <r>
    <n v="8"/>
    <n v="20"/>
    <n v="0"/>
    <x v="0"/>
    <x v="0"/>
    <x v="0"/>
    <n v="0"/>
  </r>
  <r>
    <n v="9"/>
    <n v="1"/>
    <n v="0"/>
    <x v="0"/>
    <x v="0"/>
    <x v="0"/>
    <n v="0"/>
  </r>
  <r>
    <n v="9"/>
    <n v="2"/>
    <n v="0"/>
    <x v="0"/>
    <x v="0"/>
    <x v="0"/>
    <n v="0"/>
  </r>
  <r>
    <n v="9"/>
    <n v="3"/>
    <n v="0"/>
    <x v="0"/>
    <x v="0"/>
    <x v="0"/>
    <n v="0"/>
  </r>
  <r>
    <n v="9"/>
    <n v="4"/>
    <n v="0"/>
    <x v="0"/>
    <x v="0"/>
    <x v="0"/>
    <n v="0"/>
  </r>
  <r>
    <n v="9"/>
    <n v="5"/>
    <n v="0"/>
    <x v="0"/>
    <x v="0"/>
    <x v="0"/>
    <n v="0"/>
  </r>
  <r>
    <n v="9"/>
    <n v="6"/>
    <n v="0"/>
    <x v="0"/>
    <x v="0"/>
    <x v="0"/>
    <n v="0"/>
  </r>
  <r>
    <n v="9"/>
    <n v="7"/>
    <n v="0"/>
    <x v="0"/>
    <x v="0"/>
    <x v="0"/>
    <n v="0"/>
  </r>
  <r>
    <n v="9"/>
    <n v="8"/>
    <n v="0"/>
    <x v="0"/>
    <x v="0"/>
    <x v="0"/>
    <n v="0"/>
  </r>
  <r>
    <n v="9"/>
    <n v="9"/>
    <n v="0"/>
    <x v="0"/>
    <x v="0"/>
    <x v="0"/>
    <n v="0"/>
  </r>
  <r>
    <n v="9"/>
    <n v="10"/>
    <n v="0"/>
    <x v="0"/>
    <x v="0"/>
    <x v="0"/>
    <n v="0"/>
  </r>
  <r>
    <n v="9"/>
    <n v="11"/>
    <n v="0"/>
    <x v="0"/>
    <x v="0"/>
    <x v="0"/>
    <n v="0"/>
  </r>
  <r>
    <n v="9"/>
    <n v="12"/>
    <n v="0"/>
    <x v="0"/>
    <x v="0"/>
    <x v="0"/>
    <n v="0"/>
  </r>
  <r>
    <n v="9"/>
    <n v="13"/>
    <n v="0"/>
    <x v="0"/>
    <x v="0"/>
    <x v="0"/>
    <n v="0"/>
  </r>
  <r>
    <n v="9"/>
    <n v="14"/>
    <n v="0"/>
    <x v="0"/>
    <x v="0"/>
    <x v="0"/>
    <n v="0"/>
  </r>
  <r>
    <n v="9"/>
    <n v="15"/>
    <n v="0"/>
    <x v="0"/>
    <x v="0"/>
    <x v="0"/>
    <n v="0"/>
  </r>
  <r>
    <n v="9"/>
    <n v="16"/>
    <n v="0"/>
    <x v="0"/>
    <x v="0"/>
    <x v="0"/>
    <n v="0"/>
  </r>
  <r>
    <n v="9"/>
    <n v="17"/>
    <n v="0"/>
    <x v="0"/>
    <x v="0"/>
    <x v="0"/>
    <n v="0"/>
  </r>
  <r>
    <n v="9"/>
    <n v="18"/>
    <n v="0"/>
    <x v="0"/>
    <x v="0"/>
    <x v="0"/>
    <n v="0"/>
  </r>
  <r>
    <n v="9"/>
    <n v="19"/>
    <n v="0"/>
    <x v="0"/>
    <x v="0"/>
    <x v="0"/>
    <n v="0"/>
  </r>
  <r>
    <n v="9"/>
    <n v="20"/>
    <n v="0"/>
    <x v="0"/>
    <x v="0"/>
    <x v="0"/>
    <n v="0"/>
  </r>
  <r>
    <n v="10"/>
    <n v="1"/>
    <n v="0"/>
    <x v="0"/>
    <x v="0"/>
    <x v="0"/>
    <n v="0"/>
  </r>
  <r>
    <n v="10"/>
    <n v="2"/>
    <n v="0"/>
    <x v="0"/>
    <x v="0"/>
    <x v="0"/>
    <n v="0"/>
  </r>
  <r>
    <n v="10"/>
    <n v="3"/>
    <n v="0"/>
    <x v="0"/>
    <x v="0"/>
    <x v="0"/>
    <n v="0"/>
  </r>
  <r>
    <n v="10"/>
    <n v="4"/>
    <n v="0"/>
    <x v="0"/>
    <x v="0"/>
    <x v="0"/>
    <n v="0"/>
  </r>
  <r>
    <n v="10"/>
    <n v="5"/>
    <n v="0"/>
    <x v="0"/>
    <x v="0"/>
    <x v="0"/>
    <n v="0"/>
  </r>
  <r>
    <n v="10"/>
    <n v="6"/>
    <n v="0"/>
    <x v="0"/>
    <x v="0"/>
    <x v="0"/>
    <n v="0"/>
  </r>
  <r>
    <n v="10"/>
    <n v="7"/>
    <n v="0"/>
    <x v="0"/>
    <x v="0"/>
    <x v="0"/>
    <n v="0"/>
  </r>
  <r>
    <n v="10"/>
    <n v="8"/>
    <n v="0"/>
    <x v="0"/>
    <x v="0"/>
    <x v="0"/>
    <n v="0"/>
  </r>
  <r>
    <n v="10"/>
    <n v="9"/>
    <n v="0"/>
    <x v="0"/>
    <x v="0"/>
    <x v="0"/>
    <n v="0"/>
  </r>
  <r>
    <n v="10"/>
    <n v="10"/>
    <n v="0"/>
    <x v="0"/>
    <x v="0"/>
    <x v="0"/>
    <n v="0"/>
  </r>
  <r>
    <n v="10"/>
    <n v="11"/>
    <n v="0"/>
    <x v="0"/>
    <x v="0"/>
    <x v="0"/>
    <n v="0"/>
  </r>
  <r>
    <n v="10"/>
    <n v="12"/>
    <n v="0"/>
    <x v="0"/>
    <x v="0"/>
    <x v="0"/>
    <n v="0"/>
  </r>
  <r>
    <n v="10"/>
    <n v="13"/>
    <n v="0"/>
    <x v="0"/>
    <x v="0"/>
    <x v="0"/>
    <n v="0"/>
  </r>
  <r>
    <n v="10"/>
    <n v="14"/>
    <n v="0"/>
    <x v="0"/>
    <x v="0"/>
    <x v="0"/>
    <n v="0"/>
  </r>
  <r>
    <n v="10"/>
    <n v="15"/>
    <n v="0"/>
    <x v="0"/>
    <x v="0"/>
    <x v="0"/>
    <n v="0"/>
  </r>
  <r>
    <n v="10"/>
    <n v="16"/>
    <n v="0"/>
    <x v="0"/>
    <x v="0"/>
    <x v="0"/>
    <n v="0"/>
  </r>
  <r>
    <n v="10"/>
    <n v="17"/>
    <n v="0"/>
    <x v="0"/>
    <x v="0"/>
    <x v="0"/>
    <n v="0"/>
  </r>
  <r>
    <n v="10"/>
    <n v="18"/>
    <n v="0"/>
    <x v="0"/>
    <x v="0"/>
    <x v="0"/>
    <n v="0"/>
  </r>
  <r>
    <n v="10"/>
    <n v="19"/>
    <n v="0"/>
    <x v="0"/>
    <x v="0"/>
    <x v="0"/>
    <n v="0"/>
  </r>
  <r>
    <n v="10"/>
    <n v="20"/>
    <n v="0"/>
    <x v="0"/>
    <x v="0"/>
    <x v="0"/>
    <n v="0"/>
  </r>
  <r>
    <n v="11"/>
    <n v="1"/>
    <n v="0"/>
    <x v="0"/>
    <x v="0"/>
    <x v="0"/>
    <n v="0"/>
  </r>
  <r>
    <n v="11"/>
    <n v="2"/>
    <n v="0"/>
    <x v="0"/>
    <x v="0"/>
    <x v="0"/>
    <n v="0"/>
  </r>
  <r>
    <n v="11"/>
    <n v="3"/>
    <n v="0"/>
    <x v="0"/>
    <x v="0"/>
    <x v="0"/>
    <n v="0"/>
  </r>
  <r>
    <n v="11"/>
    <n v="4"/>
    <n v="0"/>
    <x v="0"/>
    <x v="0"/>
    <x v="0"/>
    <n v="0"/>
  </r>
  <r>
    <n v="11"/>
    <n v="5"/>
    <n v="0"/>
    <x v="0"/>
    <x v="0"/>
    <x v="0"/>
    <n v="0"/>
  </r>
  <r>
    <n v="11"/>
    <n v="6"/>
    <n v="0"/>
    <x v="0"/>
    <x v="0"/>
    <x v="0"/>
    <n v="0"/>
  </r>
  <r>
    <n v="11"/>
    <n v="7"/>
    <n v="0"/>
    <x v="0"/>
    <x v="0"/>
    <x v="0"/>
    <n v="0"/>
  </r>
  <r>
    <n v="11"/>
    <n v="8"/>
    <n v="0"/>
    <x v="0"/>
    <x v="0"/>
    <x v="0"/>
    <n v="0"/>
  </r>
  <r>
    <n v="11"/>
    <n v="9"/>
    <n v="0"/>
    <x v="0"/>
    <x v="0"/>
    <x v="0"/>
    <n v="0"/>
  </r>
  <r>
    <n v="11"/>
    <n v="10"/>
    <n v="0"/>
    <x v="0"/>
    <x v="0"/>
    <x v="0"/>
    <n v="0"/>
  </r>
  <r>
    <n v="11"/>
    <n v="11"/>
    <n v="0"/>
    <x v="0"/>
    <x v="0"/>
    <x v="0"/>
    <n v="0"/>
  </r>
  <r>
    <n v="11"/>
    <n v="12"/>
    <n v="0"/>
    <x v="0"/>
    <x v="0"/>
    <x v="0"/>
    <n v="0"/>
  </r>
  <r>
    <n v="11"/>
    <n v="13"/>
    <n v="0"/>
    <x v="0"/>
    <x v="0"/>
    <x v="0"/>
    <n v="0"/>
  </r>
  <r>
    <n v="11"/>
    <n v="14"/>
    <n v="0"/>
    <x v="0"/>
    <x v="0"/>
    <x v="0"/>
    <n v="0"/>
  </r>
  <r>
    <n v="11"/>
    <n v="15"/>
    <n v="0"/>
    <x v="0"/>
    <x v="0"/>
    <x v="0"/>
    <n v="0"/>
  </r>
  <r>
    <n v="11"/>
    <n v="16"/>
    <n v="0"/>
    <x v="0"/>
    <x v="0"/>
    <x v="0"/>
    <n v="0"/>
  </r>
  <r>
    <n v="11"/>
    <n v="17"/>
    <n v="0"/>
    <x v="0"/>
    <x v="0"/>
    <x v="0"/>
    <n v="0"/>
  </r>
  <r>
    <n v="11"/>
    <n v="18"/>
    <n v="0"/>
    <x v="0"/>
    <x v="0"/>
    <x v="0"/>
    <n v="0"/>
  </r>
  <r>
    <n v="11"/>
    <n v="19"/>
    <n v="0"/>
    <x v="0"/>
    <x v="0"/>
    <x v="0"/>
    <n v="0"/>
  </r>
  <r>
    <n v="11"/>
    <n v="20"/>
    <n v="0"/>
    <x v="0"/>
    <x v="0"/>
    <x v="0"/>
    <n v="0"/>
  </r>
  <r>
    <n v="12"/>
    <n v="1"/>
    <n v="0"/>
    <x v="0"/>
    <x v="0"/>
    <x v="0"/>
    <n v="0"/>
  </r>
  <r>
    <n v="12"/>
    <n v="2"/>
    <n v="0"/>
    <x v="0"/>
    <x v="0"/>
    <x v="0"/>
    <n v="0"/>
  </r>
  <r>
    <n v="12"/>
    <n v="3"/>
    <n v="0"/>
    <x v="0"/>
    <x v="0"/>
    <x v="0"/>
    <n v="0"/>
  </r>
  <r>
    <n v="12"/>
    <n v="4"/>
    <n v="0"/>
    <x v="0"/>
    <x v="0"/>
    <x v="0"/>
    <n v="0"/>
  </r>
  <r>
    <n v="12"/>
    <n v="5"/>
    <n v="0"/>
    <x v="0"/>
    <x v="0"/>
    <x v="0"/>
    <n v="0"/>
  </r>
  <r>
    <n v="12"/>
    <n v="6"/>
    <n v="0"/>
    <x v="0"/>
    <x v="0"/>
    <x v="0"/>
    <n v="0"/>
  </r>
  <r>
    <n v="12"/>
    <n v="7"/>
    <n v="0"/>
    <x v="0"/>
    <x v="0"/>
    <x v="0"/>
    <n v="0"/>
  </r>
  <r>
    <n v="12"/>
    <n v="8"/>
    <n v="0"/>
    <x v="0"/>
    <x v="0"/>
    <x v="0"/>
    <n v="0"/>
  </r>
  <r>
    <n v="12"/>
    <n v="9"/>
    <n v="0"/>
    <x v="0"/>
    <x v="0"/>
    <x v="0"/>
    <n v="0"/>
  </r>
  <r>
    <n v="12"/>
    <n v="10"/>
    <n v="0"/>
    <x v="0"/>
    <x v="0"/>
    <x v="0"/>
    <n v="0"/>
  </r>
  <r>
    <n v="12"/>
    <n v="11"/>
    <n v="0"/>
    <x v="0"/>
    <x v="0"/>
    <x v="0"/>
    <n v="0"/>
  </r>
  <r>
    <n v="12"/>
    <n v="12"/>
    <n v="0"/>
    <x v="0"/>
    <x v="0"/>
    <x v="0"/>
    <n v="0"/>
  </r>
  <r>
    <n v="12"/>
    <n v="13"/>
    <n v="0"/>
    <x v="0"/>
    <x v="0"/>
    <x v="0"/>
    <n v="0"/>
  </r>
  <r>
    <n v="12"/>
    <n v="14"/>
    <n v="0"/>
    <x v="0"/>
    <x v="0"/>
    <x v="0"/>
    <n v="0"/>
  </r>
  <r>
    <n v="12"/>
    <n v="15"/>
    <n v="0"/>
    <x v="0"/>
    <x v="0"/>
    <x v="0"/>
    <n v="0"/>
  </r>
  <r>
    <n v="12"/>
    <n v="16"/>
    <n v="0"/>
    <x v="0"/>
    <x v="0"/>
    <x v="0"/>
    <n v="0"/>
  </r>
  <r>
    <n v="12"/>
    <n v="17"/>
    <n v="0"/>
    <x v="0"/>
    <x v="0"/>
    <x v="0"/>
    <n v="0"/>
  </r>
  <r>
    <n v="12"/>
    <n v="18"/>
    <n v="0"/>
    <x v="0"/>
    <x v="0"/>
    <x v="0"/>
    <n v="0"/>
  </r>
  <r>
    <n v="12"/>
    <n v="19"/>
    <n v="0"/>
    <x v="0"/>
    <x v="0"/>
    <x v="0"/>
    <n v="0"/>
  </r>
  <r>
    <n v="12"/>
    <n v="20"/>
    <n v="0"/>
    <x v="0"/>
    <x v="0"/>
    <x v="0"/>
    <n v="0"/>
  </r>
  <r>
    <n v="13"/>
    <n v="1"/>
    <n v="0"/>
    <x v="0"/>
    <x v="0"/>
    <x v="0"/>
    <n v="0"/>
  </r>
  <r>
    <n v="13"/>
    <n v="2"/>
    <n v="0"/>
    <x v="0"/>
    <x v="0"/>
    <x v="0"/>
    <n v="0"/>
  </r>
  <r>
    <n v="13"/>
    <n v="3"/>
    <n v="0"/>
    <x v="0"/>
    <x v="0"/>
    <x v="0"/>
    <n v="0"/>
  </r>
  <r>
    <n v="13"/>
    <n v="4"/>
    <n v="0"/>
    <x v="0"/>
    <x v="0"/>
    <x v="0"/>
    <n v="0"/>
  </r>
  <r>
    <n v="13"/>
    <n v="5"/>
    <n v="0"/>
    <x v="0"/>
    <x v="0"/>
    <x v="0"/>
    <n v="0"/>
  </r>
  <r>
    <n v="13"/>
    <n v="6"/>
    <n v="0"/>
    <x v="0"/>
    <x v="0"/>
    <x v="0"/>
    <n v="0"/>
  </r>
  <r>
    <n v="13"/>
    <n v="7"/>
    <n v="0"/>
    <x v="0"/>
    <x v="0"/>
    <x v="0"/>
    <n v="0"/>
  </r>
  <r>
    <n v="13"/>
    <n v="8"/>
    <n v="0"/>
    <x v="0"/>
    <x v="0"/>
    <x v="0"/>
    <n v="0"/>
  </r>
  <r>
    <n v="13"/>
    <n v="9"/>
    <n v="0"/>
    <x v="0"/>
    <x v="0"/>
    <x v="0"/>
    <n v="0"/>
  </r>
  <r>
    <n v="13"/>
    <n v="10"/>
    <n v="0"/>
    <x v="0"/>
    <x v="0"/>
    <x v="0"/>
    <n v="0"/>
  </r>
  <r>
    <n v="13"/>
    <n v="11"/>
    <n v="0"/>
    <x v="0"/>
    <x v="0"/>
    <x v="0"/>
    <n v="0"/>
  </r>
  <r>
    <n v="13"/>
    <n v="12"/>
    <n v="0"/>
    <x v="0"/>
    <x v="0"/>
    <x v="0"/>
    <n v="0"/>
  </r>
  <r>
    <n v="13"/>
    <n v="13"/>
    <n v="0"/>
    <x v="0"/>
    <x v="0"/>
    <x v="0"/>
    <n v="0"/>
  </r>
  <r>
    <n v="13"/>
    <n v="14"/>
    <n v="0"/>
    <x v="0"/>
    <x v="0"/>
    <x v="0"/>
    <n v="0"/>
  </r>
  <r>
    <n v="13"/>
    <n v="15"/>
    <n v="0"/>
    <x v="0"/>
    <x v="0"/>
    <x v="0"/>
    <n v="0"/>
  </r>
  <r>
    <n v="13"/>
    <n v="16"/>
    <n v="0"/>
    <x v="0"/>
    <x v="0"/>
    <x v="0"/>
    <n v="0"/>
  </r>
  <r>
    <n v="13"/>
    <n v="17"/>
    <n v="0"/>
    <x v="0"/>
    <x v="0"/>
    <x v="0"/>
    <n v="0"/>
  </r>
  <r>
    <n v="13"/>
    <n v="18"/>
    <n v="0"/>
    <x v="0"/>
    <x v="0"/>
    <x v="0"/>
    <n v="0"/>
  </r>
  <r>
    <n v="13"/>
    <n v="19"/>
    <n v="0"/>
    <x v="0"/>
    <x v="0"/>
    <x v="0"/>
    <n v="0"/>
  </r>
  <r>
    <n v="13"/>
    <n v="20"/>
    <n v="0"/>
    <x v="0"/>
    <x v="0"/>
    <x v="0"/>
    <n v="0"/>
  </r>
  <r>
    <n v="14"/>
    <n v="1"/>
    <n v="0"/>
    <x v="0"/>
    <x v="0"/>
    <x v="0"/>
    <n v="0"/>
  </r>
  <r>
    <n v="14"/>
    <n v="2"/>
    <n v="0"/>
    <x v="0"/>
    <x v="0"/>
    <x v="0"/>
    <n v="0"/>
  </r>
  <r>
    <n v="14"/>
    <n v="3"/>
    <n v="0"/>
    <x v="0"/>
    <x v="0"/>
    <x v="0"/>
    <n v="0"/>
  </r>
  <r>
    <n v="14"/>
    <n v="4"/>
    <n v="0"/>
    <x v="0"/>
    <x v="0"/>
    <x v="0"/>
    <n v="0"/>
  </r>
  <r>
    <n v="14"/>
    <n v="5"/>
    <n v="0"/>
    <x v="0"/>
    <x v="0"/>
    <x v="0"/>
    <n v="0"/>
  </r>
  <r>
    <n v="14"/>
    <n v="6"/>
    <n v="0"/>
    <x v="0"/>
    <x v="0"/>
    <x v="0"/>
    <n v="0"/>
  </r>
  <r>
    <n v="14"/>
    <n v="7"/>
    <n v="0"/>
    <x v="0"/>
    <x v="0"/>
    <x v="0"/>
    <n v="0"/>
  </r>
  <r>
    <n v="14"/>
    <n v="8"/>
    <n v="0"/>
    <x v="0"/>
    <x v="0"/>
    <x v="0"/>
    <n v="0"/>
  </r>
  <r>
    <n v="14"/>
    <n v="9"/>
    <n v="0"/>
    <x v="0"/>
    <x v="0"/>
    <x v="0"/>
    <n v="0"/>
  </r>
  <r>
    <n v="14"/>
    <n v="10"/>
    <n v="0"/>
    <x v="0"/>
    <x v="0"/>
    <x v="0"/>
    <n v="0"/>
  </r>
  <r>
    <n v="14"/>
    <n v="11"/>
    <n v="0"/>
    <x v="0"/>
    <x v="0"/>
    <x v="0"/>
    <n v="0"/>
  </r>
  <r>
    <n v="14"/>
    <n v="12"/>
    <n v="0"/>
    <x v="0"/>
    <x v="0"/>
    <x v="0"/>
    <n v="0"/>
  </r>
  <r>
    <n v="14"/>
    <n v="13"/>
    <n v="0"/>
    <x v="0"/>
    <x v="0"/>
    <x v="0"/>
    <n v="0"/>
  </r>
  <r>
    <n v="14"/>
    <n v="14"/>
    <n v="0"/>
    <x v="0"/>
    <x v="0"/>
    <x v="0"/>
    <n v="0"/>
  </r>
  <r>
    <n v="14"/>
    <n v="15"/>
    <n v="0"/>
    <x v="0"/>
    <x v="0"/>
    <x v="0"/>
    <n v="0"/>
  </r>
  <r>
    <n v="14"/>
    <n v="16"/>
    <n v="0"/>
    <x v="0"/>
    <x v="0"/>
    <x v="0"/>
    <n v="0"/>
  </r>
  <r>
    <n v="14"/>
    <n v="17"/>
    <n v="0"/>
    <x v="0"/>
    <x v="0"/>
    <x v="0"/>
    <n v="0"/>
  </r>
  <r>
    <n v="14"/>
    <n v="18"/>
    <n v="0"/>
    <x v="0"/>
    <x v="0"/>
    <x v="0"/>
    <n v="0"/>
  </r>
  <r>
    <n v="14"/>
    <n v="19"/>
    <n v="0"/>
    <x v="0"/>
    <x v="0"/>
    <x v="0"/>
    <n v="0"/>
  </r>
  <r>
    <n v="14"/>
    <n v="20"/>
    <n v="0"/>
    <x v="0"/>
    <x v="0"/>
    <x v="0"/>
    <n v="0"/>
  </r>
  <r>
    <n v="15"/>
    <n v="1"/>
    <n v="0"/>
    <x v="0"/>
    <x v="0"/>
    <x v="0"/>
    <n v="0"/>
  </r>
  <r>
    <n v="15"/>
    <n v="2"/>
    <n v="0"/>
    <x v="0"/>
    <x v="0"/>
    <x v="0"/>
    <n v="0"/>
  </r>
  <r>
    <n v="15"/>
    <n v="3"/>
    <n v="0"/>
    <x v="0"/>
    <x v="0"/>
    <x v="0"/>
    <n v="0"/>
  </r>
  <r>
    <n v="15"/>
    <n v="4"/>
    <n v="0"/>
    <x v="0"/>
    <x v="0"/>
    <x v="0"/>
    <n v="0"/>
  </r>
  <r>
    <n v="15"/>
    <n v="5"/>
    <n v="0"/>
    <x v="0"/>
    <x v="0"/>
    <x v="0"/>
    <n v="0"/>
  </r>
  <r>
    <n v="15"/>
    <n v="6"/>
    <n v="0"/>
    <x v="0"/>
    <x v="0"/>
    <x v="0"/>
    <n v="0"/>
  </r>
  <r>
    <n v="15"/>
    <n v="7"/>
    <n v="0"/>
    <x v="0"/>
    <x v="0"/>
    <x v="0"/>
    <n v="0"/>
  </r>
  <r>
    <n v="15"/>
    <n v="8"/>
    <n v="0"/>
    <x v="0"/>
    <x v="0"/>
    <x v="0"/>
    <n v="0"/>
  </r>
  <r>
    <n v="15"/>
    <n v="9"/>
    <n v="0"/>
    <x v="0"/>
    <x v="0"/>
    <x v="0"/>
    <n v="0"/>
  </r>
  <r>
    <n v="15"/>
    <n v="10"/>
    <n v="0"/>
    <x v="0"/>
    <x v="0"/>
    <x v="0"/>
    <n v="0"/>
  </r>
  <r>
    <n v="15"/>
    <n v="11"/>
    <n v="0"/>
    <x v="0"/>
    <x v="0"/>
    <x v="0"/>
    <n v="0"/>
  </r>
  <r>
    <n v="15"/>
    <n v="12"/>
    <n v="0"/>
    <x v="0"/>
    <x v="0"/>
    <x v="0"/>
    <n v="0"/>
  </r>
  <r>
    <n v="15"/>
    <n v="13"/>
    <n v="0"/>
    <x v="0"/>
    <x v="0"/>
    <x v="0"/>
    <n v="0"/>
  </r>
  <r>
    <n v="15"/>
    <n v="14"/>
    <n v="0"/>
    <x v="0"/>
    <x v="0"/>
    <x v="0"/>
    <n v="0"/>
  </r>
  <r>
    <n v="15"/>
    <n v="15"/>
    <n v="0"/>
    <x v="0"/>
    <x v="0"/>
    <x v="0"/>
    <n v="0"/>
  </r>
  <r>
    <n v="15"/>
    <n v="16"/>
    <n v="0"/>
    <x v="0"/>
    <x v="0"/>
    <x v="0"/>
    <n v="0"/>
  </r>
  <r>
    <n v="15"/>
    <n v="17"/>
    <n v="0"/>
    <x v="0"/>
    <x v="0"/>
    <x v="0"/>
    <n v="0"/>
  </r>
  <r>
    <n v="15"/>
    <n v="18"/>
    <n v="0"/>
    <x v="0"/>
    <x v="0"/>
    <x v="0"/>
    <n v="0"/>
  </r>
  <r>
    <n v="15"/>
    <n v="19"/>
    <n v="0"/>
    <x v="0"/>
    <x v="0"/>
    <x v="0"/>
    <n v="0"/>
  </r>
  <r>
    <n v="15"/>
    <n v="20"/>
    <n v="0"/>
    <x v="0"/>
    <x v="0"/>
    <x v="0"/>
    <n v="0"/>
  </r>
  <r>
    <n v="16"/>
    <n v="1"/>
    <n v="0"/>
    <x v="0"/>
    <x v="0"/>
    <x v="0"/>
    <n v="0"/>
  </r>
  <r>
    <n v="16"/>
    <n v="2"/>
    <n v="0"/>
    <x v="0"/>
    <x v="0"/>
    <x v="0"/>
    <n v="0"/>
  </r>
  <r>
    <n v="16"/>
    <n v="3"/>
    <n v="0"/>
    <x v="0"/>
    <x v="0"/>
    <x v="0"/>
    <n v="0"/>
  </r>
  <r>
    <n v="16"/>
    <n v="4"/>
    <n v="0"/>
    <x v="0"/>
    <x v="0"/>
    <x v="0"/>
    <n v="0"/>
  </r>
  <r>
    <n v="16"/>
    <n v="5"/>
    <n v="0"/>
    <x v="0"/>
    <x v="0"/>
    <x v="0"/>
    <n v="0"/>
  </r>
  <r>
    <n v="16"/>
    <n v="6"/>
    <n v="0"/>
    <x v="0"/>
    <x v="0"/>
    <x v="0"/>
    <n v="0"/>
  </r>
  <r>
    <n v="16"/>
    <n v="7"/>
    <n v="0"/>
    <x v="0"/>
    <x v="0"/>
    <x v="0"/>
    <n v="0"/>
  </r>
  <r>
    <n v="16"/>
    <n v="8"/>
    <n v="0"/>
    <x v="0"/>
    <x v="0"/>
    <x v="0"/>
    <n v="0"/>
  </r>
  <r>
    <n v="16"/>
    <n v="9"/>
    <n v="0"/>
    <x v="0"/>
    <x v="0"/>
    <x v="0"/>
    <n v="0"/>
  </r>
  <r>
    <n v="16"/>
    <n v="10"/>
    <n v="0"/>
    <x v="0"/>
    <x v="0"/>
    <x v="0"/>
    <n v="0"/>
  </r>
  <r>
    <n v="16"/>
    <n v="11"/>
    <n v="0"/>
    <x v="0"/>
    <x v="0"/>
    <x v="0"/>
    <n v="0"/>
  </r>
  <r>
    <n v="16"/>
    <n v="12"/>
    <n v="0"/>
    <x v="0"/>
    <x v="0"/>
    <x v="0"/>
    <n v="0"/>
  </r>
  <r>
    <n v="16"/>
    <n v="13"/>
    <n v="0"/>
    <x v="0"/>
    <x v="0"/>
    <x v="0"/>
    <n v="0"/>
  </r>
  <r>
    <n v="16"/>
    <n v="14"/>
    <n v="0"/>
    <x v="0"/>
    <x v="0"/>
    <x v="0"/>
    <n v="0"/>
  </r>
  <r>
    <n v="16"/>
    <n v="15"/>
    <n v="0"/>
    <x v="0"/>
    <x v="0"/>
    <x v="0"/>
    <n v="0"/>
  </r>
  <r>
    <n v="16"/>
    <n v="16"/>
    <n v="0"/>
    <x v="0"/>
    <x v="0"/>
    <x v="0"/>
    <n v="0"/>
  </r>
  <r>
    <n v="16"/>
    <n v="17"/>
    <n v="0"/>
    <x v="0"/>
    <x v="0"/>
    <x v="0"/>
    <n v="0"/>
  </r>
  <r>
    <n v="16"/>
    <n v="18"/>
    <n v="0"/>
    <x v="0"/>
    <x v="0"/>
    <x v="0"/>
    <n v="0"/>
  </r>
  <r>
    <n v="16"/>
    <n v="19"/>
    <n v="0"/>
    <x v="0"/>
    <x v="0"/>
    <x v="0"/>
    <n v="0"/>
  </r>
  <r>
    <n v="16"/>
    <n v="20"/>
    <n v="0"/>
    <x v="0"/>
    <x v="0"/>
    <x v="0"/>
    <n v="0"/>
  </r>
  <r>
    <n v="17"/>
    <n v="1"/>
    <n v="0"/>
    <x v="0"/>
    <x v="0"/>
    <x v="0"/>
    <n v="0"/>
  </r>
  <r>
    <n v="17"/>
    <n v="2"/>
    <n v="0"/>
    <x v="0"/>
    <x v="0"/>
    <x v="0"/>
    <n v="0"/>
  </r>
  <r>
    <n v="17"/>
    <n v="3"/>
    <n v="0"/>
    <x v="0"/>
    <x v="0"/>
    <x v="0"/>
    <n v="0"/>
  </r>
  <r>
    <n v="17"/>
    <n v="4"/>
    <n v="0"/>
    <x v="0"/>
    <x v="0"/>
    <x v="0"/>
    <n v="0"/>
  </r>
  <r>
    <n v="17"/>
    <n v="5"/>
    <n v="0"/>
    <x v="0"/>
    <x v="0"/>
    <x v="0"/>
    <n v="0"/>
  </r>
  <r>
    <n v="17"/>
    <n v="6"/>
    <n v="0"/>
    <x v="0"/>
    <x v="0"/>
    <x v="0"/>
    <n v="0"/>
  </r>
  <r>
    <n v="17"/>
    <n v="7"/>
    <n v="0"/>
    <x v="0"/>
    <x v="0"/>
    <x v="0"/>
    <n v="0"/>
  </r>
  <r>
    <n v="17"/>
    <n v="8"/>
    <n v="0"/>
    <x v="0"/>
    <x v="0"/>
    <x v="0"/>
    <n v="0"/>
  </r>
  <r>
    <n v="17"/>
    <n v="9"/>
    <n v="0"/>
    <x v="0"/>
    <x v="0"/>
    <x v="0"/>
    <n v="0"/>
  </r>
  <r>
    <n v="17"/>
    <n v="10"/>
    <n v="0"/>
    <x v="0"/>
    <x v="0"/>
    <x v="0"/>
    <n v="0"/>
  </r>
  <r>
    <n v="17"/>
    <n v="11"/>
    <n v="0"/>
    <x v="0"/>
    <x v="0"/>
    <x v="0"/>
    <n v="0"/>
  </r>
  <r>
    <n v="17"/>
    <n v="12"/>
    <n v="0"/>
    <x v="0"/>
    <x v="0"/>
    <x v="0"/>
    <n v="0"/>
  </r>
  <r>
    <n v="17"/>
    <n v="13"/>
    <n v="0"/>
    <x v="0"/>
    <x v="0"/>
    <x v="0"/>
    <n v="0"/>
  </r>
  <r>
    <n v="17"/>
    <n v="14"/>
    <n v="0"/>
    <x v="0"/>
    <x v="0"/>
    <x v="0"/>
    <n v="0"/>
  </r>
  <r>
    <n v="17"/>
    <n v="15"/>
    <n v="0"/>
    <x v="0"/>
    <x v="0"/>
    <x v="0"/>
    <n v="0"/>
  </r>
  <r>
    <n v="17"/>
    <n v="16"/>
    <n v="0"/>
    <x v="0"/>
    <x v="0"/>
    <x v="0"/>
    <n v="0"/>
  </r>
  <r>
    <n v="17"/>
    <n v="17"/>
    <n v="0"/>
    <x v="0"/>
    <x v="0"/>
    <x v="0"/>
    <n v="0"/>
  </r>
  <r>
    <n v="17"/>
    <n v="18"/>
    <n v="0"/>
    <x v="0"/>
    <x v="0"/>
    <x v="0"/>
    <n v="0"/>
  </r>
  <r>
    <n v="17"/>
    <n v="19"/>
    <n v="0"/>
    <x v="0"/>
    <x v="0"/>
    <x v="0"/>
    <n v="0"/>
  </r>
  <r>
    <n v="17"/>
    <n v="20"/>
    <n v="0"/>
    <x v="0"/>
    <x v="0"/>
    <x v="0"/>
    <n v="0"/>
  </r>
  <r>
    <n v="18"/>
    <n v="1"/>
    <n v="0"/>
    <x v="0"/>
    <x v="0"/>
    <x v="0"/>
    <n v="0"/>
  </r>
  <r>
    <n v="18"/>
    <n v="2"/>
    <n v="0"/>
    <x v="0"/>
    <x v="0"/>
    <x v="0"/>
    <n v="0"/>
  </r>
  <r>
    <n v="18"/>
    <n v="3"/>
    <n v="0"/>
    <x v="0"/>
    <x v="0"/>
    <x v="0"/>
    <n v="0"/>
  </r>
  <r>
    <n v="18"/>
    <n v="4"/>
    <n v="0"/>
    <x v="0"/>
    <x v="0"/>
    <x v="0"/>
    <n v="0"/>
  </r>
  <r>
    <n v="18"/>
    <n v="5"/>
    <n v="0"/>
    <x v="0"/>
    <x v="0"/>
    <x v="0"/>
    <n v="0"/>
  </r>
  <r>
    <n v="18"/>
    <n v="6"/>
    <n v="0"/>
    <x v="0"/>
    <x v="0"/>
    <x v="0"/>
    <n v="0"/>
  </r>
  <r>
    <n v="18"/>
    <n v="7"/>
    <n v="0"/>
    <x v="0"/>
    <x v="0"/>
    <x v="0"/>
    <n v="0"/>
  </r>
  <r>
    <n v="18"/>
    <n v="8"/>
    <n v="0"/>
    <x v="0"/>
    <x v="0"/>
    <x v="0"/>
    <n v="0"/>
  </r>
  <r>
    <n v="18"/>
    <n v="9"/>
    <n v="0"/>
    <x v="0"/>
    <x v="0"/>
    <x v="0"/>
    <n v="0"/>
  </r>
  <r>
    <n v="18"/>
    <n v="10"/>
    <n v="0"/>
    <x v="0"/>
    <x v="0"/>
    <x v="0"/>
    <n v="0"/>
  </r>
  <r>
    <n v="18"/>
    <n v="11"/>
    <n v="0"/>
    <x v="0"/>
    <x v="0"/>
    <x v="0"/>
    <n v="0"/>
  </r>
  <r>
    <n v="18"/>
    <n v="12"/>
    <n v="0"/>
    <x v="0"/>
    <x v="0"/>
    <x v="0"/>
    <n v="0"/>
  </r>
  <r>
    <n v="18"/>
    <n v="13"/>
    <n v="0"/>
    <x v="0"/>
    <x v="0"/>
    <x v="0"/>
    <n v="0"/>
  </r>
  <r>
    <n v="18"/>
    <n v="14"/>
    <n v="0"/>
    <x v="0"/>
    <x v="0"/>
    <x v="0"/>
    <n v="0"/>
  </r>
  <r>
    <n v="18"/>
    <n v="15"/>
    <n v="0"/>
    <x v="0"/>
    <x v="0"/>
    <x v="0"/>
    <n v="0"/>
  </r>
  <r>
    <n v="18"/>
    <n v="16"/>
    <n v="0"/>
    <x v="0"/>
    <x v="0"/>
    <x v="0"/>
    <n v="0"/>
  </r>
  <r>
    <n v="18"/>
    <n v="17"/>
    <n v="0"/>
    <x v="0"/>
    <x v="0"/>
    <x v="0"/>
    <n v="0"/>
  </r>
  <r>
    <n v="18"/>
    <n v="18"/>
    <n v="0"/>
    <x v="0"/>
    <x v="0"/>
    <x v="0"/>
    <n v="0"/>
  </r>
  <r>
    <n v="18"/>
    <n v="19"/>
    <n v="0"/>
    <x v="0"/>
    <x v="0"/>
    <x v="0"/>
    <n v="0"/>
  </r>
  <r>
    <n v="18"/>
    <n v="20"/>
    <n v="0"/>
    <x v="0"/>
    <x v="0"/>
    <x v="0"/>
    <n v="0"/>
  </r>
  <r>
    <n v="19"/>
    <n v="1"/>
    <n v="0"/>
    <x v="0"/>
    <x v="0"/>
    <x v="0"/>
    <n v="0"/>
  </r>
  <r>
    <n v="19"/>
    <n v="2"/>
    <n v="0"/>
    <x v="0"/>
    <x v="0"/>
    <x v="0"/>
    <n v="0"/>
  </r>
  <r>
    <n v="19"/>
    <n v="3"/>
    <n v="0"/>
    <x v="0"/>
    <x v="0"/>
    <x v="0"/>
    <n v="0"/>
  </r>
  <r>
    <n v="19"/>
    <n v="4"/>
    <n v="0"/>
    <x v="0"/>
    <x v="0"/>
    <x v="0"/>
    <n v="0"/>
  </r>
  <r>
    <n v="19"/>
    <n v="5"/>
    <n v="0"/>
    <x v="0"/>
    <x v="0"/>
    <x v="0"/>
    <n v="0"/>
  </r>
  <r>
    <n v="19"/>
    <n v="6"/>
    <n v="0"/>
    <x v="0"/>
    <x v="0"/>
    <x v="0"/>
    <n v="0"/>
  </r>
  <r>
    <n v="19"/>
    <n v="7"/>
    <n v="0"/>
    <x v="0"/>
    <x v="0"/>
    <x v="0"/>
    <n v="0"/>
  </r>
  <r>
    <n v="19"/>
    <n v="8"/>
    <n v="0"/>
    <x v="0"/>
    <x v="0"/>
    <x v="0"/>
    <n v="0"/>
  </r>
  <r>
    <n v="19"/>
    <n v="9"/>
    <n v="0"/>
    <x v="0"/>
    <x v="0"/>
    <x v="0"/>
    <n v="0"/>
  </r>
  <r>
    <n v="19"/>
    <n v="10"/>
    <n v="0"/>
    <x v="0"/>
    <x v="0"/>
    <x v="0"/>
    <n v="0"/>
  </r>
  <r>
    <n v="19"/>
    <n v="11"/>
    <n v="0"/>
    <x v="0"/>
    <x v="0"/>
    <x v="0"/>
    <n v="0"/>
  </r>
  <r>
    <n v="19"/>
    <n v="12"/>
    <n v="0"/>
    <x v="0"/>
    <x v="0"/>
    <x v="0"/>
    <n v="0"/>
  </r>
  <r>
    <n v="19"/>
    <n v="13"/>
    <n v="0"/>
    <x v="0"/>
    <x v="0"/>
    <x v="0"/>
    <n v="0"/>
  </r>
  <r>
    <n v="19"/>
    <n v="14"/>
    <n v="0"/>
    <x v="0"/>
    <x v="0"/>
    <x v="0"/>
    <n v="0"/>
  </r>
  <r>
    <n v="19"/>
    <n v="15"/>
    <n v="0"/>
    <x v="0"/>
    <x v="0"/>
    <x v="0"/>
    <n v="0"/>
  </r>
  <r>
    <n v="19"/>
    <n v="16"/>
    <n v="0"/>
    <x v="0"/>
    <x v="0"/>
    <x v="0"/>
    <n v="0"/>
  </r>
  <r>
    <n v="19"/>
    <n v="17"/>
    <n v="0"/>
    <x v="0"/>
    <x v="0"/>
    <x v="0"/>
    <n v="0"/>
  </r>
  <r>
    <n v="19"/>
    <n v="18"/>
    <n v="0"/>
    <x v="0"/>
    <x v="0"/>
    <x v="0"/>
    <n v="0"/>
  </r>
  <r>
    <n v="19"/>
    <n v="19"/>
    <n v="0"/>
    <x v="0"/>
    <x v="0"/>
    <x v="0"/>
    <n v="0"/>
  </r>
  <r>
    <n v="19"/>
    <n v="20"/>
    <n v="0"/>
    <x v="0"/>
    <x v="0"/>
    <x v="0"/>
    <n v="0"/>
  </r>
  <r>
    <n v="20"/>
    <n v="1"/>
    <n v="0"/>
    <x v="0"/>
    <x v="0"/>
    <x v="0"/>
    <n v="0"/>
  </r>
  <r>
    <n v="20"/>
    <n v="2"/>
    <n v="0"/>
    <x v="0"/>
    <x v="0"/>
    <x v="0"/>
    <n v="0"/>
  </r>
  <r>
    <n v="20"/>
    <n v="3"/>
    <n v="0"/>
    <x v="0"/>
    <x v="0"/>
    <x v="0"/>
    <n v="0"/>
  </r>
  <r>
    <n v="20"/>
    <n v="4"/>
    <n v="0"/>
    <x v="0"/>
    <x v="0"/>
    <x v="0"/>
    <n v="0"/>
  </r>
  <r>
    <n v="20"/>
    <n v="5"/>
    <n v="0"/>
    <x v="0"/>
    <x v="0"/>
    <x v="0"/>
    <n v="0"/>
  </r>
  <r>
    <n v="20"/>
    <n v="6"/>
    <n v="0"/>
    <x v="0"/>
    <x v="0"/>
    <x v="0"/>
    <n v="0"/>
  </r>
  <r>
    <n v="20"/>
    <n v="7"/>
    <n v="0"/>
    <x v="0"/>
    <x v="0"/>
    <x v="0"/>
    <n v="0"/>
  </r>
  <r>
    <n v="20"/>
    <n v="8"/>
    <n v="0"/>
    <x v="0"/>
    <x v="0"/>
    <x v="0"/>
    <n v="0"/>
  </r>
  <r>
    <n v="20"/>
    <n v="9"/>
    <n v="0"/>
    <x v="0"/>
    <x v="0"/>
    <x v="0"/>
    <n v="0"/>
  </r>
  <r>
    <n v="20"/>
    <n v="10"/>
    <n v="0"/>
    <x v="0"/>
    <x v="0"/>
    <x v="0"/>
    <n v="0"/>
  </r>
  <r>
    <n v="20"/>
    <n v="11"/>
    <n v="0"/>
    <x v="0"/>
    <x v="0"/>
    <x v="0"/>
    <n v="0"/>
  </r>
  <r>
    <n v="20"/>
    <n v="12"/>
    <n v="0"/>
    <x v="0"/>
    <x v="0"/>
    <x v="0"/>
    <n v="0"/>
  </r>
  <r>
    <n v="20"/>
    <n v="13"/>
    <n v="0"/>
    <x v="0"/>
    <x v="0"/>
    <x v="0"/>
    <n v="0"/>
  </r>
  <r>
    <n v="20"/>
    <n v="14"/>
    <n v="0"/>
    <x v="0"/>
    <x v="0"/>
    <x v="0"/>
    <n v="0"/>
  </r>
  <r>
    <n v="20"/>
    <n v="15"/>
    <n v="0"/>
    <x v="0"/>
    <x v="0"/>
    <x v="0"/>
    <n v="0"/>
  </r>
  <r>
    <n v="20"/>
    <n v="16"/>
    <n v="0"/>
    <x v="0"/>
    <x v="0"/>
    <x v="0"/>
    <n v="0"/>
  </r>
  <r>
    <n v="20"/>
    <n v="17"/>
    <n v="0"/>
    <x v="0"/>
    <x v="0"/>
    <x v="0"/>
    <n v="0"/>
  </r>
  <r>
    <n v="20"/>
    <n v="18"/>
    <n v="0"/>
    <x v="0"/>
    <x v="0"/>
    <x v="0"/>
    <n v="0"/>
  </r>
  <r>
    <n v="20"/>
    <n v="19"/>
    <n v="0"/>
    <x v="0"/>
    <x v="0"/>
    <x v="0"/>
    <n v="0"/>
  </r>
  <r>
    <n v="20"/>
    <n v="20"/>
    <n v="0"/>
    <x v="0"/>
    <x v="0"/>
    <x v="0"/>
    <n v="0"/>
  </r>
  <r>
    <m/>
    <m/>
    <m/>
    <x v="1"/>
    <x v="1"/>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8A4DE3-6A52-4400-AF83-488415B13AE2}" name="TablaDinámica3"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O2:R10" firstHeaderRow="2" firstDataRow="2" firstDataCol="3"/>
  <pivotFields count="7">
    <pivotField compact="0" numFmtId="164" outline="0" showAll="0"/>
    <pivotField compact="0" outline="0" showAll="0"/>
    <pivotField compact="0" outline="0" showAll="0"/>
    <pivotField axis="axisRow" compact="0" outline="0" showAll="0">
      <items count="3">
        <item x="0"/>
        <item x="1"/>
        <item t="default"/>
      </items>
    </pivotField>
    <pivotField axis="axisRow" compact="0" numFmtId="1" outline="0" showAll="0">
      <items count="3">
        <item x="0"/>
        <item x="1"/>
        <item t="default"/>
      </items>
    </pivotField>
    <pivotField axis="axisRow" compact="0" outline="0" showAll="0">
      <items count="3">
        <item x="0"/>
        <item x="1"/>
        <item t="default"/>
      </items>
    </pivotField>
    <pivotField dataField="1" compact="0" outline="0" showAll="0"/>
  </pivotFields>
  <rowFields count="3">
    <field x="3"/>
    <field x="4"/>
    <field x="5"/>
  </rowFields>
  <rowItems count="7">
    <i>
      <x/>
      <x/>
      <x/>
    </i>
    <i t="default" r="1">
      <x/>
    </i>
    <i t="default">
      <x/>
    </i>
    <i>
      <x v="1"/>
      <x v="1"/>
      <x v="1"/>
    </i>
    <i t="default" r="1">
      <x v="1"/>
    </i>
    <i t="default">
      <x v="1"/>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C78042-4AE1-496D-A248-CB718E23F67F}" name="TablaDinámica2"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I2:K8" firstHeaderRow="2" firstDataRow="2" firstDataCol="2"/>
  <pivotFields count="7">
    <pivotField compact="0" numFmtId="164" outline="0" showAll="0"/>
    <pivotField compact="0" outline="0" showAll="0"/>
    <pivotField compact="0" outline="0" showAll="0"/>
    <pivotField compact="0" outline="0" showAll="0"/>
    <pivotField axis="axisRow" compact="0" numFmtId="1" outline="0" showAll="0">
      <items count="3">
        <item x="0"/>
        <item x="1"/>
        <item t="default"/>
      </items>
    </pivotField>
    <pivotField axis="axisRow" compact="0" outline="0" showAll="0">
      <items count="3">
        <item x="0"/>
        <item x="1"/>
        <item t="default"/>
      </items>
    </pivotField>
    <pivotField dataField="1" compact="0" outline="0" showAll="0"/>
  </pivotFields>
  <rowFields count="2">
    <field x="4"/>
    <field x="5"/>
  </rowFields>
  <rowItems count="5">
    <i>
      <x/>
      <x/>
    </i>
    <i t="default">
      <x/>
    </i>
    <i>
      <x v="1"/>
      <x v="1"/>
    </i>
    <i t="default">
      <x v="1"/>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2" xr16:uid="{10A613BF-1AA9-4D75-9078-3206639D857A}" autoFormatId="16" applyNumberFormats="0" applyBorderFormats="0" applyFontFormats="0" applyPatternFormats="0" applyAlignmentFormats="0" applyWidthHeightFormats="0">
  <queryTableRefresh nextId="11" unboundColumnsRight="2">
    <queryTableFields count="7">
      <queryTableField id="1" name="Material" tableColumnId="1"/>
      <queryTableField id="2" name="Texto breve de material" tableColumnId="2"/>
      <queryTableField id="7" name="Stock total" tableColumnId="7"/>
      <queryTableField id="3" name="UMB" tableColumnId="3"/>
      <queryTableField id="4" name="$final" tableColumnId="4"/>
      <queryTableField id="9" dataBound="0" tableColumnId="5"/>
      <queryTableField id="10"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3" xr16:uid="{15193168-7853-4E25-A18F-F4AC55FCCA51}" autoFormatId="16" applyNumberFormats="0" applyBorderFormats="0" applyFontFormats="0" applyPatternFormats="0" applyAlignmentFormats="0" applyWidthHeightFormats="0">
  <queryTableRefresh nextId="5">
    <queryTableFields count="4">
      <queryTableField id="1" name="Material" tableColumnId="1"/>
      <queryTableField id="2" name="Texto breve" tableColumnId="2"/>
      <queryTableField id="3" name="Fin período validez" tableColumnId="3"/>
      <queryTableField id="4" name="$Final" tableColumnId="4"/>
    </queryTableFields>
  </queryTableRefresh>
</queryTable>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6">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1">
    <v>13</v>
    <v>3</v>
  </rv>
  <rv s="2">
    <v>13</v>
    <v>1</v>
  </rv>
</rvData>
</file>

<file path=xl/richData/rdrichvaluestructure.xml><?xml version="1.0" encoding="utf-8"?>
<rvStructures xmlns="http://schemas.microsoft.com/office/spreadsheetml/2017/richdata" count="3">
  <s t="_localImage">
    <k n="_rvRel:LocalImageIdentifier" t="i"/>
    <k n="CalcOrigin" t="i"/>
  </s>
  <s t="_error">
    <k n="errorType" t="i"/>
    <k n="subType" t="i"/>
  </s>
  <s t="_error">
    <k n="errorType" t="i"/>
    <k n="propagated" t="b"/>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06547D-6FFC-4CC1-97EC-D0784F882784}" name="Sheet1__2" displayName="Sheet1__2" ref="A199:G1227" tableType="queryTable" totalsRowShown="0">
  <autoFilter ref="A199:G1227" xr:uid="{A706547D-6FFC-4CC1-97EC-D0784F882784}"/>
  <sortState xmlns:xlrd2="http://schemas.microsoft.com/office/spreadsheetml/2017/richdata2" ref="A200:G1227">
    <sortCondition descending="1" ref="E200:E1227"/>
  </sortState>
  <tableColumns count="7">
    <tableColumn id="1" xr3:uid="{AAD63B22-AE64-4954-B77B-808169B64FC0}" uniqueName="1" name="Material" queryTableFieldId="1"/>
    <tableColumn id="2" xr3:uid="{5FC8D83B-1FE0-4574-A345-13024FB156AA}" uniqueName="2" name="Texto breve de material" queryTableFieldId="2" dataDxfId="1476"/>
    <tableColumn id="7" xr3:uid="{FF261CC6-6E9A-406B-BCAC-7F8BEB0738F6}" uniqueName="7" name="Stock total" queryTableFieldId="7"/>
    <tableColumn id="3" xr3:uid="{E1C355AA-24B9-411E-A522-D92A74FF8F4A}" uniqueName="3" name="UMB" queryTableFieldId="3" dataDxfId="1475"/>
    <tableColumn id="4" xr3:uid="{24D5A73B-A0F4-4AEB-9C6B-69E422EA715A}" uniqueName="4" name="$final" queryTableFieldId="4"/>
    <tableColumn id="5" xr3:uid="{8CC12627-EB39-4E61-B2E5-160993604ED5}" uniqueName="5" name="NOMBRE" queryTableFieldId="9" dataDxfId="1474">
      <calculatedColumnFormula>IFERROR(IF(LEFT(B200,4)="TELA",LEFT(REPLACE(B200,1,9,""),FIND(" ",REPLACE(B200,1,9,""),1)),LEFT(B200,FIND(" ",B200,1))),0)</calculatedColumnFormula>
    </tableColumn>
    <tableColumn id="6" xr3:uid="{25DE7F66-F6AD-40EB-A157-DB3C439DE31C}" uniqueName="6" name="DESPERDICIO" queryTableFieldId="10" dataDxfId="1473">
      <calculatedColumnFormula>IFERROR(VLOOKUP(Sheet1__2[[#This Row],[NOMBRE]],B:F,5,0),1)</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6A8D74-3370-4D0D-93D7-37536AAAA6A7}" name="Sheet1__3" displayName="Sheet1__3" ref="A1:D1250" tableType="queryTable" totalsRowShown="0">
  <autoFilter ref="A1:D1250" xr:uid="{256A8D74-3370-4D0D-93D7-37536AAAA6A7}"/>
  <sortState xmlns:xlrd2="http://schemas.microsoft.com/office/spreadsheetml/2017/richdata2" ref="A2:D1250">
    <sortCondition descending="1" ref="C2:C1250"/>
  </sortState>
  <tableColumns count="4">
    <tableColumn id="1" xr3:uid="{D6639387-F837-4C14-BC2E-10D2E3608BF6}" uniqueName="1" name="Material" queryTableFieldId="1"/>
    <tableColumn id="2" xr3:uid="{53D6F8FF-E1BF-481E-9560-B936BA023480}" uniqueName="2" name="Texto breve" queryTableFieldId="2" dataDxfId="1472"/>
    <tableColumn id="3" xr3:uid="{5113BE39-A373-4202-BEF4-8B3A9DFD0714}" uniqueName="3" name="Fin período validez" queryTableFieldId="3" dataDxfId="1471"/>
    <tableColumn id="4" xr3:uid="{67086A70-E98E-4F1E-8B48-02F83F08F9E1}" uniqueName="4" name="$Final"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0F1527-8E9E-4B70-87D8-890F01BF1B21}" name="Tabla83" displayName="Tabla83" ref="A1:A388" totalsRowShown="0" headerRowDxfId="1455" dataDxfId="1453" headerRowBorderDxfId="1454" tableBorderDxfId="1452" totalsRowBorderDxfId="1451">
  <autoFilter ref="A1:A388" xr:uid="{D10F1527-8E9E-4B70-87D8-890F01BF1B21}"/>
  <sortState xmlns:xlrd2="http://schemas.microsoft.com/office/spreadsheetml/2017/richdata2" ref="A2:A387">
    <sortCondition ref="A2:A387"/>
  </sortState>
  <tableColumns count="1">
    <tableColumn id="1" xr3:uid="{D5D8B4F3-0BC9-41D0-8B8A-C1851F0AF346}" name="CLASE" dataDxfId="145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341643-2877-4272-A151-2361DCB02836}" name="Tabla82" displayName="Tabla82" ref="M1:N245" totalsRowShown="0" headerRowDxfId="1449" dataDxfId="1447" headerRowBorderDxfId="1448" tableBorderDxfId="1446">
  <autoFilter ref="M1:N245" xr:uid="{23341643-2877-4272-A151-2361DCB02836}"/>
  <tableColumns count="2">
    <tableColumn id="1" xr3:uid="{0AE7D15A-6A9F-4FF8-8F6B-F146B249F1B9}" name="COLOR" dataDxfId="1445"/>
    <tableColumn id="2" xr3:uid="{D9F103A2-48FF-4142-8DD5-044775E3CDD3}" name="X" dataDxfId="144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F574DD89-A744-449D-92F7-55CE38FF848E}" name="Tabla85" displayName="Tabla85" ref="AG2:AK8" totalsRowShown="0" headerRowDxfId="1429" dataDxfId="1427" headerRowBorderDxfId="1428" tableBorderDxfId="1426" totalsRowBorderDxfId="1425">
  <tableColumns count="5">
    <tableColumn id="1" xr3:uid="{4A8FA17A-1025-41D9-BB6C-599DE7D599A2}" name="PAIS ORIGEN" dataDxfId="1424"/>
    <tableColumn id="2" xr3:uid="{1B8CEDF1-1582-4BF0-BDB3-0D834E4EA75A}" name="PAIS DESTINO" dataDxfId="1423"/>
    <tableColumn id="3" xr3:uid="{5ED86464-52A8-4D4A-A89E-582AA646017D}" name="TASA" dataDxfId="1422"/>
    <tableColumn id="4" xr3:uid="{5491ED3B-B923-44CE-B7B0-04406A4C4A49}" name="FACTOR" dataDxfId="1421"/>
    <tableColumn id="5" xr3:uid="{FF858DDF-BF3C-4864-A813-FAE5B4AB3050}" name="VALOR DE CONVERSION" dataDxfId="1420"/>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3C99BD-1DCC-46D0-AD11-7D0E72971451}" name="Tabla385" displayName="Tabla385" ref="B45:M81" totalsRowShown="0" headerRowDxfId="1409" headerRowBorderDxfId="1408" tableBorderDxfId="1407">
  <autoFilter ref="B45:M81" xr:uid="{C03E1949-F250-423D-BAF6-9CB2CE6E25B9}"/>
  <tableColumns count="12">
    <tableColumn id="1" xr3:uid="{16BE0848-00AC-4C92-A973-C0A155B0F150}" name="No." dataDxfId="1406"/>
    <tableColumn id="2" xr3:uid="{67315AC1-8FC8-4D26-BB42-A1BAC51F87D7}" name="CODIGO" dataDxfId="1405"/>
    <tableColumn id="3" xr3:uid="{D9ECAA02-135E-43FF-9C59-11F65F6B959D}" name="DESCRIPCION   EMPAQUE   AZZORTI" dataDxfId="1404"/>
    <tableColumn id="4" xr3:uid="{1EE2167E-EAE2-4ED6-ACF9-E469A93E6EB9}" name="02" dataDxfId="1403"/>
    <tableColumn id="5" xr3:uid="{20A5B46B-B393-4DD2-84E6-8EC1A5C510D1}" name="PERFIL" dataDxfId="1402"/>
    <tableColumn id="6" xr3:uid="{1D91E009-ACD7-43AF-A126-82731C7FA3B9}" name="XXXX3" dataDxfId="1401"/>
    <tableColumn id="7" xr3:uid="{6BDA238F-E4C6-4596-BE24-D63634825F69}" name="XXXX4" dataDxfId="1400"/>
    <tableColumn id="8" xr3:uid="{813B6736-1C66-41E4-B7C5-D53B6C95358D}" name="UND" dataDxfId="1399" dataCellStyle="Millares"/>
    <tableColumn id="9" xr3:uid="{AABA92A2-7964-40DF-A452-179BFB557A40}" name="CONS." dataDxfId="1398" dataCellStyle="Millares"/>
    <tableColumn id="10" xr3:uid="{730DDD31-69DA-4DF6-A756-AAC22FE99A02}" name="COSTO" dataDxfId="1397" dataCellStyle="Moneda"/>
    <tableColumn id="13" xr3:uid="{29A3CBCC-97DF-4867-9DFA-71667DEB5BDD}" name="0" dataDxfId="1396" dataCellStyle="Moneda">
      <calculatedColumnFormula>+K46*J46</calculatedColumnFormula>
    </tableColumn>
    <tableColumn id="14" xr3:uid="{4CF43A79-BC3F-491D-ABA0-620EAE417C89}" name="05" dataDxfId="1395" dataCellStyle="Porcentaje">
      <calculatedColumnFormula>IFERROR(+L46/($L$123+$L$139),0)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2F4F935-27CC-4EBE-9A5D-FA3DC3C572E6}" name="Tabla186" displayName="Tabla186" ref="B9:M44" totalsRowShown="0" headerRowDxfId="1394" headerRowBorderDxfId="1393" tableBorderDxfId="1392">
  <autoFilter ref="B9:M44" xr:uid="{DCDD820D-2967-48F9-85A3-41D854D95892}"/>
  <tableColumns count="12">
    <tableColumn id="1" xr3:uid="{53FB9D19-1850-4F3F-9F43-831887C4E978}" name="No." dataDxfId="1391"/>
    <tableColumn id="2" xr3:uid="{56E23777-B91D-4E59-948B-F9B72AEB9548}" name="CODIGO" dataDxfId="1390"/>
    <tableColumn id="3" xr3:uid="{6D6BA867-6959-4608-96AF-99BFCE5A5BB0}" name="DESCRIPCION" dataDxfId="1389">
      <calculatedColumnFormula>VLOOKUP(TEXT(C10,0),#REF!,2,0)</calculatedColumnFormula>
    </tableColumn>
    <tableColumn id="4" xr3:uid="{52F7C811-2FCF-465E-9711-4E9F1B85BB7C}" name="COD INT TELA LEGO" dataDxfId="1388"/>
    <tableColumn id="5" xr3:uid="{A8D0F60F-6616-4315-A8F8-D41FF24E7AF2}" name="$ TELA BASE ESTAMP" dataDxfId="1387"/>
    <tableColumn id="6" xr3:uid="{B0F686B9-D855-4553-B8B3-8E258BC54900}" name="$  ESTAMP" dataDxfId="1386"/>
    <tableColumn id="7" xr3:uid="{4C7352ED-BAD2-423E-B585-19F5ED934A56}" name="TIPO ESTAMP" dataDxfId="1385"/>
    <tableColumn id="8" xr3:uid="{DA96DAB9-7958-4C1A-AA6E-7E0419698BBB}" name="UND" dataDxfId="1384" dataCellStyle="Millares">
      <calculatedColumnFormula>IFERROR(VLOOKUP((C10),'$ LEGO'!A:D,4,0),0)</calculatedColumnFormula>
    </tableColumn>
    <tableColumn id="9" xr3:uid="{4FA16C9E-CB81-42D8-ABE0-75CA040448A2}" name="CONS." dataDxfId="1383" dataCellStyle="Millares"/>
    <tableColumn id="10" xr3:uid="{EBDA5923-FC25-4232-9F5D-8464B6D85913}" name="COSTO" dataDxfId="1382" dataCellStyle="Moneda">
      <calculatedColumnFormula>IF(E10=0,IFERROR(VLOOKUP(TEXT(C10,0),#REF!,7,0),0),F10+G10)</calculatedColumnFormula>
    </tableColumn>
    <tableColumn id="13" xr3:uid="{0D8E7DAD-CA8C-49B1-832E-EEB21B006698}" name="TOTAL   ING" dataDxfId="1381" dataCellStyle="Moneda">
      <calculatedColumnFormula>+K10*J10</calculatedColumnFormula>
    </tableColumn>
    <tableColumn id="14" xr3:uid="{935DB908-A4B8-4386-A7DF-D14434F13ADF}" name="% PART" dataDxfId="1380" dataCellStyle="Porcentaje">
      <calculatedColumnFormula>IFERROR(+L10/($L$123+$L$139),0)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C1F979-1C6B-4BB4-B2F2-2E7DAC1EFD6D}" name="Tabla1287" displayName="Tabla1287" ref="P9:S82" totalsRowShown="0" headerRowDxfId="1379" dataDxfId="1377" headerRowBorderDxfId="1378" tableBorderDxfId="1376">
  <autoFilter ref="P9:S82" xr:uid="{645A9231-FB9A-4BDC-8620-60D8ADB77CF5}"/>
  <tableColumns count="4">
    <tableColumn id="1" xr3:uid="{2A271011-17D2-471C-9D33-EB2DDAF10347}" name="TpP" dataDxfId="1375"/>
    <tableColumn id="2" xr3:uid="{E8D8EA45-C171-42EC-9A90-D1721394B26C}" name="Componente" dataDxfId="1374">
      <calculatedColumnFormula>IF(J10&gt;0,LEFT(C10,7),0)</calculatedColumnFormula>
    </tableColumn>
    <tableColumn id="3" xr3:uid="{F701599D-B68C-485E-9AB3-0CD4E28B62ED}" name="0" dataDxfId="1373"/>
    <tableColumn id="4" xr3:uid="{CADA010A-DA16-4FCF-8384-48D44511E3AC}" name="Cantidad" dataDxfId="1372" dataCellStyle="Milla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24754E-CC11-4D70-829C-E02C8ACE4E9C}" name="Tabla1388" displayName="Tabla1388" ref="B82:M122" totalsRowShown="0" headerRowDxfId="1371" headerRowBorderDxfId="1370" tableBorderDxfId="1369">
  <autoFilter ref="B82:M122" xr:uid="{9263502D-8F48-43CD-BD02-698DAE8DBED0}"/>
  <tableColumns count="12">
    <tableColumn id="1" xr3:uid="{90602E53-07DE-4DF6-90F6-5C4AA56C4A87}" name="No." dataDxfId="1368"/>
    <tableColumn id="2" xr3:uid="{46DA1C65-4A9A-43F2-BF5F-82289D0479DD}" name="CODIGO" dataDxfId="1367"/>
    <tableColumn id="3" xr3:uid="{63C94624-1F5D-46C8-9130-18AEBBC80FDF}" name="DESCRIPCION   EMPAQUE      LIVVA" dataDxfId="1366">
      <calculatedColumnFormula>IFERROR(VLOOKUP(C83,'$ LEGO'!A:B,2,0),"")</calculatedColumnFormula>
    </tableColumn>
    <tableColumn id="4" xr3:uid="{066969A1-FFCE-46ED-8719-ABBB0E908957}" name="CODIGO2" dataDxfId="1365"/>
    <tableColumn id="5" xr3:uid="{9EDCC406-4EA7-4DA5-AEAD-5C069466AA10}" name="PERFIL" dataDxfId="1364"/>
    <tableColumn id="6" xr3:uid="{8BD2D771-2B96-4199-87DF-E69387166DC1}" name="XXXX" dataDxfId="1363"/>
    <tableColumn id="7" xr3:uid="{9FE6733C-2254-44CE-9AA0-4D35F4563892}" name="XXXX3" dataDxfId="1362"/>
    <tableColumn id="8" xr3:uid="{8C71B412-C320-48DE-B026-763DA92DD5D9}" name="UND" dataDxfId="1361" dataCellStyle="Millares">
      <calculatedColumnFormula>IFERROR(VLOOKUP((C83),'$ LEGO'!A:D,4,0),0)</calculatedColumnFormula>
    </tableColumn>
    <tableColumn id="9" xr3:uid="{AA22C36C-287F-4BC1-AB89-E27355A61B31}" name="CONSUMO" dataDxfId="1360" dataCellStyle="Millares"/>
    <tableColumn id="10" xr3:uid="{925F5617-3969-4593-816B-5D8674829D61}" name="COSTO" dataDxfId="1359" dataCellStyle="Moneda">
      <calculatedColumnFormula>VLOOKUP(Tabla1388[[#This Row],[CODIGO]],'$ LEGO'!A:E,5,0)</calculatedColumnFormula>
    </tableColumn>
    <tableColumn id="11" xr3:uid="{BD5C0816-16E3-4AFC-A69D-946AD04616EA}" name="0" dataDxfId="1358" dataCellStyle="Moneda">
      <calculatedColumnFormula>+K83*J83</calculatedColumnFormula>
    </tableColumn>
    <tableColumn id="12" xr3:uid="{2FE52388-762D-4EF4-A904-DD028E0BB654}" name="04" dataDxfId="1357" dataCellStyle="Porcentaje">
      <calculatedColumnFormula>IFERROR(+L83/($L$123+$L$139),0)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B525060-156B-494B-85F0-3A66CEAF3208}" name="Tabla38510" displayName="Tabla38510" ref="B45:M81" totalsRowShown="0" headerRowDxfId="1338" headerRowBorderDxfId="1337" tableBorderDxfId="1336">
  <autoFilter ref="B45:M81" xr:uid="{C03E1949-F250-423D-BAF6-9CB2CE6E25B9}"/>
  <tableColumns count="12">
    <tableColumn id="1" xr3:uid="{02BF1F9F-520E-4A4B-A4A3-7DAED1831401}" name="No." dataDxfId="1335"/>
    <tableColumn id="2" xr3:uid="{7655C00C-CDF5-4FB9-BE10-1C824DA810BA}" name="CODIGO" dataDxfId="1334"/>
    <tableColumn id="3" xr3:uid="{2958A857-9E22-4A6B-8CE8-3DD243569D6A}" name="DESCRIPCION   EMPAQUE   AZZORTI" dataDxfId="1333"/>
    <tableColumn id="4" xr3:uid="{7149510F-A012-431A-9B7A-16DA59F219F3}" name="02" dataDxfId="1332"/>
    <tableColumn id="5" xr3:uid="{5047D804-1BAF-4241-860F-94B1D651EEA8}" name="PERFIL" dataDxfId="1331"/>
    <tableColumn id="6" xr3:uid="{0DFDB593-BF22-4EE9-A0EF-49FC7BC03A22}" name="XXXX3" dataDxfId="1330"/>
    <tableColumn id="7" xr3:uid="{68BB1EAA-C033-4D91-ACB7-5F755B7E5557}" name="XXXX4" dataDxfId="1329"/>
    <tableColumn id="8" xr3:uid="{EBFB0188-78DF-4AE5-83DC-FFAE3DB8665A}" name="UND" dataDxfId="1328" dataCellStyle="Millares"/>
    <tableColumn id="9" xr3:uid="{EB250009-7C28-415B-B377-1AF16C8DA1AD}" name="CONS." dataDxfId="1327" dataCellStyle="Millares"/>
    <tableColumn id="10" xr3:uid="{831624F9-545F-480D-9CBD-08E07202B6C2}" name="COSTO" dataDxfId="1326" dataCellStyle="Moneda"/>
    <tableColumn id="13" xr3:uid="{B156FA61-388E-4AF9-B973-7957FDBDAD32}" name="0" dataDxfId="1325" dataCellStyle="Moneda">
      <calculatedColumnFormula>+K46*J46</calculatedColumnFormula>
    </tableColumn>
    <tableColumn id="14" xr3:uid="{4AD5234B-6273-4552-8CAA-58537D8C7CE1}" name="05" dataDxfId="1324" dataCellStyle="Porcentaje">
      <calculatedColumnFormula>IFERROR(+L46/($L$123+$L$139),0)</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EF8D6CC-D3A9-4960-BC43-E361562C2DAA}" name="Tabla18611" displayName="Tabla18611" ref="B9:M44" totalsRowShown="0" headerRowDxfId="1323" headerRowBorderDxfId="1322" tableBorderDxfId="1321">
  <autoFilter ref="B9:M44" xr:uid="{DCDD820D-2967-48F9-85A3-41D854D95892}"/>
  <tableColumns count="12">
    <tableColumn id="1" xr3:uid="{868C361D-DC95-41B5-9B35-1133237752F9}" name="No." dataDxfId="1320"/>
    <tableColumn id="2" xr3:uid="{A30090C6-1EDC-4D12-A2B8-F6FBDA2A9251}" name="CODIGO" dataDxfId="1319"/>
    <tableColumn id="3" xr3:uid="{905588BC-9B1A-4B99-BB59-A0603876E030}" name="DESCRIPCION" dataDxfId="1318">
      <calculatedColumnFormula>VLOOKUP(TEXT(C10,0),#REF!,2,0)</calculatedColumnFormula>
    </tableColumn>
    <tableColumn id="4" xr3:uid="{2E07E620-377D-46EE-98EC-5D6B75C0646F}" name="COD INT TELA LEGO" dataDxfId="1317"/>
    <tableColumn id="5" xr3:uid="{B69C9623-C5B6-407F-A8BF-ADCBF6C25503}" name="$ TELA BASE ESTAMP" dataDxfId="1316"/>
    <tableColumn id="6" xr3:uid="{FC307AD7-2595-416D-8EA2-EA1B62C8CD0E}" name="$  ESTAMP" dataDxfId="1315"/>
    <tableColumn id="7" xr3:uid="{68454FC7-329B-41B5-8ABB-ECBD81164D2B}" name="TIPO ESTAMP" dataDxfId="1314"/>
    <tableColumn id="8" xr3:uid="{F1433C96-C11F-4304-8D0E-66EE98A7C848}" name="UND" dataDxfId="1313" dataCellStyle="Millares">
      <calculatedColumnFormula>IFERROR(VLOOKUP((C10),'$ LEGO'!A:D,4,0),0)</calculatedColumnFormula>
    </tableColumn>
    <tableColumn id="9" xr3:uid="{E8C50C92-2A92-4FD2-A9D4-35FE27823AA1}" name="CONS." dataDxfId="1312" dataCellStyle="Millares"/>
    <tableColumn id="10" xr3:uid="{C2A639C0-C39B-483A-A023-46A4810E1C41}" name="COSTO" dataDxfId="1311" dataCellStyle="Moneda">
      <calculatedColumnFormula>IF(E10=0,IFERROR(VLOOKUP(TEXT(C10,0),#REF!,7,0),0),F10+G10)</calculatedColumnFormula>
    </tableColumn>
    <tableColumn id="13" xr3:uid="{3767E5C7-39B6-4F1D-A1F0-4E56652DD440}" name="TOTAL   ING" dataDxfId="1310" dataCellStyle="Moneda">
      <calculatedColumnFormula>+K10*J10</calculatedColumnFormula>
    </tableColumn>
    <tableColumn id="14" xr3:uid="{A26A4669-9491-4016-9BC1-107CCE3CF2A9}" name="% PART" dataDxfId="1309" dataCellStyle="Porcentaje">
      <calculatedColumnFormula>IFERROR(+L10/($L$123+$L$139),0)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C698E48-17DF-4437-9413-4AC5409BA364}" name="Tabla128712" displayName="Tabla128712" ref="P9:S82" totalsRowShown="0" headerRowDxfId="1308" dataDxfId="1306" headerRowBorderDxfId="1307" tableBorderDxfId="1305">
  <autoFilter ref="P9:S82" xr:uid="{645A9231-FB9A-4BDC-8620-60D8ADB77CF5}"/>
  <tableColumns count="4">
    <tableColumn id="1" xr3:uid="{8C137B88-7B59-4FBE-AE0D-0CE9978E59FF}" name="TpP" dataDxfId="1304"/>
    <tableColumn id="2" xr3:uid="{BFD5993C-A170-4068-997E-B455CAE9CABF}" name="Componente" dataDxfId="1303">
      <calculatedColumnFormula>IF(J10&gt;0,LEFT(C10,7),0)</calculatedColumnFormula>
    </tableColumn>
    <tableColumn id="3" xr3:uid="{BF707609-67A9-458A-AD7F-9054C3A7F3EC}" name="0" dataDxfId="1302"/>
    <tableColumn id="4" xr3:uid="{4A89BE64-55A1-4F0B-B7DA-51F49067BB42}" name="Cantidad" dataDxfId="1301" dataCellStyle="Millar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928905-4D6A-42B5-BC96-DB958E83F795}" name="Tabla138813" displayName="Tabla138813" ref="B82:M122" totalsRowShown="0" headerRowDxfId="1300" headerRowBorderDxfId="1299" tableBorderDxfId="1298">
  <autoFilter ref="B82:M122" xr:uid="{9263502D-8F48-43CD-BD02-698DAE8DBED0}"/>
  <tableColumns count="12">
    <tableColumn id="1" xr3:uid="{883C0B25-61F1-42DA-9A69-7AA5E505575E}" name="No." dataDxfId="1297"/>
    <tableColumn id="2" xr3:uid="{6FE582CB-97D8-46ED-9262-4716EADD6090}" name="CODIGO" dataDxfId="1296"/>
    <tableColumn id="3" xr3:uid="{619670AC-D340-4578-AE39-1A53876D6172}" name="DESCRIPCION   EMPAQUE      LIVVA" dataDxfId="1295">
      <calculatedColumnFormula>IFERROR(VLOOKUP(C83,'$ LEGO'!A:B,2,0),"")</calculatedColumnFormula>
    </tableColumn>
    <tableColumn id="4" xr3:uid="{32635E7E-331E-4226-A5F4-D9243CC214FB}" name="CODIGO2" dataDxfId="1294"/>
    <tableColumn id="5" xr3:uid="{7077FC7E-8591-41A5-91B8-1A2E0D832792}" name="PERFIL" dataDxfId="1293"/>
    <tableColumn id="6" xr3:uid="{98B2B418-E041-4C55-B0A3-EE462F2FC192}" name="XXXX" dataDxfId="1292"/>
    <tableColumn id="7" xr3:uid="{16FFCE42-C2B8-44AE-9182-F5931FB7F2DA}" name="XXXX3" dataDxfId="1291"/>
    <tableColumn id="8" xr3:uid="{C57247C4-21CD-4734-ACE6-240BE7DB2983}" name="UND" dataDxfId="1290" dataCellStyle="Millares">
      <calculatedColumnFormula>IFERROR(VLOOKUP((C83),'$ LEGO'!A:D,4,0),0)</calculatedColumnFormula>
    </tableColumn>
    <tableColumn id="9" xr3:uid="{D0DFADC7-BDEA-4588-B844-621F760E120D}" name="CONSUMO" dataDxfId="1289" dataCellStyle="Millares"/>
    <tableColumn id="10" xr3:uid="{607575B0-70CA-4ACA-AA47-EF14CF34F04F}" name="COSTO" dataDxfId="1288" dataCellStyle="Moneda">
      <calculatedColumnFormula>VLOOKUP(Tabla138813[[#This Row],[CODIGO]],'$ LEGO'!A:E,5,0)</calculatedColumnFormula>
    </tableColumn>
    <tableColumn id="11" xr3:uid="{537982B4-6944-4F23-A4BB-EAFA9C15D0FA}" name="0" dataDxfId="1287" dataCellStyle="Moneda">
      <calculatedColumnFormula>+K83*J83</calculatedColumnFormula>
    </tableColumn>
    <tableColumn id="12" xr3:uid="{0B8C5B8C-0088-4BC3-AC86-A494C82495A8}" name="04" dataDxfId="1286" dataCellStyle="Porcentaje">
      <calculatedColumnFormula>IFERROR(+L83/($L$123+$L$139),0)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FF1836B-2EAB-45D7-A893-9F3B3C3C06AC}" name="Tabla38514" displayName="Tabla38514" ref="B45:M81" totalsRowShown="0" headerRowDxfId="1267" headerRowBorderDxfId="1266" tableBorderDxfId="1265">
  <autoFilter ref="B45:M81" xr:uid="{C03E1949-F250-423D-BAF6-9CB2CE6E25B9}"/>
  <tableColumns count="12">
    <tableColumn id="1" xr3:uid="{148C6BAD-2972-408A-9369-0B5A3BA62962}" name="No." dataDxfId="1264"/>
    <tableColumn id="2" xr3:uid="{0E2334BE-96B1-4740-BD5E-6F8CD160D47A}" name="CODIGO" dataDxfId="1263"/>
    <tableColumn id="3" xr3:uid="{CA5853B6-5536-46A9-A20F-5228610839BC}" name="DESCRIPCION   EMPAQUE   AZZORTI" dataDxfId="1262"/>
    <tableColumn id="4" xr3:uid="{A24F6BB6-6287-4E60-BDE5-F8EF35F92634}" name="02" dataDxfId="1261"/>
    <tableColumn id="5" xr3:uid="{81714AE9-C12F-4700-BCA2-C633F17D8785}" name="PERFIL" dataDxfId="1260"/>
    <tableColumn id="6" xr3:uid="{5A619458-CF29-41CE-8587-06EADAF7E5B9}" name="XXXX3" dataDxfId="1259"/>
    <tableColumn id="7" xr3:uid="{3DABFF7F-6636-4257-8004-86D776B77913}" name="XXXX4" dataDxfId="1258"/>
    <tableColumn id="8" xr3:uid="{F44D4637-2E93-4DB5-B1C6-1C9C42F0057A}" name="UND" dataDxfId="1257" dataCellStyle="Millares"/>
    <tableColumn id="9" xr3:uid="{C80A414A-6D08-42ED-AD90-C2A1CF83DA11}" name="CONS." dataDxfId="1256" dataCellStyle="Millares"/>
    <tableColumn id="10" xr3:uid="{2CBF2F1D-3AEC-4CF4-B461-E419A1710D3C}" name="COSTO" dataDxfId="1255" dataCellStyle="Moneda"/>
    <tableColumn id="13" xr3:uid="{6925B11C-1876-479D-A01F-89DB67EBBB8B}" name="0" dataDxfId="1254" dataCellStyle="Moneda">
      <calculatedColumnFormula>+K46*J46</calculatedColumnFormula>
    </tableColumn>
    <tableColumn id="14" xr3:uid="{16BD536D-F895-47DB-A4B0-96E91A1F973B}" name="05" dataDxfId="1253" dataCellStyle="Porcentaje">
      <calculatedColumnFormula>IFERROR(+L46/($L$123+$L$139),0)</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84C6947-F99F-4B5F-B513-07EA86ED4581}" name="Tabla18615" displayName="Tabla18615" ref="B9:M44" totalsRowShown="0" headerRowDxfId="1252" headerRowBorderDxfId="1251" tableBorderDxfId="1250">
  <autoFilter ref="B9:M44" xr:uid="{DCDD820D-2967-48F9-85A3-41D854D95892}"/>
  <tableColumns count="12">
    <tableColumn id="1" xr3:uid="{53A150A4-8B9E-4805-B884-76494C210683}" name="No." dataDxfId="1249"/>
    <tableColumn id="2" xr3:uid="{CD37B7D1-1126-483A-AC1F-0096A4E760BA}" name="CODIGO" dataDxfId="1248"/>
    <tableColumn id="3" xr3:uid="{665EFD8A-8B4E-4E04-99A6-4216738C5BD0}" name="DESCRIPCION" dataDxfId="1247">
      <calculatedColumnFormula>VLOOKUP(TEXT(C10,0),#REF!,2,0)</calculatedColumnFormula>
    </tableColumn>
    <tableColumn id="4" xr3:uid="{B250C3EE-6286-45BB-906E-0C2D0A3706E0}" name="COD INT TELA LEGO" dataDxfId="1246"/>
    <tableColumn id="5" xr3:uid="{EE86315D-5C51-4FCC-97A0-33ACF9A3CB67}" name="$ TELA BASE ESTAMP" dataDxfId="1245"/>
    <tableColumn id="6" xr3:uid="{5FDCE324-8FBF-4093-8C77-9B7E65A5FD2C}" name="$  ESTAMP" dataDxfId="1244"/>
    <tableColumn id="7" xr3:uid="{249A47AC-14D6-4550-85B3-0A5C05645278}" name="TIPO ESTAMP" dataDxfId="1243"/>
    <tableColumn id="8" xr3:uid="{9FC9233E-9FDC-4133-BE22-2AD0153E59AB}" name="UND" dataDxfId="1242" dataCellStyle="Millares">
      <calculatedColumnFormula>IFERROR(VLOOKUP((C10),'$ LEGO'!A:D,4,0),0)</calculatedColumnFormula>
    </tableColumn>
    <tableColumn id="9" xr3:uid="{EEB9C012-2F93-4C4C-AC88-CECDE280779B}" name="CONS." dataDxfId="1241" dataCellStyle="Millares"/>
    <tableColumn id="10" xr3:uid="{264B8E90-868D-4F8B-B58A-31D2DBAC1ED1}" name="COSTO" dataDxfId="1240" dataCellStyle="Moneda">
      <calculatedColumnFormula>IF(E10=0,IFERROR(VLOOKUP(TEXT(C10,0),#REF!,7,0),0),F10+G10)</calculatedColumnFormula>
    </tableColumn>
    <tableColumn id="13" xr3:uid="{828B7599-06CA-4DDD-8EB9-1DF5917DB168}" name="TOTAL   ING" dataDxfId="1239" dataCellStyle="Moneda">
      <calculatedColumnFormula>+K10*J10</calculatedColumnFormula>
    </tableColumn>
    <tableColumn id="14" xr3:uid="{DD79C67E-BDFD-4DB1-813F-2BFF63D7B4F0}" name="% PART" dataDxfId="1238" dataCellStyle="Porcentaje">
      <calculatedColumnFormula>IFERROR(+L10/($L$123+$L$139),0)</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4819324-D3AF-4C69-BB2B-DAAD643B4B14}" name="Tabla128716" displayName="Tabla128716" ref="P9:S82" totalsRowShown="0" headerRowDxfId="1237" dataDxfId="1235" headerRowBorderDxfId="1236" tableBorderDxfId="1234">
  <autoFilter ref="P9:S82" xr:uid="{645A9231-FB9A-4BDC-8620-60D8ADB77CF5}"/>
  <tableColumns count="4">
    <tableColumn id="1" xr3:uid="{9AF2A102-14B9-4C2E-80D3-37660CC17E61}" name="TpP" dataDxfId="1233"/>
    <tableColumn id="2" xr3:uid="{E117D7BB-A5A1-4C9F-ACD6-219BC29F0F26}" name="Componente" dataDxfId="1232">
      <calculatedColumnFormula>IF(J10&gt;0,LEFT(C10,7),0)</calculatedColumnFormula>
    </tableColumn>
    <tableColumn id="3" xr3:uid="{6613105F-2643-4351-B4CB-8052628EEE33}" name="0" dataDxfId="1231"/>
    <tableColumn id="4" xr3:uid="{47A4C9A7-1D3D-4B80-A6A0-068ECC8E7F0D}" name="Cantidad" dataDxfId="1230" dataCellStyle="Millar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7CABE6-CE04-4D4C-BB3C-2CE545B8DD26}" name="Tabla138817" displayName="Tabla138817" ref="B82:M122" totalsRowShown="0" headerRowDxfId="1229" headerRowBorderDxfId="1228" tableBorderDxfId="1227">
  <autoFilter ref="B82:M122" xr:uid="{9263502D-8F48-43CD-BD02-698DAE8DBED0}"/>
  <tableColumns count="12">
    <tableColumn id="1" xr3:uid="{5631134F-5EF4-4136-B9C8-66AE9BCE5548}" name="No." dataDxfId="1226"/>
    <tableColumn id="2" xr3:uid="{256369C7-0E34-4688-A03C-4D46D52EE6FD}" name="CODIGO" dataDxfId="1225"/>
    <tableColumn id="3" xr3:uid="{438B66A7-9E99-49E6-8588-E503483D2681}" name="DESCRIPCION   EMPAQUE      LIVVA" dataDxfId="1224">
      <calculatedColumnFormula>IFERROR(VLOOKUP(C83,'$ LEGO'!A:B,2,0),"")</calculatedColumnFormula>
    </tableColumn>
    <tableColumn id="4" xr3:uid="{C1E294B4-FE29-4E2C-9E09-D6713CB801CD}" name="CODIGO2" dataDxfId="1223"/>
    <tableColumn id="5" xr3:uid="{484DB3C9-8FFD-40FA-ADEF-AD626C445DF3}" name="PERFIL" dataDxfId="1222"/>
    <tableColumn id="6" xr3:uid="{3F3A2FAD-965D-424D-8CD3-2D32643FBFE4}" name="XXXX" dataDxfId="1221"/>
    <tableColumn id="7" xr3:uid="{4C4AEA46-342A-4612-AEB7-E9E689CDDB0F}" name="XXXX3" dataDxfId="1220"/>
    <tableColumn id="8" xr3:uid="{CFFC79F1-F46C-4CEF-BE08-4961D5FFDBA4}" name="UND" dataDxfId="1219" dataCellStyle="Millares">
      <calculatedColumnFormula>IFERROR(VLOOKUP((C83),'$ LEGO'!A:D,4,0),0)</calculatedColumnFormula>
    </tableColumn>
    <tableColumn id="9" xr3:uid="{4DB84F86-37CC-46FD-821C-11C3C35D203C}" name="CONSUMO" dataDxfId="1218" dataCellStyle="Millares"/>
    <tableColumn id="10" xr3:uid="{D937C07C-45FF-471E-8F31-58E084B51079}" name="COSTO" dataDxfId="1217" dataCellStyle="Moneda">
      <calculatedColumnFormula>VLOOKUP(Tabla138817[[#This Row],[CODIGO]],'$ LEGO'!A:E,5,0)</calculatedColumnFormula>
    </tableColumn>
    <tableColumn id="11" xr3:uid="{3F0C302F-C623-46F3-8788-8AF9DF9F9B56}" name="0" dataDxfId="1216" dataCellStyle="Moneda">
      <calculatedColumnFormula>+K83*J83</calculatedColumnFormula>
    </tableColumn>
    <tableColumn id="12" xr3:uid="{DED787B3-8C05-4A09-BC62-147B6435AE88}" name="04" dataDxfId="1215" dataCellStyle="Porcentaje">
      <calculatedColumnFormula>IFERROR(+L83/($L$123+$L$139),0)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9D4721E-760A-4F7D-93AF-A0ACC7397259}" name="Tabla38518" displayName="Tabla38518" ref="B45:M81" totalsRowShown="0" headerRowDxfId="1196" headerRowBorderDxfId="1195" tableBorderDxfId="1194">
  <autoFilter ref="B45:M81" xr:uid="{C03E1949-F250-423D-BAF6-9CB2CE6E25B9}"/>
  <tableColumns count="12">
    <tableColumn id="1" xr3:uid="{62357602-E2B2-4CF3-90E3-3B53BD351A9C}" name="No." dataDxfId="1193"/>
    <tableColumn id="2" xr3:uid="{CF62DBA4-6B58-4B73-A772-F78B259A3B66}" name="CODIGO" dataDxfId="1192"/>
    <tableColumn id="3" xr3:uid="{A3365D3C-4B93-4A18-8C1D-2CB4D904B0D8}" name="DESCRIPCION   EMPAQUE   AZZORTI" dataDxfId="1191"/>
    <tableColumn id="4" xr3:uid="{89D2A58E-AA0C-498B-ABCC-3B1BAF611E29}" name="02" dataDxfId="1190"/>
    <tableColumn id="5" xr3:uid="{3D4A6A27-6E48-418C-9746-43E0D8B2C649}" name="PERFIL" dataDxfId="1189"/>
    <tableColumn id="6" xr3:uid="{6D14846B-42B7-4B9E-B8A7-CF269DF0098E}" name="XXXX3" dataDxfId="1188"/>
    <tableColumn id="7" xr3:uid="{6BB22509-9F7D-40E6-9CF2-D7D719C27389}" name="XXXX4" dataDxfId="1187"/>
    <tableColumn id="8" xr3:uid="{3D06CF69-6205-41A5-8DB5-7068E0D1256A}" name="UND" dataDxfId="1186" dataCellStyle="Millares"/>
    <tableColumn id="9" xr3:uid="{D8A3B3E3-76E8-4CAE-8F5E-AC49A3905210}" name="CONS." dataDxfId="1185" dataCellStyle="Millares"/>
    <tableColumn id="10" xr3:uid="{4B8039D9-DD89-439C-9AF3-1E225E918DC0}" name="COSTO" dataDxfId="1184" dataCellStyle="Moneda"/>
    <tableColumn id="13" xr3:uid="{956A7279-6162-42EA-8E05-B3CB811355F0}" name="0" dataDxfId="1183" dataCellStyle="Moneda">
      <calculatedColumnFormula>+K46*J46</calculatedColumnFormula>
    </tableColumn>
    <tableColumn id="14" xr3:uid="{4CEA96CD-A090-4DAE-8FEF-5D8E87A700BF}" name="05" dataDxfId="1182" dataCellStyle="Porcentaje">
      <calculatedColumnFormula>IFERROR(+L46/($L$123+$L$139),0)</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B2DA70-57A0-4F9A-9D6D-00BE477004E8}" name="Tabla18619" displayName="Tabla18619" ref="B9:M44" totalsRowShown="0" headerRowDxfId="1181" headerRowBorderDxfId="1180" tableBorderDxfId="1179">
  <autoFilter ref="B9:M44" xr:uid="{DCDD820D-2967-48F9-85A3-41D854D95892}"/>
  <tableColumns count="12">
    <tableColumn id="1" xr3:uid="{98CF7D96-0665-4FA8-8832-A2CD8C3150B2}" name="No." dataDxfId="1178"/>
    <tableColumn id="2" xr3:uid="{B8AA4927-88E9-4E7C-8D6D-1633FBA75A88}" name="CODIGO" dataDxfId="1177"/>
    <tableColumn id="3" xr3:uid="{8558F41D-05C1-4A11-982B-8B6A91E1CE6A}" name="DESCRIPCION" dataDxfId="1176">
      <calculatedColumnFormula>VLOOKUP(TEXT(C10,0),#REF!,2,0)</calculatedColumnFormula>
    </tableColumn>
    <tableColumn id="4" xr3:uid="{9BCD584B-F60C-403C-90F5-7F893A6B3819}" name="COD INT TELA LEGO" dataDxfId="1175"/>
    <tableColumn id="5" xr3:uid="{DD58D82C-9284-472B-9361-4525E6DE3539}" name="$ TELA BASE ESTAMP" dataDxfId="1174"/>
    <tableColumn id="6" xr3:uid="{64F44296-7A71-4314-8FB9-D460184EA9F7}" name="$  ESTAMP" dataDxfId="1173"/>
    <tableColumn id="7" xr3:uid="{FE309665-42F7-4DEE-AFA1-9C9C3D8DB797}" name="TIPO ESTAMP" dataDxfId="1172"/>
    <tableColumn id="8" xr3:uid="{722ECE1A-CD09-4EB9-A111-D691FDC7F0ED}" name="UND" dataDxfId="1171" dataCellStyle="Millares">
      <calculatedColumnFormula>IFERROR(VLOOKUP((C10),'$ LEGO'!A:D,4,0),0)</calculatedColumnFormula>
    </tableColumn>
    <tableColumn id="9" xr3:uid="{25A64FDA-D589-45C1-8F0C-52811933D7DC}" name="CONS." dataDxfId="1170" dataCellStyle="Millares"/>
    <tableColumn id="10" xr3:uid="{325588B7-BBD4-4357-AC32-7BCC979D2797}" name="COSTO" dataDxfId="1169" dataCellStyle="Moneda">
      <calculatedColumnFormula>IF(E10=0,IFERROR(VLOOKUP(TEXT(C10,0),#REF!,7,0),0),F10+G10)</calculatedColumnFormula>
    </tableColumn>
    <tableColumn id="13" xr3:uid="{DB054307-06DE-4D75-BE5A-AC2CB3045542}" name="TOTAL   ING" dataDxfId="1168" dataCellStyle="Moneda">
      <calculatedColumnFormula>+K10*J10</calculatedColumnFormula>
    </tableColumn>
    <tableColumn id="14" xr3:uid="{8BB99FED-259F-4B17-9F1D-CF3C09689C6F}" name="% PART" dataDxfId="1167" dataCellStyle="Porcentaje">
      <calculatedColumnFormula>IFERROR(+L10/($L$123+$L$139),0)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D7E4988-A721-42E6-9FCE-819B56E1A213}" name="Tabla128720" displayName="Tabla128720" ref="P9:S82" totalsRowShown="0" headerRowDxfId="1166" dataDxfId="1164" headerRowBorderDxfId="1165" tableBorderDxfId="1163">
  <autoFilter ref="P9:S82" xr:uid="{645A9231-FB9A-4BDC-8620-60D8ADB77CF5}"/>
  <tableColumns count="4">
    <tableColumn id="1" xr3:uid="{5716C49B-6894-4157-8A8E-EF1E7317BC7D}" name="TpP" dataDxfId="1162"/>
    <tableColumn id="2" xr3:uid="{123A9105-A5FB-453E-9A85-63D5FCC13468}" name="Componente" dataDxfId="1161">
      <calculatedColumnFormula>IF(J10&gt;0,LEFT(C10,7),0)</calculatedColumnFormula>
    </tableColumn>
    <tableColumn id="3" xr3:uid="{E5A2BF59-B164-4706-BA92-FFC87E3E0037}" name="0" dataDxfId="1160"/>
    <tableColumn id="4" xr3:uid="{7B2E393D-644D-49B8-84CA-3F86B900B2FD}" name="Cantidad" dataDxfId="1159" dataCellStyle="Millare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244DBB7-3F93-4FF2-98D1-55716FC99A0B}" name="Tabla138821" displayName="Tabla138821" ref="B82:M122" totalsRowShown="0" headerRowDxfId="1158" headerRowBorderDxfId="1157" tableBorderDxfId="1156">
  <autoFilter ref="B82:M122" xr:uid="{9263502D-8F48-43CD-BD02-698DAE8DBED0}"/>
  <tableColumns count="12">
    <tableColumn id="1" xr3:uid="{6EA71617-38DF-49F3-ACDE-8095C1229F58}" name="No." dataDxfId="1155"/>
    <tableColumn id="2" xr3:uid="{440F9B2D-AAA3-4ED0-A24E-4512DFE77223}" name="CODIGO" dataDxfId="1154"/>
    <tableColumn id="3" xr3:uid="{41FA592A-5D99-418E-A2E0-D4901547003D}" name="DESCRIPCION   EMPAQUE      LIVVA" dataDxfId="1153">
      <calculatedColumnFormula>IFERROR(VLOOKUP(C83,'$ LEGO'!A:B,2,0),"")</calculatedColumnFormula>
    </tableColumn>
    <tableColumn id="4" xr3:uid="{F6945493-0551-4200-ADDB-032CEFEBD699}" name="CODIGO2" dataDxfId="1152"/>
    <tableColumn id="5" xr3:uid="{22042864-A13E-4C43-935F-3CD7D2A0F487}" name="PERFIL" dataDxfId="1151"/>
    <tableColumn id="6" xr3:uid="{F5ABDE48-F734-4547-BC1E-516017774469}" name="XXXX" dataDxfId="1150"/>
    <tableColumn id="7" xr3:uid="{6A890D3A-8EA4-4743-904C-579C553A1CEF}" name="XXXX3" dataDxfId="1149"/>
    <tableColumn id="8" xr3:uid="{A4008302-CF32-4B45-8BA2-AE8E84103E28}" name="UND" dataDxfId="1148" dataCellStyle="Millares">
      <calculatedColumnFormula>IFERROR(VLOOKUP((C83),'$ LEGO'!A:D,4,0),0)</calculatedColumnFormula>
    </tableColumn>
    <tableColumn id="9" xr3:uid="{BD092E65-EBC7-4439-AB87-CF9B940D3934}" name="CONSUMO" dataDxfId="1147" dataCellStyle="Millares"/>
    <tableColumn id="10" xr3:uid="{EFE6701A-9D48-4A29-A854-EF93395E92F9}" name="COSTO" dataDxfId="1146" dataCellStyle="Moneda">
      <calculatedColumnFormula>VLOOKUP(Tabla138821[[#This Row],[CODIGO]],'$ LEGO'!A:E,5,0)</calculatedColumnFormula>
    </tableColumn>
    <tableColumn id="11" xr3:uid="{5842D587-674A-42F9-A522-65E131CCC4A8}" name="0" dataDxfId="1145" dataCellStyle="Moneda">
      <calculatedColumnFormula>+K83*J83</calculatedColumnFormula>
    </tableColumn>
    <tableColumn id="12" xr3:uid="{4E255DB6-B220-445A-90BF-BA59DA53B62F}" name="04" dataDxfId="1144" dataCellStyle="Porcentaje">
      <calculatedColumnFormula>IFERROR(+L83/($L$123+$L$139),0)</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9E26D0C-3F08-4B74-9065-FC5AB65B3ED4}" name="Tabla38522" displayName="Tabla38522" ref="B45:M81" totalsRowShown="0" headerRowDxfId="1125" headerRowBorderDxfId="1124" tableBorderDxfId="1123">
  <autoFilter ref="B45:M81" xr:uid="{C03E1949-F250-423D-BAF6-9CB2CE6E25B9}"/>
  <tableColumns count="12">
    <tableColumn id="1" xr3:uid="{3C8E303A-784E-42A9-BE94-85DBFE8C4921}" name="No." dataDxfId="1122"/>
    <tableColumn id="2" xr3:uid="{0FE31CBD-CA86-4A95-BB5F-DC02F2FED62D}" name="CODIGO" dataDxfId="1121"/>
    <tableColumn id="3" xr3:uid="{ED039E86-63D9-4F25-8C4E-387F3825051E}" name="DESCRIPCION   EMPAQUE   AZZORTI" dataDxfId="1120"/>
    <tableColumn id="4" xr3:uid="{2B84D0CA-3F9B-4F59-ACDA-6F8BCC52CAB8}" name="02" dataDxfId="1119"/>
    <tableColumn id="5" xr3:uid="{CA14C8F6-BD69-4696-A1BC-38DF2B5DB940}" name="PERFIL" dataDxfId="1118"/>
    <tableColumn id="6" xr3:uid="{15562CAE-0E22-40AE-BFD6-F1DA2D7737D3}" name="XXXX3" dataDxfId="1117"/>
    <tableColumn id="7" xr3:uid="{C0B0A9FD-5BC1-46C8-B63E-B2512B7689A7}" name="XXXX4" dataDxfId="1116"/>
    <tableColumn id="8" xr3:uid="{9055A3EA-6C02-42B3-BC04-DEEED222869E}" name="UND" dataDxfId="1115" dataCellStyle="Millares"/>
    <tableColumn id="9" xr3:uid="{563B5936-2BEA-4E30-AFD4-1F5F53A0E934}" name="CONS." dataDxfId="1114" dataCellStyle="Millares"/>
    <tableColumn id="10" xr3:uid="{012C7869-452D-4A49-A28D-65AF98E37099}" name="COSTO" dataDxfId="1113" dataCellStyle="Moneda"/>
    <tableColumn id="13" xr3:uid="{8CC6BD3F-BFCD-41B4-8CA6-BBF2C6464083}" name="0" dataDxfId="1112" dataCellStyle="Moneda">
      <calculatedColumnFormula>+K46*J46</calculatedColumnFormula>
    </tableColumn>
    <tableColumn id="14" xr3:uid="{625C1E97-734F-4222-901E-8F02EFC6B52A}" name="05" dataDxfId="1111" dataCellStyle="Porcentaje">
      <calculatedColumnFormula>IFERROR(+L46/($L$123+$L$139),0)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C6DAB0-9D9D-40CC-889F-93811162B58B}" name="Tabla18623" displayName="Tabla18623" ref="B9:M44" totalsRowShown="0" headerRowDxfId="1110" headerRowBorderDxfId="1109" tableBorderDxfId="1108">
  <autoFilter ref="B9:M44" xr:uid="{DCDD820D-2967-48F9-85A3-41D854D95892}"/>
  <tableColumns count="12">
    <tableColumn id="1" xr3:uid="{FBE3E102-A7E9-4F3E-9575-5B70C2343C1A}" name="No." dataDxfId="1107"/>
    <tableColumn id="2" xr3:uid="{0F27C0A2-078B-4822-8E71-D87A7ABF39CC}" name="CODIGO" dataDxfId="1106"/>
    <tableColumn id="3" xr3:uid="{E2F1F972-2516-4768-83B3-94A7460E932D}" name="DESCRIPCION" dataDxfId="1105">
      <calculatedColumnFormula>VLOOKUP(TEXT(C10,0),#REF!,2,0)</calculatedColumnFormula>
    </tableColumn>
    <tableColumn id="4" xr3:uid="{E6FBC7EE-A8AD-410B-B5CF-ED1C2EC8D5A1}" name="COD INT TELA LEGO" dataDxfId="1104"/>
    <tableColumn id="5" xr3:uid="{CE2237A8-8A37-4656-9916-749048F71FAC}" name="$ TELA BASE ESTAMP" dataDxfId="1103"/>
    <tableColumn id="6" xr3:uid="{E5256740-A020-427A-8F22-75F07F744738}" name="$  ESTAMP" dataDxfId="1102"/>
    <tableColumn id="7" xr3:uid="{FD341179-A0F8-424F-A154-E847515C9A17}" name="TIPO ESTAMP" dataDxfId="1101"/>
    <tableColumn id="8" xr3:uid="{BE055E15-F45F-4125-9803-D1DC7E4B42F8}" name="UND" dataDxfId="1100" dataCellStyle="Millares">
      <calculatedColumnFormula>IFERROR(VLOOKUP((C10),'$ LEGO'!A:D,4,0),0)</calculatedColumnFormula>
    </tableColumn>
    <tableColumn id="9" xr3:uid="{0974D075-110F-4691-9C81-707EB3A2ABE0}" name="CONS." dataDxfId="1099" dataCellStyle="Millares"/>
    <tableColumn id="10" xr3:uid="{2881CA80-424E-495D-994D-9FB4995B3342}" name="COSTO" dataDxfId="1098" dataCellStyle="Moneda">
      <calculatedColumnFormula>IF(E10=0,IFERROR(VLOOKUP(TEXT(C10,0),#REF!,7,0),0),F10+G10)</calculatedColumnFormula>
    </tableColumn>
    <tableColumn id="13" xr3:uid="{9D9E627F-42E4-4166-9B6A-4DAD96328C9B}" name="TOTAL   ING" dataDxfId="1097" dataCellStyle="Moneda">
      <calculatedColumnFormula>+K10*J10</calculatedColumnFormula>
    </tableColumn>
    <tableColumn id="14" xr3:uid="{017DA7DE-333B-457E-BC0B-A7D1A4AA3E9A}" name="% PART" dataDxfId="1096" dataCellStyle="Porcentaje">
      <calculatedColumnFormula>IFERROR(+L10/($L$123+$L$139),0)</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109F165-6B06-4CC7-8647-BC7C7A18A6EC}" name="Tabla128724" displayName="Tabla128724" ref="P9:S82" totalsRowShown="0" headerRowDxfId="1095" dataDxfId="1093" headerRowBorderDxfId="1094" tableBorderDxfId="1092">
  <autoFilter ref="P9:S82" xr:uid="{645A9231-FB9A-4BDC-8620-60D8ADB77CF5}"/>
  <tableColumns count="4">
    <tableColumn id="1" xr3:uid="{2EF6B070-3DDE-4C9C-BF00-1B47F851EB3B}" name="TpP" dataDxfId="1091"/>
    <tableColumn id="2" xr3:uid="{D52D82D2-BFEE-463A-8866-0B4EF63103C3}" name="Componente" dataDxfId="1090">
      <calculatedColumnFormula>IF(J10&gt;0,LEFT(C10,7),0)</calculatedColumnFormula>
    </tableColumn>
    <tableColumn id="3" xr3:uid="{DBDC669B-8717-4D7B-A97C-EEC7295F259F}" name="0" dataDxfId="1089"/>
    <tableColumn id="4" xr3:uid="{5920D1AE-5ED9-4E23-B475-E07E475F9B05}" name="Cantidad" dataDxfId="1088" dataCellStyle="Millare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8C1DD0E-5FE4-48BA-B9E6-9E317089B99D}" name="Tabla138825" displayName="Tabla138825" ref="B82:M122" totalsRowShown="0" headerRowDxfId="1087" headerRowBorderDxfId="1086" tableBorderDxfId="1085">
  <autoFilter ref="B82:M122" xr:uid="{9263502D-8F48-43CD-BD02-698DAE8DBED0}"/>
  <tableColumns count="12">
    <tableColumn id="1" xr3:uid="{399B2587-2020-4B7C-96E0-83C160421D00}" name="No." dataDxfId="1084"/>
    <tableColumn id="2" xr3:uid="{FEE86D93-33ED-45C3-B216-497F1DF80DA9}" name="CODIGO" dataDxfId="1083"/>
    <tableColumn id="3" xr3:uid="{FB9EE433-A2A4-4C87-9217-98F6F751B90E}" name="DESCRIPCION   EMPAQUE      LIVVA" dataDxfId="1082">
      <calculatedColumnFormula>IFERROR(VLOOKUP(C83,'$ LEGO'!A:B,2,0),"")</calculatedColumnFormula>
    </tableColumn>
    <tableColumn id="4" xr3:uid="{952FAF2D-E0CA-4267-A5A4-7E3C030EC979}" name="CODIGO2" dataDxfId="1081"/>
    <tableColumn id="5" xr3:uid="{3FE1B040-32E7-4422-935F-8E8784E71E1F}" name="PERFIL" dataDxfId="1080"/>
    <tableColumn id="6" xr3:uid="{73E135E1-948E-4809-8823-04403CF60C13}" name="XXXX" dataDxfId="1079"/>
    <tableColumn id="7" xr3:uid="{F3A1987F-ABAB-424B-A95E-CC91BA6B481B}" name="XXXX3" dataDxfId="1078"/>
    <tableColumn id="8" xr3:uid="{4FD28EB8-AEA9-4BEF-929E-F3E835F47999}" name="UND" dataDxfId="1077" dataCellStyle="Millares">
      <calculatedColumnFormula>IFERROR(VLOOKUP((C83),'$ LEGO'!A:D,4,0),0)</calculatedColumnFormula>
    </tableColumn>
    <tableColumn id="9" xr3:uid="{E5547E21-4C88-45D4-B476-C5D6D7AC3864}" name="CONSUMO" dataDxfId="1076" dataCellStyle="Millares"/>
    <tableColumn id="10" xr3:uid="{9B5E82B0-CBA0-45F5-9682-2D07B194E47B}" name="COSTO" dataDxfId="1075" dataCellStyle="Moneda">
      <calculatedColumnFormula>VLOOKUP(Tabla138825[[#This Row],[CODIGO]],'$ LEGO'!A:E,5,0)</calculatedColumnFormula>
    </tableColumn>
    <tableColumn id="11" xr3:uid="{7D81D8E3-1BA5-4BFB-BB1E-0FA0A9563EFD}" name="0" dataDxfId="1074" dataCellStyle="Moneda">
      <calculatedColumnFormula>+K83*J83</calculatedColumnFormula>
    </tableColumn>
    <tableColumn id="12" xr3:uid="{D1755EA4-9CB7-4D9C-BB39-5BFECCF7FC24}" name="04" dataDxfId="1073" dataCellStyle="Porcentaje">
      <calculatedColumnFormula>IFERROR(+L83/($L$123+$L$139),0)</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DC7364-2787-4C16-8321-51009629C92B}" name="Tabla38526" displayName="Tabla38526" ref="B45:M81" totalsRowShown="0" headerRowDxfId="1054" headerRowBorderDxfId="1053" tableBorderDxfId="1052">
  <autoFilter ref="B45:M81" xr:uid="{C03E1949-F250-423D-BAF6-9CB2CE6E25B9}"/>
  <tableColumns count="12">
    <tableColumn id="1" xr3:uid="{6FA4CAF9-94BB-4EF8-9D50-4BE69B002528}" name="No." dataDxfId="1051"/>
    <tableColumn id="2" xr3:uid="{5C817CA3-ED9B-490A-8796-316799E1AEF9}" name="CODIGO" dataDxfId="1050"/>
    <tableColumn id="3" xr3:uid="{C53ACD15-7DF0-4C0B-9929-9FB038874FA1}" name="DESCRIPCION   EMPAQUE   AZZORTI" dataDxfId="1049"/>
    <tableColumn id="4" xr3:uid="{02971196-7FC4-4106-881F-C880B8C02297}" name="02" dataDxfId="1048"/>
    <tableColumn id="5" xr3:uid="{1625CB83-71F2-4228-81F5-FDDCB5ED5DDA}" name="PERFIL" dataDxfId="1047"/>
    <tableColumn id="6" xr3:uid="{E9D181D6-2F68-4835-BCF9-A704D47374B7}" name="XXXX3" dataDxfId="1046"/>
    <tableColumn id="7" xr3:uid="{2D6001DB-3F40-4711-8305-4538C503A85F}" name="XXXX4" dataDxfId="1045"/>
    <tableColumn id="8" xr3:uid="{388FED09-0C30-4B79-B1CA-30D408D2B25B}" name="UND" dataDxfId="1044" dataCellStyle="Millares"/>
    <tableColumn id="9" xr3:uid="{66178B2C-4458-42FC-9FFF-3EE70CBFD9D6}" name="CONS." dataDxfId="1043" dataCellStyle="Millares"/>
    <tableColumn id="10" xr3:uid="{5A70E9D0-A239-4175-8952-126563605F33}" name="COSTO" dataDxfId="1042" dataCellStyle="Moneda"/>
    <tableColumn id="13" xr3:uid="{C47462B8-34B9-45EA-812D-70F34773CBE8}" name="0" dataDxfId="1041" dataCellStyle="Moneda">
      <calculatedColumnFormula>+K46*J46</calculatedColumnFormula>
    </tableColumn>
    <tableColumn id="14" xr3:uid="{CD0BEFAE-F552-4B04-8603-1EF643F09C17}" name="05" dataDxfId="1040" dataCellStyle="Porcentaje">
      <calculatedColumnFormula>IFERROR(+L46/($L$123+$L$139),0)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9CAF87A-7AEC-4A0B-8427-26D1E53CAF92}" name="Tabla18627" displayName="Tabla18627" ref="B9:M44" totalsRowShown="0" headerRowDxfId="1039" headerRowBorderDxfId="1038" tableBorderDxfId="1037">
  <autoFilter ref="B9:M44" xr:uid="{DCDD820D-2967-48F9-85A3-41D854D95892}"/>
  <tableColumns count="12">
    <tableColumn id="1" xr3:uid="{ECEE612F-4AF3-4576-94DE-CA882CA93076}" name="No." dataDxfId="1036"/>
    <tableColumn id="2" xr3:uid="{1B5643C9-92BE-4ED0-ADAC-36DDE758FD2C}" name="CODIGO" dataDxfId="1035"/>
    <tableColumn id="3" xr3:uid="{92F204DF-0106-4A60-8BD3-3A483B54C8C1}" name="DESCRIPCION" dataDxfId="1034">
      <calculatedColumnFormula>VLOOKUP(TEXT(C10,0),#REF!,2,0)</calculatedColumnFormula>
    </tableColumn>
    <tableColumn id="4" xr3:uid="{F92B93E7-B638-4E78-9E1E-C125215E2330}" name="COD INT TELA LEGO" dataDxfId="1033"/>
    <tableColumn id="5" xr3:uid="{F81CFA6D-B057-45A9-99D5-2A62D854A485}" name="$ TELA BASE ESTAMP" dataDxfId="1032"/>
    <tableColumn id="6" xr3:uid="{DA1CBDD9-E5E8-4856-B239-D7711135F6C3}" name="$  ESTAMP" dataDxfId="1031"/>
    <tableColumn id="7" xr3:uid="{4DA14BA3-3946-48BE-959B-2C07D92DC1B4}" name="TIPO ESTAMP" dataDxfId="1030"/>
    <tableColumn id="8" xr3:uid="{868B1517-E352-4AEF-950A-1955EBE6E668}" name="UND" dataDxfId="1029" dataCellStyle="Millares">
      <calculatedColumnFormula>IFERROR(VLOOKUP((C10),'$ LEGO'!A:D,4,0),0)</calculatedColumnFormula>
    </tableColumn>
    <tableColumn id="9" xr3:uid="{011DD926-D1EF-4784-B673-4474CBA0DA36}" name="CONS." dataDxfId="1028" dataCellStyle="Millares"/>
    <tableColumn id="10" xr3:uid="{558A8370-5C4B-4F3D-8EA0-65BBE60C87BB}" name="COSTO" dataDxfId="1027" dataCellStyle="Moneda">
      <calculatedColumnFormula>IF(E10=0,IFERROR(VLOOKUP(TEXT(C10,0),#REF!,7,0),0),F10+G10)</calculatedColumnFormula>
    </tableColumn>
    <tableColumn id="13" xr3:uid="{9D34D114-648F-49C1-A60E-7521B2181965}" name="TOTAL   ING" dataDxfId="1026" dataCellStyle="Moneda">
      <calculatedColumnFormula>+K10*J10</calculatedColumnFormula>
    </tableColumn>
    <tableColumn id="14" xr3:uid="{815486B7-7E1E-4C7D-894C-B207DD79F614}" name="% PART" dataDxfId="1025" dataCellStyle="Porcentaje">
      <calculatedColumnFormula>IFERROR(+L10/($L$123+$L$139),0)</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6A54DE5D-BD81-46DB-B640-5A3180BF5FA4}" name="Tabla128728" displayName="Tabla128728" ref="P9:S82" totalsRowShown="0" headerRowDxfId="1024" dataDxfId="1022" headerRowBorderDxfId="1023" tableBorderDxfId="1021">
  <autoFilter ref="P9:S82" xr:uid="{645A9231-FB9A-4BDC-8620-60D8ADB77CF5}"/>
  <tableColumns count="4">
    <tableColumn id="1" xr3:uid="{344ADFD0-E21C-4F07-9775-E54CB486757A}" name="TpP" dataDxfId="1020"/>
    <tableColumn id="2" xr3:uid="{F18D9599-0251-4EE9-BF6E-295255998F12}" name="Componente" dataDxfId="1019">
      <calculatedColumnFormula>IF(J10&gt;0,LEFT(C10,7),0)</calculatedColumnFormula>
    </tableColumn>
    <tableColumn id="3" xr3:uid="{D2FC5977-D7AE-4257-9FB3-06B56CE4DC1E}" name="0" dataDxfId="1018"/>
    <tableColumn id="4" xr3:uid="{5E97456C-BE13-40D9-93E9-F758E7CA5823}" name="Cantidad" dataDxfId="1017" dataCellStyle="Millare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66A14DB-4BBB-4185-AFAE-06E9347092BD}" name="Tabla138829" displayName="Tabla138829" ref="B82:M122" totalsRowShown="0" headerRowDxfId="1016" headerRowBorderDxfId="1015" tableBorderDxfId="1014">
  <autoFilter ref="B82:M122" xr:uid="{9263502D-8F48-43CD-BD02-698DAE8DBED0}"/>
  <tableColumns count="12">
    <tableColumn id="1" xr3:uid="{A3D2B69A-5CC4-49FB-ADAF-EFF8B8D13CE9}" name="No." dataDxfId="1013"/>
    <tableColumn id="2" xr3:uid="{38A5D87C-5980-4CA4-AA92-5BA158B6EB4D}" name="CODIGO" dataDxfId="1012"/>
    <tableColumn id="3" xr3:uid="{9BCCD640-0ECF-40F7-ADAE-05B7DCDFBC45}" name="DESCRIPCION   EMPAQUE      LIVVA" dataDxfId="1011">
      <calculatedColumnFormula>IFERROR(VLOOKUP(C83,'$ LEGO'!A:B,2,0),"")</calculatedColumnFormula>
    </tableColumn>
    <tableColumn id="4" xr3:uid="{1268C629-3078-42A5-922D-4897DDF54550}" name="CODIGO2" dataDxfId="1010"/>
    <tableColumn id="5" xr3:uid="{42B3C14B-7E14-45B2-B922-DFA8842B0088}" name="PERFIL" dataDxfId="1009"/>
    <tableColumn id="6" xr3:uid="{DE431A0A-6399-4B59-9740-6B2D621FAADF}" name="XXXX" dataDxfId="1008"/>
    <tableColumn id="7" xr3:uid="{A24A0344-D97A-45B2-9EAB-033C190BB59B}" name="XXXX3" dataDxfId="1007"/>
    <tableColumn id="8" xr3:uid="{053F5D3A-2C52-4ED4-B76B-93DA9B0538C4}" name="UND" dataDxfId="1006" dataCellStyle="Millares">
      <calculatedColumnFormula>IFERROR(VLOOKUP((C83),'$ LEGO'!A:D,4,0),0)</calculatedColumnFormula>
    </tableColumn>
    <tableColumn id="9" xr3:uid="{A68E4A13-DE18-4A8F-814D-4494F0CB5CFD}" name="CONSUMO" dataDxfId="1005" dataCellStyle="Millares"/>
    <tableColumn id="10" xr3:uid="{C786661C-F40F-49A3-8C94-33DC2059D944}" name="COSTO" dataDxfId="1004" dataCellStyle="Moneda">
      <calculatedColumnFormula>VLOOKUP(Tabla138829[[#This Row],[CODIGO]],'$ LEGO'!A:E,5,0)</calculatedColumnFormula>
    </tableColumn>
    <tableColumn id="11" xr3:uid="{41FB1877-A93F-4250-9B4A-7AD08B9E1BA6}" name="0" dataDxfId="1003" dataCellStyle="Moneda">
      <calculatedColumnFormula>+K83*J83</calculatedColumnFormula>
    </tableColumn>
    <tableColumn id="12" xr3:uid="{2BBBB9AD-5B65-45E6-B536-FB79DCF7F8BB}" name="04" dataDxfId="1002" dataCellStyle="Porcentaje">
      <calculatedColumnFormula>IFERROR(+L83/($L$123+$L$139),0)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B3EC969-7E16-4DE1-9EAB-8F8DE2A1B046}" name="Tabla38530" displayName="Tabla38530" ref="B45:M81" totalsRowShown="0" headerRowDxfId="983" headerRowBorderDxfId="982" tableBorderDxfId="981">
  <autoFilter ref="B45:M81" xr:uid="{C03E1949-F250-423D-BAF6-9CB2CE6E25B9}"/>
  <tableColumns count="12">
    <tableColumn id="1" xr3:uid="{CAB019B3-FEBD-445B-B1AD-DFC13B0A1EEA}" name="No." dataDxfId="980"/>
    <tableColumn id="2" xr3:uid="{7665BA44-2FCC-4889-91E4-0E30D4645E86}" name="CODIGO" dataDxfId="979"/>
    <tableColumn id="3" xr3:uid="{2AF5DD50-006A-44DC-B013-AB8EC373AF11}" name="DESCRIPCION   EMPAQUE   AZZORTI" dataDxfId="978"/>
    <tableColumn id="4" xr3:uid="{29E3D880-3D07-4348-BF48-5004DCBFA97D}" name="02" dataDxfId="977"/>
    <tableColumn id="5" xr3:uid="{D157DCFD-E795-410F-950D-01E53EDDC6C9}" name="PERFIL" dataDxfId="976"/>
    <tableColumn id="6" xr3:uid="{091360F6-6C8D-4449-9D33-6D453989C92E}" name="XXXX3" dataDxfId="975"/>
    <tableColumn id="7" xr3:uid="{B6C51513-887A-4F28-9D9E-2A2B5EDA7CF6}" name="XXXX4" dataDxfId="974"/>
    <tableColumn id="8" xr3:uid="{8A1CF9A5-D64F-4FF6-9F1B-F7532FBF8BF0}" name="UND" dataDxfId="973" dataCellStyle="Millares"/>
    <tableColumn id="9" xr3:uid="{A548B1DA-5CF0-4162-A006-5BB9D0899BAB}" name="CONS." dataDxfId="972" dataCellStyle="Millares"/>
    <tableColumn id="10" xr3:uid="{330E86E9-0154-45D7-8FE1-8D6F236457E5}" name="COSTO" dataDxfId="971" dataCellStyle="Moneda"/>
    <tableColumn id="13" xr3:uid="{C2C3AAE6-DD77-4D44-95BF-60D4670B62EA}" name="0" dataDxfId="970" dataCellStyle="Moneda">
      <calculatedColumnFormula>+K46*J46</calculatedColumnFormula>
    </tableColumn>
    <tableColumn id="14" xr3:uid="{2F73CD19-3373-4044-BF92-8528BB2A5025}" name="05" dataDxfId="969" dataCellStyle="Porcentaje">
      <calculatedColumnFormula>IFERROR(+L46/($L$123+$L$139),0)</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2CDAD77-A1C0-4976-9DAF-42F7D2B56FE1}" name="Tabla18631" displayName="Tabla18631" ref="B9:M44" totalsRowShown="0" headerRowDxfId="968" headerRowBorderDxfId="967" tableBorderDxfId="966">
  <autoFilter ref="B9:M44" xr:uid="{DCDD820D-2967-48F9-85A3-41D854D95892}"/>
  <tableColumns count="12">
    <tableColumn id="1" xr3:uid="{0612569B-FF5F-41AF-8D30-F4F047EF25E2}" name="No." dataDxfId="965"/>
    <tableColumn id="2" xr3:uid="{BE5A8026-E66B-4921-B9D7-09C69AE7630F}" name="CODIGO" dataDxfId="964"/>
    <tableColumn id="3" xr3:uid="{A9A11F9F-6AB2-4052-8BC5-83F867DB12A2}" name="DESCRIPCION" dataDxfId="963">
      <calculatedColumnFormula>VLOOKUP(TEXT(C10,0),#REF!,2,0)</calculatedColumnFormula>
    </tableColumn>
    <tableColumn id="4" xr3:uid="{734719F5-59DE-41D6-B233-88413734252D}" name="COD INT TELA LEGO" dataDxfId="962"/>
    <tableColumn id="5" xr3:uid="{4177384C-3DD2-4E7A-A729-CA224185D4BD}" name="$ TELA BASE ESTAMP" dataDxfId="961"/>
    <tableColumn id="6" xr3:uid="{7D60517A-883F-466F-BD25-BE73D4EC4029}" name="$  ESTAMP" dataDxfId="960"/>
    <tableColumn id="7" xr3:uid="{B3D6C7FD-2BA7-424A-97DF-1EB804470DB7}" name="TIPO ESTAMP" dataDxfId="959"/>
    <tableColumn id="8" xr3:uid="{A5967EE3-6586-42AE-9F53-70304BEE1BED}" name="UND" dataDxfId="958" dataCellStyle="Millares">
      <calculatedColumnFormula>IFERROR(VLOOKUP((C10),'$ LEGO'!A:D,4,0),0)</calculatedColumnFormula>
    </tableColumn>
    <tableColumn id="9" xr3:uid="{549ECAE8-FC83-493F-99F1-AEC66943EBE4}" name="CONS." dataDxfId="957" dataCellStyle="Millares"/>
    <tableColumn id="10" xr3:uid="{3727665D-07C3-46DC-BA6F-CF7253987435}" name="COSTO" dataDxfId="956" dataCellStyle="Moneda">
      <calculatedColumnFormula>IF(E10=0,IFERROR(VLOOKUP(TEXT(C10,0),#REF!,7,0),0),F10+G10)</calculatedColumnFormula>
    </tableColumn>
    <tableColumn id="13" xr3:uid="{6E674BFE-7D7D-4A0B-BEB9-FE3EEDE10F98}" name="TOTAL   ING" dataDxfId="955" dataCellStyle="Moneda">
      <calculatedColumnFormula>+K10*J10</calculatedColumnFormula>
    </tableColumn>
    <tableColumn id="14" xr3:uid="{FDDB493A-CA7B-41EE-9B43-48174869607B}" name="% PART" dataDxfId="954" dataCellStyle="Porcentaje">
      <calculatedColumnFormula>IFERROR(+L10/($L$123+$L$139),0)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964503C-62FA-4CAF-A022-763D458546A8}" name="Tabla128732" displayName="Tabla128732" ref="P9:S82" totalsRowShown="0" headerRowDxfId="953" dataDxfId="951" headerRowBorderDxfId="952" tableBorderDxfId="950">
  <autoFilter ref="P9:S82" xr:uid="{645A9231-FB9A-4BDC-8620-60D8ADB77CF5}"/>
  <tableColumns count="4">
    <tableColumn id="1" xr3:uid="{350607B5-7B2B-4FAF-8BB9-FD075E18CC2F}" name="TpP" dataDxfId="949"/>
    <tableColumn id="2" xr3:uid="{8230DA09-6743-49F5-9356-620C23A083B4}" name="Componente" dataDxfId="948">
      <calculatedColumnFormula>IF(J10&gt;0,LEFT(C10,7),0)</calculatedColumnFormula>
    </tableColumn>
    <tableColumn id="3" xr3:uid="{4169167B-2FC6-49AC-9BBB-2EB566ED1EF0}" name="0" dataDxfId="947"/>
    <tableColumn id="4" xr3:uid="{B67A280F-6310-4D8D-9318-D41E7C1B82D4}" name="Cantidad" dataDxfId="946" dataCellStyle="Millar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FD1F883-6B0F-4071-9EA5-C3A1E1ADE819}" name="Tabla138833" displayName="Tabla138833" ref="B82:M122" totalsRowShown="0" headerRowDxfId="945" headerRowBorderDxfId="944" tableBorderDxfId="943">
  <autoFilter ref="B82:M122" xr:uid="{9263502D-8F48-43CD-BD02-698DAE8DBED0}"/>
  <tableColumns count="12">
    <tableColumn id="1" xr3:uid="{B8D6090D-3021-4309-A27D-A330D3C0664B}" name="No." dataDxfId="942"/>
    <tableColumn id="2" xr3:uid="{4FAAFC17-229F-43BB-BC6B-4DFE8C5678DF}" name="CODIGO" dataDxfId="941"/>
    <tableColumn id="3" xr3:uid="{10132EBA-205B-4977-8BAD-A0D2583590CD}" name="DESCRIPCION   EMPAQUE      LIVVA" dataDxfId="940">
      <calculatedColumnFormula>IFERROR(VLOOKUP(C83,'$ LEGO'!A:B,2,0),"")</calculatedColumnFormula>
    </tableColumn>
    <tableColumn id="4" xr3:uid="{D5987CAE-8D80-4FDF-A126-42F7736A8EFA}" name="CODIGO2" dataDxfId="939"/>
    <tableColumn id="5" xr3:uid="{6D839E2F-CFC9-4FD2-905F-5D21F066F3B9}" name="PERFIL" dataDxfId="938"/>
    <tableColumn id="6" xr3:uid="{C49FB499-DF3C-45FA-982A-33BC5A7E8863}" name="XXXX" dataDxfId="937"/>
    <tableColumn id="7" xr3:uid="{8BFBEE69-B523-44CA-AE97-778B660F4894}" name="XXXX3" dataDxfId="936"/>
    <tableColumn id="8" xr3:uid="{FC058C44-F097-48F1-90E8-599D83F03EE8}" name="UND" dataDxfId="935" dataCellStyle="Millares">
      <calculatedColumnFormula>IFERROR(VLOOKUP((C83),'$ LEGO'!A:D,4,0),0)</calculatedColumnFormula>
    </tableColumn>
    <tableColumn id="9" xr3:uid="{01D3C15D-658B-4020-B92C-F5CBD5700617}" name="CONSUMO" dataDxfId="934" dataCellStyle="Millares"/>
    <tableColumn id="10" xr3:uid="{F5F35EB9-B9B0-4392-B310-8D077DD4A7FA}" name="COSTO" dataDxfId="933" dataCellStyle="Moneda">
      <calculatedColumnFormula>VLOOKUP(Tabla138833[[#This Row],[CODIGO]],'$ LEGO'!A:E,5,0)</calculatedColumnFormula>
    </tableColumn>
    <tableColumn id="11" xr3:uid="{A0060FA1-9245-4D90-A287-91343EF99522}" name="0" dataDxfId="932" dataCellStyle="Moneda">
      <calculatedColumnFormula>+K83*J83</calculatedColumnFormula>
    </tableColumn>
    <tableColumn id="12" xr3:uid="{CE4FD50C-B480-4158-917D-E50730F65506}" name="04" dataDxfId="931" dataCellStyle="Porcentaje">
      <calculatedColumnFormula>IFERROR(+L83/($L$123+$L$139),0)</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96653D6-E3FF-4C97-AB8B-984A7FF613FB}" name="Tabla38534" displayName="Tabla38534" ref="B45:M81" totalsRowShown="0" headerRowDxfId="912" headerRowBorderDxfId="911" tableBorderDxfId="910">
  <autoFilter ref="B45:M81" xr:uid="{C03E1949-F250-423D-BAF6-9CB2CE6E25B9}"/>
  <tableColumns count="12">
    <tableColumn id="1" xr3:uid="{7A21C194-BBAF-49EB-ACB9-AC5BF90529C5}" name="No." dataDxfId="909"/>
    <tableColumn id="2" xr3:uid="{45F5A3FB-BF4B-482C-8474-CEA2D753A08D}" name="CODIGO" dataDxfId="908"/>
    <tableColumn id="3" xr3:uid="{11F6B376-0481-47CA-ABCC-243298DE99DD}" name="DESCRIPCION   EMPAQUE   AZZORTI" dataDxfId="907"/>
    <tableColumn id="4" xr3:uid="{8BB48F8D-E35B-4B1B-B718-A8697ED53DC9}" name="02" dataDxfId="906"/>
    <tableColumn id="5" xr3:uid="{11E63298-1C4E-4B72-B0B0-E0F511A3D804}" name="PERFIL" dataDxfId="905"/>
    <tableColumn id="6" xr3:uid="{2294F1E0-025C-4405-8EAD-8419075924E8}" name="XXXX3" dataDxfId="904"/>
    <tableColumn id="7" xr3:uid="{8AFD3673-8BCF-4A10-9E39-70F520151A4A}" name="XXXX4" dataDxfId="903"/>
    <tableColumn id="8" xr3:uid="{F919C762-36C7-4800-9E68-0E7AD7CE0D1D}" name="UND" dataDxfId="902" dataCellStyle="Millares"/>
    <tableColumn id="9" xr3:uid="{4AB590AB-9E84-46DA-9941-9425B84775A6}" name="CONS." dataDxfId="901" dataCellStyle="Millares"/>
    <tableColumn id="10" xr3:uid="{6FD7C9FC-4CD6-4457-863E-AE889837B74B}" name="COSTO" dataDxfId="900" dataCellStyle="Moneda"/>
    <tableColumn id="13" xr3:uid="{CC9DDCC8-20FE-414C-804F-1D591082547D}" name="0" dataDxfId="899" dataCellStyle="Moneda">
      <calculatedColumnFormula>+K46*J46</calculatedColumnFormula>
    </tableColumn>
    <tableColumn id="14" xr3:uid="{D732C66B-A1E4-4A62-91A8-22BC9E633B6F}" name="05" dataDxfId="898" dataCellStyle="Porcentaje">
      <calculatedColumnFormula>IFERROR(+L46/($L$123+$L$139),0)</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3BB386F-314B-4B02-9831-0E9E4C09FA67}" name="Tabla18635" displayName="Tabla18635" ref="B9:M44" totalsRowShown="0" headerRowDxfId="897" headerRowBorderDxfId="896" tableBorderDxfId="895">
  <autoFilter ref="B9:M44" xr:uid="{DCDD820D-2967-48F9-85A3-41D854D95892}"/>
  <tableColumns count="12">
    <tableColumn id="1" xr3:uid="{327E5D6D-3F4E-4422-8CC3-AE609B1E479C}" name="No." dataDxfId="894"/>
    <tableColumn id="2" xr3:uid="{F94B5479-A657-410C-BB1F-51D50E7304BB}" name="CODIGO" dataDxfId="893"/>
    <tableColumn id="3" xr3:uid="{024F91DE-BF75-4599-A484-DF654DA38800}" name="DESCRIPCION" dataDxfId="892">
      <calculatedColumnFormula>VLOOKUP(TEXT(C10,0),#REF!,2,0)</calculatedColumnFormula>
    </tableColumn>
    <tableColumn id="4" xr3:uid="{B06C8D87-1423-41D2-86AC-3655FAE1C857}" name="COD INT TELA LEGO" dataDxfId="891"/>
    <tableColumn id="5" xr3:uid="{8E7B8FBF-8840-4AA8-BDFC-244935AE9392}" name="$ TELA BASE ESTAMP" dataDxfId="890"/>
    <tableColumn id="6" xr3:uid="{6DB29890-B804-4530-A36D-7C6ABF1683E5}" name="$  ESTAMP" dataDxfId="889"/>
    <tableColumn id="7" xr3:uid="{EBD8FA5F-1E28-453F-8621-41EE110A0E25}" name="TIPO ESTAMP" dataDxfId="888"/>
    <tableColumn id="8" xr3:uid="{59575084-E704-4A80-AE33-235FE49C82C2}" name="UND" dataDxfId="887" dataCellStyle="Millares">
      <calculatedColumnFormula>IFERROR(VLOOKUP((C10),'$ LEGO'!A:D,4,0),0)</calculatedColumnFormula>
    </tableColumn>
    <tableColumn id="9" xr3:uid="{A6ECE294-1178-4EDA-86DD-A5A87A3CB9C9}" name="CONS." dataDxfId="886" dataCellStyle="Millares"/>
    <tableColumn id="10" xr3:uid="{EE82C55D-1F1B-4012-8BA0-7874D31E135C}" name="COSTO" dataDxfId="885" dataCellStyle="Moneda">
      <calculatedColumnFormula>IF(E10=0,IFERROR(VLOOKUP(TEXT(C10,0),#REF!,7,0),0),F10+G10)</calculatedColumnFormula>
    </tableColumn>
    <tableColumn id="13" xr3:uid="{8EA7EC1F-3648-4569-A243-9EF563C12F7E}" name="TOTAL   ING" dataDxfId="884" dataCellStyle="Moneda">
      <calculatedColumnFormula>+K10*J10</calculatedColumnFormula>
    </tableColumn>
    <tableColumn id="14" xr3:uid="{3FDB40CC-E62D-45E2-92A0-4CEE37F022D4}" name="% PART" dataDxfId="883" dataCellStyle="Porcentaje">
      <calculatedColumnFormula>IFERROR(+L10/($L$123+$L$139),0)</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FC24319-3E35-4729-B56C-217285309371}" name="Tabla128736" displayName="Tabla128736" ref="P9:S82" totalsRowShown="0" headerRowDxfId="882" dataDxfId="880" headerRowBorderDxfId="881" tableBorderDxfId="879">
  <autoFilter ref="P9:S82" xr:uid="{645A9231-FB9A-4BDC-8620-60D8ADB77CF5}"/>
  <tableColumns count="4">
    <tableColumn id="1" xr3:uid="{1C234BA5-6E5E-47B5-84CE-B84CD44A6F7C}" name="TpP" dataDxfId="878"/>
    <tableColumn id="2" xr3:uid="{A92551C6-8E31-428D-8A67-7539688F7D2D}" name="Componente" dataDxfId="877">
      <calculatedColumnFormula>IF(J10&gt;0,LEFT(C10,7),0)</calculatedColumnFormula>
    </tableColumn>
    <tableColumn id="3" xr3:uid="{A27498EB-C099-424D-9CAF-DDDD41203677}" name="0" dataDxfId="876"/>
    <tableColumn id="4" xr3:uid="{64117491-52CA-4F14-B770-61459A4C546A}" name="Cantidad" dataDxfId="875" dataCellStyle="Millare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F410F9E-EB5B-4440-9FBB-7982211D4211}" name="Tabla138837" displayName="Tabla138837" ref="B82:M122" totalsRowShown="0" headerRowDxfId="874" headerRowBorderDxfId="873" tableBorderDxfId="872">
  <autoFilter ref="B82:M122" xr:uid="{9263502D-8F48-43CD-BD02-698DAE8DBED0}"/>
  <tableColumns count="12">
    <tableColumn id="1" xr3:uid="{473DF3A1-8DE8-42FD-BD7C-F4415F4F5E2C}" name="No." dataDxfId="871"/>
    <tableColumn id="2" xr3:uid="{7D93E105-DB49-40BD-A787-0055596CD403}" name="CODIGO" dataDxfId="870"/>
    <tableColumn id="3" xr3:uid="{85E94604-CCBE-4060-B328-5422AD31E518}" name="DESCRIPCION   EMPAQUE      LIVVA" dataDxfId="869">
      <calculatedColumnFormula>IFERROR(VLOOKUP(C83,'$ LEGO'!A:B,2,0),"")</calculatedColumnFormula>
    </tableColumn>
    <tableColumn id="4" xr3:uid="{637015A7-6524-401C-AFEC-D8EB31DDA881}" name="CODIGO2" dataDxfId="868"/>
    <tableColumn id="5" xr3:uid="{0445A6DE-BAAF-4D25-A8CB-69352378119E}" name="PERFIL" dataDxfId="867"/>
    <tableColumn id="6" xr3:uid="{34D325E3-B62F-4A7A-995F-77DA6B0A4804}" name="XXXX" dataDxfId="866"/>
    <tableColumn id="7" xr3:uid="{31B88683-402F-49F1-898E-6691E174A1D9}" name="XXXX3" dataDxfId="865"/>
    <tableColumn id="8" xr3:uid="{2B3F0EC1-32B1-4F63-8FC4-C88E759A3855}" name="UND" dataDxfId="864" dataCellStyle="Millares">
      <calculatedColumnFormula>IFERROR(VLOOKUP((C83),'$ LEGO'!A:D,4,0),0)</calculatedColumnFormula>
    </tableColumn>
    <tableColumn id="9" xr3:uid="{30B46A57-C0D9-44F2-AD96-BB86D0D454C4}" name="CONSUMO" dataDxfId="863" dataCellStyle="Millares"/>
    <tableColumn id="10" xr3:uid="{A19C501B-BA0A-4428-84D5-3CEABC2C5FF4}" name="COSTO" dataDxfId="862" dataCellStyle="Moneda">
      <calculatedColumnFormula>VLOOKUP(Tabla138837[[#This Row],[CODIGO]],'$ LEGO'!A:E,5,0)</calculatedColumnFormula>
    </tableColumn>
    <tableColumn id="11" xr3:uid="{7D8C29BA-14E0-4A7B-BE5A-B48F69749CF6}" name="0" dataDxfId="861" dataCellStyle="Moneda">
      <calculatedColumnFormula>+K83*J83</calculatedColumnFormula>
    </tableColumn>
    <tableColumn id="12" xr3:uid="{814371A4-021D-462F-8CF2-189E36E3A1BF}" name="04" dataDxfId="860" dataCellStyle="Porcentaje">
      <calculatedColumnFormula>IFERROR(+L83/($L$123+$L$139),0)</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5A853B3-5197-445D-A6E8-E7B2BBCABCD5}" name="Tabla38538" displayName="Tabla38538" ref="B45:M81" totalsRowShown="0" headerRowDxfId="841" headerRowBorderDxfId="840" tableBorderDxfId="839">
  <autoFilter ref="B45:M81" xr:uid="{C03E1949-F250-423D-BAF6-9CB2CE6E25B9}"/>
  <tableColumns count="12">
    <tableColumn id="1" xr3:uid="{DC10E1D5-26F5-436A-ADF1-8DF4E7F9C9DE}" name="No." dataDxfId="838"/>
    <tableColumn id="2" xr3:uid="{7631F671-1DC8-4763-9392-9A7CCBCD7195}" name="CODIGO" dataDxfId="837"/>
    <tableColumn id="3" xr3:uid="{D9DE0E92-03BF-4DDE-AA0E-A6378946093C}" name="DESCRIPCION   EMPAQUE   AZZORTI" dataDxfId="836"/>
    <tableColumn id="4" xr3:uid="{01F7A16D-DAFA-4E1D-B888-DB3D53DE67C2}" name="02" dataDxfId="835"/>
    <tableColumn id="5" xr3:uid="{810C5ABF-185D-4323-A73C-FC8F75206F03}" name="PERFIL" dataDxfId="834"/>
    <tableColumn id="6" xr3:uid="{14AB6076-8E10-4675-BB81-F8DD4472CCA2}" name="XXXX3" dataDxfId="833"/>
    <tableColumn id="7" xr3:uid="{9ACBD572-D2C8-4CCB-A11D-4512B3C2804B}" name="XXXX4" dataDxfId="832"/>
    <tableColumn id="8" xr3:uid="{B40298EC-4ACA-469D-9ACC-17E4D6D48DAF}" name="UND" dataDxfId="831" dataCellStyle="Millares"/>
    <tableColumn id="9" xr3:uid="{47F4E01B-ACF9-4222-93F2-9D16A2F1356C}" name="CONS." dataDxfId="830" dataCellStyle="Millares"/>
    <tableColumn id="10" xr3:uid="{A26F8D10-440A-4FAA-98A5-1A81625CB8D5}" name="COSTO" dataDxfId="829" dataCellStyle="Moneda"/>
    <tableColumn id="13" xr3:uid="{E1FD3007-B0F8-43B8-B684-32BD0CE88399}" name="0" dataDxfId="828" dataCellStyle="Moneda">
      <calculatedColumnFormula>+K46*J46</calculatedColumnFormula>
    </tableColumn>
    <tableColumn id="14" xr3:uid="{20D390AA-51A4-4F9A-AC51-1789F55342E1}" name="05" dataDxfId="827" dataCellStyle="Porcentaje">
      <calculatedColumnFormula>IFERROR(+L46/($L$123+$L$139),0)</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0ABEAF6-A353-48B5-BF4C-DB8481DEF97C}" name="Tabla18639" displayName="Tabla18639" ref="B9:M44" totalsRowShown="0" headerRowDxfId="826" headerRowBorderDxfId="825" tableBorderDxfId="824">
  <autoFilter ref="B9:M44" xr:uid="{DCDD820D-2967-48F9-85A3-41D854D95892}"/>
  <tableColumns count="12">
    <tableColumn id="1" xr3:uid="{82DD38F4-96AB-4AF7-985F-B11CB3D5AD29}" name="No." dataDxfId="823"/>
    <tableColumn id="2" xr3:uid="{24797491-4525-4CEA-97A4-DEF4339F9186}" name="CODIGO" dataDxfId="822"/>
    <tableColumn id="3" xr3:uid="{0924D327-E0DC-4410-98F0-5B1CBE2FD9C5}" name="DESCRIPCION" dataDxfId="821">
      <calculatedColumnFormula>VLOOKUP(TEXT(C10,0),#REF!,2,0)</calculatedColumnFormula>
    </tableColumn>
    <tableColumn id="4" xr3:uid="{B8431430-658A-432D-B351-B7022A5D77FC}" name="COD INT TELA LEGO" dataDxfId="820"/>
    <tableColumn id="5" xr3:uid="{D3EDB5D6-FF47-482B-9448-8DF960221E3B}" name="$ TELA BASE ESTAMP" dataDxfId="819"/>
    <tableColumn id="6" xr3:uid="{32534878-DE11-4841-8CFB-6BE084FB98D0}" name="$  ESTAMP" dataDxfId="818"/>
    <tableColumn id="7" xr3:uid="{B552C397-0649-4FEE-8832-07BF91AA7862}" name="TIPO ESTAMP" dataDxfId="817"/>
    <tableColumn id="8" xr3:uid="{5EAEC9CA-133F-48FA-8A10-5A8591F4E5A6}" name="UND" dataDxfId="816" dataCellStyle="Millares">
      <calculatedColumnFormula>IFERROR(VLOOKUP((C10),'$ LEGO'!A:D,4,0),0)</calculatedColumnFormula>
    </tableColumn>
    <tableColumn id="9" xr3:uid="{1822FEAB-931A-4BA9-91B6-23464526848A}" name="CONS." dataDxfId="815" dataCellStyle="Millares"/>
    <tableColumn id="10" xr3:uid="{BE7E56B8-56CF-4964-83F0-A3DA4FEF5323}" name="COSTO" dataDxfId="814" dataCellStyle="Moneda">
      <calculatedColumnFormula>IF(E10=0,IFERROR(VLOOKUP(TEXT(C10,0),#REF!,7,0),0),F10+G10)</calculatedColumnFormula>
    </tableColumn>
    <tableColumn id="13" xr3:uid="{0A71F17C-AEFF-4C4A-9724-6F1B2FD2F65C}" name="TOTAL   ING" dataDxfId="813" dataCellStyle="Moneda">
      <calculatedColumnFormula>+K10*J10</calculatedColumnFormula>
    </tableColumn>
    <tableColumn id="14" xr3:uid="{1D9729AD-9598-49D7-98CC-F52DA88ABE61}" name="% PART" dataDxfId="812" dataCellStyle="Porcentaje">
      <calculatedColumnFormula>IFERROR(+L10/($L$123+$L$139),0)</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7BCE617-76D5-4A7A-9EF2-B5FFBFBA8283}" name="Tabla128740" displayName="Tabla128740" ref="P9:S82" totalsRowShown="0" headerRowDxfId="811" dataDxfId="809" headerRowBorderDxfId="810" tableBorderDxfId="808">
  <autoFilter ref="P9:S82" xr:uid="{645A9231-FB9A-4BDC-8620-60D8ADB77CF5}"/>
  <tableColumns count="4">
    <tableColumn id="1" xr3:uid="{29904913-6247-47BC-A558-BF420DDFDA32}" name="TpP" dataDxfId="807"/>
    <tableColumn id="2" xr3:uid="{BDFDDB51-B31C-4D9F-8586-CE937D7D3B17}" name="Componente" dataDxfId="806">
      <calculatedColumnFormula>IF(J10&gt;0,LEFT(C10,7),0)</calculatedColumnFormula>
    </tableColumn>
    <tableColumn id="3" xr3:uid="{498C0EA6-3072-4B3F-996B-544A1113F1D9}" name="0" dataDxfId="805"/>
    <tableColumn id="4" xr3:uid="{AB5622AA-9007-4202-833A-9AA2A4257E34}" name="Cantidad" dataDxfId="804" dataCellStyle="Millares"/>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FB92180-F420-4A82-9FC4-BECE26FF4086}" name="Tabla138841" displayName="Tabla138841" ref="B82:M122" totalsRowShown="0" headerRowDxfId="803" headerRowBorderDxfId="802" tableBorderDxfId="801">
  <autoFilter ref="B82:M122" xr:uid="{9263502D-8F48-43CD-BD02-698DAE8DBED0}"/>
  <tableColumns count="12">
    <tableColumn id="1" xr3:uid="{DA3DF60E-6E33-4D63-8E07-EEA74F9CE510}" name="No." dataDxfId="800"/>
    <tableColumn id="2" xr3:uid="{13CF51A0-E8EA-43F7-BA85-4CF6FA8D89A4}" name="CODIGO" dataDxfId="799"/>
    <tableColumn id="3" xr3:uid="{7597BB55-70DF-4EDF-9BCA-F476CC0CF7FF}" name="DESCRIPCION   EMPAQUE      LIVVA" dataDxfId="798">
      <calculatedColumnFormula>IFERROR(VLOOKUP(C83,'$ LEGO'!A:B,2,0),"")</calculatedColumnFormula>
    </tableColumn>
    <tableColumn id="4" xr3:uid="{782A03FF-E0FE-4CAE-A28E-1334E811D089}" name="CODIGO2" dataDxfId="797"/>
    <tableColumn id="5" xr3:uid="{FF406B26-DBDF-4444-8F90-761356D4AFB2}" name="PERFIL" dataDxfId="796"/>
    <tableColumn id="6" xr3:uid="{28E5EF6B-E9D1-44CD-90C3-09DABBE88FED}" name="XXXX" dataDxfId="795"/>
    <tableColumn id="7" xr3:uid="{224F028E-E811-4784-B963-1AA2DD7EA88E}" name="XXXX3" dataDxfId="794"/>
    <tableColumn id="8" xr3:uid="{B4F3BAB3-F74A-4264-983B-3A6579D139FA}" name="UND" dataDxfId="793" dataCellStyle="Millares">
      <calculatedColumnFormula>IFERROR(VLOOKUP((C83),'$ LEGO'!A:D,4,0),0)</calculatedColumnFormula>
    </tableColumn>
    <tableColumn id="9" xr3:uid="{4C4D92A5-3318-4EB1-91D3-9067F6F1AAC7}" name="CONSUMO" dataDxfId="792" dataCellStyle="Millares"/>
    <tableColumn id="10" xr3:uid="{8B7991EC-3231-458A-BB28-4CD7A368C863}" name="COSTO" dataDxfId="791" dataCellStyle="Moneda">
      <calculatedColumnFormula>VLOOKUP(Tabla138841[[#This Row],[CODIGO]],'$ LEGO'!A:E,5,0)</calculatedColumnFormula>
    </tableColumn>
    <tableColumn id="11" xr3:uid="{946EED77-7E84-4BE4-9C1D-6023B12E781E}" name="0" dataDxfId="790" dataCellStyle="Moneda">
      <calculatedColumnFormula>+K83*J83</calculatedColumnFormula>
    </tableColumn>
    <tableColumn id="12" xr3:uid="{FCFC276C-C56E-410A-AD15-F233C2096CB3}" name="04" dataDxfId="789" dataCellStyle="Porcentaje">
      <calculatedColumnFormula>IFERROR(+L83/($L$123+$L$139),0)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81FD6F6-E6E7-4314-8B2F-C483429E0452}" name="Tabla38542" displayName="Tabla38542" ref="B45:M81" totalsRowShown="0" headerRowDxfId="770" headerRowBorderDxfId="769" tableBorderDxfId="768">
  <autoFilter ref="B45:M81" xr:uid="{C03E1949-F250-423D-BAF6-9CB2CE6E25B9}"/>
  <tableColumns count="12">
    <tableColumn id="1" xr3:uid="{8B4B19E3-316B-4D2F-BECD-1C5FE4755251}" name="No." dataDxfId="767"/>
    <tableColumn id="2" xr3:uid="{20A67145-018B-4C49-85AB-7893D3059406}" name="CODIGO" dataDxfId="766"/>
    <tableColumn id="3" xr3:uid="{1C201C38-DF85-4F05-9026-798BF3669AD2}" name="DESCRIPCION   EMPAQUE   AZZORTI" dataDxfId="765"/>
    <tableColumn id="4" xr3:uid="{EF6ED198-F50A-4288-935A-AD04F11229B9}" name="02" dataDxfId="764"/>
    <tableColumn id="5" xr3:uid="{3792AA1A-C52D-492A-924B-373CD60FB6B8}" name="PERFIL" dataDxfId="763"/>
    <tableColumn id="6" xr3:uid="{1F63267B-2BAE-40B8-9804-8056FC653298}" name="XXXX3" dataDxfId="762"/>
    <tableColumn id="7" xr3:uid="{CD86DA96-B8C2-4711-BFEA-2536DC79CBFD}" name="XXXX4" dataDxfId="761"/>
    <tableColumn id="8" xr3:uid="{F5EF3A55-DF80-4951-83DC-A55F3213AAB4}" name="UND" dataDxfId="760" dataCellStyle="Millares"/>
    <tableColumn id="9" xr3:uid="{5C569814-44FB-475E-9CC4-8EE9BF7F8F80}" name="CONS." dataDxfId="759" dataCellStyle="Millares"/>
    <tableColumn id="10" xr3:uid="{8022FE26-1EAE-478C-B9C5-8ADB09BB91D5}" name="COSTO" dataDxfId="758" dataCellStyle="Moneda"/>
    <tableColumn id="13" xr3:uid="{B89C6FCD-7238-45C7-828A-9E177077F46A}" name="0" dataDxfId="757" dataCellStyle="Moneda">
      <calculatedColumnFormula>+K46*J46</calculatedColumnFormula>
    </tableColumn>
    <tableColumn id="14" xr3:uid="{97BBB9C4-9A34-472A-9366-391DEF50B7E7}" name="05" dataDxfId="756" dataCellStyle="Porcentaje">
      <calculatedColumnFormula>IFERROR(+L46/($L$123+$L$139),0)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10A5FC27-C06C-456D-BF58-7CDB1BA90719}" name="Tabla18643" displayName="Tabla18643" ref="B9:M44" totalsRowShown="0" headerRowDxfId="755" headerRowBorderDxfId="754" tableBorderDxfId="753">
  <autoFilter ref="B9:M44" xr:uid="{DCDD820D-2967-48F9-85A3-41D854D95892}"/>
  <tableColumns count="12">
    <tableColumn id="1" xr3:uid="{4A17F6CA-C544-47D4-882B-FDC54718EC33}" name="No." dataDxfId="752"/>
    <tableColumn id="2" xr3:uid="{18AF2373-F440-4B15-B665-67350815E7F2}" name="CODIGO" dataDxfId="751"/>
    <tableColumn id="3" xr3:uid="{316680BD-8976-4DBA-8846-D7062410AC7E}" name="DESCRIPCION" dataDxfId="750">
      <calculatedColumnFormula>VLOOKUP(TEXT(C10,0),#REF!,2,0)</calculatedColumnFormula>
    </tableColumn>
    <tableColumn id="4" xr3:uid="{596D1B52-4B98-4C0B-A618-52B84900CF64}" name="COD INT TELA LEGO" dataDxfId="749"/>
    <tableColumn id="5" xr3:uid="{6B60C66F-8B0C-4817-A369-4097E54155C0}" name="$ TELA BASE ESTAMP" dataDxfId="748"/>
    <tableColumn id="6" xr3:uid="{351A5642-4EE2-4456-8B99-C85BB20182BB}" name="$  ESTAMP" dataDxfId="747"/>
    <tableColumn id="7" xr3:uid="{D4C0E6ED-1264-4D39-BEC9-69E1C90E0D68}" name="TIPO ESTAMP" dataDxfId="746"/>
    <tableColumn id="8" xr3:uid="{38A41EB9-C5E0-44A1-A6D4-763B80BD20EB}" name="UND" dataDxfId="745" dataCellStyle="Millares">
      <calculatedColumnFormula>IFERROR(VLOOKUP((C10),'$ LEGO'!A:D,4,0),0)</calculatedColumnFormula>
    </tableColumn>
    <tableColumn id="9" xr3:uid="{27520CCC-3B3F-40BC-B25C-19A43BA47EA9}" name="CONS." dataDxfId="744" dataCellStyle="Millares"/>
    <tableColumn id="10" xr3:uid="{982F4753-42ED-4AE5-A808-C8ADE1329D54}" name="COSTO" dataDxfId="743" dataCellStyle="Moneda">
      <calculatedColumnFormula>IF(E10=0,IFERROR(VLOOKUP(TEXT(C10,0),#REF!,7,0),0),F10+G10)</calculatedColumnFormula>
    </tableColumn>
    <tableColumn id="13" xr3:uid="{3BAA65C6-A98D-46B6-8293-7303A732E4DE}" name="TOTAL   ING" dataDxfId="742" dataCellStyle="Moneda">
      <calculatedColumnFormula>+K10*J10</calculatedColumnFormula>
    </tableColumn>
    <tableColumn id="14" xr3:uid="{8ECB6BE3-D4F6-4615-80E0-824D497DC64F}" name="% PART" dataDxfId="741" dataCellStyle="Porcentaje">
      <calculatedColumnFormula>IFERROR(+L10/($L$123+$L$139),0)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81A8942-9543-4273-8A27-FD4A83AEC0C7}" name="Tabla128744" displayName="Tabla128744" ref="P9:S82" totalsRowShown="0" headerRowDxfId="740" dataDxfId="738" headerRowBorderDxfId="739" tableBorderDxfId="737">
  <autoFilter ref="P9:S82" xr:uid="{645A9231-FB9A-4BDC-8620-60D8ADB77CF5}"/>
  <tableColumns count="4">
    <tableColumn id="1" xr3:uid="{6E7EB720-974D-479B-8717-48C0C370920E}" name="TpP" dataDxfId="736"/>
    <tableColumn id="2" xr3:uid="{7DBEB2A1-AED2-4A97-84A9-C134F3EC641B}" name="Componente" dataDxfId="735">
      <calculatedColumnFormula>IF(J10&gt;0,LEFT(C10,7),0)</calculatedColumnFormula>
    </tableColumn>
    <tableColumn id="3" xr3:uid="{C99B8919-8232-41A3-B529-24E39C01A0A8}" name="0" dataDxfId="734"/>
    <tableColumn id="4" xr3:uid="{CBF5E9E3-7E7C-46B1-9B88-714A6C64883B}" name="Cantidad" dataDxfId="733" dataCellStyle="Millares"/>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FEC74F1-0EAC-407A-BB29-01A9A1BBF919}" name="Tabla138845" displayName="Tabla138845" ref="B82:M122" totalsRowShown="0" headerRowDxfId="732" headerRowBorderDxfId="731" tableBorderDxfId="730">
  <autoFilter ref="B82:M122" xr:uid="{9263502D-8F48-43CD-BD02-698DAE8DBED0}"/>
  <tableColumns count="12">
    <tableColumn id="1" xr3:uid="{49750C73-F331-443E-A711-95DE89C70E5A}" name="No." dataDxfId="729"/>
    <tableColumn id="2" xr3:uid="{36E6935A-9267-4B82-8D93-0F30002AD2AC}" name="CODIGO" dataDxfId="728"/>
    <tableColumn id="3" xr3:uid="{EB24B967-66C8-4C5F-8B0B-8DE11976779C}" name="DESCRIPCION   EMPAQUE      LIVVA" dataDxfId="727">
      <calculatedColumnFormula>IFERROR(VLOOKUP(C83,'$ LEGO'!A:B,2,0),"")</calculatedColumnFormula>
    </tableColumn>
    <tableColumn id="4" xr3:uid="{1E0B75B1-DC15-4C52-951E-178F86DA65A0}" name="CODIGO2" dataDxfId="726"/>
    <tableColumn id="5" xr3:uid="{40D9D5BB-BDA6-4009-BCC2-9C4EC469D09E}" name="PERFIL" dataDxfId="725"/>
    <tableColumn id="6" xr3:uid="{727E27F5-047B-4C76-9AE6-80FDDBE0981E}" name="XXXX" dataDxfId="724"/>
    <tableColumn id="7" xr3:uid="{EBAA57CA-A9F4-4850-B337-614052F9F345}" name="XXXX3" dataDxfId="723"/>
    <tableColumn id="8" xr3:uid="{6DDD5A95-38FF-4F7B-9510-4E1ABA803602}" name="UND" dataDxfId="722" dataCellStyle="Millares">
      <calculatedColumnFormula>IFERROR(VLOOKUP((C83),'$ LEGO'!A:D,4,0),0)</calculatedColumnFormula>
    </tableColumn>
    <tableColumn id="9" xr3:uid="{9E7A4F9C-D923-419D-ADBB-475BA58A4168}" name="CONSUMO" dataDxfId="721" dataCellStyle="Millares"/>
    <tableColumn id="10" xr3:uid="{CD9408FD-84DF-474B-B2C6-434AF84DE693}" name="COSTO" dataDxfId="720" dataCellStyle="Moneda">
      <calculatedColumnFormula>VLOOKUP(Tabla138845[[#This Row],[CODIGO]],'$ LEGO'!A:E,5,0)</calculatedColumnFormula>
    </tableColumn>
    <tableColumn id="11" xr3:uid="{AC5E20D9-D8E9-48B4-A6D4-678931A36329}" name="0" dataDxfId="719" dataCellStyle="Moneda">
      <calculatedColumnFormula>+K83*J83</calculatedColumnFormula>
    </tableColumn>
    <tableColumn id="12" xr3:uid="{46BB6F8E-0E56-4ADE-9EF7-53EA66FCAFAE}" name="04" dataDxfId="718" dataCellStyle="Porcentaje">
      <calculatedColumnFormula>IFERROR(+L83/($L$123+$L$139),0)</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C54970C-BA52-4608-8A44-07B6FD77A1AE}" name="Tabla38546" displayName="Tabla38546" ref="B45:M81" totalsRowShown="0" headerRowDxfId="699" headerRowBorderDxfId="698" tableBorderDxfId="697">
  <autoFilter ref="B45:M81" xr:uid="{C03E1949-F250-423D-BAF6-9CB2CE6E25B9}"/>
  <tableColumns count="12">
    <tableColumn id="1" xr3:uid="{0DBA2745-6E88-47E4-BD23-F59F5D5AD6F2}" name="No." dataDxfId="696"/>
    <tableColumn id="2" xr3:uid="{39AF010C-7B60-4843-9313-C38E893E8E05}" name="CODIGO" dataDxfId="695"/>
    <tableColumn id="3" xr3:uid="{19BB985F-4B74-476A-A105-B547B9E9F50A}" name="DESCRIPCION   EMPAQUE   AZZORTI" dataDxfId="694"/>
    <tableColumn id="4" xr3:uid="{14BCEB38-D40D-43A4-A0F3-DB18B22C4FA3}" name="02" dataDxfId="693"/>
    <tableColumn id="5" xr3:uid="{3AAE13B3-4964-48B3-8AE2-24E495B07269}" name="PERFIL" dataDxfId="692"/>
    <tableColumn id="6" xr3:uid="{1A0AFE77-097C-4C2C-8E27-D1110CA84645}" name="XXXX3" dataDxfId="691"/>
    <tableColumn id="7" xr3:uid="{0CE9A899-E17E-4998-B5BC-DA14CFDA48A7}" name="XXXX4" dataDxfId="690"/>
    <tableColumn id="8" xr3:uid="{DCA553E0-8220-4D84-8E66-B0E823A51F16}" name="UND" dataDxfId="689" dataCellStyle="Millares"/>
    <tableColumn id="9" xr3:uid="{2FCD7215-F492-4980-8215-F7BB18A90C74}" name="CONS." dataDxfId="688" dataCellStyle="Millares"/>
    <tableColumn id="10" xr3:uid="{79CF1462-7069-4B47-A9DE-9C7DD7B30EE4}" name="COSTO" dataDxfId="687" dataCellStyle="Moneda"/>
    <tableColumn id="13" xr3:uid="{1C20B03C-E223-41B4-8FD9-787A03126840}" name="0" dataDxfId="686" dataCellStyle="Moneda">
      <calculatedColumnFormula>+K46*J46</calculatedColumnFormula>
    </tableColumn>
    <tableColumn id="14" xr3:uid="{41F74331-210F-46A8-865D-1A07218AAEE8}" name="05" dataDxfId="685" dataCellStyle="Porcentaje">
      <calculatedColumnFormula>IFERROR(+L46/($L$123+$L$139),0)</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546E443-4AA9-4526-8735-F8694024324A}" name="Tabla18647" displayName="Tabla18647" ref="B9:M44" totalsRowShown="0" headerRowDxfId="684" headerRowBorderDxfId="683" tableBorderDxfId="682">
  <autoFilter ref="B9:M44" xr:uid="{DCDD820D-2967-48F9-85A3-41D854D95892}"/>
  <tableColumns count="12">
    <tableColumn id="1" xr3:uid="{8E605BAC-DEA4-4EB3-9AFF-E44EB07099D5}" name="No." dataDxfId="681"/>
    <tableColumn id="2" xr3:uid="{AFB3572C-EBC2-4ECC-B3B0-BD2742AA5BF4}" name="CODIGO" dataDxfId="680"/>
    <tableColumn id="3" xr3:uid="{8EE5FBD5-5C40-4A57-8296-DE1765D11B2C}" name="DESCRIPCION" dataDxfId="679">
      <calculatedColumnFormula>VLOOKUP(TEXT(C10,0),#REF!,2,0)</calculatedColumnFormula>
    </tableColumn>
    <tableColumn id="4" xr3:uid="{F5BB47D8-4D29-4F0E-988C-EF219E3081ED}" name="COD INT TELA LEGO" dataDxfId="678"/>
    <tableColumn id="5" xr3:uid="{88C34CCC-7C1A-4CCD-AFAF-F347708BC5EC}" name="$ TELA BASE ESTAMP" dataDxfId="677"/>
    <tableColumn id="6" xr3:uid="{6F811E1D-16C2-4540-9F3C-832B5C5D305E}" name="$  ESTAMP" dataDxfId="676"/>
    <tableColumn id="7" xr3:uid="{F04A59C2-BB44-462A-9386-5BF5F47D9B5F}" name="TIPO ESTAMP" dataDxfId="675"/>
    <tableColumn id="8" xr3:uid="{2444611E-0765-4E82-B7C5-0616DF40D7E2}" name="UND" dataDxfId="674" dataCellStyle="Millares">
      <calculatedColumnFormula>IFERROR(VLOOKUP((C10),'$ LEGO'!A:D,4,0),0)</calculatedColumnFormula>
    </tableColumn>
    <tableColumn id="9" xr3:uid="{48C40AEA-8B4B-42EF-B6E0-3FB8FC1B0047}" name="CONS." dataDxfId="673" dataCellStyle="Millares"/>
    <tableColumn id="10" xr3:uid="{E701E196-B9F1-4F17-9846-C1C476C654BA}" name="COSTO" dataDxfId="672" dataCellStyle="Moneda">
      <calculatedColumnFormula>IF(E10=0,IFERROR(VLOOKUP(TEXT(C10,0),#REF!,7,0),0),F10+G10)</calculatedColumnFormula>
    </tableColumn>
    <tableColumn id="13" xr3:uid="{4BA2963B-E8F8-456F-B38E-75BE2D1D7C8C}" name="TOTAL   ING" dataDxfId="671" dataCellStyle="Moneda">
      <calculatedColumnFormula>+K10*J10</calculatedColumnFormula>
    </tableColumn>
    <tableColumn id="14" xr3:uid="{7EF9B0B0-F037-407F-9042-D767FE7CE861}" name="% PART" dataDxfId="670" dataCellStyle="Porcentaje">
      <calculatedColumnFormula>IFERROR(+L10/($L$123+$L$139),0)</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B2CED71-90D7-4E00-9E4F-BE2810FBCA71}" name="Tabla128748" displayName="Tabla128748" ref="P9:S82" totalsRowShown="0" headerRowDxfId="669" dataDxfId="667" headerRowBorderDxfId="668" tableBorderDxfId="666">
  <autoFilter ref="P9:S82" xr:uid="{645A9231-FB9A-4BDC-8620-60D8ADB77CF5}"/>
  <tableColumns count="4">
    <tableColumn id="1" xr3:uid="{7EF64180-82D5-4413-93DF-D91F2FA1E3F1}" name="TpP" dataDxfId="665"/>
    <tableColumn id="2" xr3:uid="{1C9ED657-864C-4B2C-A1C3-9C870AF10A2B}" name="Componente" dataDxfId="664">
      <calculatedColumnFormula>IF(J10&gt;0,LEFT(C10,7),0)</calculatedColumnFormula>
    </tableColumn>
    <tableColumn id="3" xr3:uid="{9DBE4766-5CEA-429A-868F-2DA3E7929CFF}" name="0" dataDxfId="663"/>
    <tableColumn id="4" xr3:uid="{54BF0E52-E297-46C8-A80C-E5A3CE178858}" name="Cantidad" dataDxfId="662" dataCellStyle="Millares"/>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F0FCDB5-20D8-468F-8241-9047E6EA04D1}" name="Tabla138849" displayName="Tabla138849" ref="B82:M122" totalsRowShown="0" headerRowDxfId="661" headerRowBorderDxfId="660" tableBorderDxfId="659">
  <autoFilter ref="B82:M122" xr:uid="{9263502D-8F48-43CD-BD02-698DAE8DBED0}"/>
  <tableColumns count="12">
    <tableColumn id="1" xr3:uid="{667C044E-49B7-4E9B-8A47-815233792237}" name="No." dataDxfId="658"/>
    <tableColumn id="2" xr3:uid="{5C3B5DD9-862A-4DD0-A468-47B0EAF48237}" name="CODIGO" dataDxfId="657"/>
    <tableColumn id="3" xr3:uid="{74DA8727-5A9A-4DBF-9DD9-6E988578255F}" name="DESCRIPCION   EMPAQUE      LIVVA" dataDxfId="656">
      <calculatedColumnFormula>IFERROR(VLOOKUP(C83,'$ LEGO'!A:B,2,0),"")</calculatedColumnFormula>
    </tableColumn>
    <tableColumn id="4" xr3:uid="{27022E1A-EFF4-4A2B-81A8-184D6A0C5327}" name="CODIGO2" dataDxfId="655"/>
    <tableColumn id="5" xr3:uid="{9A6ABF19-1986-4BE6-8F1E-99284B903743}" name="PERFIL" dataDxfId="654"/>
    <tableColumn id="6" xr3:uid="{4907AE1A-667D-4896-956D-AA60933207B0}" name="XXXX" dataDxfId="653"/>
    <tableColumn id="7" xr3:uid="{243B196C-391A-4614-8788-BF805CD393C0}" name="XXXX3" dataDxfId="652"/>
    <tableColumn id="8" xr3:uid="{70995C50-64F9-498F-A2AA-EB79DEE81AF2}" name="UND" dataDxfId="651" dataCellStyle="Millares">
      <calculatedColumnFormula>IFERROR(VLOOKUP((C83),'$ LEGO'!A:D,4,0),0)</calculatedColumnFormula>
    </tableColumn>
    <tableColumn id="9" xr3:uid="{E3FB799C-4985-4447-80FA-B464DF842C00}" name="CONSUMO" dataDxfId="650" dataCellStyle="Millares"/>
    <tableColumn id="10" xr3:uid="{BE745FFB-D97A-4BA0-8D63-C44DAD09100A}" name="COSTO" dataDxfId="649" dataCellStyle="Moneda">
      <calculatedColumnFormula>VLOOKUP(Tabla138849[[#This Row],[CODIGO]],'$ LEGO'!A:E,5,0)</calculatedColumnFormula>
    </tableColumn>
    <tableColumn id="11" xr3:uid="{B9C449DB-C505-46E2-9AE2-BFCEFED266AC}" name="0" dataDxfId="648" dataCellStyle="Moneda">
      <calculatedColumnFormula>+K83*J83</calculatedColumnFormula>
    </tableColumn>
    <tableColumn id="12" xr3:uid="{71492EFE-2BA8-42DC-B586-99AEE5A5B5F2}" name="04" dataDxfId="647" dataCellStyle="Porcentaje">
      <calculatedColumnFormula>IFERROR(+L83/($L$123+$L$139),0)</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B93E87-138F-4E69-A892-40A4F5186F40}" name="Tabla38550" displayName="Tabla38550" ref="B45:M81" totalsRowShown="0" headerRowDxfId="628" headerRowBorderDxfId="627" tableBorderDxfId="626">
  <autoFilter ref="B45:M81" xr:uid="{C03E1949-F250-423D-BAF6-9CB2CE6E25B9}"/>
  <tableColumns count="12">
    <tableColumn id="1" xr3:uid="{D9C221C2-7A71-4D78-B418-11EF575B378C}" name="No." dataDxfId="625"/>
    <tableColumn id="2" xr3:uid="{7FF8F36D-7972-4970-8D1D-11243F6BFEAA}" name="CODIGO" dataDxfId="624"/>
    <tableColumn id="3" xr3:uid="{2FD1FB07-F579-4959-84B7-5EEDF7D50CFF}" name="DESCRIPCION   EMPAQUE   AZZORTI" dataDxfId="623"/>
    <tableColumn id="4" xr3:uid="{2BC67C19-8102-4B2C-8A33-516BFE3D5879}" name="02" dataDxfId="622"/>
    <tableColumn id="5" xr3:uid="{E781C851-B6E8-43A0-A4DA-E4F2CF4E0F5A}" name="PERFIL" dataDxfId="621"/>
    <tableColumn id="6" xr3:uid="{0BC3DE2A-CE1B-4CB5-BA56-83006864007D}" name="XXXX3" dataDxfId="620"/>
    <tableColumn id="7" xr3:uid="{148E7587-B0C5-49FC-B513-55A1BD28E5D5}" name="XXXX4" dataDxfId="619"/>
    <tableColumn id="8" xr3:uid="{581B1866-BD1C-4A08-866F-993DCCCD579F}" name="UND" dataDxfId="618" dataCellStyle="Millares"/>
    <tableColumn id="9" xr3:uid="{CF7E43BB-441B-4674-9675-5563A2AE6617}" name="CONS." dataDxfId="617" dataCellStyle="Millares"/>
    <tableColumn id="10" xr3:uid="{CE3B828F-5BC8-4E44-90EB-B2E48695444F}" name="COSTO" dataDxfId="616" dataCellStyle="Moneda"/>
    <tableColumn id="13" xr3:uid="{DEF00178-DE0A-4C97-BF7D-361B21E1D549}" name="0" dataDxfId="615" dataCellStyle="Moneda">
      <calculatedColumnFormula>+K46*J46</calculatedColumnFormula>
    </tableColumn>
    <tableColumn id="14" xr3:uid="{3564DE86-F197-453F-900D-C0C9E594A793}" name="05" dataDxfId="614" dataCellStyle="Porcentaje">
      <calculatedColumnFormula>IFERROR(+L46/($L$123+$L$139),0)</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1567D7C-F51B-4CBB-B0B0-1404B1FDF483}" name="Tabla18651" displayName="Tabla18651" ref="B9:M44" totalsRowShown="0" headerRowDxfId="613" headerRowBorderDxfId="612" tableBorderDxfId="611">
  <autoFilter ref="B9:M44" xr:uid="{DCDD820D-2967-48F9-85A3-41D854D95892}"/>
  <tableColumns count="12">
    <tableColumn id="1" xr3:uid="{0A05EC7B-CC19-4E6D-9418-860E95C6785E}" name="No." dataDxfId="610"/>
    <tableColumn id="2" xr3:uid="{B3BDFA1C-379A-4657-9C2E-4FE6F8517905}" name="CODIGO" dataDxfId="609"/>
    <tableColumn id="3" xr3:uid="{441C03CD-201C-436D-861E-88CC5BE46591}" name="DESCRIPCION" dataDxfId="608">
      <calculatedColumnFormula>VLOOKUP(TEXT(C10,0),#REF!,2,0)</calculatedColumnFormula>
    </tableColumn>
    <tableColumn id="4" xr3:uid="{AADB1105-9322-418B-BEB7-8BE8E6417FD4}" name="COD INT TELA LEGO" dataDxfId="607"/>
    <tableColumn id="5" xr3:uid="{E9517B23-88E9-490C-825E-AD612545C77D}" name="$ TELA BASE ESTAMP" dataDxfId="606"/>
    <tableColumn id="6" xr3:uid="{F95A2825-84A2-4BAB-AB23-FF20A8032907}" name="$  ESTAMP" dataDxfId="605"/>
    <tableColumn id="7" xr3:uid="{713D1FFF-587A-4D5D-ADC0-E5E49A750786}" name="TIPO ESTAMP" dataDxfId="604"/>
    <tableColumn id="8" xr3:uid="{A377744F-656D-45B1-892A-607AAF727C00}" name="UND" dataDxfId="603" dataCellStyle="Millares">
      <calculatedColumnFormula>IFERROR(VLOOKUP((C10),'$ LEGO'!A:D,4,0),0)</calculatedColumnFormula>
    </tableColumn>
    <tableColumn id="9" xr3:uid="{920A81B1-D82F-4AB3-BC38-091BDF5C898B}" name="CONS." dataDxfId="602" dataCellStyle="Millares"/>
    <tableColumn id="10" xr3:uid="{39930FAF-8B6F-4DED-8393-E93BC727B0EA}" name="COSTO" dataDxfId="601" dataCellStyle="Moneda">
      <calculatedColumnFormula>IF(E10=0,IFERROR(VLOOKUP(TEXT(C10,0),#REF!,7,0),0),F10+G10)</calculatedColumnFormula>
    </tableColumn>
    <tableColumn id="13" xr3:uid="{50FCE5E3-7861-42EE-A237-227CAF57CDD0}" name="TOTAL   ING" dataDxfId="600" dataCellStyle="Moneda">
      <calculatedColumnFormula>+K10*J10</calculatedColumnFormula>
    </tableColumn>
    <tableColumn id="14" xr3:uid="{89C4C7E3-128B-4D31-80EF-3F34A65A31D4}" name="% PART" dataDxfId="599" dataCellStyle="Porcentaje">
      <calculatedColumnFormula>IFERROR(+L10/($L$123+$L$139),0)</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B3F0237-BDB5-49DB-ADDC-7A3BC2403D0A}" name="Tabla128752" displayName="Tabla128752" ref="P9:S82" totalsRowShown="0" headerRowDxfId="598" dataDxfId="596" headerRowBorderDxfId="597" tableBorderDxfId="595">
  <autoFilter ref="P9:S82" xr:uid="{645A9231-FB9A-4BDC-8620-60D8ADB77CF5}"/>
  <tableColumns count="4">
    <tableColumn id="1" xr3:uid="{C7A73AE1-1333-461B-AC84-4A4085D3F861}" name="TpP" dataDxfId="594"/>
    <tableColumn id="2" xr3:uid="{7D65BC0B-9D7D-434A-9BDF-0B0310561B80}" name="Componente" dataDxfId="593">
      <calculatedColumnFormula>IF(J10&gt;0,LEFT(C10,7),0)</calculatedColumnFormula>
    </tableColumn>
    <tableColumn id="3" xr3:uid="{A3CBB9A5-ED03-41CA-AC0E-AB69635652B2}" name="0" dataDxfId="592"/>
    <tableColumn id="4" xr3:uid="{5C0A89CB-A72A-4374-801D-EF864EE2A69D}" name="Cantidad" dataDxfId="591" dataCellStyle="Millares"/>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F8BC45D-47D1-4763-9161-D1E96F259231}" name="Tabla138853" displayName="Tabla138853" ref="B82:M122" totalsRowShown="0" headerRowDxfId="590" headerRowBorderDxfId="589" tableBorderDxfId="588">
  <autoFilter ref="B82:M122" xr:uid="{9263502D-8F48-43CD-BD02-698DAE8DBED0}"/>
  <tableColumns count="12">
    <tableColumn id="1" xr3:uid="{01C03D5A-5F9C-464E-AB5C-E2B72152134F}" name="No." dataDxfId="587"/>
    <tableColumn id="2" xr3:uid="{7F85C7B2-ED1B-4C5F-B1E7-8B3B7762D638}" name="CODIGO" dataDxfId="586"/>
    <tableColumn id="3" xr3:uid="{DD7884A3-2D1C-4907-B364-CED13AF51083}" name="DESCRIPCION   EMPAQUE      LIVVA" dataDxfId="585">
      <calculatedColumnFormula>IFERROR(VLOOKUP(C83,'$ LEGO'!A:B,2,0),"")</calculatedColumnFormula>
    </tableColumn>
    <tableColumn id="4" xr3:uid="{F6100DBE-70C3-44DF-9943-45806DD668BA}" name="CODIGO2" dataDxfId="584"/>
    <tableColumn id="5" xr3:uid="{2A23DD87-B827-411F-948D-1AD83C519335}" name="PERFIL" dataDxfId="583"/>
    <tableColumn id="6" xr3:uid="{5F5E7E2F-F1C8-467C-B092-56C31E7CCD13}" name="XXXX" dataDxfId="582"/>
    <tableColumn id="7" xr3:uid="{C9987F24-E75C-4809-AD9A-766A6EBA35F7}" name="XXXX3" dataDxfId="581"/>
    <tableColumn id="8" xr3:uid="{D423160F-97CC-4AC9-9EB6-67BC9305F3F0}" name="UND" dataDxfId="580" dataCellStyle="Millares">
      <calculatedColumnFormula>IFERROR(VLOOKUP((C83),'$ LEGO'!A:D,4,0),0)</calculatedColumnFormula>
    </tableColumn>
    <tableColumn id="9" xr3:uid="{5B8ED205-5A79-4704-BF2B-78C362889CA8}" name="CONSUMO" dataDxfId="579" dataCellStyle="Millares"/>
    <tableColumn id="10" xr3:uid="{17C6329D-D12F-4BD6-92B7-6B2583D39BB1}" name="COSTO" dataDxfId="578" dataCellStyle="Moneda">
      <calculatedColumnFormula>VLOOKUP(Tabla138853[[#This Row],[CODIGO]],'$ LEGO'!A:E,5,0)</calculatedColumnFormula>
    </tableColumn>
    <tableColumn id="11" xr3:uid="{D39B3AB6-57BA-4659-AC72-D3FD3242354C}" name="0" dataDxfId="577" dataCellStyle="Moneda">
      <calculatedColumnFormula>+K83*J83</calculatedColumnFormula>
    </tableColumn>
    <tableColumn id="12" xr3:uid="{19C396DD-A57D-4EFE-BF61-61A02116E250}" name="04" dataDxfId="576" dataCellStyle="Porcentaje">
      <calculatedColumnFormula>IFERROR(+L83/($L$123+$L$139),0)</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541141A-44A8-4AF4-B815-1359CD54B300}" name="Tabla38554" displayName="Tabla38554" ref="B45:M81" totalsRowShown="0" headerRowDxfId="557" headerRowBorderDxfId="556" tableBorderDxfId="555">
  <autoFilter ref="B45:M81" xr:uid="{C03E1949-F250-423D-BAF6-9CB2CE6E25B9}"/>
  <tableColumns count="12">
    <tableColumn id="1" xr3:uid="{C95DB0A8-677F-4B11-A365-349CCB269096}" name="No." dataDxfId="554"/>
    <tableColumn id="2" xr3:uid="{1B6002D7-6AB4-40E7-9C1A-B420B7392DBF}" name="CODIGO" dataDxfId="553"/>
    <tableColumn id="3" xr3:uid="{A87FCD69-68DB-4ECC-9149-9F3E83840ECE}" name="DESCRIPCION   EMPAQUE   AZZORTI" dataDxfId="552"/>
    <tableColumn id="4" xr3:uid="{1B91739B-8104-4068-B225-90A90655D583}" name="02" dataDxfId="551"/>
    <tableColumn id="5" xr3:uid="{7CB2AD50-0470-40F7-A0F6-771B6E7865EF}" name="PERFIL" dataDxfId="550"/>
    <tableColumn id="6" xr3:uid="{7892BBAF-2ABB-4CF8-BE81-1FF705E2372E}" name="XXXX3" dataDxfId="549"/>
    <tableColumn id="7" xr3:uid="{69D17C7E-0A74-4737-8107-C6756150B9A0}" name="XXXX4" dataDxfId="548"/>
    <tableColumn id="8" xr3:uid="{5142EA66-A475-4545-B0EF-950470CDB4F0}" name="UND" dataDxfId="547" dataCellStyle="Millares"/>
    <tableColumn id="9" xr3:uid="{F493FF2B-D4FE-4F13-AD89-3138CB9C4DD6}" name="CONS." dataDxfId="546" dataCellStyle="Millares"/>
    <tableColumn id="10" xr3:uid="{A5874C0E-E310-442A-A168-967E7BE4E0F7}" name="COSTO" dataDxfId="545" dataCellStyle="Moneda"/>
    <tableColumn id="13" xr3:uid="{B9B6785F-4C74-460A-AAA8-91C32605A668}" name="0" dataDxfId="544" dataCellStyle="Moneda">
      <calculatedColumnFormula>+K46*J46</calculatedColumnFormula>
    </tableColumn>
    <tableColumn id="14" xr3:uid="{B77344CE-50F4-4952-97C5-96A3F9FD1FE8}" name="05" dataDxfId="543" dataCellStyle="Porcentaje">
      <calculatedColumnFormula>IFERROR(+L46/($L$123+$L$139),0)</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4F343B-230D-41D0-95D4-9C3475E875CA}" name="Tabla18655" displayName="Tabla18655" ref="B9:M44" totalsRowShown="0" headerRowDxfId="542" headerRowBorderDxfId="541" tableBorderDxfId="540">
  <autoFilter ref="B9:M44" xr:uid="{DCDD820D-2967-48F9-85A3-41D854D95892}"/>
  <tableColumns count="12">
    <tableColumn id="1" xr3:uid="{46BAC656-A753-4DDD-A9CA-AB0F2BB00D6F}" name="No." dataDxfId="539"/>
    <tableColumn id="2" xr3:uid="{BDEA5C3F-AFC4-46EE-BF51-D39928BCBFB4}" name="CODIGO" dataDxfId="538"/>
    <tableColumn id="3" xr3:uid="{6C4E66DE-4E5C-4291-86D3-CEF4C6413C57}" name="DESCRIPCION" dataDxfId="537">
      <calculatedColumnFormula>VLOOKUP(TEXT(C10,0),#REF!,2,0)</calculatedColumnFormula>
    </tableColumn>
    <tableColumn id="4" xr3:uid="{1A25BCAF-5937-4C60-9946-D9A140526131}" name="COD INT TELA LEGO" dataDxfId="536"/>
    <tableColumn id="5" xr3:uid="{F74787E2-7023-4914-96C3-534D7D2DF6D2}" name="$ TELA BASE ESTAMP" dataDxfId="535"/>
    <tableColumn id="6" xr3:uid="{23FC1ECD-336D-4229-8277-CE5BD3727572}" name="$  ESTAMP" dataDxfId="534"/>
    <tableColumn id="7" xr3:uid="{00F555D1-5C08-4F66-BAC3-16FE9009342E}" name="TIPO ESTAMP" dataDxfId="533"/>
    <tableColumn id="8" xr3:uid="{2147CC1A-2C7C-4E6E-941C-744F52ED4298}" name="UND" dataDxfId="532" dataCellStyle="Millares">
      <calculatedColumnFormula>IFERROR(VLOOKUP((C10),'$ LEGO'!A:D,4,0),0)</calculatedColumnFormula>
    </tableColumn>
    <tableColumn id="9" xr3:uid="{772565B0-9A88-48BD-90F3-B8E291813A6F}" name="CONS." dataDxfId="531" dataCellStyle="Millares"/>
    <tableColumn id="10" xr3:uid="{F52AF174-A791-4635-8A41-922051D38020}" name="COSTO" dataDxfId="530" dataCellStyle="Moneda">
      <calculatedColumnFormula>IF(E10=0,IFERROR(VLOOKUP(TEXT(C10,0),#REF!,7,0),0),F10+G10)</calculatedColumnFormula>
    </tableColumn>
    <tableColumn id="13" xr3:uid="{403FE18B-0615-49D5-BFDC-67ACB6D36648}" name="TOTAL   ING" dataDxfId="529" dataCellStyle="Moneda">
      <calculatedColumnFormula>+K10*J10</calculatedColumnFormula>
    </tableColumn>
    <tableColumn id="14" xr3:uid="{B882041C-B596-4DBD-986C-16D80A503AA2}" name="% PART" dataDxfId="528" dataCellStyle="Porcentaje">
      <calculatedColumnFormula>IFERROR(+L10/($L$123+$L$139),0)</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192B079-894D-48E5-A6FF-5836975DA945}" name="Tabla128756" displayName="Tabla128756" ref="P9:S82" totalsRowShown="0" headerRowDxfId="527" dataDxfId="525" headerRowBorderDxfId="526" tableBorderDxfId="524">
  <autoFilter ref="P9:S82" xr:uid="{645A9231-FB9A-4BDC-8620-60D8ADB77CF5}"/>
  <tableColumns count="4">
    <tableColumn id="1" xr3:uid="{6A17AC25-C339-4839-81C4-248AA9F47A00}" name="TpP" dataDxfId="523"/>
    <tableColumn id="2" xr3:uid="{88B55728-187A-474B-B327-F9C102C2A929}" name="Componente" dataDxfId="522">
      <calculatedColumnFormula>IF(J10&gt;0,LEFT(C10,7),0)</calculatedColumnFormula>
    </tableColumn>
    <tableColumn id="3" xr3:uid="{BF08EC02-3A94-43DD-8FC0-07C8CEDCB64E}" name="0" dataDxfId="521"/>
    <tableColumn id="4" xr3:uid="{E7DFBD4C-B51F-42D8-AA3E-80ED3132ED4A}" name="Cantidad" dataDxfId="520" dataCellStyle="Millares"/>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5F4307F-E525-4242-B6A2-26A65F08011C}" name="Tabla138857" displayName="Tabla138857" ref="B82:M122" totalsRowShown="0" headerRowDxfId="519" headerRowBorderDxfId="518" tableBorderDxfId="517">
  <autoFilter ref="B82:M122" xr:uid="{9263502D-8F48-43CD-BD02-698DAE8DBED0}"/>
  <tableColumns count="12">
    <tableColumn id="1" xr3:uid="{B77C8753-8B69-4906-85AD-B54CE55B569E}" name="No." dataDxfId="516"/>
    <tableColumn id="2" xr3:uid="{1D3C83BD-39CA-4EEA-A2A2-219EB1749A1D}" name="CODIGO" dataDxfId="515"/>
    <tableColumn id="3" xr3:uid="{394E55F8-F7FC-4D87-A93A-F433B7A51536}" name="DESCRIPCION   EMPAQUE      LIVVA" dataDxfId="514">
      <calculatedColumnFormula>IFERROR(VLOOKUP(C83,'$ LEGO'!A:B,2,0),"")</calculatedColumnFormula>
    </tableColumn>
    <tableColumn id="4" xr3:uid="{93BBEE11-883D-4A0F-88E1-AD85390CA66D}" name="CODIGO2" dataDxfId="513"/>
    <tableColumn id="5" xr3:uid="{B655C9DB-D0B8-465A-AF7D-C17B99D3FA29}" name="PERFIL" dataDxfId="512"/>
    <tableColumn id="6" xr3:uid="{B02FF9C9-9ADD-41A7-A28B-732A6F97B2C7}" name="XXXX" dataDxfId="511"/>
    <tableColumn id="7" xr3:uid="{CC0A882B-1E00-431B-B6F6-D74FADE56350}" name="XXXX3" dataDxfId="510"/>
    <tableColumn id="8" xr3:uid="{151E9D1F-837C-46F2-BF17-6D7D6F9BEC3C}" name="UND" dataDxfId="509" dataCellStyle="Millares">
      <calculatedColumnFormula>IFERROR(VLOOKUP((C83),'$ LEGO'!A:D,4,0),0)</calculatedColumnFormula>
    </tableColumn>
    <tableColumn id="9" xr3:uid="{ED3E3FDC-7411-410F-931F-172714079D44}" name="CONSUMO" dataDxfId="508" dataCellStyle="Millares"/>
    <tableColumn id="10" xr3:uid="{2F891459-C19B-492D-842F-5EFA07B79EBF}" name="COSTO" dataDxfId="507" dataCellStyle="Moneda">
      <calculatedColumnFormula>VLOOKUP(Tabla138857[[#This Row],[CODIGO]],'$ LEGO'!A:E,5,0)</calculatedColumnFormula>
    </tableColumn>
    <tableColumn id="11" xr3:uid="{1D71A0D7-E838-4B0B-B6FB-31280FB6352C}" name="0" dataDxfId="506" dataCellStyle="Moneda">
      <calculatedColumnFormula>+K83*J83</calculatedColumnFormula>
    </tableColumn>
    <tableColumn id="12" xr3:uid="{E7A318D2-3D25-4D52-90DC-828A66DBBDC4}" name="04" dataDxfId="505" dataCellStyle="Porcentaje">
      <calculatedColumnFormula>IFERROR(+L83/($L$123+$L$139),0)</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4B307DE-F602-426F-AA5F-F43B113754C6}" name="Tabla38558" displayName="Tabla38558" ref="B45:M81" totalsRowShown="0" headerRowDxfId="486" headerRowBorderDxfId="485" tableBorderDxfId="484">
  <autoFilter ref="B45:M81" xr:uid="{C03E1949-F250-423D-BAF6-9CB2CE6E25B9}"/>
  <tableColumns count="12">
    <tableColumn id="1" xr3:uid="{484BC590-8739-4A55-BEC0-7831B5B4711B}" name="No." dataDxfId="483"/>
    <tableColumn id="2" xr3:uid="{E822F13E-40B2-4851-99E8-02D1BB344DF7}" name="CODIGO" dataDxfId="482"/>
    <tableColumn id="3" xr3:uid="{D239A2F0-BE8A-42B4-AC8A-E8E6782FF69F}" name="DESCRIPCION   EMPAQUE   AZZORTI" dataDxfId="481"/>
    <tableColumn id="4" xr3:uid="{DD15B2BA-AC2A-49C8-88DE-DD8D12E809E9}" name="02" dataDxfId="480"/>
    <tableColumn id="5" xr3:uid="{B06D034A-805B-4D68-BC2E-2F6A591BC837}" name="PERFIL" dataDxfId="479"/>
    <tableColumn id="6" xr3:uid="{73FA2929-F0D0-48CD-B1D1-58388FAEFD0E}" name="XXXX3" dataDxfId="478"/>
    <tableColumn id="7" xr3:uid="{0EC46F1D-1CE6-4245-8FF9-3566F7D18C2C}" name="XXXX4" dataDxfId="477"/>
    <tableColumn id="8" xr3:uid="{C7943DB0-AD55-479B-99FA-2BB0755393A4}" name="UND" dataDxfId="476" dataCellStyle="Millares"/>
    <tableColumn id="9" xr3:uid="{90AFF110-B23F-4BEE-B1F9-15F09E569C62}" name="CONS." dataDxfId="475" dataCellStyle="Millares"/>
    <tableColumn id="10" xr3:uid="{B87AF5AA-0A08-40FC-8AF4-041939ABD124}" name="COSTO" dataDxfId="474" dataCellStyle="Moneda"/>
    <tableColumn id="13" xr3:uid="{D4E46455-7DC3-4BDA-8759-A373DF745A64}" name="0" dataDxfId="473" dataCellStyle="Moneda">
      <calculatedColumnFormula>+K46*J46</calculatedColumnFormula>
    </tableColumn>
    <tableColumn id="14" xr3:uid="{374FEB92-6EE4-4F6D-A801-7C66D51D895E}" name="05" dataDxfId="472" dataCellStyle="Porcentaje">
      <calculatedColumnFormula>IFERROR(+L46/($L$123+$L$139),0)</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36DCE5D-80B1-4017-B62B-4D8D2CEB168C}" name="Tabla18659" displayName="Tabla18659" ref="B9:M44" totalsRowShown="0" headerRowDxfId="471" headerRowBorderDxfId="470" tableBorderDxfId="469">
  <autoFilter ref="B9:M44" xr:uid="{DCDD820D-2967-48F9-85A3-41D854D95892}"/>
  <tableColumns count="12">
    <tableColumn id="1" xr3:uid="{E801AB52-94E0-4674-BF5C-9620F105130F}" name="No." dataDxfId="468"/>
    <tableColumn id="2" xr3:uid="{39C7EEB8-EA02-4927-8ECB-6F7C45142D7D}" name="CODIGO" dataDxfId="467"/>
    <tableColumn id="3" xr3:uid="{B68BC593-A2D8-4F69-87FE-A21DF90541A0}" name="DESCRIPCION" dataDxfId="466">
      <calculatedColumnFormula>VLOOKUP(TEXT(C10,0),#REF!,2,0)</calculatedColumnFormula>
    </tableColumn>
    <tableColumn id="4" xr3:uid="{976A59B6-73BC-4A7A-B32E-E673B55184DF}" name="COD INT TELA LEGO" dataDxfId="465"/>
    <tableColumn id="5" xr3:uid="{3E7CC661-47B1-4B2B-9E58-3C6979994464}" name="$ TELA BASE ESTAMP" dataDxfId="464"/>
    <tableColumn id="6" xr3:uid="{9917FDE6-ADBF-4FC1-B584-CB84DCD8847E}" name="$  ESTAMP" dataDxfId="463"/>
    <tableColumn id="7" xr3:uid="{95F982C6-36F4-4A57-807B-5112E1DE1C8B}" name="TIPO ESTAMP" dataDxfId="462"/>
    <tableColumn id="8" xr3:uid="{BCC03750-4E44-44D8-ADC8-4FC80F156F1F}" name="UND" dataDxfId="461" dataCellStyle="Millares">
      <calculatedColumnFormula>IFERROR(VLOOKUP((C10),'$ LEGO'!A:D,4,0),0)</calculatedColumnFormula>
    </tableColumn>
    <tableColumn id="9" xr3:uid="{BB9D3868-47F1-4EB0-89E4-AB633DBB4676}" name="CONS." dataDxfId="460" dataCellStyle="Millares"/>
    <tableColumn id="10" xr3:uid="{00AE4CFA-477F-4829-AF1B-FC0948CC91A0}" name="COSTO" dataDxfId="459" dataCellStyle="Moneda">
      <calculatedColumnFormula>IF(E10=0,IFERROR(VLOOKUP(TEXT(C10,0),#REF!,7,0),0),F10+G10)</calculatedColumnFormula>
    </tableColumn>
    <tableColumn id="13" xr3:uid="{CB58DFE6-EC47-42A0-9365-9B56B4031C20}" name="TOTAL   ING" dataDxfId="458" dataCellStyle="Moneda">
      <calculatedColumnFormula>+K10*J10</calculatedColumnFormula>
    </tableColumn>
    <tableColumn id="14" xr3:uid="{D32356A8-E5FB-4907-9034-44D05A20439C}" name="% PART" dataDxfId="457" dataCellStyle="Porcentaje">
      <calculatedColumnFormula>IFERROR(+L10/($L$123+$L$139),0)</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58679-FD23-4078-B0FF-1E067B59EB6F}" name="Tabla128760" displayName="Tabla128760" ref="P9:S82" totalsRowShown="0" headerRowDxfId="456" dataDxfId="454" headerRowBorderDxfId="455" tableBorderDxfId="453">
  <autoFilter ref="P9:S82" xr:uid="{645A9231-FB9A-4BDC-8620-60D8ADB77CF5}"/>
  <tableColumns count="4">
    <tableColumn id="1" xr3:uid="{0329B025-CA88-4D8D-AEDA-69497A36541E}" name="TpP" dataDxfId="452"/>
    <tableColumn id="2" xr3:uid="{F069932D-A400-48F2-84CC-18819C50B148}" name="Componente" dataDxfId="451">
      <calculatedColumnFormula>IF(J10&gt;0,LEFT(C10,7),0)</calculatedColumnFormula>
    </tableColumn>
    <tableColumn id="3" xr3:uid="{0F3295A4-131C-4EEE-8555-16FCD5F09E36}" name="0" dataDxfId="450"/>
    <tableColumn id="4" xr3:uid="{907F6CB3-83BC-46AC-9055-43533167AC65}" name="Cantidad" dataDxfId="449" dataCellStyle="Millares"/>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D7E6169-1C2B-4DD6-B565-963133A65772}" name="Tabla138861" displayName="Tabla138861" ref="B82:M122" totalsRowShown="0" headerRowDxfId="448" headerRowBorderDxfId="447" tableBorderDxfId="446">
  <autoFilter ref="B82:M122" xr:uid="{9263502D-8F48-43CD-BD02-698DAE8DBED0}"/>
  <tableColumns count="12">
    <tableColumn id="1" xr3:uid="{93A57745-2C18-4962-9D46-34AC5DE479EB}" name="No." dataDxfId="445"/>
    <tableColumn id="2" xr3:uid="{0CB078B1-AB13-4381-8FA1-A63827E509FC}" name="CODIGO" dataDxfId="444"/>
    <tableColumn id="3" xr3:uid="{EEE4C534-1D41-4796-A18B-48F626D89E5E}" name="DESCRIPCION   EMPAQUE      LIVVA" dataDxfId="443">
      <calculatedColumnFormula>IFERROR(VLOOKUP(C83,'$ LEGO'!A:B,2,0),"")</calculatedColumnFormula>
    </tableColumn>
    <tableColumn id="4" xr3:uid="{23B5B603-05C2-4240-AB0D-46AAFE12544F}" name="CODIGO2" dataDxfId="442"/>
    <tableColumn id="5" xr3:uid="{73946183-8689-4361-A71D-1CACA35AF454}" name="PERFIL" dataDxfId="441"/>
    <tableColumn id="6" xr3:uid="{9D4AD7F5-0C0D-491F-8F12-5D2A93BC2F55}" name="XXXX" dataDxfId="440"/>
    <tableColumn id="7" xr3:uid="{04EE4680-47DB-490F-A4EB-BEBA72AF369B}" name="XXXX3" dataDxfId="439"/>
    <tableColumn id="8" xr3:uid="{73DA539A-5465-48FE-ADB9-9565D1DDB0F6}" name="UND" dataDxfId="438" dataCellStyle="Millares">
      <calculatedColumnFormula>IFERROR(VLOOKUP((C83),'$ LEGO'!A:D,4,0),0)</calculatedColumnFormula>
    </tableColumn>
    <tableColumn id="9" xr3:uid="{7B98F12C-454F-4664-AAAF-83A5A8AA2A4F}" name="CONSUMO" dataDxfId="437" dataCellStyle="Millares"/>
    <tableColumn id="10" xr3:uid="{74750BBC-2586-442D-9705-43454DC29EC7}" name="COSTO" dataDxfId="436" dataCellStyle="Moneda">
      <calculatedColumnFormula>VLOOKUP(Tabla138861[[#This Row],[CODIGO]],'$ LEGO'!A:E,5,0)</calculatedColumnFormula>
    </tableColumn>
    <tableColumn id="11" xr3:uid="{ACBDE033-B7DD-4A36-999C-03388DC4039B}" name="0" dataDxfId="435" dataCellStyle="Moneda">
      <calculatedColumnFormula>+K83*J83</calculatedColumnFormula>
    </tableColumn>
    <tableColumn id="12" xr3:uid="{679D76E3-ABF5-4977-AFAD-C06E43C80E66}" name="04" dataDxfId="434" dataCellStyle="Porcentaje">
      <calculatedColumnFormula>IFERROR(+L83/($L$123+$L$139),0)</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8AA7B58-5E0C-4177-99FB-BCA57A98239F}" name="Tabla38562" displayName="Tabla38562" ref="B45:M81" totalsRowShown="0" headerRowDxfId="415" headerRowBorderDxfId="414" tableBorderDxfId="413">
  <autoFilter ref="B45:M81" xr:uid="{C03E1949-F250-423D-BAF6-9CB2CE6E25B9}"/>
  <tableColumns count="12">
    <tableColumn id="1" xr3:uid="{2D5056FC-74C9-465A-8517-47F57C4E1B5A}" name="No." dataDxfId="412"/>
    <tableColumn id="2" xr3:uid="{4D000E10-7A67-4E8D-BEB9-F5C474A694BB}" name="CODIGO" dataDxfId="411"/>
    <tableColumn id="3" xr3:uid="{8EDE061E-9234-453B-9A69-D249E9C7B680}" name="DESCRIPCION   EMPAQUE   AZZORTI" dataDxfId="410"/>
    <tableColumn id="4" xr3:uid="{31E9B5F2-0CB0-4F78-A66E-38AF0D038DD0}" name="02" dataDxfId="409"/>
    <tableColumn id="5" xr3:uid="{1C9F5C89-1E6B-4794-ABF3-2ADEC72EF835}" name="PERFIL" dataDxfId="408"/>
    <tableColumn id="6" xr3:uid="{0B05A81A-AFB1-4897-83D2-881BCBA08008}" name="XXXX3" dataDxfId="407"/>
    <tableColumn id="7" xr3:uid="{37F21991-01F7-4087-B226-55241CA202B2}" name="XXXX4" dataDxfId="406"/>
    <tableColumn id="8" xr3:uid="{9997C25E-99C8-4ED5-B545-74BB3218FED4}" name="UND" dataDxfId="405" dataCellStyle="Millares"/>
    <tableColumn id="9" xr3:uid="{DB289632-F997-4898-ABB6-E46C91177B16}" name="CONS." dataDxfId="404" dataCellStyle="Millares"/>
    <tableColumn id="10" xr3:uid="{768103D7-3106-4D97-9BB8-4DFD5283A31A}" name="COSTO" dataDxfId="403" dataCellStyle="Moneda"/>
    <tableColumn id="13" xr3:uid="{F2A3A8D0-332F-4BF3-8F06-2EC76B85985F}" name="0" dataDxfId="402" dataCellStyle="Moneda">
      <calculatedColumnFormula>+K46*J46</calculatedColumnFormula>
    </tableColumn>
    <tableColumn id="14" xr3:uid="{E74C7F7B-D286-46AA-8AD9-F9E81DC088D3}" name="05" dataDxfId="401" dataCellStyle="Porcentaje">
      <calculatedColumnFormula>IFERROR(+L46/($L$123+$L$139),0)</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FEC6A0B-1C52-4AC8-81B7-5440331550E9}" name="Tabla18663" displayName="Tabla18663" ref="B9:M44" totalsRowShown="0" headerRowDxfId="400" headerRowBorderDxfId="399" tableBorderDxfId="398">
  <autoFilter ref="B9:M44" xr:uid="{DCDD820D-2967-48F9-85A3-41D854D95892}"/>
  <tableColumns count="12">
    <tableColumn id="1" xr3:uid="{5A2DC949-B4E8-4C84-99C2-C123CF21007B}" name="No." dataDxfId="397"/>
    <tableColumn id="2" xr3:uid="{C12ECCFE-0936-479E-A8DE-5C7FEF5A67B3}" name="CODIGO" dataDxfId="396"/>
    <tableColumn id="3" xr3:uid="{BC69EAC2-86B2-4C82-934E-D42BCB0A43C9}" name="DESCRIPCION" dataDxfId="395">
      <calculatedColumnFormula>VLOOKUP(TEXT(C10,0),#REF!,2,0)</calculatedColumnFormula>
    </tableColumn>
    <tableColumn id="4" xr3:uid="{C7C51140-E7D8-4CB5-BE6A-DCD0AD3F8E49}" name="COD INT TELA LEGO" dataDxfId="394"/>
    <tableColumn id="5" xr3:uid="{1EC907DC-F712-4C19-A576-9CA029BBF3FE}" name="$ TELA BASE ESTAMP" dataDxfId="393"/>
    <tableColumn id="6" xr3:uid="{0AF6BE38-79C1-4A3A-8713-490662C96A52}" name="$  ESTAMP" dataDxfId="392"/>
    <tableColumn id="7" xr3:uid="{4CEF241A-F7DF-4092-8051-3C3F7B644654}" name="TIPO ESTAMP" dataDxfId="391"/>
    <tableColumn id="8" xr3:uid="{DF4F4547-545E-4C71-85F1-3D454764CFEE}" name="UND" dataDxfId="390" dataCellStyle="Millares">
      <calculatedColumnFormula>IFERROR(VLOOKUP((C10),'$ LEGO'!A:D,4,0),0)</calculatedColumnFormula>
    </tableColumn>
    <tableColumn id="9" xr3:uid="{630DE238-A75D-481F-9EFA-8E1F7FB7F987}" name="CONS." dataDxfId="389" dataCellStyle="Millares"/>
    <tableColumn id="10" xr3:uid="{F59B6EDF-009F-4977-BBCE-B0EA8F27391F}" name="COSTO" dataDxfId="388" dataCellStyle="Moneda">
      <calculatedColumnFormula>IF(E10=0,IFERROR(VLOOKUP(TEXT(C10,0),#REF!,7,0),0),F10+G10)</calculatedColumnFormula>
    </tableColumn>
    <tableColumn id="13" xr3:uid="{9CBF2E25-5E35-4F4A-A1AA-D46D15C786A4}" name="TOTAL   ING" dataDxfId="387" dataCellStyle="Moneda">
      <calculatedColumnFormula>+K10*J10</calculatedColumnFormula>
    </tableColumn>
    <tableColumn id="14" xr3:uid="{78582D53-55B3-444C-9D93-2ED46321C2AC}" name="% PART" dataDxfId="386" dataCellStyle="Porcentaje">
      <calculatedColumnFormula>IFERROR(+L10/($L$123+$L$139),0)</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C999A9F-63BB-4F0E-B9B4-F2AF35EED1D0}" name="Tabla128764" displayName="Tabla128764" ref="P9:S82" totalsRowShown="0" headerRowDxfId="385" dataDxfId="383" headerRowBorderDxfId="384" tableBorderDxfId="382">
  <autoFilter ref="P9:S82" xr:uid="{645A9231-FB9A-4BDC-8620-60D8ADB77CF5}"/>
  <tableColumns count="4">
    <tableColumn id="1" xr3:uid="{2659EA43-0F4C-4F30-9450-439F7DF2F467}" name="TpP" dataDxfId="381"/>
    <tableColumn id="2" xr3:uid="{5967DAC3-EE47-484A-9CF1-A745B85254FC}" name="Componente" dataDxfId="380">
      <calculatedColumnFormula>IF(J10&gt;0,LEFT(C10,7),0)</calculatedColumnFormula>
    </tableColumn>
    <tableColumn id="3" xr3:uid="{DD76E632-9C82-4EF3-AD9C-4E964A317DC5}" name="0" dataDxfId="379"/>
    <tableColumn id="4" xr3:uid="{3F46D220-B028-4D7D-A95A-D41EBBA47A8C}" name="Cantidad" dataDxfId="378" dataCellStyle="Millares"/>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2670EF1-AB5B-42EB-8815-A9DCA09EC35A}" name="Tabla138865" displayName="Tabla138865" ref="B82:M122" totalsRowShown="0" headerRowDxfId="377" headerRowBorderDxfId="376" tableBorderDxfId="375">
  <autoFilter ref="B82:M122" xr:uid="{9263502D-8F48-43CD-BD02-698DAE8DBED0}"/>
  <tableColumns count="12">
    <tableColumn id="1" xr3:uid="{7BA473E8-E91C-40C8-BD40-85119086D2BE}" name="No." dataDxfId="374"/>
    <tableColumn id="2" xr3:uid="{A1B94964-2586-4F36-9287-CC903EA1DDE1}" name="CODIGO" dataDxfId="373"/>
    <tableColumn id="3" xr3:uid="{34CE2ECF-339D-4313-BF95-B4A51832D0DC}" name="DESCRIPCION   EMPAQUE      LIVVA" dataDxfId="372">
      <calculatedColumnFormula>IFERROR(VLOOKUP(C83,'$ LEGO'!A:B,2,0),"")</calculatedColumnFormula>
    </tableColumn>
    <tableColumn id="4" xr3:uid="{D66000F7-F66D-449F-93BE-9ACFDB6987DA}" name="CODIGO2" dataDxfId="371"/>
    <tableColumn id="5" xr3:uid="{DB25488F-E652-4F07-8BCA-6EC5DEA7EBC6}" name="PERFIL" dataDxfId="370"/>
    <tableColumn id="6" xr3:uid="{421BB856-2984-44C9-975B-66CD0A836628}" name="XXXX" dataDxfId="369"/>
    <tableColumn id="7" xr3:uid="{BB52008E-1261-4D72-A561-68C48987363B}" name="XXXX3" dataDxfId="368"/>
    <tableColumn id="8" xr3:uid="{A55AA1A8-02EE-4B3C-9C90-5A841227D251}" name="UND" dataDxfId="367" dataCellStyle="Millares">
      <calculatedColumnFormula>IFERROR(VLOOKUP((C83),'$ LEGO'!A:D,4,0),0)</calculatedColumnFormula>
    </tableColumn>
    <tableColumn id="9" xr3:uid="{94946888-5D93-476B-B95C-FA0CFF7BE0CD}" name="CONSUMO" dataDxfId="366" dataCellStyle="Millares"/>
    <tableColumn id="10" xr3:uid="{9A20AF6B-FD43-4D2A-BAA1-54CCBEC7F143}" name="COSTO" dataDxfId="365" dataCellStyle="Moneda">
      <calculatedColumnFormula>VLOOKUP(Tabla138865[[#This Row],[CODIGO]],'$ LEGO'!A:E,5,0)</calculatedColumnFormula>
    </tableColumn>
    <tableColumn id="11" xr3:uid="{05E784F3-7C03-4D98-B164-A51E117A4018}" name="0" dataDxfId="364" dataCellStyle="Moneda">
      <calculatedColumnFormula>+K83*J83</calculatedColumnFormula>
    </tableColumn>
    <tableColumn id="12" xr3:uid="{7870CE3F-700C-4F84-B0F1-670F41986745}" name="04" dataDxfId="363" dataCellStyle="Porcentaje">
      <calculatedColumnFormula>IFERROR(+L83/($L$123+$L$139),0)</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27819A0D-A88B-4590-8271-BA8962328DDF}" name="Tabla38566" displayName="Tabla38566" ref="B45:M81" totalsRowShown="0" headerRowDxfId="344" headerRowBorderDxfId="343" tableBorderDxfId="342">
  <autoFilter ref="B45:M81" xr:uid="{C03E1949-F250-423D-BAF6-9CB2CE6E25B9}"/>
  <tableColumns count="12">
    <tableColumn id="1" xr3:uid="{6D07388E-531D-45EF-8037-71DCCD310807}" name="No." dataDxfId="341"/>
    <tableColumn id="2" xr3:uid="{C0D27158-4C94-4B60-A9D3-049734965537}" name="CODIGO" dataDxfId="340"/>
    <tableColumn id="3" xr3:uid="{E1101016-3BBE-4539-BC76-C4E90AC184A3}" name="DESCRIPCION   EMPAQUE   AZZORTI" dataDxfId="339"/>
    <tableColumn id="4" xr3:uid="{F6090DB5-B120-4956-8D13-B227B78F491D}" name="02" dataDxfId="338"/>
    <tableColumn id="5" xr3:uid="{761B2BB2-33A0-4E6C-BA32-303DAB260437}" name="PERFIL" dataDxfId="337"/>
    <tableColumn id="6" xr3:uid="{F81FB844-2C39-4429-A43D-12C1396DDB4D}" name="XXXX3" dataDxfId="336"/>
    <tableColumn id="7" xr3:uid="{EFAC9508-72D8-4576-B7EB-39BD87B3CF67}" name="XXXX4" dataDxfId="335"/>
    <tableColumn id="8" xr3:uid="{4E78FAF1-1AAD-4FC6-B1DD-84DF7350AEA5}" name="UND" dataDxfId="334" dataCellStyle="Millares"/>
    <tableColumn id="9" xr3:uid="{3AE63356-46E2-4344-B157-B49FE7905B2C}" name="CONS." dataDxfId="333" dataCellStyle="Millares"/>
    <tableColumn id="10" xr3:uid="{5B74726A-1851-471F-B84C-6A102861344D}" name="COSTO" dataDxfId="332" dataCellStyle="Moneda"/>
    <tableColumn id="13" xr3:uid="{8EB91620-00AE-42D6-AAEB-8A61130C8F9A}" name="0" dataDxfId="331" dataCellStyle="Moneda">
      <calculatedColumnFormula>+K46*J46</calculatedColumnFormula>
    </tableColumn>
    <tableColumn id="14" xr3:uid="{3BFF1E9E-B725-4672-BD04-8484A65E0A8E}" name="05" dataDxfId="330" dataCellStyle="Porcentaje">
      <calculatedColumnFormula>IFERROR(+L46/($L$123+$L$139),0)</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EA4C6F70-DC40-42D1-9A0B-D502148E3201}" name="Tabla18667" displayName="Tabla18667" ref="B9:M44" totalsRowShown="0" headerRowDxfId="329" headerRowBorderDxfId="328" tableBorderDxfId="327">
  <autoFilter ref="B9:M44" xr:uid="{DCDD820D-2967-48F9-85A3-41D854D95892}"/>
  <tableColumns count="12">
    <tableColumn id="1" xr3:uid="{4D1ED505-E14C-48D2-AC4A-93765BBEA606}" name="No." dataDxfId="326"/>
    <tableColumn id="2" xr3:uid="{6A37A236-F1DE-4CC0-A28B-26A033272038}" name="CODIGO" dataDxfId="325"/>
    <tableColumn id="3" xr3:uid="{DA4BF026-1480-4E84-AF7A-1D719D5C99AE}" name="DESCRIPCION" dataDxfId="324">
      <calculatedColumnFormula>VLOOKUP(TEXT(C10,0),#REF!,2,0)</calculatedColumnFormula>
    </tableColumn>
    <tableColumn id="4" xr3:uid="{91826905-6359-4432-A9A2-D02B59D16898}" name="COD INT TELA LEGO" dataDxfId="323"/>
    <tableColumn id="5" xr3:uid="{9B5258CC-B2C8-459D-B05E-8FABFD7D1F4C}" name="$ TELA BASE ESTAMP" dataDxfId="322"/>
    <tableColumn id="6" xr3:uid="{3E46929C-BC18-4058-B26C-22BD85DEC0E7}" name="$  ESTAMP" dataDxfId="321"/>
    <tableColumn id="7" xr3:uid="{E27D3180-8C05-4EE9-90AF-8B8074E9A9B9}" name="TIPO ESTAMP" dataDxfId="320"/>
    <tableColumn id="8" xr3:uid="{FE64670A-DA5B-4774-BBEF-61018C237F2E}" name="UND" dataDxfId="319" dataCellStyle="Millares">
      <calculatedColumnFormula>IFERROR(VLOOKUP((C10),'$ LEGO'!A:D,4,0),0)</calculatedColumnFormula>
    </tableColumn>
    <tableColumn id="9" xr3:uid="{9ADC4514-67DD-4B62-A719-49C8A37253F4}" name="CONS." dataDxfId="318" dataCellStyle="Millares"/>
    <tableColumn id="10" xr3:uid="{38352856-1A9D-43B4-BAA5-DB023F354834}" name="COSTO" dataDxfId="317" dataCellStyle="Moneda">
      <calculatedColumnFormula>IF(E10=0,IFERROR(VLOOKUP(TEXT(C10,0),#REF!,7,0),0),F10+G10)</calculatedColumnFormula>
    </tableColumn>
    <tableColumn id="13" xr3:uid="{281D4909-74D7-42DB-9A0B-52C74DADE251}" name="TOTAL   ING" dataDxfId="316" dataCellStyle="Moneda">
      <calculatedColumnFormula>+K10*J10</calculatedColumnFormula>
    </tableColumn>
    <tableColumn id="14" xr3:uid="{6434503E-15FF-49D4-8E09-B78FB966F92B}" name="% PART" dataDxfId="315" dataCellStyle="Porcentaje">
      <calculatedColumnFormula>IFERROR(+L10/($L$123+$L$139),0)</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8E99C44-F836-4477-98A1-5BD5493CEA58}" name="Tabla128768" displayName="Tabla128768" ref="P9:S82" totalsRowShown="0" headerRowDxfId="314" dataDxfId="312" headerRowBorderDxfId="313" tableBorderDxfId="311">
  <autoFilter ref="P9:S82" xr:uid="{645A9231-FB9A-4BDC-8620-60D8ADB77CF5}"/>
  <tableColumns count="4">
    <tableColumn id="1" xr3:uid="{224077B9-33AA-4D85-B396-1CA4B6FAC0EF}" name="TpP" dataDxfId="310"/>
    <tableColumn id="2" xr3:uid="{9CC07E8B-DD1F-48AE-B18C-B6A7556BA89E}" name="Componente" dataDxfId="309">
      <calculatedColumnFormula>IF(J10&gt;0,LEFT(C10,7),0)</calculatedColumnFormula>
    </tableColumn>
    <tableColumn id="3" xr3:uid="{57EAAD4E-A49C-4155-8FBA-A54B74F6D00F}" name="0" dataDxfId="308"/>
    <tableColumn id="4" xr3:uid="{35FA6C3C-E845-44DF-8BA8-046466153CC8}" name="Cantidad" dataDxfId="307" dataCellStyle="Millares"/>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59379D2-7411-425A-A13C-2A2841E59933}" name="Tabla138869" displayName="Tabla138869" ref="B82:M122" totalsRowShown="0" headerRowDxfId="306" headerRowBorderDxfId="305" tableBorderDxfId="304">
  <autoFilter ref="B82:M122" xr:uid="{9263502D-8F48-43CD-BD02-698DAE8DBED0}"/>
  <tableColumns count="12">
    <tableColumn id="1" xr3:uid="{C2E71E7D-B7C1-4186-89A0-EFD55BDF652D}" name="No." dataDxfId="303"/>
    <tableColumn id="2" xr3:uid="{543A4E5C-5635-4183-BC89-98E93E2223CB}" name="CODIGO" dataDxfId="302"/>
    <tableColumn id="3" xr3:uid="{0BEA4B53-56AB-412A-83BD-4E94B63CEB32}" name="DESCRIPCION   EMPAQUE      LIVVA" dataDxfId="301">
      <calculatedColumnFormula>IFERROR(VLOOKUP(C83,'$ LEGO'!A:B,2,0),"")</calculatedColumnFormula>
    </tableColumn>
    <tableColumn id="4" xr3:uid="{C54CF343-6868-4F80-BAB8-90F188E44AA7}" name="CODIGO2" dataDxfId="300"/>
    <tableColumn id="5" xr3:uid="{BE372149-1CB0-4257-BD68-7C5EBE46B64F}" name="PERFIL" dataDxfId="299"/>
    <tableColumn id="6" xr3:uid="{79CFF458-AD70-4868-ACC0-7259169F75DF}" name="XXXX" dataDxfId="298"/>
    <tableColumn id="7" xr3:uid="{00C8625D-9D25-40DE-A984-D8C138DBE9AA}" name="XXXX3" dataDxfId="297"/>
    <tableColumn id="8" xr3:uid="{E6A8BC74-A780-4BF9-BBB5-499F9D9FC1C3}" name="UND" dataDxfId="296" dataCellStyle="Millares">
      <calculatedColumnFormula>IFERROR(VLOOKUP((C83),'$ LEGO'!A:D,4,0),0)</calculatedColumnFormula>
    </tableColumn>
    <tableColumn id="9" xr3:uid="{1C933A7E-8A04-42E2-BABB-F92AA7126E29}" name="CONSUMO" dataDxfId="295" dataCellStyle="Millares"/>
    <tableColumn id="10" xr3:uid="{BD4C8CBA-8866-4AC7-B6C5-823194BC0331}" name="COSTO" dataDxfId="294" dataCellStyle="Moneda">
      <calculatedColumnFormula>VLOOKUP(Tabla138869[[#This Row],[CODIGO]],'$ LEGO'!A:E,5,0)</calculatedColumnFormula>
    </tableColumn>
    <tableColumn id="11" xr3:uid="{7203A24A-5BA7-4782-A221-C7F5962F9B61}" name="0" dataDxfId="293" dataCellStyle="Moneda">
      <calculatedColumnFormula>+K83*J83</calculatedColumnFormula>
    </tableColumn>
    <tableColumn id="12" xr3:uid="{DEDE287E-A9DF-41AE-9185-BB981AA10762}" name="04" dataDxfId="292" dataCellStyle="Porcentaje">
      <calculatedColumnFormula>IFERROR(+L83/($L$123+$L$139),0)</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D818C92-5679-45EC-8988-82F856505BF8}" name="Tabla38570" displayName="Tabla38570" ref="B45:M81" totalsRowShown="0" headerRowDxfId="273" headerRowBorderDxfId="272" tableBorderDxfId="271">
  <autoFilter ref="B45:M81" xr:uid="{C03E1949-F250-423D-BAF6-9CB2CE6E25B9}"/>
  <tableColumns count="12">
    <tableColumn id="1" xr3:uid="{07941D99-CC16-4F11-8A32-37ED5EB18E6D}" name="No." dataDxfId="270"/>
    <tableColumn id="2" xr3:uid="{37401A87-9C16-4E28-9EFB-9EF58D9A485B}" name="CODIGO" dataDxfId="269"/>
    <tableColumn id="3" xr3:uid="{89E67939-F9F3-4D8A-A310-E1367A60569D}" name="DESCRIPCION   EMPAQUE   AZZORTI" dataDxfId="268"/>
    <tableColumn id="4" xr3:uid="{4C8F9A9C-9356-4936-AF1A-6F5D944CED52}" name="02" dataDxfId="267"/>
    <tableColumn id="5" xr3:uid="{33E25617-78FA-458E-A93F-E94AF52554F7}" name="PERFIL" dataDxfId="266"/>
    <tableColumn id="6" xr3:uid="{58F7A578-6A63-4654-9FA2-49C626C385E5}" name="XXXX3" dataDxfId="265"/>
    <tableColumn id="7" xr3:uid="{E81608B7-9561-4535-8067-35C193965476}" name="XXXX4" dataDxfId="264"/>
    <tableColumn id="8" xr3:uid="{FA51CF39-B632-4789-9F7C-1F1DF903BD25}" name="UND" dataDxfId="263" dataCellStyle="Millares"/>
    <tableColumn id="9" xr3:uid="{8A33E547-9F54-4097-8B59-FC61E93E2B51}" name="CONS." dataDxfId="262" dataCellStyle="Millares"/>
    <tableColumn id="10" xr3:uid="{E8FC7E5D-FF5C-4CEE-AFAE-149F81B4F0DF}" name="COSTO" dataDxfId="261" dataCellStyle="Moneda"/>
    <tableColumn id="13" xr3:uid="{AF25A507-0EC3-4E30-9CAD-1B904E665BCA}" name="0" dataDxfId="260" dataCellStyle="Moneda">
      <calculatedColumnFormula>+K46*J46</calculatedColumnFormula>
    </tableColumn>
    <tableColumn id="14" xr3:uid="{CB42A6BC-5A05-4F8F-9266-D839E8678AA5}" name="05" dataDxfId="259" dataCellStyle="Porcentaje">
      <calculatedColumnFormula>IFERROR(+L46/($L$123+$L$139),0)</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3A1E5BA7-8230-4667-9E6E-45B2C6CD8B53}" name="Tabla18671" displayName="Tabla18671" ref="B9:M44" totalsRowShown="0" headerRowDxfId="258" headerRowBorderDxfId="257" tableBorderDxfId="256">
  <autoFilter ref="B9:M44" xr:uid="{DCDD820D-2967-48F9-85A3-41D854D95892}"/>
  <tableColumns count="12">
    <tableColumn id="1" xr3:uid="{110EA0A2-B37F-4AA2-B109-AD511F6E1008}" name="No." dataDxfId="255"/>
    <tableColumn id="2" xr3:uid="{B537271B-8338-4F79-93EB-4CC8BE362D0F}" name="CODIGO" dataDxfId="254"/>
    <tableColumn id="3" xr3:uid="{1975C1C0-8630-434D-B418-A07683166C97}" name="DESCRIPCION" dataDxfId="253">
      <calculatedColumnFormula>VLOOKUP(TEXT(C10,0),#REF!,2,0)</calculatedColumnFormula>
    </tableColumn>
    <tableColumn id="4" xr3:uid="{00700735-258F-4356-BA95-5F9F0B8C55C9}" name="COD INT TELA LEGO" dataDxfId="252"/>
    <tableColumn id="5" xr3:uid="{804AE2AF-5BAC-412B-82F3-876E775E656C}" name="$ TELA BASE ESTAMP" dataDxfId="251"/>
    <tableColumn id="6" xr3:uid="{EFF6520B-7369-41B1-A39B-CDEEE5802931}" name="$  ESTAMP" dataDxfId="250"/>
    <tableColumn id="7" xr3:uid="{E81FD29B-D621-4065-9EE0-1F7847D44218}" name="TIPO ESTAMP" dataDxfId="249"/>
    <tableColumn id="8" xr3:uid="{CBB11854-E313-4797-AE6E-62EA666F923F}" name="UND" dataDxfId="248" dataCellStyle="Millares">
      <calculatedColumnFormula>IFERROR(VLOOKUP((C10),'$ LEGO'!A:D,4,0),0)</calculatedColumnFormula>
    </tableColumn>
    <tableColumn id="9" xr3:uid="{0DFE2F8D-09BB-4660-9ECF-65B5DD93B2E7}" name="CONS." dataDxfId="247" dataCellStyle="Millares"/>
    <tableColumn id="10" xr3:uid="{F61F71B6-786F-441E-A7E7-ABB8586F660D}" name="COSTO" dataDxfId="246" dataCellStyle="Moneda">
      <calculatedColumnFormula>IF(E10=0,IFERROR(VLOOKUP(TEXT(C10,0),#REF!,7,0),0),F10+G10)</calculatedColumnFormula>
    </tableColumn>
    <tableColumn id="13" xr3:uid="{FE55342E-248C-425A-A43F-A630D5769E8B}" name="TOTAL   ING" dataDxfId="245" dataCellStyle="Moneda">
      <calculatedColumnFormula>+K10*J10</calculatedColumnFormula>
    </tableColumn>
    <tableColumn id="14" xr3:uid="{AB830C60-8EB3-4B36-88B6-61F9B37474FF}" name="% PART" dataDxfId="244" dataCellStyle="Porcentaje">
      <calculatedColumnFormula>IFERROR(+L10/($L$123+$L$139),0)</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472AA4E-E370-4B25-B2BF-10947CF866CC}" name="Tabla128772" displayName="Tabla128772" ref="P9:S82" totalsRowShown="0" headerRowDxfId="243" dataDxfId="241" headerRowBorderDxfId="242" tableBorderDxfId="240">
  <autoFilter ref="P9:S82" xr:uid="{645A9231-FB9A-4BDC-8620-60D8ADB77CF5}"/>
  <tableColumns count="4">
    <tableColumn id="1" xr3:uid="{F590A772-EE38-4ACE-BEC0-7D6B28BAF9FA}" name="TpP" dataDxfId="239"/>
    <tableColumn id="2" xr3:uid="{AECD4883-8A13-47FB-A25B-3E8719D48A94}" name="Componente" dataDxfId="238">
      <calculatedColumnFormula>IF(J10&gt;0,LEFT(C10,7),0)</calculatedColumnFormula>
    </tableColumn>
    <tableColumn id="3" xr3:uid="{27518CE7-F5EC-4497-AE60-9C93FFB23D21}" name="0" dataDxfId="237"/>
    <tableColumn id="4" xr3:uid="{C7A5D01C-59EF-40D9-B4FA-F1726F32DB29}" name="Cantidad" dataDxfId="236" dataCellStyle="Millares"/>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E692D75-6518-4A29-9B5A-7B12FD6FD7C1}" name="Tabla138873" displayName="Tabla138873" ref="B82:M122" totalsRowShown="0" headerRowDxfId="235" headerRowBorderDxfId="234" tableBorderDxfId="233">
  <autoFilter ref="B82:M122" xr:uid="{9263502D-8F48-43CD-BD02-698DAE8DBED0}"/>
  <tableColumns count="12">
    <tableColumn id="1" xr3:uid="{BDADD6DF-D4E9-4DBB-B03A-C55F69C586AF}" name="No." dataDxfId="232"/>
    <tableColumn id="2" xr3:uid="{52569FE2-FEA1-48EB-9F04-991A053FB868}" name="CODIGO" dataDxfId="231"/>
    <tableColumn id="3" xr3:uid="{09EFB071-C690-4ED5-BEBD-AF9D4B4981C9}" name="DESCRIPCION   EMPAQUE      LIVVA" dataDxfId="230">
      <calculatedColumnFormula>IFERROR(VLOOKUP(C83,'$ LEGO'!A:B,2,0),"")</calculatedColumnFormula>
    </tableColumn>
    <tableColumn id="4" xr3:uid="{EABF9B55-0DFB-4471-BBF2-DB61A902EA44}" name="CODIGO2" dataDxfId="229"/>
    <tableColumn id="5" xr3:uid="{41D4BA7D-37D8-46A7-BE03-874ACC1828DF}" name="PERFIL" dataDxfId="228"/>
    <tableColumn id="6" xr3:uid="{73817134-1B7C-403A-BBD8-5C23B5275998}" name="XXXX" dataDxfId="227"/>
    <tableColumn id="7" xr3:uid="{3245EDD4-B034-41A9-ABB5-5FD87141A54C}" name="XXXX3" dataDxfId="226"/>
    <tableColumn id="8" xr3:uid="{12604400-7D4C-49BD-85C1-A5754FCD9EF3}" name="UND" dataDxfId="225" dataCellStyle="Millares">
      <calculatedColumnFormula>IFERROR(VLOOKUP((C83),'$ LEGO'!A:D,4,0),0)</calculatedColumnFormula>
    </tableColumn>
    <tableColumn id="9" xr3:uid="{46E7F637-6576-440C-B9FF-1797883627CD}" name="CONSUMO" dataDxfId="224" dataCellStyle="Millares"/>
    <tableColumn id="10" xr3:uid="{301A90F5-3E0A-4DE5-934A-646D6FFDE99A}" name="COSTO" dataDxfId="223" dataCellStyle="Moneda">
      <calculatedColumnFormula>VLOOKUP(Tabla138873[[#This Row],[CODIGO]],'$ LEGO'!A:E,5,0)</calculatedColumnFormula>
    </tableColumn>
    <tableColumn id="11" xr3:uid="{DC9513EB-AE09-4570-B8F6-04834305223F}" name="0" dataDxfId="222" dataCellStyle="Moneda">
      <calculatedColumnFormula>+K83*J83</calculatedColumnFormula>
    </tableColumn>
    <tableColumn id="12" xr3:uid="{0CB71BF3-F10F-4081-8525-3A12D8946EE8}" name="04" dataDxfId="221" dataCellStyle="Porcentaje">
      <calculatedColumnFormula>IFERROR(+L83/($L$123+$L$139),0)</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5765BA95-0516-4384-BD82-4A5A37464F70}" name="Tabla38574" displayName="Tabla38574" ref="B45:M81" totalsRowShown="0" headerRowDxfId="202" headerRowBorderDxfId="201" tableBorderDxfId="200">
  <autoFilter ref="B45:M81" xr:uid="{C03E1949-F250-423D-BAF6-9CB2CE6E25B9}"/>
  <tableColumns count="12">
    <tableColumn id="1" xr3:uid="{C59DC9C8-7723-4942-9986-10509CEF81FE}" name="No." dataDxfId="199"/>
    <tableColumn id="2" xr3:uid="{BDF001C4-2887-4744-BC09-A6B55AA53F38}" name="CODIGO" dataDxfId="198"/>
    <tableColumn id="3" xr3:uid="{7AF4CE60-A222-4B67-A903-EA18FCEA1E58}" name="DESCRIPCION   EMPAQUE   AZZORTI" dataDxfId="197"/>
    <tableColumn id="4" xr3:uid="{80044C39-8C14-45F5-A3AD-76EEB9284178}" name="02" dataDxfId="196"/>
    <tableColumn id="5" xr3:uid="{698B47F8-CDED-43E0-A9CA-EC3FEA42630C}" name="PERFIL" dataDxfId="195"/>
    <tableColumn id="6" xr3:uid="{BF02700C-E66D-4F33-A017-7E61BB2D9F33}" name="XXXX3" dataDxfId="194"/>
    <tableColumn id="7" xr3:uid="{FFD542D1-780D-423E-8BE7-7403D933086A}" name="XXXX4" dataDxfId="193"/>
    <tableColumn id="8" xr3:uid="{7688D579-5DCA-4FAB-A8FE-AE9EA99802FD}" name="UND" dataDxfId="192" dataCellStyle="Millares"/>
    <tableColumn id="9" xr3:uid="{29E36705-614B-4AD1-8D8C-2FC637AEF55E}" name="CONS." dataDxfId="191" dataCellStyle="Millares"/>
    <tableColumn id="10" xr3:uid="{2AA70C2E-A337-421E-91C5-AE0E0FCF41F0}" name="COSTO" dataDxfId="190" dataCellStyle="Moneda"/>
    <tableColumn id="13" xr3:uid="{03A617AD-3F10-497F-BE32-3C0505FA241C}" name="0" dataDxfId="189" dataCellStyle="Moneda">
      <calculatedColumnFormula>+K46*J46</calculatedColumnFormula>
    </tableColumn>
    <tableColumn id="14" xr3:uid="{77A33C38-9488-44A7-A1BF-0511A9F70A7B}" name="05" dataDxfId="188" dataCellStyle="Porcentaje">
      <calculatedColumnFormula>IFERROR(+L46/($L$123+$L$139),0)</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9BD20C68-2203-4DB3-9957-570663CF95AD}" name="Tabla18675" displayName="Tabla18675" ref="B9:M44" totalsRowShown="0" headerRowDxfId="187" headerRowBorderDxfId="186" tableBorderDxfId="185">
  <autoFilter ref="B9:M44" xr:uid="{DCDD820D-2967-48F9-85A3-41D854D95892}"/>
  <tableColumns count="12">
    <tableColumn id="1" xr3:uid="{C0A3B4BF-F47F-40CA-9626-4FCC6F2CF39F}" name="No." dataDxfId="184"/>
    <tableColumn id="2" xr3:uid="{C04E3446-90F5-4430-BECE-9D7501428205}" name="CODIGO" dataDxfId="183"/>
    <tableColumn id="3" xr3:uid="{CA35353D-A038-4064-A6C4-1F0D3F8C64D9}" name="DESCRIPCION" dataDxfId="182">
      <calculatedColumnFormula>VLOOKUP(TEXT(C10,0),#REF!,2,0)</calculatedColumnFormula>
    </tableColumn>
    <tableColumn id="4" xr3:uid="{C14695F9-AEA1-4C85-AF7D-2019DB0609F2}" name="COD INT TELA LEGO" dataDxfId="181"/>
    <tableColumn id="5" xr3:uid="{B64E16FC-F8DF-424E-A9B4-0E6D41679B45}" name="$ TELA BASE ESTAMP" dataDxfId="180"/>
    <tableColumn id="6" xr3:uid="{6299941E-7687-47BF-B86B-C1E0C08EBE41}" name="$  ESTAMP" dataDxfId="179"/>
    <tableColumn id="7" xr3:uid="{FB0A6ABA-8BE9-4E56-ABE5-13257CC2988B}" name="TIPO ESTAMP" dataDxfId="178"/>
    <tableColumn id="8" xr3:uid="{3F53D4D8-525B-46E3-AFA2-F3208FA932D8}" name="UND" dataDxfId="177" dataCellStyle="Millares">
      <calculatedColumnFormula>IFERROR(VLOOKUP((C10),'$ LEGO'!A:D,4,0),0)</calculatedColumnFormula>
    </tableColumn>
    <tableColumn id="9" xr3:uid="{79F7658E-3D2A-4B31-B962-D983A29DF672}" name="CONS." dataDxfId="176" dataCellStyle="Millares"/>
    <tableColumn id="10" xr3:uid="{17C75C9F-ACBD-4A49-B89D-78B786F73014}" name="COSTO" dataDxfId="175" dataCellStyle="Moneda">
      <calculatedColumnFormula>IF(E10=0,IFERROR(VLOOKUP(TEXT(C10,0),#REF!,7,0),0),F10+G10)</calculatedColumnFormula>
    </tableColumn>
    <tableColumn id="13" xr3:uid="{7568ED28-D749-4A05-9620-0D0C1DD3A718}" name="TOTAL   ING" dataDxfId="174" dataCellStyle="Moneda">
      <calculatedColumnFormula>+K10*J10</calculatedColumnFormula>
    </tableColumn>
    <tableColumn id="14" xr3:uid="{410CE272-E0D9-4CEF-A6F9-01D3549151FD}" name="% PART" dataDxfId="173" dataCellStyle="Porcentaje">
      <calculatedColumnFormula>IFERROR(+L10/($L$123+$L$139),0)</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572C875-D75E-4554-B24E-BE2BB7805E8F}" name="Tabla128776" displayName="Tabla128776" ref="P9:S82" totalsRowShown="0" headerRowDxfId="172" dataDxfId="170" headerRowBorderDxfId="171" tableBorderDxfId="169">
  <autoFilter ref="P9:S82" xr:uid="{645A9231-FB9A-4BDC-8620-60D8ADB77CF5}"/>
  <tableColumns count="4">
    <tableColumn id="1" xr3:uid="{C1AF1D38-7F40-4389-B61D-9E044A16363F}" name="TpP" dataDxfId="168"/>
    <tableColumn id="2" xr3:uid="{8BC87344-367D-4374-9BDB-D9CAFFC5D1D2}" name="Componente" dataDxfId="167">
      <calculatedColumnFormula>IF(J10&gt;0,LEFT(C10,7),0)</calculatedColumnFormula>
    </tableColumn>
    <tableColumn id="3" xr3:uid="{E49F6E0B-EF56-4968-B7A0-26D77E8A47C6}" name="0" dataDxfId="166"/>
    <tableColumn id="4" xr3:uid="{70BAD487-8DA2-498F-9F24-3FBE64595F33}" name="Cantidad" dataDxfId="165" dataCellStyle="Millares"/>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5E11A58-E899-4429-8DDD-2CD7BE3164E5}" name="Tabla138877" displayName="Tabla138877" ref="B82:M122" totalsRowShown="0" headerRowDxfId="164" headerRowBorderDxfId="163" tableBorderDxfId="162">
  <autoFilter ref="B82:M122" xr:uid="{9263502D-8F48-43CD-BD02-698DAE8DBED0}"/>
  <tableColumns count="12">
    <tableColumn id="1" xr3:uid="{67CDE81C-DF19-4205-9D86-942AF54E45B6}" name="No." dataDxfId="161"/>
    <tableColumn id="2" xr3:uid="{744E936D-0825-46BD-A713-637ADCDE52A9}" name="CODIGO" dataDxfId="160"/>
    <tableColumn id="3" xr3:uid="{D464D44D-017D-47B3-AAAA-3EA396C5A2D2}" name="DESCRIPCION   EMPAQUE      LIVVA" dataDxfId="159">
      <calculatedColumnFormula>IFERROR(VLOOKUP(C83,'$ LEGO'!A:B,2,0),"")</calculatedColumnFormula>
    </tableColumn>
    <tableColumn id="4" xr3:uid="{1992351F-0E14-4B9F-BF93-E6CD3376EB73}" name="CODIGO2" dataDxfId="158"/>
    <tableColumn id="5" xr3:uid="{1DB84D0B-EF98-4B4B-9961-20D6A8380973}" name="PERFIL" dataDxfId="157"/>
    <tableColumn id="6" xr3:uid="{34E2FD4C-AA56-4BAD-8C84-85FEF287850F}" name="XXXX" dataDxfId="156"/>
    <tableColumn id="7" xr3:uid="{2FE3E3CF-9AAE-4F78-BA41-62DCE73DDBC2}" name="XXXX3" dataDxfId="155"/>
    <tableColumn id="8" xr3:uid="{B9D8542E-3170-49E6-8418-0A2A702C5797}" name="UND" dataDxfId="154" dataCellStyle="Millares">
      <calculatedColumnFormula>IFERROR(VLOOKUP((C83),'$ LEGO'!A:D,4,0),0)</calculatedColumnFormula>
    </tableColumn>
    <tableColumn id="9" xr3:uid="{30AC29F6-FEA2-41EF-8612-F17D9ED550EA}" name="CONSUMO" dataDxfId="153" dataCellStyle="Millares"/>
    <tableColumn id="10" xr3:uid="{EE1A2A54-9C6C-41E2-A732-4DD62C4DF389}" name="COSTO" dataDxfId="152" dataCellStyle="Moneda">
      <calculatedColumnFormula>VLOOKUP(Tabla138877[[#This Row],[CODIGO]],'$ LEGO'!A:E,5,0)</calculatedColumnFormula>
    </tableColumn>
    <tableColumn id="11" xr3:uid="{1B403FEC-2D40-404A-AA74-511589C144C0}" name="0" dataDxfId="151" dataCellStyle="Moneda">
      <calculatedColumnFormula>+K83*J83</calculatedColumnFormula>
    </tableColumn>
    <tableColumn id="12" xr3:uid="{2F0DCD28-C1A7-4D8E-9334-C9866DF3A80D}" name="04" dataDxfId="150" dataCellStyle="Porcentaje">
      <calculatedColumnFormula>IFERROR(+L83/($L$123+$L$139),0)</calculatedColumnFormula>
    </tableColumn>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CDF559F3-9F74-4FE7-93C1-C53E77D334C4}" name="Tabla38578" displayName="Tabla38578" ref="B45:M81" totalsRowShown="0" headerRowDxfId="131" headerRowBorderDxfId="130" tableBorderDxfId="129">
  <autoFilter ref="B45:M81" xr:uid="{C03E1949-F250-423D-BAF6-9CB2CE6E25B9}"/>
  <tableColumns count="12">
    <tableColumn id="1" xr3:uid="{7400C09D-82EB-4A63-8F0B-BF050C460080}" name="No." dataDxfId="128"/>
    <tableColumn id="2" xr3:uid="{50F84D19-36D1-4199-9281-1573B755A145}" name="CODIGO" dataDxfId="127"/>
    <tableColumn id="3" xr3:uid="{6668893E-403F-47AA-B55A-B8DCFC5E788B}" name="DESCRIPCION   EMPAQUE   AZZORTI" dataDxfId="126"/>
    <tableColumn id="4" xr3:uid="{DAB56B26-291A-4E5D-97E8-9DB6E64ED5A6}" name="02" dataDxfId="125"/>
    <tableColumn id="5" xr3:uid="{FBBE1476-C418-4BA0-B1C2-60C4CA137605}" name="PERFIL" dataDxfId="124"/>
    <tableColumn id="6" xr3:uid="{18E979CE-481B-4185-9AC8-06903F16595F}" name="XXXX3" dataDxfId="123"/>
    <tableColumn id="7" xr3:uid="{B171D79F-FCA3-4954-965A-8361644EFB95}" name="XXXX4" dataDxfId="122"/>
    <tableColumn id="8" xr3:uid="{A83A721F-D8A6-449A-97D5-693C79BF365C}" name="UND" dataDxfId="121" dataCellStyle="Millares"/>
    <tableColumn id="9" xr3:uid="{D8EB9238-4ECD-4860-B954-CB32F122406B}" name="CONS." dataDxfId="120" dataCellStyle="Millares"/>
    <tableColumn id="10" xr3:uid="{5ABF6599-D074-4087-B36B-B9EC5039699C}" name="COSTO" dataDxfId="119" dataCellStyle="Moneda"/>
    <tableColumn id="13" xr3:uid="{72B7B3C2-62EA-4013-A4D3-E1F614D8FDA3}" name="0" dataDxfId="118" dataCellStyle="Moneda">
      <calculatedColumnFormula>+K46*J46</calculatedColumnFormula>
    </tableColumn>
    <tableColumn id="14" xr3:uid="{2504E324-A248-4AFC-9285-03B75F858A94}" name="05" dataDxfId="117" dataCellStyle="Porcentaje">
      <calculatedColumnFormula>IFERROR(+L46/($L$123+$L$139),0)</calculatedColumnFormula>
    </tableColumn>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D051B73-584F-4012-A6F8-FD330894CCBB}" name="Tabla18679" displayName="Tabla18679" ref="B9:M44" totalsRowShown="0" headerRowDxfId="116" headerRowBorderDxfId="115" tableBorderDxfId="114">
  <autoFilter ref="B9:M44" xr:uid="{DCDD820D-2967-48F9-85A3-41D854D95892}"/>
  <tableColumns count="12">
    <tableColumn id="1" xr3:uid="{35886511-2908-4D4B-916E-161F74B7116E}" name="No." dataDxfId="113"/>
    <tableColumn id="2" xr3:uid="{186C2DEF-9D39-4C29-925B-29B1A776242F}" name="CODIGO" dataDxfId="112"/>
    <tableColumn id="3" xr3:uid="{B9244D3B-6DA8-483E-B8F7-7966BE7C6A99}" name="DESCRIPCION" dataDxfId="111">
      <calculatedColumnFormula>VLOOKUP(TEXT(C10,0),#REF!,2,0)</calculatedColumnFormula>
    </tableColumn>
    <tableColumn id="4" xr3:uid="{EA4A1EDD-53FB-4F8D-B860-334BE4F8B24F}" name="COD INT TELA LEGO" dataDxfId="110"/>
    <tableColumn id="5" xr3:uid="{67E259FE-CE87-402C-8B38-B8E58001AF4E}" name="$ TELA BASE ESTAMP" dataDxfId="109"/>
    <tableColumn id="6" xr3:uid="{23EAF7FD-DB9D-4A2E-950E-5302A0E97264}" name="$  ESTAMP" dataDxfId="108"/>
    <tableColumn id="7" xr3:uid="{C1281A11-9DDA-4771-B565-BC6996BD2DCC}" name="TIPO ESTAMP" dataDxfId="107"/>
    <tableColumn id="8" xr3:uid="{FC21EF2C-4CC3-4AEB-80DF-C4065D52806F}" name="UND" dataDxfId="106" dataCellStyle="Millares">
      <calculatedColumnFormula>IFERROR(VLOOKUP((C10),'$ LEGO'!A:D,4,0),0)</calculatedColumnFormula>
    </tableColumn>
    <tableColumn id="9" xr3:uid="{71288D3E-DE0B-4124-9FCD-ADFF6E6C95C1}" name="CONS." dataDxfId="105" dataCellStyle="Millares"/>
    <tableColumn id="10" xr3:uid="{55087D0E-E93E-4DB7-98AF-EFB9EE255331}" name="COSTO" dataDxfId="104" dataCellStyle="Moneda">
      <calculatedColumnFormula>IF(E10=0,IFERROR(VLOOKUP(TEXT(C10,0),#REF!,7,0),0),F10+G10)</calculatedColumnFormula>
    </tableColumn>
    <tableColumn id="13" xr3:uid="{82C5C685-5A33-4202-81AA-5931F13AF0D9}" name="TOTAL   ING" dataDxfId="103" dataCellStyle="Moneda">
      <calculatedColumnFormula>+K10*J10</calculatedColumnFormula>
    </tableColumn>
    <tableColumn id="14" xr3:uid="{EA12AA58-C65E-4DAC-B5D9-C3AF0E666CE5}" name="% PART" dataDxfId="102" dataCellStyle="Porcentaje">
      <calculatedColumnFormula>IFERROR(+L10/($L$123+$L$139),0)</calculatedColumnFormula>
    </tableColumn>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195D0CA-2E79-4BED-BC1D-937F98D4BDCF}" name="Tabla128780" displayName="Tabla128780" ref="P9:S82" totalsRowShown="0" headerRowDxfId="101" dataDxfId="99" headerRowBorderDxfId="100" tableBorderDxfId="98">
  <autoFilter ref="P9:S82" xr:uid="{645A9231-FB9A-4BDC-8620-60D8ADB77CF5}"/>
  <tableColumns count="4">
    <tableColumn id="1" xr3:uid="{86588C4A-8D06-461D-BC2F-1C915E16F862}" name="TpP" dataDxfId="97"/>
    <tableColumn id="2" xr3:uid="{B26424BA-BE37-4929-867B-6FD405E82E65}" name="Componente" dataDxfId="96">
      <calculatedColumnFormula>IF(J10&gt;0,LEFT(C10,7),0)</calculatedColumnFormula>
    </tableColumn>
    <tableColumn id="3" xr3:uid="{3E066D69-1869-49B5-A2CE-DAA0FE4C09F8}" name="0" dataDxfId="95"/>
    <tableColumn id="4" xr3:uid="{ADD66133-866D-4DB5-8384-FB5373295EF4}" name="Cantidad" dataDxfId="94" dataCellStyle="Millares"/>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1BD4645-7DE9-4B15-8C6E-A996100EF242}" name="Tabla138881" displayName="Tabla138881" ref="B82:M122" totalsRowShown="0" headerRowDxfId="93" headerRowBorderDxfId="92" tableBorderDxfId="91">
  <autoFilter ref="B82:M122" xr:uid="{9263502D-8F48-43CD-BD02-698DAE8DBED0}"/>
  <tableColumns count="12">
    <tableColumn id="1" xr3:uid="{787010BA-8D5C-454E-BA57-68587D13FFB3}" name="No." dataDxfId="90"/>
    <tableColumn id="2" xr3:uid="{1A87ECC6-3630-4FDA-8E6D-1CBD47EC6476}" name="CODIGO" dataDxfId="89"/>
    <tableColumn id="3" xr3:uid="{3B5674E6-6F8C-41C5-A75C-FA97E829AB84}" name="DESCRIPCION   EMPAQUE      LIVVA" dataDxfId="88">
      <calculatedColumnFormula>IFERROR(VLOOKUP(C83,'$ LEGO'!A:B,2,0),"")</calculatedColumnFormula>
    </tableColumn>
    <tableColumn id="4" xr3:uid="{8FA25941-436A-4CA4-98F0-AB55A8968AC5}" name="CODIGO2" dataDxfId="87"/>
    <tableColumn id="5" xr3:uid="{BADE41AE-0862-4E27-9337-E8CE19695619}" name="PERFIL" dataDxfId="86"/>
    <tableColumn id="6" xr3:uid="{A81295A5-7373-426D-8B34-A971C34BE712}" name="XXXX" dataDxfId="85"/>
    <tableColumn id="7" xr3:uid="{BD099A1D-D185-46C4-82D9-723F697C0ABE}" name="XXXX3" dataDxfId="84"/>
    <tableColumn id="8" xr3:uid="{147C2D58-26EC-4F7B-B45B-9E06DCC33851}" name="UND" dataDxfId="83" dataCellStyle="Millares">
      <calculatedColumnFormula>IFERROR(VLOOKUP((C83),'$ LEGO'!A:D,4,0),0)</calculatedColumnFormula>
    </tableColumn>
    <tableColumn id="9" xr3:uid="{BE0AF89F-A2F5-4A8D-91FF-0D1D07C1D28C}" name="CONSUMO" dataDxfId="82" dataCellStyle="Millares"/>
    <tableColumn id="10" xr3:uid="{1CA37B7B-15B0-4D31-BF03-08C58184C646}" name="COSTO" dataDxfId="81" dataCellStyle="Moneda">
      <calculatedColumnFormula>VLOOKUP(Tabla138881[[#This Row],[CODIGO]],'$ LEGO'!A:E,5,0)</calculatedColumnFormula>
    </tableColumn>
    <tableColumn id="11" xr3:uid="{2E68F604-F99F-47D6-8309-14AF136B0D54}" name="0" dataDxfId="80" dataCellStyle="Moneda">
      <calculatedColumnFormula>+K83*J83</calculatedColumnFormula>
    </tableColumn>
    <tableColumn id="12" xr3:uid="{1BF2EB4A-8B49-46AC-9C35-83D9C4533C0F}" name="04" dataDxfId="79" dataCellStyle="Porcentaje">
      <calculatedColumnFormula>IFERROR(+L83/($L$123+$L$139),0)</calculatedColumnFormula>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7AFF83E5-9EF6-4AAA-ADCF-674947362563}" name="Tabla38582" displayName="Tabla38582" ref="B45:M81" totalsRowShown="0" headerRowDxfId="60" headerRowBorderDxfId="59" tableBorderDxfId="58">
  <autoFilter ref="B45:M81" xr:uid="{C03E1949-F250-423D-BAF6-9CB2CE6E25B9}"/>
  <tableColumns count="12">
    <tableColumn id="1" xr3:uid="{D4449F86-BFFB-4C2F-B17E-6AA3901EA2A8}" name="No." dataDxfId="57"/>
    <tableColumn id="2" xr3:uid="{C94DEF48-7361-4DAB-8F66-868F9B85B50B}" name="CODIGO" dataDxfId="56"/>
    <tableColumn id="3" xr3:uid="{638F375A-86C0-4D0D-AA53-E6AB568F1BA2}" name="DESCRIPCION   EMPAQUE   AZZORTI" dataDxfId="55"/>
    <tableColumn id="4" xr3:uid="{68A78432-E483-4A7B-BBDD-A2BE28AEE477}" name="02" dataDxfId="54"/>
    <tableColumn id="5" xr3:uid="{95B76CC1-797A-4CC6-BAF8-C0ED8B112B7E}" name="PERFIL" dataDxfId="53"/>
    <tableColumn id="6" xr3:uid="{5BC284DD-2BB7-47DF-96BC-680FFA70DC4E}" name="XXXX3" dataDxfId="52"/>
    <tableColumn id="7" xr3:uid="{698130CA-62E8-442D-891E-05E8EB16626C}" name="XXXX4" dataDxfId="51"/>
    <tableColumn id="8" xr3:uid="{30D0B3A9-B87E-486A-A635-29FF37013B98}" name="UND" dataDxfId="50" dataCellStyle="Millares"/>
    <tableColumn id="9" xr3:uid="{601841C7-B899-40D7-A490-00B32EA214EA}" name="CONS." dataDxfId="49" dataCellStyle="Millares"/>
    <tableColumn id="10" xr3:uid="{C9148F3C-80CA-4E53-A676-489B63CB1D5B}" name="COSTO" dataDxfId="48" dataCellStyle="Moneda"/>
    <tableColumn id="13" xr3:uid="{73353EE2-F581-46EC-B4B5-CDCCE6598468}" name="0" dataDxfId="47" dataCellStyle="Moneda">
      <calculatedColumnFormula>+K46*J46</calculatedColumnFormula>
    </tableColumn>
    <tableColumn id="14" xr3:uid="{1811E712-485E-452A-BA91-7754E0140442}" name="05" dataDxfId="46" dataCellStyle="Porcentaje">
      <calculatedColumnFormula>IFERROR(+L46/($L$123+$L$139),0)</calculatedColumnFormula>
    </tableColumn>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AA6F0A4-00D2-4768-A864-D262360FC3D0}" name="Tabla18683" displayName="Tabla18683" ref="B9:M44" totalsRowShown="0" headerRowDxfId="45" headerRowBorderDxfId="44" tableBorderDxfId="43">
  <autoFilter ref="B9:M44" xr:uid="{DCDD820D-2967-48F9-85A3-41D854D95892}"/>
  <tableColumns count="12">
    <tableColumn id="1" xr3:uid="{E9D2A761-91A7-472E-A117-EE5A70A7FF68}" name="No." dataDxfId="42"/>
    <tableColumn id="2" xr3:uid="{970F2EBC-D243-4449-8715-788C1CDFB834}" name="CODIGO" dataDxfId="41"/>
    <tableColumn id="3" xr3:uid="{8D2DB63A-1B46-4A8D-8B8F-3F31521981CA}" name="DESCRIPCION" dataDxfId="40">
      <calculatedColumnFormula>VLOOKUP(TEXT(C10,0),#REF!,2,0)</calculatedColumnFormula>
    </tableColumn>
    <tableColumn id="4" xr3:uid="{A563C980-8EE0-48D9-A7C4-6894D51C1CE7}" name="COD INT TELA LEGO" dataDxfId="39"/>
    <tableColumn id="5" xr3:uid="{1008A842-2B43-4477-9E87-9C1431625058}" name="$ TELA BASE ESTAMP" dataDxfId="38"/>
    <tableColumn id="6" xr3:uid="{C2F0000D-3253-4C4A-B128-02BCD099306A}" name="$  ESTAMP" dataDxfId="37"/>
    <tableColumn id="7" xr3:uid="{65F93DD1-C6EB-478A-8831-38E096A91849}" name="TIPO ESTAMP" dataDxfId="36"/>
    <tableColumn id="8" xr3:uid="{B81AFCE3-5C2D-42C7-A7CC-AD0AE9C3E96C}" name="UND" dataDxfId="35" dataCellStyle="Millares">
      <calculatedColumnFormula>IFERROR(VLOOKUP((C10),'$ LEGO'!A:D,4,0),0)</calculatedColumnFormula>
    </tableColumn>
    <tableColumn id="9" xr3:uid="{BEB118B4-CEDD-4238-99E4-0B4C84F16056}" name="CONS." dataDxfId="34" dataCellStyle="Millares"/>
    <tableColumn id="10" xr3:uid="{1BEF4006-03DD-4D4D-97CD-57B4F9E43ECB}" name="COSTO" dataDxfId="33" dataCellStyle="Moneda">
      <calculatedColumnFormula>IF(E10=0,IFERROR(VLOOKUP(TEXT(C10,0),#REF!,7,0),0),F10+G10)</calculatedColumnFormula>
    </tableColumn>
    <tableColumn id="13" xr3:uid="{2F66F1CD-57FE-4917-99A7-1BEE5DF3C82C}" name="TOTAL   ING" dataDxfId="32" dataCellStyle="Moneda">
      <calculatedColumnFormula>+K10*J10</calculatedColumnFormula>
    </tableColumn>
    <tableColumn id="14" xr3:uid="{97E7DA7D-1FA5-4962-8A9A-039EAA23DC64}" name="% PART" dataDxfId="31" dataCellStyle="Porcentaje">
      <calculatedColumnFormula>IFERROR(+L10/($L$123+$L$139),0)</calculatedColumnFormula>
    </tableColumn>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51FCFBEB-BD2E-455A-95C7-4AC7E364A252}" name="Tabla128784" displayName="Tabla128784" ref="P9:S82" totalsRowShown="0" headerRowDxfId="30" dataDxfId="28" headerRowBorderDxfId="29" tableBorderDxfId="27">
  <autoFilter ref="P9:S82" xr:uid="{645A9231-FB9A-4BDC-8620-60D8ADB77CF5}"/>
  <tableColumns count="4">
    <tableColumn id="1" xr3:uid="{F3F95C9D-75CB-446C-BAEF-D0A14C43B837}" name="TpP" dataDxfId="26"/>
    <tableColumn id="2" xr3:uid="{17986DCC-A75F-43A2-A98C-F4640852BEB6}" name="Componente" dataDxfId="25">
      <calculatedColumnFormula>IF(J10&gt;0,LEFT(C10,7),0)</calculatedColumnFormula>
    </tableColumn>
    <tableColumn id="3" xr3:uid="{BD10676D-D03B-4CBF-9F71-FBBB52B7218A}" name="0" dataDxfId="24"/>
    <tableColumn id="4" xr3:uid="{A5919ADC-8656-46B1-9C10-2E8166C0D863}" name="Cantidad" dataDxfId="23" dataCellStyle="Millares"/>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6C6C18C-559B-49FC-B992-A891AA2EEC49}" name="Tabla138885" displayName="Tabla138885" ref="B82:M122" totalsRowShown="0" headerRowDxfId="22" headerRowBorderDxfId="21" tableBorderDxfId="20">
  <autoFilter ref="B82:M122" xr:uid="{9263502D-8F48-43CD-BD02-698DAE8DBED0}"/>
  <tableColumns count="12">
    <tableColumn id="1" xr3:uid="{391E1887-65C3-4C94-9F80-5701B699A60C}" name="No." dataDxfId="19"/>
    <tableColumn id="2" xr3:uid="{31DBDA8B-490C-425A-ADA5-5245A38EA010}" name="CODIGO" dataDxfId="18"/>
    <tableColumn id="3" xr3:uid="{6142E0EE-A225-4B58-9327-783E0BD7AB8C}" name="DESCRIPCION   EMPAQUE      LIVVA" dataDxfId="17">
      <calculatedColumnFormula>IFERROR(VLOOKUP(C83,'$ LEGO'!A:B,2,0),"")</calculatedColumnFormula>
    </tableColumn>
    <tableColumn id="4" xr3:uid="{A4E0A866-2A59-4B4B-9EB1-36B5048860E4}" name="CODIGO2" dataDxfId="16"/>
    <tableColumn id="5" xr3:uid="{3582B375-FC23-4888-B52F-2CC8D0E05596}" name="PERFIL" dataDxfId="15"/>
    <tableColumn id="6" xr3:uid="{FCB6A0A8-8EE4-4677-B566-AC18FD3D7C66}" name="XXXX" dataDxfId="14"/>
    <tableColumn id="7" xr3:uid="{D33E4774-1202-458E-86E1-4240FE1C03F2}" name="XXXX3" dataDxfId="13"/>
    <tableColumn id="8" xr3:uid="{39979FBA-19CA-48BA-A871-3E506F7885C4}" name="UND" dataDxfId="12" dataCellStyle="Millares">
      <calculatedColumnFormula>IFERROR(VLOOKUP((C83),'$ LEGO'!A:D,4,0),0)</calculatedColumnFormula>
    </tableColumn>
    <tableColumn id="9" xr3:uid="{FDDB191B-9046-4F72-8EA4-E2DD44F1882F}" name="CONSUMO" dataDxfId="11" dataCellStyle="Millares"/>
    <tableColumn id="10" xr3:uid="{5F9488D2-F0F0-4A45-A00C-B5C62D16C204}" name="COSTO" dataDxfId="10" dataCellStyle="Moneda">
      <calculatedColumnFormula>VLOOKUP(Tabla138885[[#This Row],[CODIGO]],'$ LEGO'!A:E,5,0)</calculatedColumnFormula>
    </tableColumn>
    <tableColumn id="11" xr3:uid="{E753A04C-766B-4007-9D23-0AFB8C77F567}" name="0" dataDxfId="9" dataCellStyle="Moneda">
      <calculatedColumnFormula>+K83*J83</calculatedColumnFormula>
    </tableColumn>
    <tableColumn id="12" xr3:uid="{6B519FF2-F1AF-404B-9300-366C31347CFE}" name="04" dataDxfId="8" dataCellStyle="Porcentaje">
      <calculatedColumnFormula>IFERROR(+L83/($L$123+$L$139),0)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521077-3FBD-4CE2-AE7D-F2432F75D369}">
  <we:reference id="WA200009404" version="1.0.0.8" store="Omex" storeType="OMEX"/>
  <we:alternateReferences>
    <we:reference id="WA200009404" version="1.0.0.8" store="WA200009404" storeType="OMEX"/>
  </we:alternateReferences>
  <we:properties>
    <we:property name="claude.fileId" value="&quot;eec25671-9152-40a7-932d-21677b28eb88&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table" Target="../tables/table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14.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18.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7.xml"/><Relationship Id="rId1" Type="http://schemas.openxmlformats.org/officeDocument/2006/relationships/printerSettings" Target="../printerSettings/printerSettings22.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8.xml"/><Relationship Id="rId1" Type="http://schemas.openxmlformats.org/officeDocument/2006/relationships/printerSettings" Target="../printerSettings/printerSettings2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9.xml"/><Relationship Id="rId1" Type="http://schemas.openxmlformats.org/officeDocument/2006/relationships/printerSettings" Target="../printerSettings/printerSettings30.bin"/><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table" Target="../tables/table27.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10.xml"/><Relationship Id="rId1" Type="http://schemas.openxmlformats.org/officeDocument/2006/relationships/printerSettings" Target="../printerSettings/printerSettings34.bin"/><Relationship Id="rId6" Type="http://schemas.openxmlformats.org/officeDocument/2006/relationships/table" Target="../tables/table33.xml"/><Relationship Id="rId5" Type="http://schemas.openxmlformats.org/officeDocument/2006/relationships/table" Target="../tables/table32.xml"/><Relationship Id="rId4" Type="http://schemas.openxmlformats.org/officeDocument/2006/relationships/table" Target="../tables/table31.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11.xml"/><Relationship Id="rId1" Type="http://schemas.openxmlformats.org/officeDocument/2006/relationships/printerSettings" Target="../printerSettings/printerSettings38.bin"/><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12.xml"/><Relationship Id="rId1" Type="http://schemas.openxmlformats.org/officeDocument/2006/relationships/printerSettings" Target="../printerSettings/printerSettings42.bin"/><Relationship Id="rId6" Type="http://schemas.openxmlformats.org/officeDocument/2006/relationships/table" Target="../tables/table41.xml"/><Relationship Id="rId5" Type="http://schemas.openxmlformats.org/officeDocument/2006/relationships/table" Target="../tables/table40.xml"/><Relationship Id="rId4" Type="http://schemas.openxmlformats.org/officeDocument/2006/relationships/table" Target="../tables/table39.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13.xml"/><Relationship Id="rId1" Type="http://schemas.openxmlformats.org/officeDocument/2006/relationships/printerSettings" Target="../printerSettings/printerSettings46.bin"/><Relationship Id="rId6" Type="http://schemas.openxmlformats.org/officeDocument/2006/relationships/table" Target="../tables/table45.xml"/><Relationship Id="rId5" Type="http://schemas.openxmlformats.org/officeDocument/2006/relationships/table" Target="../tables/table44.xml"/><Relationship Id="rId4" Type="http://schemas.openxmlformats.org/officeDocument/2006/relationships/table" Target="../tables/table43.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14.xml"/><Relationship Id="rId1" Type="http://schemas.openxmlformats.org/officeDocument/2006/relationships/printerSettings" Target="../printerSettings/printerSettings50.bin"/><Relationship Id="rId6" Type="http://schemas.openxmlformats.org/officeDocument/2006/relationships/table" Target="../tables/table49.xml"/><Relationship Id="rId5" Type="http://schemas.openxmlformats.org/officeDocument/2006/relationships/table" Target="../tables/table48.xml"/><Relationship Id="rId4" Type="http://schemas.openxmlformats.org/officeDocument/2006/relationships/table" Target="../tables/table47.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drawing" Target="../drawings/drawing15.xml"/><Relationship Id="rId1" Type="http://schemas.openxmlformats.org/officeDocument/2006/relationships/printerSettings" Target="../printerSettings/printerSettings54.bin"/><Relationship Id="rId6" Type="http://schemas.openxmlformats.org/officeDocument/2006/relationships/table" Target="../tables/table53.xml"/><Relationship Id="rId5" Type="http://schemas.openxmlformats.org/officeDocument/2006/relationships/table" Target="../tables/table52.xml"/><Relationship Id="rId4" Type="http://schemas.openxmlformats.org/officeDocument/2006/relationships/table" Target="../tables/table51.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drawing" Target="../drawings/drawing16.xml"/><Relationship Id="rId1" Type="http://schemas.openxmlformats.org/officeDocument/2006/relationships/printerSettings" Target="../printerSettings/printerSettings58.bin"/><Relationship Id="rId6" Type="http://schemas.openxmlformats.org/officeDocument/2006/relationships/table" Target="../tables/table57.xml"/><Relationship Id="rId5" Type="http://schemas.openxmlformats.org/officeDocument/2006/relationships/table" Target="../tables/table56.xml"/><Relationship Id="rId4" Type="http://schemas.openxmlformats.org/officeDocument/2006/relationships/table" Target="../tables/table55.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0.v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drawing" Target="../drawings/drawing17.xml"/><Relationship Id="rId1" Type="http://schemas.openxmlformats.org/officeDocument/2006/relationships/printerSettings" Target="../printerSettings/printerSettings62.bin"/><Relationship Id="rId6" Type="http://schemas.openxmlformats.org/officeDocument/2006/relationships/table" Target="../tables/table61.xml"/><Relationship Id="rId5" Type="http://schemas.openxmlformats.org/officeDocument/2006/relationships/table" Target="../tables/table60.xml"/><Relationship Id="rId4" Type="http://schemas.openxmlformats.org/officeDocument/2006/relationships/table" Target="../tables/table59.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1.v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2.v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62.xml"/><Relationship Id="rId2" Type="http://schemas.openxmlformats.org/officeDocument/2006/relationships/drawing" Target="../drawings/drawing18.xml"/><Relationship Id="rId1" Type="http://schemas.openxmlformats.org/officeDocument/2006/relationships/printerSettings" Target="../printerSettings/printerSettings66.bin"/><Relationship Id="rId6" Type="http://schemas.openxmlformats.org/officeDocument/2006/relationships/table" Target="../tables/table65.xml"/><Relationship Id="rId5" Type="http://schemas.openxmlformats.org/officeDocument/2006/relationships/table" Target="../tables/table64.xml"/><Relationship Id="rId4" Type="http://schemas.openxmlformats.org/officeDocument/2006/relationships/table" Target="../tables/table63.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3.v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4.v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66.xml"/><Relationship Id="rId2" Type="http://schemas.openxmlformats.org/officeDocument/2006/relationships/drawing" Target="../drawings/drawing19.xml"/><Relationship Id="rId1" Type="http://schemas.openxmlformats.org/officeDocument/2006/relationships/printerSettings" Target="../printerSettings/printerSettings70.bin"/><Relationship Id="rId6" Type="http://schemas.openxmlformats.org/officeDocument/2006/relationships/table" Target="../tables/table69.xml"/><Relationship Id="rId5" Type="http://schemas.openxmlformats.org/officeDocument/2006/relationships/table" Target="../tables/table68.xml"/><Relationship Id="rId4" Type="http://schemas.openxmlformats.org/officeDocument/2006/relationships/table" Target="../tables/table67.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5.v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6.v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3" Type="http://schemas.openxmlformats.org/officeDocument/2006/relationships/table" Target="../tables/table70.xml"/><Relationship Id="rId2" Type="http://schemas.openxmlformats.org/officeDocument/2006/relationships/drawing" Target="../drawings/drawing20.xml"/><Relationship Id="rId1" Type="http://schemas.openxmlformats.org/officeDocument/2006/relationships/printerSettings" Target="../printerSettings/printerSettings74.bin"/><Relationship Id="rId6" Type="http://schemas.openxmlformats.org/officeDocument/2006/relationships/table" Target="../tables/table73.xml"/><Relationship Id="rId5" Type="http://schemas.openxmlformats.org/officeDocument/2006/relationships/table" Target="../tables/table72.xml"/><Relationship Id="rId4" Type="http://schemas.openxmlformats.org/officeDocument/2006/relationships/table" Target="../tables/table71.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7.vml"/><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8.vml"/><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3" Type="http://schemas.openxmlformats.org/officeDocument/2006/relationships/table" Target="../tables/table74.xml"/><Relationship Id="rId2" Type="http://schemas.openxmlformats.org/officeDocument/2006/relationships/drawing" Target="../drawings/drawing21.xml"/><Relationship Id="rId1" Type="http://schemas.openxmlformats.org/officeDocument/2006/relationships/printerSettings" Target="../printerSettings/printerSettings78.bin"/><Relationship Id="rId6" Type="http://schemas.openxmlformats.org/officeDocument/2006/relationships/table" Target="../tables/table77.xml"/><Relationship Id="rId5" Type="http://schemas.openxmlformats.org/officeDocument/2006/relationships/table" Target="../tables/table76.xml"/><Relationship Id="rId4" Type="http://schemas.openxmlformats.org/officeDocument/2006/relationships/table" Target="../tables/table75.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9.vml"/><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40.vml"/><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3" Type="http://schemas.openxmlformats.org/officeDocument/2006/relationships/table" Target="../tables/table78.xml"/><Relationship Id="rId2" Type="http://schemas.openxmlformats.org/officeDocument/2006/relationships/drawing" Target="../drawings/drawing22.xml"/><Relationship Id="rId1" Type="http://schemas.openxmlformats.org/officeDocument/2006/relationships/printerSettings" Target="../printerSettings/printerSettings82.bin"/><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1.vml"/><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2.v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3" Type="http://schemas.openxmlformats.org/officeDocument/2006/relationships/table" Target="../tables/table82.xml"/><Relationship Id="rId2" Type="http://schemas.openxmlformats.org/officeDocument/2006/relationships/drawing" Target="../drawings/drawing23.xml"/><Relationship Id="rId1" Type="http://schemas.openxmlformats.org/officeDocument/2006/relationships/printerSettings" Target="../printerSettings/printerSettings86.bin"/><Relationship Id="rId6" Type="http://schemas.openxmlformats.org/officeDocument/2006/relationships/table" Target="../tables/table85.xml"/><Relationship Id="rId5" Type="http://schemas.openxmlformats.org/officeDocument/2006/relationships/table" Target="../tables/table84.xml"/><Relationship Id="rId4" Type="http://schemas.openxmlformats.org/officeDocument/2006/relationships/table" Target="../tables/table83.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3.vml"/><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A3B43-D7DD-4154-B538-22A0E21516DC}">
  <sheetPr codeName="Hoja109"/>
  <dimension ref="A1:DB134"/>
  <sheetViews>
    <sheetView tabSelected="1" zoomScale="74" zoomScaleNormal="70" workbookViewId="0">
      <pane xSplit="1" ySplit="2" topLeftCell="B3" activePane="bottomRight" state="frozen"/>
      <selection pane="topRight" activeCell="B1" sqref="B1"/>
      <selection pane="bottomLeft" activeCell="A2" sqref="A2"/>
      <selection pane="bottomRight" activeCell="J3" sqref="J3:J8"/>
    </sheetView>
  </sheetViews>
  <sheetFormatPr baseColWidth="10" defaultColWidth="11.42578125" defaultRowHeight="15.75"/>
  <cols>
    <col min="1" max="1" width="36.5703125" style="256" customWidth="1"/>
    <col min="2" max="2" width="19.140625" style="256" bestFit="1" customWidth="1"/>
    <col min="3" max="3" width="13.42578125" style="256" bestFit="1" customWidth="1"/>
    <col min="4" max="4" width="18" style="256" bestFit="1" customWidth="1"/>
    <col min="5" max="5" width="18.5703125" style="256" bestFit="1" customWidth="1"/>
    <col min="6" max="6" width="20.140625" style="256" bestFit="1" customWidth="1"/>
    <col min="7" max="7" width="17" style="256" bestFit="1" customWidth="1"/>
    <col min="8" max="8" width="45.140625" style="256" bestFit="1" customWidth="1"/>
    <col min="9" max="9" width="13.7109375" style="256" bestFit="1" customWidth="1"/>
    <col min="10" max="10" width="113.7109375" style="256" bestFit="1" customWidth="1"/>
    <col min="11" max="11" width="33.42578125" style="256" bestFit="1" customWidth="1"/>
    <col min="12" max="12" width="58.5703125" style="256" bestFit="1" customWidth="1"/>
    <col min="13" max="13" width="51.85546875" style="256" bestFit="1" customWidth="1"/>
    <col min="14" max="14" width="41.140625" style="256" bestFit="1" customWidth="1"/>
    <col min="15" max="15" width="8.42578125" style="256" bestFit="1" customWidth="1"/>
    <col min="16" max="16" width="42" style="256" bestFit="1" customWidth="1"/>
    <col min="17" max="17" width="52.140625" style="256" bestFit="1" customWidth="1"/>
    <col min="18" max="18" width="39.42578125" style="256" bestFit="1" customWidth="1"/>
    <col min="19" max="19" width="48.140625" style="256" bestFit="1" customWidth="1"/>
    <col min="20" max="20" width="37.28515625" style="256" bestFit="1" customWidth="1"/>
    <col min="21" max="22" width="13.42578125" style="578" bestFit="1" customWidth="1"/>
    <col min="23" max="23" width="10.5703125" style="578" bestFit="1" customWidth="1"/>
    <col min="24" max="25" width="10.85546875" style="578" bestFit="1" customWidth="1"/>
    <col min="26" max="26" width="28.42578125" style="256" bestFit="1" customWidth="1"/>
    <col min="27" max="27" width="19.42578125" style="256" bestFit="1" customWidth="1"/>
    <col min="28" max="28" width="13.42578125" style="256" bestFit="1" customWidth="1"/>
    <col min="29" max="29" width="77.5703125" style="256" bestFit="1" customWidth="1"/>
    <col min="30" max="30" width="34.140625" style="256" bestFit="1" customWidth="1"/>
    <col min="31" max="31" width="9.85546875" style="256" bestFit="1" customWidth="1"/>
    <col min="32" max="33" width="10.42578125" style="256" bestFit="1" customWidth="1"/>
    <col min="34" max="34" width="30" style="256" bestFit="1" customWidth="1"/>
    <col min="35" max="35" width="22.28515625" style="256" bestFit="1" customWidth="1"/>
    <col min="36" max="36" width="15.140625" style="256" bestFit="1" customWidth="1"/>
    <col min="37" max="37" width="21.140625" style="256" bestFit="1" customWidth="1"/>
    <col min="38" max="38" width="23.28515625" style="256" bestFit="1" customWidth="1"/>
    <col min="39" max="39" width="36.7109375" style="256" bestFit="1" customWidth="1"/>
    <col min="40" max="40" width="18" style="256" bestFit="1" customWidth="1"/>
    <col min="41" max="41" width="15.140625" style="256" bestFit="1" customWidth="1"/>
    <col min="42" max="16384" width="11.42578125" style="134"/>
  </cols>
  <sheetData>
    <row r="1" spans="1:106" ht="73.5" customHeight="1">
      <c r="A1" s="134"/>
      <c r="B1" s="243"/>
      <c r="C1" s="134"/>
      <c r="D1" s="134"/>
      <c r="E1" s="134"/>
      <c r="F1" s="134"/>
      <c r="G1" s="134"/>
      <c r="H1" s="134"/>
      <c r="I1" s="134"/>
      <c r="J1" s="134"/>
      <c r="K1" s="134"/>
      <c r="L1" s="134"/>
      <c r="M1" s="134"/>
      <c r="N1" s="134"/>
      <c r="O1" s="134"/>
      <c r="P1" s="134"/>
      <c r="Q1" s="134"/>
      <c r="R1" s="134"/>
      <c r="S1" s="134"/>
      <c r="T1" s="134"/>
      <c r="U1" s="577"/>
      <c r="V1" s="577"/>
      <c r="W1" s="577"/>
      <c r="X1" s="577"/>
      <c r="Y1" s="577"/>
      <c r="Z1" s="134"/>
      <c r="AA1" s="134"/>
      <c r="AB1" s="134"/>
      <c r="AC1" s="134"/>
      <c r="AD1" s="134"/>
      <c r="AE1" s="134"/>
      <c r="AF1" s="134"/>
      <c r="AG1" s="134"/>
      <c r="AH1" s="134"/>
      <c r="AI1" s="134"/>
      <c r="AJ1" s="134"/>
      <c r="AK1" s="134"/>
      <c r="AL1" s="134"/>
      <c r="AM1" s="134"/>
      <c r="AN1" s="134"/>
      <c r="AO1" s="134"/>
    </row>
    <row r="2" spans="1:106" s="255" customFormat="1" ht="45.75" customHeight="1" thickBot="1">
      <c r="A2" s="244" t="s">
        <v>0</v>
      </c>
      <c r="B2" s="245" t="s">
        <v>1</v>
      </c>
      <c r="C2" s="245" t="s">
        <v>2</v>
      </c>
      <c r="D2" s="245" t="s">
        <v>4042</v>
      </c>
      <c r="E2" s="245" t="s">
        <v>3</v>
      </c>
      <c r="F2" s="246" t="s">
        <v>4</v>
      </c>
      <c r="G2" s="245" t="s">
        <v>5</v>
      </c>
      <c r="H2" s="245" t="s">
        <v>6</v>
      </c>
      <c r="I2" s="246" t="s">
        <v>7</v>
      </c>
      <c r="J2" s="245" t="s">
        <v>8</v>
      </c>
      <c r="K2" s="245" t="s">
        <v>9</v>
      </c>
      <c r="L2" s="246" t="s">
        <v>10</v>
      </c>
      <c r="M2" s="247" t="s">
        <v>11</v>
      </c>
      <c r="N2" s="248" t="s">
        <v>12</v>
      </c>
      <c r="O2" s="246" t="s">
        <v>13</v>
      </c>
      <c r="P2" s="247" t="s">
        <v>14</v>
      </c>
      <c r="Q2" s="247" t="s">
        <v>15</v>
      </c>
      <c r="R2" s="245" t="s">
        <v>16</v>
      </c>
      <c r="S2" s="249" t="s">
        <v>17</v>
      </c>
      <c r="T2" s="250" t="s">
        <v>18</v>
      </c>
      <c r="U2" s="250" t="s">
        <v>4048</v>
      </c>
      <c r="V2" s="250" t="s">
        <v>4052</v>
      </c>
      <c r="W2" s="250" t="s">
        <v>4053</v>
      </c>
      <c r="X2" s="250" t="s">
        <v>4051</v>
      </c>
      <c r="Y2" s="250" t="s">
        <v>4054</v>
      </c>
      <c r="Z2" s="251" t="s">
        <v>19</v>
      </c>
      <c r="AA2" s="250" t="s">
        <v>20</v>
      </c>
      <c r="AB2" s="245" t="s">
        <v>21</v>
      </c>
      <c r="AC2" s="245" t="s">
        <v>22</v>
      </c>
      <c r="AD2" s="245" t="s">
        <v>23</v>
      </c>
      <c r="AE2" s="250" t="s">
        <v>24</v>
      </c>
      <c r="AF2" s="250" t="s">
        <v>25</v>
      </c>
      <c r="AG2" s="250" t="s">
        <v>26</v>
      </c>
      <c r="AH2" s="250" t="s">
        <v>27</v>
      </c>
      <c r="AI2" s="245" t="s">
        <v>28</v>
      </c>
      <c r="AJ2" s="245" t="s">
        <v>29</v>
      </c>
      <c r="AK2" s="252" t="s">
        <v>30</v>
      </c>
      <c r="AL2" s="252" t="s">
        <v>31</v>
      </c>
      <c r="AM2" s="245" t="s">
        <v>32</v>
      </c>
      <c r="AN2" s="253" t="s">
        <v>33</v>
      </c>
      <c r="AO2" s="252" t="s">
        <v>4043</v>
      </c>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row>
    <row r="3" spans="1:106">
      <c r="A3" s="579"/>
      <c r="B3" s="596"/>
      <c r="C3" s="579" t="s">
        <v>1696</v>
      </c>
      <c r="D3" s="579"/>
      <c r="E3" s="579"/>
      <c r="F3" s="579"/>
      <c r="G3" s="579"/>
      <c r="H3" s="579">
        <v>0</v>
      </c>
      <c r="I3" s="257"/>
      <c r="J3" s="588"/>
      <c r="K3" s="593"/>
      <c r="L3" s="257"/>
      <c r="M3" s="257"/>
      <c r="N3" s="579">
        <f>IFERROR(M3/L3,0)</f>
        <v>0</v>
      </c>
      <c r="O3" s="257"/>
      <c r="P3" s="257"/>
      <c r="Q3" s="257"/>
      <c r="R3" s="585"/>
      <c r="S3" s="579"/>
      <c r="T3" s="579"/>
      <c r="U3" s="582"/>
      <c r="V3" s="582"/>
      <c r="W3" s="582"/>
      <c r="X3" s="582"/>
      <c r="Y3" s="582"/>
      <c r="Z3" s="585">
        <f>R3-T3</f>
        <v>0</v>
      </c>
      <c r="AA3" s="579"/>
      <c r="AB3" s="257"/>
      <c r="AC3" s="579"/>
      <c r="AD3" s="579"/>
      <c r="AE3" s="257"/>
      <c r="AF3" s="257"/>
      <c r="AG3" s="257"/>
      <c r="AH3" s="257"/>
      <c r="AI3" s="257" t="str">
        <f t="shared" ref="AI3:AI66" si="0">IFERROR(LEFT(AG3,FIND("T-",AG3,1)-2),"")</f>
        <v/>
      </c>
      <c r="AJ3" s="257" t="str">
        <f t="shared" ref="AJ3:AJ66" si="1">IFERROR(RIGHT(AG3,LEN(AG3)-FIND("T-",AG3,1)+1),"")</f>
        <v/>
      </c>
      <c r="AK3" s="257"/>
      <c r="AL3" s="257"/>
      <c r="AM3" s="579"/>
      <c r="AN3" s="579">
        <f>AD3</f>
        <v>0</v>
      </c>
      <c r="AO3" s="579"/>
    </row>
    <row r="4" spans="1:106">
      <c r="A4" s="580"/>
      <c r="B4" s="597"/>
      <c r="C4" s="580"/>
      <c r="D4" s="580"/>
      <c r="E4" s="580"/>
      <c r="F4" s="580"/>
      <c r="G4" s="580"/>
      <c r="H4" s="580"/>
      <c r="J4" s="589"/>
      <c r="K4" s="594"/>
      <c r="N4" s="580"/>
      <c r="R4" s="586"/>
      <c r="S4" s="580"/>
      <c r="T4" s="580"/>
      <c r="U4" s="583"/>
      <c r="V4" s="583"/>
      <c r="W4" s="583"/>
      <c r="X4" s="583"/>
      <c r="Y4" s="583"/>
      <c r="Z4" s="586"/>
      <c r="AA4" s="580"/>
      <c r="AC4" s="580"/>
      <c r="AD4" s="580"/>
      <c r="AI4" s="256" t="str">
        <f t="shared" si="0"/>
        <v/>
      </c>
      <c r="AJ4" s="256" t="str">
        <f t="shared" si="1"/>
        <v/>
      </c>
      <c r="AM4" s="580"/>
      <c r="AN4" s="580"/>
      <c r="AO4" s="580"/>
    </row>
    <row r="5" spans="1:106">
      <c r="A5" s="580"/>
      <c r="B5" s="597"/>
      <c r="C5" s="580"/>
      <c r="D5" s="580"/>
      <c r="E5" s="580"/>
      <c r="F5" s="580"/>
      <c r="G5" s="580"/>
      <c r="H5" s="580"/>
      <c r="J5" s="589"/>
      <c r="K5" s="594"/>
      <c r="N5" s="580"/>
      <c r="R5" s="586"/>
      <c r="S5" s="580"/>
      <c r="T5" s="580"/>
      <c r="U5" s="583"/>
      <c r="V5" s="583"/>
      <c r="W5" s="583"/>
      <c r="X5" s="583"/>
      <c r="Y5" s="583"/>
      <c r="Z5" s="586"/>
      <c r="AA5" s="580"/>
      <c r="AC5" s="580"/>
      <c r="AD5" s="580"/>
      <c r="AI5" s="256" t="str">
        <f t="shared" si="0"/>
        <v/>
      </c>
      <c r="AJ5" s="256" t="str">
        <f t="shared" si="1"/>
        <v/>
      </c>
      <c r="AM5" s="580"/>
      <c r="AN5" s="580"/>
      <c r="AO5" s="580"/>
    </row>
    <row r="6" spans="1:106">
      <c r="A6" s="580"/>
      <c r="B6" s="597"/>
      <c r="C6" s="580"/>
      <c r="D6" s="580"/>
      <c r="E6" s="580"/>
      <c r="F6" s="580"/>
      <c r="G6" s="580"/>
      <c r="H6" s="580"/>
      <c r="J6" s="589"/>
      <c r="K6" s="594"/>
      <c r="N6" s="580"/>
      <c r="R6" s="586"/>
      <c r="S6" s="580"/>
      <c r="T6" s="580"/>
      <c r="U6" s="583"/>
      <c r="V6" s="583"/>
      <c r="W6" s="583"/>
      <c r="X6" s="583"/>
      <c r="Y6" s="583"/>
      <c r="Z6" s="586"/>
      <c r="AA6" s="580"/>
      <c r="AC6" s="580"/>
      <c r="AD6" s="580"/>
      <c r="AI6" s="256" t="str">
        <f t="shared" si="0"/>
        <v/>
      </c>
      <c r="AJ6" s="256" t="str">
        <f t="shared" si="1"/>
        <v/>
      </c>
      <c r="AM6" s="580"/>
      <c r="AN6" s="580"/>
      <c r="AO6" s="580"/>
    </row>
    <row r="7" spans="1:106">
      <c r="A7" s="580"/>
      <c r="B7" s="597"/>
      <c r="C7" s="580"/>
      <c r="D7" s="580"/>
      <c r="E7" s="580"/>
      <c r="F7" s="580"/>
      <c r="G7" s="580"/>
      <c r="H7" s="580"/>
      <c r="J7" s="589"/>
      <c r="K7" s="594"/>
      <c r="N7" s="580"/>
      <c r="R7" s="586"/>
      <c r="S7" s="580"/>
      <c r="T7" s="580"/>
      <c r="U7" s="583"/>
      <c r="V7" s="583"/>
      <c r="W7" s="583"/>
      <c r="X7" s="583"/>
      <c r="Y7" s="583"/>
      <c r="Z7" s="586"/>
      <c r="AA7" s="580"/>
      <c r="AC7" s="580"/>
      <c r="AD7" s="580"/>
      <c r="AI7" s="256" t="str">
        <f t="shared" si="0"/>
        <v/>
      </c>
      <c r="AJ7" s="256" t="str">
        <f t="shared" si="1"/>
        <v/>
      </c>
      <c r="AM7" s="580"/>
      <c r="AN7" s="580"/>
      <c r="AO7" s="580"/>
    </row>
    <row r="8" spans="1:106" ht="16.5" thickBot="1">
      <c r="A8" s="581"/>
      <c r="B8" s="598"/>
      <c r="C8" s="581"/>
      <c r="D8" s="581"/>
      <c r="E8" s="581"/>
      <c r="F8" s="581"/>
      <c r="G8" s="581"/>
      <c r="H8" s="581"/>
      <c r="J8" s="590"/>
      <c r="K8" s="595"/>
      <c r="N8" s="581"/>
      <c r="R8" s="587"/>
      <c r="S8" s="581"/>
      <c r="T8" s="581"/>
      <c r="U8" s="584"/>
      <c r="V8" s="584"/>
      <c r="W8" s="584"/>
      <c r="X8" s="584"/>
      <c r="Y8" s="584"/>
      <c r="Z8" s="587"/>
      <c r="AA8" s="581"/>
      <c r="AC8" s="581"/>
      <c r="AD8" s="581"/>
      <c r="AI8" s="256" t="str">
        <f t="shared" si="0"/>
        <v/>
      </c>
      <c r="AJ8" s="256" t="str">
        <f t="shared" si="1"/>
        <v/>
      </c>
      <c r="AM8" s="581"/>
      <c r="AN8" s="581"/>
      <c r="AO8" s="581"/>
    </row>
    <row r="9" spans="1:106">
      <c r="A9" s="579"/>
      <c r="B9" s="596"/>
      <c r="C9" s="579" t="s">
        <v>1696</v>
      </c>
      <c r="D9" s="579"/>
      <c r="E9" s="579"/>
      <c r="F9" s="579"/>
      <c r="G9" s="579"/>
      <c r="H9" s="579">
        <v>0</v>
      </c>
      <c r="I9" s="257"/>
      <c r="J9" s="588"/>
      <c r="K9" s="593"/>
      <c r="L9" s="257"/>
      <c r="M9" s="257"/>
      <c r="N9" s="579">
        <f>IFERROR(M9/L9,0)</f>
        <v>0</v>
      </c>
      <c r="O9" s="257"/>
      <c r="P9" s="257"/>
      <c r="Q9" s="257"/>
      <c r="R9" s="585"/>
      <c r="S9" s="579"/>
      <c r="T9" s="579"/>
      <c r="U9" s="582"/>
      <c r="V9" s="582"/>
      <c r="W9" s="582"/>
      <c r="X9" s="582"/>
      <c r="Y9" s="582"/>
      <c r="Z9" s="585">
        <f>R9-T9</f>
        <v>0</v>
      </c>
      <c r="AA9" s="579"/>
      <c r="AB9" s="257"/>
      <c r="AC9" s="579"/>
      <c r="AD9" s="579"/>
      <c r="AE9" s="257"/>
      <c r="AF9" s="257"/>
      <c r="AG9" s="257"/>
      <c r="AH9" s="257"/>
      <c r="AI9" s="257" t="str">
        <f t="shared" si="0"/>
        <v/>
      </c>
      <c r="AJ9" s="257" t="str">
        <f t="shared" si="1"/>
        <v/>
      </c>
      <c r="AK9" s="257"/>
      <c r="AL9" s="257"/>
      <c r="AM9" s="579"/>
      <c r="AN9" s="579">
        <f>AD9</f>
        <v>0</v>
      </c>
      <c r="AO9" s="579"/>
    </row>
    <row r="10" spans="1:106">
      <c r="A10" s="580"/>
      <c r="B10" s="597"/>
      <c r="C10" s="580"/>
      <c r="D10" s="580"/>
      <c r="E10" s="580"/>
      <c r="F10" s="580"/>
      <c r="G10" s="580"/>
      <c r="H10" s="580"/>
      <c r="J10" s="589"/>
      <c r="K10" s="594"/>
      <c r="N10" s="580"/>
      <c r="R10" s="586"/>
      <c r="S10" s="580"/>
      <c r="T10" s="580"/>
      <c r="U10" s="583"/>
      <c r="V10" s="583"/>
      <c r="W10" s="583"/>
      <c r="X10" s="583"/>
      <c r="Y10" s="583"/>
      <c r="Z10" s="586"/>
      <c r="AA10" s="580"/>
      <c r="AC10" s="580"/>
      <c r="AD10" s="580"/>
      <c r="AI10" s="256" t="str">
        <f t="shared" si="0"/>
        <v/>
      </c>
      <c r="AJ10" s="256" t="str">
        <f t="shared" si="1"/>
        <v/>
      </c>
      <c r="AM10" s="580"/>
      <c r="AN10" s="580"/>
      <c r="AO10" s="580"/>
    </row>
    <row r="11" spans="1:106">
      <c r="A11" s="580"/>
      <c r="B11" s="597"/>
      <c r="C11" s="580"/>
      <c r="D11" s="580"/>
      <c r="E11" s="580"/>
      <c r="F11" s="580"/>
      <c r="G11" s="580"/>
      <c r="H11" s="580"/>
      <c r="J11" s="589"/>
      <c r="K11" s="594"/>
      <c r="N11" s="580"/>
      <c r="R11" s="586"/>
      <c r="S11" s="580"/>
      <c r="T11" s="580"/>
      <c r="U11" s="583"/>
      <c r="V11" s="583"/>
      <c r="W11" s="583"/>
      <c r="X11" s="583"/>
      <c r="Y11" s="583"/>
      <c r="Z11" s="586"/>
      <c r="AA11" s="580"/>
      <c r="AC11" s="580"/>
      <c r="AD11" s="580"/>
      <c r="AI11" s="256" t="str">
        <f t="shared" si="0"/>
        <v/>
      </c>
      <c r="AJ11" s="256" t="str">
        <f t="shared" si="1"/>
        <v/>
      </c>
      <c r="AM11" s="580"/>
      <c r="AN11" s="580"/>
      <c r="AO11" s="580"/>
    </row>
    <row r="12" spans="1:106">
      <c r="A12" s="580"/>
      <c r="B12" s="597"/>
      <c r="C12" s="580"/>
      <c r="D12" s="580"/>
      <c r="E12" s="580"/>
      <c r="F12" s="580"/>
      <c r="G12" s="580"/>
      <c r="H12" s="580"/>
      <c r="J12" s="589"/>
      <c r="K12" s="594"/>
      <c r="N12" s="580"/>
      <c r="R12" s="586"/>
      <c r="S12" s="580"/>
      <c r="T12" s="580"/>
      <c r="U12" s="583"/>
      <c r="V12" s="583"/>
      <c r="W12" s="583"/>
      <c r="X12" s="583"/>
      <c r="Y12" s="583"/>
      <c r="Z12" s="586"/>
      <c r="AA12" s="580"/>
      <c r="AC12" s="580"/>
      <c r="AD12" s="580"/>
      <c r="AI12" s="256" t="str">
        <f t="shared" si="0"/>
        <v/>
      </c>
      <c r="AJ12" s="256" t="str">
        <f t="shared" si="1"/>
        <v/>
      </c>
      <c r="AM12" s="580"/>
      <c r="AN12" s="580"/>
      <c r="AO12" s="580"/>
    </row>
    <row r="13" spans="1:106">
      <c r="A13" s="580"/>
      <c r="B13" s="597"/>
      <c r="C13" s="580"/>
      <c r="D13" s="580"/>
      <c r="E13" s="580"/>
      <c r="F13" s="580"/>
      <c r="G13" s="580"/>
      <c r="H13" s="580"/>
      <c r="J13" s="589"/>
      <c r="K13" s="594"/>
      <c r="N13" s="580"/>
      <c r="R13" s="586"/>
      <c r="S13" s="580"/>
      <c r="T13" s="580"/>
      <c r="U13" s="583"/>
      <c r="V13" s="583"/>
      <c r="W13" s="583"/>
      <c r="X13" s="583"/>
      <c r="Y13" s="583"/>
      <c r="Z13" s="586"/>
      <c r="AA13" s="580"/>
      <c r="AC13" s="580"/>
      <c r="AD13" s="580"/>
      <c r="AI13" s="256" t="str">
        <f t="shared" si="0"/>
        <v/>
      </c>
      <c r="AJ13" s="256" t="str">
        <f t="shared" si="1"/>
        <v/>
      </c>
      <c r="AM13" s="580"/>
      <c r="AN13" s="580"/>
      <c r="AO13" s="580"/>
    </row>
    <row r="14" spans="1:106" ht="16.5" thickBot="1">
      <c r="A14" s="581"/>
      <c r="B14" s="598"/>
      <c r="C14" s="581"/>
      <c r="D14" s="581"/>
      <c r="E14" s="581"/>
      <c r="F14" s="581"/>
      <c r="G14" s="581"/>
      <c r="H14" s="581"/>
      <c r="J14" s="590"/>
      <c r="K14" s="595"/>
      <c r="N14" s="581"/>
      <c r="R14" s="587"/>
      <c r="S14" s="581"/>
      <c r="T14" s="581"/>
      <c r="U14" s="584"/>
      <c r="V14" s="584"/>
      <c r="W14" s="584"/>
      <c r="X14" s="584"/>
      <c r="Y14" s="584"/>
      <c r="Z14" s="587"/>
      <c r="AA14" s="581"/>
      <c r="AC14" s="581"/>
      <c r="AD14" s="581"/>
      <c r="AI14" s="256" t="str">
        <f t="shared" si="0"/>
        <v/>
      </c>
      <c r="AJ14" s="256" t="str">
        <f t="shared" si="1"/>
        <v/>
      </c>
      <c r="AM14" s="581"/>
      <c r="AN14" s="581"/>
      <c r="AO14" s="581"/>
    </row>
    <row r="15" spans="1:106">
      <c r="A15" s="579"/>
      <c r="B15" s="596"/>
      <c r="C15" s="579" t="s">
        <v>1696</v>
      </c>
      <c r="D15" s="579"/>
      <c r="E15" s="579"/>
      <c r="F15" s="579"/>
      <c r="G15" s="579"/>
      <c r="H15" s="579">
        <v>0</v>
      </c>
      <c r="I15" s="257"/>
      <c r="J15" s="588"/>
      <c r="K15" s="593"/>
      <c r="L15" s="257"/>
      <c r="M15" s="257"/>
      <c r="N15" s="579">
        <f>IFERROR(M15/L15,0)</f>
        <v>0</v>
      </c>
      <c r="O15" s="257"/>
      <c r="P15" s="257"/>
      <c r="Q15" s="257"/>
      <c r="R15" s="585"/>
      <c r="S15" s="579"/>
      <c r="T15" s="579"/>
      <c r="U15" s="582"/>
      <c r="V15" s="582"/>
      <c r="W15" s="582"/>
      <c r="X15" s="582"/>
      <c r="Y15" s="582"/>
      <c r="Z15" s="585">
        <f>R15-T15</f>
        <v>0</v>
      </c>
      <c r="AA15" s="579"/>
      <c r="AB15" s="257"/>
      <c r="AC15" s="579"/>
      <c r="AD15" s="579"/>
      <c r="AE15" s="257"/>
      <c r="AF15" s="257"/>
      <c r="AG15" s="257"/>
      <c r="AH15" s="257"/>
      <c r="AI15" s="257" t="str">
        <f t="shared" si="0"/>
        <v/>
      </c>
      <c r="AJ15" s="257" t="str">
        <f t="shared" si="1"/>
        <v/>
      </c>
      <c r="AK15" s="257"/>
      <c r="AL15" s="257"/>
      <c r="AM15" s="579"/>
      <c r="AN15" s="579">
        <f>AD15</f>
        <v>0</v>
      </c>
      <c r="AO15" s="579"/>
    </row>
    <row r="16" spans="1:106">
      <c r="A16" s="580"/>
      <c r="B16" s="597"/>
      <c r="C16" s="580"/>
      <c r="D16" s="580"/>
      <c r="E16" s="580"/>
      <c r="F16" s="580"/>
      <c r="G16" s="580"/>
      <c r="H16" s="580"/>
      <c r="J16" s="589"/>
      <c r="K16" s="594"/>
      <c r="N16" s="580"/>
      <c r="R16" s="586"/>
      <c r="S16" s="580"/>
      <c r="T16" s="580"/>
      <c r="U16" s="583"/>
      <c r="V16" s="583"/>
      <c r="W16" s="583"/>
      <c r="X16" s="583"/>
      <c r="Y16" s="583"/>
      <c r="Z16" s="586"/>
      <c r="AA16" s="580"/>
      <c r="AC16" s="580"/>
      <c r="AD16" s="580"/>
      <c r="AI16" s="256" t="str">
        <f t="shared" si="0"/>
        <v/>
      </c>
      <c r="AJ16" s="256" t="str">
        <f t="shared" si="1"/>
        <v/>
      </c>
      <c r="AM16" s="580"/>
      <c r="AN16" s="580"/>
      <c r="AO16" s="580"/>
    </row>
    <row r="17" spans="1:41">
      <c r="A17" s="580"/>
      <c r="B17" s="597"/>
      <c r="C17" s="580"/>
      <c r="D17" s="580"/>
      <c r="E17" s="580"/>
      <c r="F17" s="580"/>
      <c r="G17" s="580"/>
      <c r="H17" s="580"/>
      <c r="J17" s="589"/>
      <c r="K17" s="594"/>
      <c r="N17" s="580"/>
      <c r="R17" s="586"/>
      <c r="S17" s="580"/>
      <c r="T17" s="580"/>
      <c r="U17" s="583"/>
      <c r="V17" s="583"/>
      <c r="W17" s="583"/>
      <c r="X17" s="583"/>
      <c r="Y17" s="583"/>
      <c r="Z17" s="586"/>
      <c r="AA17" s="580"/>
      <c r="AC17" s="580"/>
      <c r="AD17" s="580"/>
      <c r="AI17" s="256" t="str">
        <f t="shared" si="0"/>
        <v/>
      </c>
      <c r="AJ17" s="256" t="str">
        <f t="shared" si="1"/>
        <v/>
      </c>
      <c r="AM17" s="580"/>
      <c r="AN17" s="580"/>
      <c r="AO17" s="580"/>
    </row>
    <row r="18" spans="1:41">
      <c r="A18" s="580"/>
      <c r="B18" s="597"/>
      <c r="C18" s="580"/>
      <c r="D18" s="580"/>
      <c r="E18" s="580"/>
      <c r="F18" s="580"/>
      <c r="G18" s="580"/>
      <c r="H18" s="580"/>
      <c r="J18" s="589"/>
      <c r="K18" s="594"/>
      <c r="N18" s="580"/>
      <c r="R18" s="586"/>
      <c r="S18" s="580"/>
      <c r="T18" s="580"/>
      <c r="U18" s="583"/>
      <c r="V18" s="583"/>
      <c r="W18" s="583"/>
      <c r="X18" s="583"/>
      <c r="Y18" s="583"/>
      <c r="Z18" s="586"/>
      <c r="AA18" s="580"/>
      <c r="AC18" s="580"/>
      <c r="AD18" s="580"/>
      <c r="AI18" s="256" t="str">
        <f t="shared" si="0"/>
        <v/>
      </c>
      <c r="AJ18" s="256" t="str">
        <f t="shared" si="1"/>
        <v/>
      </c>
      <c r="AM18" s="580"/>
      <c r="AN18" s="580"/>
      <c r="AO18" s="580"/>
    </row>
    <row r="19" spans="1:41">
      <c r="A19" s="580"/>
      <c r="B19" s="597"/>
      <c r="C19" s="580"/>
      <c r="D19" s="580"/>
      <c r="E19" s="580"/>
      <c r="F19" s="580"/>
      <c r="G19" s="580"/>
      <c r="H19" s="580"/>
      <c r="J19" s="589"/>
      <c r="K19" s="594"/>
      <c r="N19" s="580"/>
      <c r="R19" s="586"/>
      <c r="S19" s="580"/>
      <c r="T19" s="580"/>
      <c r="U19" s="583"/>
      <c r="V19" s="583"/>
      <c r="W19" s="583"/>
      <c r="X19" s="583"/>
      <c r="Y19" s="583"/>
      <c r="Z19" s="586"/>
      <c r="AA19" s="580"/>
      <c r="AC19" s="580"/>
      <c r="AD19" s="580"/>
      <c r="AI19" s="256" t="str">
        <f t="shared" si="0"/>
        <v/>
      </c>
      <c r="AJ19" s="256" t="str">
        <f t="shared" si="1"/>
        <v/>
      </c>
      <c r="AM19" s="580"/>
      <c r="AN19" s="580"/>
      <c r="AO19" s="580"/>
    </row>
    <row r="20" spans="1:41" ht="16.5" thickBot="1">
      <c r="A20" s="581"/>
      <c r="B20" s="598"/>
      <c r="C20" s="581"/>
      <c r="D20" s="581"/>
      <c r="E20" s="581"/>
      <c r="F20" s="581"/>
      <c r="G20" s="581"/>
      <c r="H20" s="581"/>
      <c r="J20" s="590"/>
      <c r="K20" s="595"/>
      <c r="N20" s="581"/>
      <c r="R20" s="587"/>
      <c r="S20" s="581"/>
      <c r="T20" s="581"/>
      <c r="U20" s="584"/>
      <c r="V20" s="584"/>
      <c r="W20" s="584"/>
      <c r="X20" s="584"/>
      <c r="Y20" s="584"/>
      <c r="Z20" s="587"/>
      <c r="AA20" s="581"/>
      <c r="AC20" s="581"/>
      <c r="AD20" s="581"/>
      <c r="AI20" s="256" t="str">
        <f t="shared" si="0"/>
        <v/>
      </c>
      <c r="AJ20" s="256" t="str">
        <f t="shared" si="1"/>
        <v/>
      </c>
      <c r="AM20" s="581"/>
      <c r="AN20" s="581"/>
      <c r="AO20" s="581"/>
    </row>
    <row r="21" spans="1:41">
      <c r="A21" s="579"/>
      <c r="B21" s="596"/>
      <c r="C21" s="579" t="s">
        <v>1696</v>
      </c>
      <c r="D21" s="579"/>
      <c r="E21" s="579"/>
      <c r="F21" s="579"/>
      <c r="G21" s="579"/>
      <c r="H21" s="579">
        <v>0</v>
      </c>
      <c r="I21" s="257"/>
      <c r="J21" s="588"/>
      <c r="K21" s="593"/>
      <c r="L21" s="257"/>
      <c r="M21" s="257"/>
      <c r="N21" s="579">
        <f>IFERROR(M21/L21,0)</f>
        <v>0</v>
      </c>
      <c r="O21" s="257"/>
      <c r="P21" s="257"/>
      <c r="Q21" s="257"/>
      <c r="R21" s="585"/>
      <c r="S21" s="579"/>
      <c r="T21" s="579"/>
      <c r="U21" s="582"/>
      <c r="V21" s="582"/>
      <c r="W21" s="582"/>
      <c r="X21" s="582"/>
      <c r="Y21" s="582"/>
      <c r="Z21" s="585">
        <f>R21-T21</f>
        <v>0</v>
      </c>
      <c r="AA21" s="579"/>
      <c r="AB21" s="257"/>
      <c r="AC21" s="579"/>
      <c r="AD21" s="579"/>
      <c r="AE21" s="257"/>
      <c r="AF21" s="257"/>
      <c r="AG21" s="257"/>
      <c r="AH21" s="257"/>
      <c r="AI21" s="257" t="str">
        <f t="shared" si="0"/>
        <v/>
      </c>
      <c r="AJ21" s="257" t="str">
        <f t="shared" si="1"/>
        <v/>
      </c>
      <c r="AK21" s="257"/>
      <c r="AL21" s="257"/>
      <c r="AM21" s="579"/>
      <c r="AN21" s="579">
        <f>AD21</f>
        <v>0</v>
      </c>
      <c r="AO21" s="579"/>
    </row>
    <row r="22" spans="1:41">
      <c r="A22" s="580"/>
      <c r="B22" s="597"/>
      <c r="C22" s="580"/>
      <c r="D22" s="580"/>
      <c r="E22" s="580"/>
      <c r="F22" s="580"/>
      <c r="G22" s="580"/>
      <c r="H22" s="580"/>
      <c r="J22" s="589"/>
      <c r="K22" s="594"/>
      <c r="N22" s="580"/>
      <c r="R22" s="586"/>
      <c r="S22" s="580"/>
      <c r="T22" s="580"/>
      <c r="U22" s="583"/>
      <c r="V22" s="583"/>
      <c r="W22" s="583"/>
      <c r="X22" s="583"/>
      <c r="Y22" s="583"/>
      <c r="Z22" s="586"/>
      <c r="AA22" s="580"/>
      <c r="AC22" s="580"/>
      <c r="AD22" s="580"/>
      <c r="AI22" s="256" t="str">
        <f t="shared" si="0"/>
        <v/>
      </c>
      <c r="AJ22" s="256" t="str">
        <f t="shared" si="1"/>
        <v/>
      </c>
      <c r="AM22" s="580"/>
      <c r="AN22" s="580"/>
      <c r="AO22" s="580"/>
    </row>
    <row r="23" spans="1:41">
      <c r="A23" s="580"/>
      <c r="B23" s="597"/>
      <c r="C23" s="580"/>
      <c r="D23" s="580"/>
      <c r="E23" s="580"/>
      <c r="F23" s="580"/>
      <c r="G23" s="580"/>
      <c r="H23" s="580"/>
      <c r="J23" s="589"/>
      <c r="K23" s="594"/>
      <c r="N23" s="580"/>
      <c r="R23" s="586"/>
      <c r="S23" s="580"/>
      <c r="T23" s="580"/>
      <c r="U23" s="583"/>
      <c r="V23" s="583"/>
      <c r="W23" s="583"/>
      <c r="X23" s="583"/>
      <c r="Y23" s="583"/>
      <c r="Z23" s="586"/>
      <c r="AA23" s="580"/>
      <c r="AC23" s="580"/>
      <c r="AD23" s="580"/>
      <c r="AI23" s="256" t="str">
        <f t="shared" si="0"/>
        <v/>
      </c>
      <c r="AJ23" s="256" t="str">
        <f t="shared" si="1"/>
        <v/>
      </c>
      <c r="AM23" s="580"/>
      <c r="AN23" s="580"/>
      <c r="AO23" s="580"/>
    </row>
    <row r="24" spans="1:41">
      <c r="A24" s="580"/>
      <c r="B24" s="597"/>
      <c r="C24" s="580"/>
      <c r="D24" s="580"/>
      <c r="E24" s="580"/>
      <c r="F24" s="580"/>
      <c r="G24" s="580"/>
      <c r="H24" s="580"/>
      <c r="J24" s="589"/>
      <c r="K24" s="594"/>
      <c r="N24" s="580"/>
      <c r="R24" s="586"/>
      <c r="S24" s="580"/>
      <c r="T24" s="580"/>
      <c r="U24" s="583"/>
      <c r="V24" s="583"/>
      <c r="W24" s="583"/>
      <c r="X24" s="583"/>
      <c r="Y24" s="583"/>
      <c r="Z24" s="586"/>
      <c r="AA24" s="580"/>
      <c r="AC24" s="580"/>
      <c r="AD24" s="580"/>
      <c r="AI24" s="256" t="str">
        <f t="shared" si="0"/>
        <v/>
      </c>
      <c r="AJ24" s="256" t="str">
        <f t="shared" si="1"/>
        <v/>
      </c>
      <c r="AM24" s="580"/>
      <c r="AN24" s="580"/>
      <c r="AO24" s="580"/>
    </row>
    <row r="25" spans="1:41">
      <c r="A25" s="580"/>
      <c r="B25" s="597"/>
      <c r="C25" s="580"/>
      <c r="D25" s="580"/>
      <c r="E25" s="580"/>
      <c r="F25" s="580"/>
      <c r="G25" s="580"/>
      <c r="H25" s="580"/>
      <c r="J25" s="589"/>
      <c r="K25" s="594"/>
      <c r="N25" s="580"/>
      <c r="R25" s="586"/>
      <c r="S25" s="580"/>
      <c r="T25" s="580"/>
      <c r="U25" s="583"/>
      <c r="V25" s="583"/>
      <c r="W25" s="583"/>
      <c r="X25" s="583"/>
      <c r="Y25" s="583"/>
      <c r="Z25" s="586"/>
      <c r="AA25" s="580"/>
      <c r="AC25" s="580"/>
      <c r="AD25" s="580"/>
      <c r="AI25" s="256" t="str">
        <f t="shared" si="0"/>
        <v/>
      </c>
      <c r="AJ25" s="256" t="str">
        <f t="shared" si="1"/>
        <v/>
      </c>
      <c r="AM25" s="580"/>
      <c r="AN25" s="580"/>
      <c r="AO25" s="580"/>
    </row>
    <row r="26" spans="1:41" ht="16.5" thickBot="1">
      <c r="A26" s="581"/>
      <c r="B26" s="598"/>
      <c r="C26" s="581"/>
      <c r="D26" s="581"/>
      <c r="E26" s="581"/>
      <c r="F26" s="581"/>
      <c r="G26" s="581"/>
      <c r="H26" s="581"/>
      <c r="J26" s="590"/>
      <c r="K26" s="595"/>
      <c r="N26" s="581"/>
      <c r="R26" s="587"/>
      <c r="S26" s="581"/>
      <c r="T26" s="581"/>
      <c r="U26" s="584"/>
      <c r="V26" s="584"/>
      <c r="W26" s="584"/>
      <c r="X26" s="584"/>
      <c r="Y26" s="584"/>
      <c r="Z26" s="587"/>
      <c r="AA26" s="581"/>
      <c r="AC26" s="581"/>
      <c r="AD26" s="581"/>
      <c r="AI26" s="256" t="str">
        <f t="shared" si="0"/>
        <v/>
      </c>
      <c r="AJ26" s="256" t="str">
        <f t="shared" si="1"/>
        <v/>
      </c>
      <c r="AM26" s="581"/>
      <c r="AN26" s="581"/>
      <c r="AO26" s="581"/>
    </row>
    <row r="27" spans="1:41">
      <c r="A27" s="579"/>
      <c r="B27" s="596"/>
      <c r="C27" s="579" t="s">
        <v>1696</v>
      </c>
      <c r="D27" s="579"/>
      <c r="E27" s="579"/>
      <c r="F27" s="579"/>
      <c r="G27" s="579"/>
      <c r="H27" s="579">
        <v>0</v>
      </c>
      <c r="I27" s="257"/>
      <c r="J27" s="588"/>
      <c r="K27" s="593"/>
      <c r="L27" s="257"/>
      <c r="M27" s="257"/>
      <c r="N27" s="579">
        <f>IFERROR(M27/L27,0)</f>
        <v>0</v>
      </c>
      <c r="O27" s="257"/>
      <c r="P27" s="257"/>
      <c r="Q27" s="257"/>
      <c r="R27" s="585"/>
      <c r="S27" s="579"/>
      <c r="T27" s="579"/>
      <c r="U27" s="582"/>
      <c r="V27" s="582"/>
      <c r="W27" s="582"/>
      <c r="X27" s="582"/>
      <c r="Y27" s="582"/>
      <c r="Z27" s="585">
        <f>R27-T27</f>
        <v>0</v>
      </c>
      <c r="AA27" s="579"/>
      <c r="AB27" s="257"/>
      <c r="AC27" s="579"/>
      <c r="AD27" s="579"/>
      <c r="AE27" s="257"/>
      <c r="AF27" s="257"/>
      <c r="AG27" s="257"/>
      <c r="AH27" s="257"/>
      <c r="AI27" s="257" t="str">
        <f t="shared" si="0"/>
        <v/>
      </c>
      <c r="AJ27" s="257" t="str">
        <f t="shared" si="1"/>
        <v/>
      </c>
      <c r="AK27" s="257"/>
      <c r="AL27" s="257"/>
      <c r="AM27" s="579"/>
      <c r="AN27" s="579">
        <f>AD27</f>
        <v>0</v>
      </c>
      <c r="AO27" s="579"/>
    </row>
    <row r="28" spans="1:41">
      <c r="A28" s="580"/>
      <c r="B28" s="597"/>
      <c r="C28" s="580"/>
      <c r="D28" s="580"/>
      <c r="E28" s="580"/>
      <c r="F28" s="580"/>
      <c r="G28" s="580"/>
      <c r="H28" s="580"/>
      <c r="J28" s="589"/>
      <c r="K28" s="594"/>
      <c r="N28" s="580"/>
      <c r="R28" s="586"/>
      <c r="S28" s="580"/>
      <c r="T28" s="580"/>
      <c r="U28" s="583"/>
      <c r="V28" s="583"/>
      <c r="W28" s="583"/>
      <c r="X28" s="583"/>
      <c r="Y28" s="583"/>
      <c r="Z28" s="586"/>
      <c r="AA28" s="580"/>
      <c r="AC28" s="580"/>
      <c r="AD28" s="580"/>
      <c r="AI28" s="256" t="str">
        <f t="shared" si="0"/>
        <v/>
      </c>
      <c r="AJ28" s="256" t="str">
        <f t="shared" si="1"/>
        <v/>
      </c>
      <c r="AM28" s="580"/>
      <c r="AN28" s="580"/>
      <c r="AO28" s="580"/>
    </row>
    <row r="29" spans="1:41">
      <c r="A29" s="580"/>
      <c r="B29" s="597"/>
      <c r="C29" s="580"/>
      <c r="D29" s="580"/>
      <c r="E29" s="580"/>
      <c r="F29" s="580"/>
      <c r="G29" s="580"/>
      <c r="H29" s="580"/>
      <c r="J29" s="589"/>
      <c r="K29" s="594"/>
      <c r="N29" s="580"/>
      <c r="R29" s="586"/>
      <c r="S29" s="580"/>
      <c r="T29" s="580"/>
      <c r="U29" s="583"/>
      <c r="V29" s="583"/>
      <c r="W29" s="583"/>
      <c r="X29" s="583"/>
      <c r="Y29" s="583"/>
      <c r="Z29" s="586"/>
      <c r="AA29" s="580"/>
      <c r="AC29" s="580"/>
      <c r="AD29" s="580"/>
      <c r="AI29" s="256" t="str">
        <f t="shared" si="0"/>
        <v/>
      </c>
      <c r="AJ29" s="256" t="str">
        <f t="shared" si="1"/>
        <v/>
      </c>
      <c r="AM29" s="580"/>
      <c r="AN29" s="580"/>
      <c r="AO29" s="580"/>
    </row>
    <row r="30" spans="1:41">
      <c r="A30" s="580"/>
      <c r="B30" s="597"/>
      <c r="C30" s="580"/>
      <c r="D30" s="580"/>
      <c r="E30" s="580"/>
      <c r="F30" s="580"/>
      <c r="G30" s="580"/>
      <c r="H30" s="580"/>
      <c r="J30" s="589"/>
      <c r="K30" s="594"/>
      <c r="N30" s="580"/>
      <c r="R30" s="586"/>
      <c r="S30" s="580"/>
      <c r="T30" s="580"/>
      <c r="U30" s="583"/>
      <c r="V30" s="583"/>
      <c r="W30" s="583"/>
      <c r="X30" s="583"/>
      <c r="Y30" s="583"/>
      <c r="Z30" s="586"/>
      <c r="AA30" s="580"/>
      <c r="AC30" s="580"/>
      <c r="AD30" s="580"/>
      <c r="AI30" s="256" t="str">
        <f t="shared" si="0"/>
        <v/>
      </c>
      <c r="AJ30" s="256" t="str">
        <f t="shared" si="1"/>
        <v/>
      </c>
      <c r="AM30" s="580"/>
      <c r="AN30" s="580"/>
      <c r="AO30" s="580"/>
    </row>
    <row r="31" spans="1:41">
      <c r="A31" s="580"/>
      <c r="B31" s="597"/>
      <c r="C31" s="580"/>
      <c r="D31" s="580"/>
      <c r="E31" s="580"/>
      <c r="F31" s="580"/>
      <c r="G31" s="580"/>
      <c r="H31" s="580"/>
      <c r="J31" s="589"/>
      <c r="K31" s="594"/>
      <c r="N31" s="580"/>
      <c r="R31" s="586"/>
      <c r="S31" s="580"/>
      <c r="T31" s="580"/>
      <c r="U31" s="583"/>
      <c r="V31" s="583"/>
      <c r="W31" s="583"/>
      <c r="X31" s="583"/>
      <c r="Y31" s="583"/>
      <c r="Z31" s="586"/>
      <c r="AA31" s="580"/>
      <c r="AC31" s="580"/>
      <c r="AD31" s="580"/>
      <c r="AI31" s="256" t="str">
        <f t="shared" si="0"/>
        <v/>
      </c>
      <c r="AJ31" s="256" t="str">
        <f t="shared" si="1"/>
        <v/>
      </c>
      <c r="AM31" s="580"/>
      <c r="AN31" s="580"/>
      <c r="AO31" s="580"/>
    </row>
    <row r="32" spans="1:41" ht="16.5" thickBot="1">
      <c r="A32" s="581"/>
      <c r="B32" s="598"/>
      <c r="C32" s="581"/>
      <c r="D32" s="581"/>
      <c r="E32" s="581"/>
      <c r="F32" s="581"/>
      <c r="G32" s="581"/>
      <c r="H32" s="581"/>
      <c r="J32" s="590"/>
      <c r="K32" s="595"/>
      <c r="N32" s="581"/>
      <c r="R32" s="587"/>
      <c r="S32" s="581"/>
      <c r="T32" s="581"/>
      <c r="U32" s="584"/>
      <c r="V32" s="584"/>
      <c r="W32" s="584"/>
      <c r="X32" s="584"/>
      <c r="Y32" s="584"/>
      <c r="Z32" s="587"/>
      <c r="AA32" s="581"/>
      <c r="AC32" s="581"/>
      <c r="AD32" s="581"/>
      <c r="AI32" s="256" t="str">
        <f t="shared" si="0"/>
        <v/>
      </c>
      <c r="AJ32" s="256" t="str">
        <f t="shared" si="1"/>
        <v/>
      </c>
      <c r="AM32" s="581"/>
      <c r="AN32" s="581"/>
      <c r="AO32" s="581"/>
    </row>
    <row r="33" spans="1:41">
      <c r="A33" s="579"/>
      <c r="B33" s="596"/>
      <c r="C33" s="579" t="s">
        <v>1696</v>
      </c>
      <c r="D33" s="579"/>
      <c r="E33" s="579"/>
      <c r="F33" s="579"/>
      <c r="G33" s="579"/>
      <c r="H33" s="579">
        <v>0</v>
      </c>
      <c r="I33" s="257"/>
      <c r="J33" s="588"/>
      <c r="K33" s="593"/>
      <c r="L33" s="257"/>
      <c r="M33" s="257"/>
      <c r="N33" s="579">
        <f>IFERROR(M33/L33,0)</f>
        <v>0</v>
      </c>
      <c r="O33" s="257"/>
      <c r="P33" s="257"/>
      <c r="Q33" s="257"/>
      <c r="R33" s="585"/>
      <c r="S33" s="579"/>
      <c r="T33" s="579"/>
      <c r="U33" s="582"/>
      <c r="V33" s="582"/>
      <c r="W33" s="582"/>
      <c r="X33" s="582"/>
      <c r="Y33" s="582"/>
      <c r="Z33" s="585">
        <f>R33-T33</f>
        <v>0</v>
      </c>
      <c r="AA33" s="579"/>
      <c r="AB33" s="257"/>
      <c r="AC33" s="579"/>
      <c r="AD33" s="579"/>
      <c r="AE33" s="257"/>
      <c r="AF33" s="257"/>
      <c r="AG33" s="257"/>
      <c r="AH33" s="257"/>
      <c r="AI33" s="257" t="str">
        <f t="shared" si="0"/>
        <v/>
      </c>
      <c r="AJ33" s="257" t="str">
        <f t="shared" si="1"/>
        <v/>
      </c>
      <c r="AK33" s="257"/>
      <c r="AL33" s="257"/>
      <c r="AM33" s="579"/>
      <c r="AN33" s="579">
        <f>AD33</f>
        <v>0</v>
      </c>
      <c r="AO33" s="579"/>
    </row>
    <row r="34" spans="1:41">
      <c r="A34" s="580"/>
      <c r="B34" s="597"/>
      <c r="C34" s="580"/>
      <c r="D34" s="580"/>
      <c r="E34" s="580"/>
      <c r="F34" s="580"/>
      <c r="G34" s="580"/>
      <c r="H34" s="580"/>
      <c r="J34" s="589"/>
      <c r="K34" s="594"/>
      <c r="N34" s="580"/>
      <c r="R34" s="586"/>
      <c r="S34" s="580"/>
      <c r="T34" s="580"/>
      <c r="U34" s="583"/>
      <c r="V34" s="583"/>
      <c r="W34" s="583"/>
      <c r="X34" s="583"/>
      <c r="Y34" s="583"/>
      <c r="Z34" s="586"/>
      <c r="AA34" s="580"/>
      <c r="AC34" s="580"/>
      <c r="AD34" s="580"/>
      <c r="AI34" s="256" t="str">
        <f t="shared" si="0"/>
        <v/>
      </c>
      <c r="AJ34" s="256" t="str">
        <f t="shared" si="1"/>
        <v/>
      </c>
      <c r="AM34" s="580"/>
      <c r="AN34" s="580"/>
      <c r="AO34" s="580"/>
    </row>
    <row r="35" spans="1:41">
      <c r="A35" s="580"/>
      <c r="B35" s="597"/>
      <c r="C35" s="580"/>
      <c r="D35" s="580"/>
      <c r="E35" s="580"/>
      <c r="F35" s="580"/>
      <c r="G35" s="580"/>
      <c r="H35" s="580"/>
      <c r="J35" s="589"/>
      <c r="K35" s="594"/>
      <c r="N35" s="580"/>
      <c r="R35" s="586"/>
      <c r="S35" s="580"/>
      <c r="T35" s="580"/>
      <c r="U35" s="583"/>
      <c r="V35" s="583"/>
      <c r="W35" s="583"/>
      <c r="X35" s="583"/>
      <c r="Y35" s="583"/>
      <c r="Z35" s="586"/>
      <c r="AA35" s="580"/>
      <c r="AC35" s="580"/>
      <c r="AD35" s="580"/>
      <c r="AI35" s="256" t="str">
        <f t="shared" si="0"/>
        <v/>
      </c>
      <c r="AJ35" s="256" t="str">
        <f t="shared" si="1"/>
        <v/>
      </c>
      <c r="AM35" s="580"/>
      <c r="AN35" s="580"/>
      <c r="AO35" s="580"/>
    </row>
    <row r="36" spans="1:41">
      <c r="A36" s="580"/>
      <c r="B36" s="597"/>
      <c r="C36" s="580"/>
      <c r="D36" s="580"/>
      <c r="E36" s="580"/>
      <c r="F36" s="580"/>
      <c r="G36" s="580"/>
      <c r="H36" s="580"/>
      <c r="J36" s="589"/>
      <c r="K36" s="594"/>
      <c r="N36" s="580"/>
      <c r="R36" s="586"/>
      <c r="S36" s="580"/>
      <c r="T36" s="580"/>
      <c r="U36" s="583"/>
      <c r="V36" s="583"/>
      <c r="W36" s="583"/>
      <c r="X36" s="583"/>
      <c r="Y36" s="583"/>
      <c r="Z36" s="586"/>
      <c r="AA36" s="580"/>
      <c r="AC36" s="580"/>
      <c r="AD36" s="580"/>
      <c r="AI36" s="256" t="str">
        <f t="shared" si="0"/>
        <v/>
      </c>
      <c r="AJ36" s="256" t="str">
        <f t="shared" si="1"/>
        <v/>
      </c>
      <c r="AM36" s="580"/>
      <c r="AN36" s="580"/>
      <c r="AO36" s="580"/>
    </row>
    <row r="37" spans="1:41">
      <c r="A37" s="580"/>
      <c r="B37" s="597"/>
      <c r="C37" s="580"/>
      <c r="D37" s="580"/>
      <c r="E37" s="580"/>
      <c r="F37" s="580"/>
      <c r="G37" s="580"/>
      <c r="H37" s="580"/>
      <c r="J37" s="589"/>
      <c r="K37" s="594"/>
      <c r="N37" s="580"/>
      <c r="R37" s="586"/>
      <c r="S37" s="580"/>
      <c r="T37" s="580"/>
      <c r="U37" s="583"/>
      <c r="V37" s="583"/>
      <c r="W37" s="583"/>
      <c r="X37" s="583"/>
      <c r="Y37" s="583"/>
      <c r="Z37" s="586"/>
      <c r="AA37" s="580"/>
      <c r="AC37" s="580"/>
      <c r="AD37" s="580"/>
      <c r="AI37" s="256" t="str">
        <f t="shared" si="0"/>
        <v/>
      </c>
      <c r="AJ37" s="256" t="str">
        <f t="shared" si="1"/>
        <v/>
      </c>
      <c r="AM37" s="580"/>
      <c r="AN37" s="580"/>
      <c r="AO37" s="580"/>
    </row>
    <row r="38" spans="1:41" ht="16.5" thickBot="1">
      <c r="A38" s="581"/>
      <c r="B38" s="598"/>
      <c r="C38" s="581"/>
      <c r="D38" s="581"/>
      <c r="E38" s="581"/>
      <c r="F38" s="581"/>
      <c r="G38" s="581"/>
      <c r="H38" s="581"/>
      <c r="J38" s="590"/>
      <c r="K38" s="595"/>
      <c r="N38" s="581"/>
      <c r="R38" s="587"/>
      <c r="S38" s="581"/>
      <c r="T38" s="581"/>
      <c r="U38" s="584"/>
      <c r="V38" s="584"/>
      <c r="W38" s="584"/>
      <c r="X38" s="584"/>
      <c r="Y38" s="584"/>
      <c r="Z38" s="587"/>
      <c r="AA38" s="581"/>
      <c r="AC38" s="581"/>
      <c r="AD38" s="581"/>
      <c r="AI38" s="256" t="str">
        <f t="shared" si="0"/>
        <v/>
      </c>
      <c r="AJ38" s="256" t="str">
        <f t="shared" si="1"/>
        <v/>
      </c>
      <c r="AM38" s="581"/>
      <c r="AN38" s="581"/>
      <c r="AO38" s="581"/>
    </row>
    <row r="39" spans="1:41">
      <c r="A39" s="579"/>
      <c r="B39" s="596"/>
      <c r="C39" s="579" t="s">
        <v>1696</v>
      </c>
      <c r="D39" s="579"/>
      <c r="E39" s="579"/>
      <c r="F39" s="579"/>
      <c r="G39" s="579"/>
      <c r="H39" s="579">
        <v>0</v>
      </c>
      <c r="I39" s="257"/>
      <c r="J39" s="588"/>
      <c r="K39" s="593"/>
      <c r="L39" s="257"/>
      <c r="M39" s="257"/>
      <c r="N39" s="579">
        <f>IFERROR(M39/L39,0)</f>
        <v>0</v>
      </c>
      <c r="O39" s="257"/>
      <c r="P39" s="257"/>
      <c r="Q39" s="257"/>
      <c r="R39" s="585"/>
      <c r="S39" s="579"/>
      <c r="T39" s="579"/>
      <c r="U39" s="582"/>
      <c r="V39" s="582"/>
      <c r="W39" s="582"/>
      <c r="X39" s="582"/>
      <c r="Y39" s="582"/>
      <c r="Z39" s="585">
        <f>R39-T39</f>
        <v>0</v>
      </c>
      <c r="AA39" s="579"/>
      <c r="AB39" s="257"/>
      <c r="AC39" s="579"/>
      <c r="AD39" s="579"/>
      <c r="AE39" s="257"/>
      <c r="AF39" s="257"/>
      <c r="AG39" s="257"/>
      <c r="AH39" s="257"/>
      <c r="AI39" s="257" t="str">
        <f t="shared" si="0"/>
        <v/>
      </c>
      <c r="AJ39" s="257" t="str">
        <f t="shared" si="1"/>
        <v/>
      </c>
      <c r="AK39" s="257"/>
      <c r="AL39" s="257"/>
      <c r="AM39" s="579"/>
      <c r="AN39" s="579">
        <f>AD39</f>
        <v>0</v>
      </c>
      <c r="AO39" s="579"/>
    </row>
    <row r="40" spans="1:41">
      <c r="A40" s="580"/>
      <c r="B40" s="597"/>
      <c r="C40" s="580"/>
      <c r="D40" s="580"/>
      <c r="E40" s="580"/>
      <c r="F40" s="580"/>
      <c r="G40" s="580"/>
      <c r="H40" s="580"/>
      <c r="J40" s="589"/>
      <c r="K40" s="594"/>
      <c r="N40" s="580"/>
      <c r="R40" s="586"/>
      <c r="S40" s="580"/>
      <c r="T40" s="580"/>
      <c r="U40" s="583"/>
      <c r="V40" s="583"/>
      <c r="W40" s="583"/>
      <c r="X40" s="583"/>
      <c r="Y40" s="583"/>
      <c r="Z40" s="586"/>
      <c r="AA40" s="580"/>
      <c r="AC40" s="580"/>
      <c r="AD40" s="580"/>
      <c r="AI40" s="256" t="str">
        <f t="shared" si="0"/>
        <v/>
      </c>
      <c r="AJ40" s="256" t="str">
        <f t="shared" si="1"/>
        <v/>
      </c>
      <c r="AM40" s="580"/>
      <c r="AN40" s="580"/>
      <c r="AO40" s="580"/>
    </row>
    <row r="41" spans="1:41">
      <c r="A41" s="580"/>
      <c r="B41" s="597"/>
      <c r="C41" s="580"/>
      <c r="D41" s="580"/>
      <c r="E41" s="580"/>
      <c r="F41" s="580"/>
      <c r="G41" s="580"/>
      <c r="H41" s="580"/>
      <c r="J41" s="589"/>
      <c r="K41" s="594"/>
      <c r="N41" s="580"/>
      <c r="R41" s="586"/>
      <c r="S41" s="580"/>
      <c r="T41" s="580"/>
      <c r="U41" s="583"/>
      <c r="V41" s="583"/>
      <c r="W41" s="583"/>
      <c r="X41" s="583"/>
      <c r="Y41" s="583"/>
      <c r="Z41" s="586"/>
      <c r="AA41" s="580"/>
      <c r="AC41" s="580"/>
      <c r="AD41" s="580"/>
      <c r="AI41" s="256" t="str">
        <f t="shared" si="0"/>
        <v/>
      </c>
      <c r="AJ41" s="256" t="str">
        <f t="shared" si="1"/>
        <v/>
      </c>
      <c r="AM41" s="580"/>
      <c r="AN41" s="580"/>
      <c r="AO41" s="580"/>
    </row>
    <row r="42" spans="1:41">
      <c r="A42" s="580"/>
      <c r="B42" s="597"/>
      <c r="C42" s="580"/>
      <c r="D42" s="580"/>
      <c r="E42" s="580"/>
      <c r="F42" s="580"/>
      <c r="G42" s="580"/>
      <c r="H42" s="580"/>
      <c r="J42" s="589"/>
      <c r="K42" s="594"/>
      <c r="N42" s="580"/>
      <c r="R42" s="586"/>
      <c r="S42" s="580"/>
      <c r="T42" s="580"/>
      <c r="U42" s="583"/>
      <c r="V42" s="583"/>
      <c r="W42" s="583"/>
      <c r="X42" s="583"/>
      <c r="Y42" s="583"/>
      <c r="Z42" s="586"/>
      <c r="AA42" s="580"/>
      <c r="AC42" s="580"/>
      <c r="AD42" s="580"/>
      <c r="AI42" s="256" t="str">
        <f t="shared" si="0"/>
        <v/>
      </c>
      <c r="AJ42" s="256" t="str">
        <f t="shared" si="1"/>
        <v/>
      </c>
      <c r="AM42" s="580"/>
      <c r="AN42" s="580"/>
      <c r="AO42" s="580"/>
    </row>
    <row r="43" spans="1:41">
      <c r="A43" s="580"/>
      <c r="B43" s="597"/>
      <c r="C43" s="580"/>
      <c r="D43" s="580"/>
      <c r="E43" s="580"/>
      <c r="F43" s="580"/>
      <c r="G43" s="580"/>
      <c r="H43" s="580"/>
      <c r="J43" s="589"/>
      <c r="K43" s="594"/>
      <c r="N43" s="580"/>
      <c r="R43" s="586"/>
      <c r="S43" s="580"/>
      <c r="T43" s="580"/>
      <c r="U43" s="583"/>
      <c r="V43" s="583"/>
      <c r="W43" s="583"/>
      <c r="X43" s="583"/>
      <c r="Y43" s="583"/>
      <c r="Z43" s="586"/>
      <c r="AA43" s="580"/>
      <c r="AC43" s="580"/>
      <c r="AD43" s="580"/>
      <c r="AI43" s="256" t="str">
        <f t="shared" si="0"/>
        <v/>
      </c>
      <c r="AJ43" s="256" t="str">
        <f t="shared" si="1"/>
        <v/>
      </c>
      <c r="AM43" s="580"/>
      <c r="AN43" s="580"/>
      <c r="AO43" s="580"/>
    </row>
    <row r="44" spans="1:41" ht="16.5" thickBot="1">
      <c r="A44" s="581"/>
      <c r="B44" s="598"/>
      <c r="C44" s="581"/>
      <c r="D44" s="581"/>
      <c r="E44" s="581"/>
      <c r="F44" s="581"/>
      <c r="G44" s="581"/>
      <c r="H44" s="581"/>
      <c r="J44" s="590"/>
      <c r="K44" s="595"/>
      <c r="N44" s="581"/>
      <c r="R44" s="587"/>
      <c r="S44" s="581"/>
      <c r="T44" s="581"/>
      <c r="U44" s="584"/>
      <c r="V44" s="584"/>
      <c r="W44" s="584"/>
      <c r="X44" s="584"/>
      <c r="Y44" s="584"/>
      <c r="Z44" s="587"/>
      <c r="AA44" s="581"/>
      <c r="AC44" s="581"/>
      <c r="AD44" s="581"/>
      <c r="AI44" s="256" t="str">
        <f t="shared" si="0"/>
        <v/>
      </c>
      <c r="AJ44" s="256" t="str">
        <f t="shared" si="1"/>
        <v/>
      </c>
      <c r="AM44" s="581"/>
      <c r="AN44" s="581"/>
      <c r="AO44" s="581"/>
    </row>
    <row r="45" spans="1:41">
      <c r="A45" s="579"/>
      <c r="B45" s="596"/>
      <c r="C45" s="579" t="s">
        <v>1696</v>
      </c>
      <c r="D45" s="579"/>
      <c r="E45" s="579"/>
      <c r="F45" s="579"/>
      <c r="G45" s="579"/>
      <c r="H45" s="579">
        <v>0</v>
      </c>
      <c r="I45" s="257"/>
      <c r="J45" s="588"/>
      <c r="K45" s="593"/>
      <c r="L45" s="257"/>
      <c r="M45" s="257"/>
      <c r="N45" s="579">
        <f>IFERROR(M45/L45,0)</f>
        <v>0</v>
      </c>
      <c r="O45" s="257"/>
      <c r="P45" s="257"/>
      <c r="Q45" s="257"/>
      <c r="R45" s="585"/>
      <c r="S45" s="579"/>
      <c r="T45" s="579"/>
      <c r="U45" s="582"/>
      <c r="V45" s="582"/>
      <c r="W45" s="582"/>
      <c r="X45" s="582"/>
      <c r="Y45" s="582"/>
      <c r="Z45" s="585">
        <f>R45-T45</f>
        <v>0</v>
      </c>
      <c r="AA45" s="579"/>
      <c r="AB45" s="257"/>
      <c r="AC45" s="579"/>
      <c r="AD45" s="579"/>
      <c r="AE45" s="257"/>
      <c r="AF45" s="257"/>
      <c r="AG45" s="257"/>
      <c r="AH45" s="257"/>
      <c r="AI45" s="257" t="str">
        <f t="shared" si="0"/>
        <v/>
      </c>
      <c r="AJ45" s="257" t="str">
        <f t="shared" si="1"/>
        <v/>
      </c>
      <c r="AK45" s="257"/>
      <c r="AL45" s="257"/>
      <c r="AM45" s="579"/>
      <c r="AN45" s="579">
        <f>AD45</f>
        <v>0</v>
      </c>
      <c r="AO45" s="579"/>
    </row>
    <row r="46" spans="1:41">
      <c r="A46" s="580"/>
      <c r="B46" s="597"/>
      <c r="C46" s="580"/>
      <c r="D46" s="580"/>
      <c r="E46" s="580"/>
      <c r="F46" s="580"/>
      <c r="G46" s="580"/>
      <c r="H46" s="580"/>
      <c r="J46" s="589"/>
      <c r="K46" s="594"/>
      <c r="N46" s="580"/>
      <c r="R46" s="586"/>
      <c r="S46" s="580"/>
      <c r="T46" s="580"/>
      <c r="U46" s="583"/>
      <c r="V46" s="583"/>
      <c r="W46" s="583"/>
      <c r="X46" s="583"/>
      <c r="Y46" s="583"/>
      <c r="Z46" s="586"/>
      <c r="AA46" s="580"/>
      <c r="AC46" s="580"/>
      <c r="AD46" s="580"/>
      <c r="AI46" s="256" t="str">
        <f t="shared" si="0"/>
        <v/>
      </c>
      <c r="AJ46" s="256" t="str">
        <f t="shared" si="1"/>
        <v/>
      </c>
      <c r="AM46" s="580"/>
      <c r="AN46" s="580"/>
      <c r="AO46" s="580"/>
    </row>
    <row r="47" spans="1:41">
      <c r="A47" s="580"/>
      <c r="B47" s="597"/>
      <c r="C47" s="580"/>
      <c r="D47" s="580"/>
      <c r="E47" s="580"/>
      <c r="F47" s="580"/>
      <c r="G47" s="580"/>
      <c r="H47" s="580"/>
      <c r="J47" s="589"/>
      <c r="K47" s="594"/>
      <c r="N47" s="580"/>
      <c r="R47" s="586"/>
      <c r="S47" s="580"/>
      <c r="T47" s="580"/>
      <c r="U47" s="583"/>
      <c r="V47" s="583"/>
      <c r="W47" s="583"/>
      <c r="X47" s="583"/>
      <c r="Y47" s="583"/>
      <c r="Z47" s="586"/>
      <c r="AA47" s="580"/>
      <c r="AC47" s="580"/>
      <c r="AD47" s="580"/>
      <c r="AI47" s="256" t="str">
        <f t="shared" si="0"/>
        <v/>
      </c>
      <c r="AJ47" s="256" t="str">
        <f t="shared" si="1"/>
        <v/>
      </c>
      <c r="AM47" s="580"/>
      <c r="AN47" s="580"/>
      <c r="AO47" s="580"/>
    </row>
    <row r="48" spans="1:41">
      <c r="A48" s="580"/>
      <c r="B48" s="597"/>
      <c r="C48" s="580"/>
      <c r="D48" s="580"/>
      <c r="E48" s="580"/>
      <c r="F48" s="580"/>
      <c r="G48" s="580"/>
      <c r="H48" s="580"/>
      <c r="J48" s="589"/>
      <c r="K48" s="594"/>
      <c r="N48" s="580"/>
      <c r="R48" s="586"/>
      <c r="S48" s="580"/>
      <c r="T48" s="580"/>
      <c r="U48" s="583"/>
      <c r="V48" s="583"/>
      <c r="W48" s="583"/>
      <c r="X48" s="583"/>
      <c r="Y48" s="583"/>
      <c r="Z48" s="586"/>
      <c r="AA48" s="580"/>
      <c r="AC48" s="580"/>
      <c r="AD48" s="580"/>
      <c r="AI48" s="256" t="str">
        <f t="shared" si="0"/>
        <v/>
      </c>
      <c r="AJ48" s="256" t="str">
        <f t="shared" si="1"/>
        <v/>
      </c>
      <c r="AM48" s="580"/>
      <c r="AN48" s="580"/>
      <c r="AO48" s="580"/>
    </row>
    <row r="49" spans="1:41">
      <c r="A49" s="580"/>
      <c r="B49" s="597"/>
      <c r="C49" s="580"/>
      <c r="D49" s="580"/>
      <c r="E49" s="580"/>
      <c r="F49" s="580"/>
      <c r="G49" s="580"/>
      <c r="H49" s="580"/>
      <c r="J49" s="589"/>
      <c r="K49" s="594"/>
      <c r="N49" s="580"/>
      <c r="R49" s="586"/>
      <c r="S49" s="580"/>
      <c r="T49" s="580"/>
      <c r="U49" s="583"/>
      <c r="V49" s="583"/>
      <c r="W49" s="583"/>
      <c r="X49" s="583"/>
      <c r="Y49" s="583"/>
      <c r="Z49" s="586"/>
      <c r="AA49" s="580"/>
      <c r="AC49" s="580"/>
      <c r="AD49" s="580"/>
      <c r="AI49" s="256" t="str">
        <f t="shared" si="0"/>
        <v/>
      </c>
      <c r="AJ49" s="256" t="str">
        <f t="shared" si="1"/>
        <v/>
      </c>
      <c r="AM49" s="580"/>
      <c r="AN49" s="580"/>
      <c r="AO49" s="580"/>
    </row>
    <row r="50" spans="1:41" ht="16.5" thickBot="1">
      <c r="A50" s="581"/>
      <c r="B50" s="598"/>
      <c r="C50" s="581"/>
      <c r="D50" s="581"/>
      <c r="E50" s="581"/>
      <c r="F50" s="581"/>
      <c r="G50" s="581"/>
      <c r="H50" s="581"/>
      <c r="J50" s="590"/>
      <c r="K50" s="595"/>
      <c r="N50" s="581"/>
      <c r="R50" s="587"/>
      <c r="S50" s="581"/>
      <c r="T50" s="581"/>
      <c r="U50" s="584"/>
      <c r="V50" s="584"/>
      <c r="W50" s="584"/>
      <c r="X50" s="584"/>
      <c r="Y50" s="584"/>
      <c r="Z50" s="587"/>
      <c r="AA50" s="581"/>
      <c r="AC50" s="581"/>
      <c r="AD50" s="581"/>
      <c r="AI50" s="256" t="str">
        <f t="shared" si="0"/>
        <v/>
      </c>
      <c r="AJ50" s="256" t="str">
        <f t="shared" si="1"/>
        <v/>
      </c>
      <c r="AM50" s="581"/>
      <c r="AN50" s="581"/>
      <c r="AO50" s="581"/>
    </row>
    <row r="51" spans="1:41">
      <c r="A51" s="579"/>
      <c r="B51" s="596"/>
      <c r="C51" s="579" t="s">
        <v>1696</v>
      </c>
      <c r="D51" s="579"/>
      <c r="E51" s="579"/>
      <c r="F51" s="579"/>
      <c r="G51" s="579"/>
      <c r="H51" s="579">
        <v>0</v>
      </c>
      <c r="I51" s="257"/>
      <c r="J51" s="588"/>
      <c r="K51" s="593"/>
      <c r="L51" s="257"/>
      <c r="M51" s="257"/>
      <c r="N51" s="579">
        <f>IFERROR(M51/L51,0)</f>
        <v>0</v>
      </c>
      <c r="O51" s="257"/>
      <c r="P51" s="257"/>
      <c r="Q51" s="257"/>
      <c r="R51" s="585"/>
      <c r="S51" s="579"/>
      <c r="T51" s="579"/>
      <c r="U51" s="582"/>
      <c r="V51" s="582"/>
      <c r="W51" s="582"/>
      <c r="X51" s="582"/>
      <c r="Y51" s="582"/>
      <c r="Z51" s="585">
        <f>R51-T51</f>
        <v>0</v>
      </c>
      <c r="AA51" s="579"/>
      <c r="AB51" s="257"/>
      <c r="AC51" s="579"/>
      <c r="AD51" s="579"/>
      <c r="AE51" s="257"/>
      <c r="AF51" s="257"/>
      <c r="AG51" s="257"/>
      <c r="AH51" s="257"/>
      <c r="AI51" s="257" t="str">
        <f t="shared" si="0"/>
        <v/>
      </c>
      <c r="AJ51" s="257" t="str">
        <f t="shared" si="1"/>
        <v/>
      </c>
      <c r="AK51" s="257"/>
      <c r="AL51" s="257"/>
      <c r="AM51" s="579"/>
      <c r="AN51" s="579">
        <f>AD51</f>
        <v>0</v>
      </c>
      <c r="AO51" s="579"/>
    </row>
    <row r="52" spans="1:41">
      <c r="A52" s="580"/>
      <c r="B52" s="597"/>
      <c r="C52" s="580"/>
      <c r="D52" s="580"/>
      <c r="E52" s="580"/>
      <c r="F52" s="580"/>
      <c r="G52" s="580"/>
      <c r="H52" s="580"/>
      <c r="J52" s="589"/>
      <c r="K52" s="594"/>
      <c r="N52" s="580"/>
      <c r="R52" s="586"/>
      <c r="S52" s="580"/>
      <c r="T52" s="580"/>
      <c r="U52" s="583"/>
      <c r="V52" s="583"/>
      <c r="W52" s="583"/>
      <c r="X52" s="583"/>
      <c r="Y52" s="583"/>
      <c r="Z52" s="586"/>
      <c r="AA52" s="580"/>
      <c r="AC52" s="580"/>
      <c r="AD52" s="580"/>
      <c r="AI52" s="256" t="str">
        <f t="shared" si="0"/>
        <v/>
      </c>
      <c r="AJ52" s="256" t="str">
        <f t="shared" si="1"/>
        <v/>
      </c>
      <c r="AM52" s="580"/>
      <c r="AN52" s="580"/>
      <c r="AO52" s="580"/>
    </row>
    <row r="53" spans="1:41">
      <c r="A53" s="580"/>
      <c r="B53" s="597"/>
      <c r="C53" s="580"/>
      <c r="D53" s="580"/>
      <c r="E53" s="580"/>
      <c r="F53" s="580"/>
      <c r="G53" s="580"/>
      <c r="H53" s="580"/>
      <c r="J53" s="589"/>
      <c r="K53" s="594"/>
      <c r="N53" s="580"/>
      <c r="R53" s="586"/>
      <c r="S53" s="580"/>
      <c r="T53" s="580"/>
      <c r="U53" s="583"/>
      <c r="V53" s="583"/>
      <c r="W53" s="583"/>
      <c r="X53" s="583"/>
      <c r="Y53" s="583"/>
      <c r="Z53" s="586"/>
      <c r="AA53" s="580"/>
      <c r="AC53" s="580"/>
      <c r="AD53" s="580"/>
      <c r="AI53" s="256" t="str">
        <f t="shared" si="0"/>
        <v/>
      </c>
      <c r="AJ53" s="256" t="str">
        <f t="shared" si="1"/>
        <v/>
      </c>
      <c r="AM53" s="580"/>
      <c r="AN53" s="580"/>
      <c r="AO53" s="580"/>
    </row>
    <row r="54" spans="1:41">
      <c r="A54" s="580"/>
      <c r="B54" s="597"/>
      <c r="C54" s="580"/>
      <c r="D54" s="580"/>
      <c r="E54" s="580"/>
      <c r="F54" s="580"/>
      <c r="G54" s="580"/>
      <c r="H54" s="580"/>
      <c r="J54" s="589"/>
      <c r="K54" s="594"/>
      <c r="N54" s="580"/>
      <c r="R54" s="586"/>
      <c r="S54" s="580"/>
      <c r="T54" s="580"/>
      <c r="U54" s="583"/>
      <c r="V54" s="583"/>
      <c r="W54" s="583"/>
      <c r="X54" s="583"/>
      <c r="Y54" s="583"/>
      <c r="Z54" s="586"/>
      <c r="AA54" s="580"/>
      <c r="AC54" s="580"/>
      <c r="AD54" s="580"/>
      <c r="AI54" s="256" t="str">
        <f t="shared" si="0"/>
        <v/>
      </c>
      <c r="AJ54" s="256" t="str">
        <f t="shared" si="1"/>
        <v/>
      </c>
      <c r="AM54" s="580"/>
      <c r="AN54" s="580"/>
      <c r="AO54" s="580"/>
    </row>
    <row r="55" spans="1:41">
      <c r="A55" s="580"/>
      <c r="B55" s="597"/>
      <c r="C55" s="580"/>
      <c r="D55" s="580"/>
      <c r="E55" s="580"/>
      <c r="F55" s="580"/>
      <c r="G55" s="580"/>
      <c r="H55" s="580"/>
      <c r="J55" s="589"/>
      <c r="K55" s="594"/>
      <c r="N55" s="580"/>
      <c r="R55" s="586"/>
      <c r="S55" s="580"/>
      <c r="T55" s="580"/>
      <c r="U55" s="583"/>
      <c r="V55" s="583"/>
      <c r="W55" s="583"/>
      <c r="X55" s="583"/>
      <c r="Y55" s="583"/>
      <c r="Z55" s="586"/>
      <c r="AA55" s="580"/>
      <c r="AC55" s="580"/>
      <c r="AD55" s="580"/>
      <c r="AI55" s="256" t="str">
        <f t="shared" si="0"/>
        <v/>
      </c>
      <c r="AJ55" s="256" t="str">
        <f t="shared" si="1"/>
        <v/>
      </c>
      <c r="AM55" s="580"/>
      <c r="AN55" s="580"/>
      <c r="AO55" s="580"/>
    </row>
    <row r="56" spans="1:41" ht="16.5" thickBot="1">
      <c r="A56" s="581"/>
      <c r="B56" s="598"/>
      <c r="C56" s="581"/>
      <c r="D56" s="581"/>
      <c r="E56" s="581"/>
      <c r="F56" s="581"/>
      <c r="G56" s="581"/>
      <c r="H56" s="581"/>
      <c r="J56" s="590"/>
      <c r="K56" s="595"/>
      <c r="N56" s="581"/>
      <c r="R56" s="587"/>
      <c r="S56" s="581"/>
      <c r="T56" s="581"/>
      <c r="U56" s="584"/>
      <c r="V56" s="584"/>
      <c r="W56" s="584"/>
      <c r="X56" s="584"/>
      <c r="Y56" s="584"/>
      <c r="Z56" s="587"/>
      <c r="AA56" s="581"/>
      <c r="AC56" s="581"/>
      <c r="AD56" s="581"/>
      <c r="AI56" s="256" t="str">
        <f t="shared" si="0"/>
        <v/>
      </c>
      <c r="AJ56" s="256" t="str">
        <f t="shared" si="1"/>
        <v/>
      </c>
      <c r="AM56" s="581"/>
      <c r="AN56" s="581"/>
      <c r="AO56" s="581"/>
    </row>
    <row r="57" spans="1:41">
      <c r="A57" s="579"/>
      <c r="B57" s="596"/>
      <c r="C57" s="579" t="s">
        <v>1696</v>
      </c>
      <c r="D57" s="579"/>
      <c r="E57" s="579"/>
      <c r="F57" s="579"/>
      <c r="G57" s="579"/>
      <c r="H57" s="579">
        <v>0</v>
      </c>
      <c r="I57" s="257"/>
      <c r="J57" s="588"/>
      <c r="K57" s="593"/>
      <c r="L57" s="257"/>
      <c r="M57" s="257"/>
      <c r="N57" s="579">
        <f>IFERROR(M57/L57,0)</f>
        <v>0</v>
      </c>
      <c r="O57" s="257"/>
      <c r="P57" s="257"/>
      <c r="Q57" s="257"/>
      <c r="R57" s="585"/>
      <c r="S57" s="579"/>
      <c r="T57" s="579"/>
      <c r="U57" s="582"/>
      <c r="V57" s="582"/>
      <c r="W57" s="582"/>
      <c r="X57" s="582"/>
      <c r="Y57" s="582"/>
      <c r="Z57" s="585">
        <f>R57-T57</f>
        <v>0</v>
      </c>
      <c r="AA57" s="579"/>
      <c r="AB57" s="257"/>
      <c r="AC57" s="579"/>
      <c r="AD57" s="579"/>
      <c r="AE57" s="257"/>
      <c r="AF57" s="257"/>
      <c r="AG57" s="257"/>
      <c r="AH57" s="257"/>
      <c r="AI57" s="257" t="str">
        <f t="shared" si="0"/>
        <v/>
      </c>
      <c r="AJ57" s="257" t="str">
        <f t="shared" si="1"/>
        <v/>
      </c>
      <c r="AK57" s="257"/>
      <c r="AL57" s="257"/>
      <c r="AM57" s="579"/>
      <c r="AN57" s="579">
        <f>AD57</f>
        <v>0</v>
      </c>
      <c r="AO57" s="579"/>
    </row>
    <row r="58" spans="1:41">
      <c r="A58" s="580"/>
      <c r="B58" s="597"/>
      <c r="C58" s="580"/>
      <c r="D58" s="580"/>
      <c r="E58" s="580"/>
      <c r="F58" s="580"/>
      <c r="G58" s="580"/>
      <c r="H58" s="580"/>
      <c r="J58" s="589"/>
      <c r="K58" s="594"/>
      <c r="N58" s="580"/>
      <c r="R58" s="586"/>
      <c r="S58" s="580"/>
      <c r="T58" s="580"/>
      <c r="U58" s="583"/>
      <c r="V58" s="583"/>
      <c r="W58" s="583"/>
      <c r="X58" s="583"/>
      <c r="Y58" s="583"/>
      <c r="Z58" s="586"/>
      <c r="AA58" s="580"/>
      <c r="AC58" s="580"/>
      <c r="AD58" s="580"/>
      <c r="AI58" s="256" t="str">
        <f t="shared" si="0"/>
        <v/>
      </c>
      <c r="AJ58" s="256" t="str">
        <f t="shared" si="1"/>
        <v/>
      </c>
      <c r="AM58" s="580"/>
      <c r="AN58" s="580"/>
      <c r="AO58" s="580"/>
    </row>
    <row r="59" spans="1:41">
      <c r="A59" s="580"/>
      <c r="B59" s="597"/>
      <c r="C59" s="580"/>
      <c r="D59" s="580"/>
      <c r="E59" s="580"/>
      <c r="F59" s="580"/>
      <c r="G59" s="580"/>
      <c r="H59" s="580"/>
      <c r="J59" s="589"/>
      <c r="K59" s="594"/>
      <c r="N59" s="580"/>
      <c r="R59" s="586"/>
      <c r="S59" s="580"/>
      <c r="T59" s="580"/>
      <c r="U59" s="583"/>
      <c r="V59" s="583"/>
      <c r="W59" s="583"/>
      <c r="X59" s="583"/>
      <c r="Y59" s="583"/>
      <c r="Z59" s="586"/>
      <c r="AA59" s="580"/>
      <c r="AC59" s="580"/>
      <c r="AD59" s="580"/>
      <c r="AI59" s="256" t="str">
        <f t="shared" si="0"/>
        <v/>
      </c>
      <c r="AJ59" s="256" t="str">
        <f t="shared" si="1"/>
        <v/>
      </c>
      <c r="AM59" s="580"/>
      <c r="AN59" s="580"/>
      <c r="AO59" s="580"/>
    </row>
    <row r="60" spans="1:41">
      <c r="A60" s="580"/>
      <c r="B60" s="597"/>
      <c r="C60" s="580"/>
      <c r="D60" s="580"/>
      <c r="E60" s="580"/>
      <c r="F60" s="580"/>
      <c r="G60" s="580"/>
      <c r="H60" s="580"/>
      <c r="J60" s="589"/>
      <c r="K60" s="594"/>
      <c r="N60" s="580"/>
      <c r="R60" s="586"/>
      <c r="S60" s="580"/>
      <c r="T60" s="580"/>
      <c r="U60" s="583"/>
      <c r="V60" s="583"/>
      <c r="W60" s="583"/>
      <c r="X60" s="583"/>
      <c r="Y60" s="583"/>
      <c r="Z60" s="586"/>
      <c r="AA60" s="580"/>
      <c r="AC60" s="580"/>
      <c r="AD60" s="580"/>
      <c r="AI60" s="256" t="str">
        <f t="shared" si="0"/>
        <v/>
      </c>
      <c r="AJ60" s="256" t="str">
        <f t="shared" si="1"/>
        <v/>
      </c>
      <c r="AM60" s="580"/>
      <c r="AN60" s="580"/>
      <c r="AO60" s="580"/>
    </row>
    <row r="61" spans="1:41">
      <c r="A61" s="580"/>
      <c r="B61" s="597"/>
      <c r="C61" s="580"/>
      <c r="D61" s="580"/>
      <c r="E61" s="580"/>
      <c r="F61" s="580"/>
      <c r="G61" s="580"/>
      <c r="H61" s="580"/>
      <c r="J61" s="589"/>
      <c r="K61" s="594"/>
      <c r="N61" s="580"/>
      <c r="R61" s="586"/>
      <c r="S61" s="580"/>
      <c r="T61" s="580"/>
      <c r="U61" s="583"/>
      <c r="V61" s="583"/>
      <c r="W61" s="583"/>
      <c r="X61" s="583"/>
      <c r="Y61" s="583"/>
      <c r="Z61" s="586"/>
      <c r="AA61" s="580"/>
      <c r="AC61" s="580"/>
      <c r="AD61" s="580"/>
      <c r="AI61" s="256" t="str">
        <f t="shared" si="0"/>
        <v/>
      </c>
      <c r="AJ61" s="256" t="str">
        <f t="shared" si="1"/>
        <v/>
      </c>
      <c r="AM61" s="580"/>
      <c r="AN61" s="580"/>
      <c r="AO61" s="580"/>
    </row>
    <row r="62" spans="1:41" ht="16.5" thickBot="1">
      <c r="A62" s="581"/>
      <c r="B62" s="598"/>
      <c r="C62" s="581"/>
      <c r="D62" s="581"/>
      <c r="E62" s="581"/>
      <c r="F62" s="581"/>
      <c r="G62" s="581"/>
      <c r="H62" s="581"/>
      <c r="J62" s="590"/>
      <c r="K62" s="595"/>
      <c r="N62" s="581"/>
      <c r="R62" s="587"/>
      <c r="S62" s="581"/>
      <c r="T62" s="581"/>
      <c r="U62" s="584"/>
      <c r="V62" s="584"/>
      <c r="W62" s="584"/>
      <c r="X62" s="584"/>
      <c r="Y62" s="584"/>
      <c r="Z62" s="587"/>
      <c r="AA62" s="581"/>
      <c r="AC62" s="581"/>
      <c r="AD62" s="581"/>
      <c r="AI62" s="256" t="str">
        <f t="shared" si="0"/>
        <v/>
      </c>
      <c r="AJ62" s="256" t="str">
        <f t="shared" si="1"/>
        <v/>
      </c>
      <c r="AM62" s="581"/>
      <c r="AN62" s="581"/>
      <c r="AO62" s="581"/>
    </row>
    <row r="63" spans="1:41">
      <c r="A63" s="579"/>
      <c r="B63" s="596"/>
      <c r="C63" s="579" t="s">
        <v>1696</v>
      </c>
      <c r="D63" s="579"/>
      <c r="E63" s="579"/>
      <c r="F63" s="579"/>
      <c r="G63" s="579"/>
      <c r="H63" s="579">
        <v>0</v>
      </c>
      <c r="I63" s="257"/>
      <c r="J63" s="588"/>
      <c r="K63" s="593"/>
      <c r="L63" s="257"/>
      <c r="M63" s="257"/>
      <c r="N63" s="579">
        <f>IFERROR(M63/L63,0)</f>
        <v>0</v>
      </c>
      <c r="O63" s="257"/>
      <c r="P63" s="257"/>
      <c r="Q63" s="257"/>
      <c r="R63" s="585"/>
      <c r="S63" s="579"/>
      <c r="T63" s="579"/>
      <c r="U63" s="582"/>
      <c r="V63" s="582"/>
      <c r="W63" s="582"/>
      <c r="X63" s="582"/>
      <c r="Y63" s="582"/>
      <c r="Z63" s="585">
        <f>R63-T63</f>
        <v>0</v>
      </c>
      <c r="AA63" s="579"/>
      <c r="AB63" s="257"/>
      <c r="AC63" s="579"/>
      <c r="AD63" s="579"/>
      <c r="AE63" s="257"/>
      <c r="AF63" s="257"/>
      <c r="AG63" s="257"/>
      <c r="AH63" s="257"/>
      <c r="AI63" s="257" t="str">
        <f t="shared" si="0"/>
        <v/>
      </c>
      <c r="AJ63" s="257" t="str">
        <f t="shared" si="1"/>
        <v/>
      </c>
      <c r="AK63" s="257"/>
      <c r="AL63" s="257"/>
      <c r="AM63" s="579"/>
      <c r="AN63" s="579">
        <f>AD63</f>
        <v>0</v>
      </c>
      <c r="AO63" s="579"/>
    </row>
    <row r="64" spans="1:41">
      <c r="A64" s="580"/>
      <c r="B64" s="597"/>
      <c r="C64" s="580"/>
      <c r="D64" s="580"/>
      <c r="E64" s="580"/>
      <c r="F64" s="580"/>
      <c r="G64" s="580"/>
      <c r="H64" s="580"/>
      <c r="J64" s="589"/>
      <c r="K64" s="594"/>
      <c r="N64" s="580"/>
      <c r="R64" s="586"/>
      <c r="S64" s="580"/>
      <c r="T64" s="580"/>
      <c r="U64" s="583"/>
      <c r="V64" s="583"/>
      <c r="W64" s="583"/>
      <c r="X64" s="583"/>
      <c r="Y64" s="583"/>
      <c r="Z64" s="586"/>
      <c r="AA64" s="580"/>
      <c r="AC64" s="580"/>
      <c r="AD64" s="580"/>
      <c r="AI64" s="256" t="str">
        <f t="shared" si="0"/>
        <v/>
      </c>
      <c r="AJ64" s="256" t="str">
        <f t="shared" si="1"/>
        <v/>
      </c>
      <c r="AM64" s="580"/>
      <c r="AN64" s="580"/>
      <c r="AO64" s="580"/>
    </row>
    <row r="65" spans="1:41">
      <c r="A65" s="580"/>
      <c r="B65" s="597"/>
      <c r="C65" s="580"/>
      <c r="D65" s="580"/>
      <c r="E65" s="580"/>
      <c r="F65" s="580"/>
      <c r="G65" s="580"/>
      <c r="H65" s="580"/>
      <c r="J65" s="589"/>
      <c r="K65" s="594"/>
      <c r="N65" s="580"/>
      <c r="R65" s="586"/>
      <c r="S65" s="580"/>
      <c r="T65" s="580"/>
      <c r="U65" s="583"/>
      <c r="V65" s="583"/>
      <c r="W65" s="583"/>
      <c r="X65" s="583"/>
      <c r="Y65" s="583"/>
      <c r="Z65" s="586"/>
      <c r="AA65" s="580"/>
      <c r="AC65" s="580"/>
      <c r="AD65" s="580"/>
      <c r="AI65" s="256" t="str">
        <f t="shared" si="0"/>
        <v/>
      </c>
      <c r="AJ65" s="256" t="str">
        <f t="shared" si="1"/>
        <v/>
      </c>
      <c r="AM65" s="580"/>
      <c r="AN65" s="580"/>
      <c r="AO65" s="580"/>
    </row>
    <row r="66" spans="1:41">
      <c r="A66" s="580"/>
      <c r="B66" s="597"/>
      <c r="C66" s="580"/>
      <c r="D66" s="580"/>
      <c r="E66" s="580"/>
      <c r="F66" s="580"/>
      <c r="G66" s="580"/>
      <c r="H66" s="580"/>
      <c r="J66" s="589"/>
      <c r="K66" s="594"/>
      <c r="N66" s="580"/>
      <c r="R66" s="586"/>
      <c r="S66" s="580"/>
      <c r="T66" s="580"/>
      <c r="U66" s="583"/>
      <c r="V66" s="583"/>
      <c r="W66" s="583"/>
      <c r="X66" s="583"/>
      <c r="Y66" s="583"/>
      <c r="Z66" s="586"/>
      <c r="AA66" s="580"/>
      <c r="AC66" s="580"/>
      <c r="AD66" s="580"/>
      <c r="AI66" s="256" t="str">
        <f t="shared" si="0"/>
        <v/>
      </c>
      <c r="AJ66" s="256" t="str">
        <f t="shared" si="1"/>
        <v/>
      </c>
      <c r="AM66" s="580"/>
      <c r="AN66" s="580"/>
      <c r="AO66" s="580"/>
    </row>
    <row r="67" spans="1:41">
      <c r="A67" s="580"/>
      <c r="B67" s="597"/>
      <c r="C67" s="580"/>
      <c r="D67" s="580"/>
      <c r="E67" s="580"/>
      <c r="F67" s="580"/>
      <c r="G67" s="580"/>
      <c r="H67" s="580"/>
      <c r="J67" s="589"/>
      <c r="K67" s="594"/>
      <c r="N67" s="580"/>
      <c r="R67" s="586"/>
      <c r="S67" s="580"/>
      <c r="T67" s="580"/>
      <c r="U67" s="583"/>
      <c r="V67" s="583"/>
      <c r="W67" s="583"/>
      <c r="X67" s="583"/>
      <c r="Y67" s="583"/>
      <c r="Z67" s="586"/>
      <c r="AA67" s="580"/>
      <c r="AC67" s="580"/>
      <c r="AD67" s="580"/>
      <c r="AI67" s="256" t="str">
        <f t="shared" ref="AI67:AI122" si="2">IFERROR(LEFT(AG67,FIND("T-",AG67,1)-2),"")</f>
        <v/>
      </c>
      <c r="AJ67" s="256" t="str">
        <f t="shared" ref="AJ67:AJ122" si="3">IFERROR(RIGHT(AG67,LEN(AG67)-FIND("T-",AG67,1)+1),"")</f>
        <v/>
      </c>
      <c r="AM67" s="580"/>
      <c r="AN67" s="580"/>
      <c r="AO67" s="580"/>
    </row>
    <row r="68" spans="1:41" ht="16.5" thickBot="1">
      <c r="A68" s="581"/>
      <c r="B68" s="598"/>
      <c r="C68" s="581"/>
      <c r="D68" s="581"/>
      <c r="E68" s="581"/>
      <c r="F68" s="581"/>
      <c r="G68" s="581"/>
      <c r="H68" s="581"/>
      <c r="J68" s="590"/>
      <c r="K68" s="595"/>
      <c r="N68" s="581"/>
      <c r="R68" s="587"/>
      <c r="S68" s="581"/>
      <c r="T68" s="581"/>
      <c r="U68" s="584"/>
      <c r="V68" s="584"/>
      <c r="W68" s="584"/>
      <c r="X68" s="584"/>
      <c r="Y68" s="584"/>
      <c r="Z68" s="587"/>
      <c r="AA68" s="581"/>
      <c r="AC68" s="581"/>
      <c r="AD68" s="581"/>
      <c r="AI68" s="256" t="str">
        <f t="shared" si="2"/>
        <v/>
      </c>
      <c r="AJ68" s="256" t="str">
        <f t="shared" si="3"/>
        <v/>
      </c>
      <c r="AM68" s="581"/>
      <c r="AN68" s="581"/>
      <c r="AO68" s="581"/>
    </row>
    <row r="69" spans="1:41">
      <c r="A69" s="579"/>
      <c r="B69" s="596"/>
      <c r="C69" s="579" t="s">
        <v>1696</v>
      </c>
      <c r="D69" s="579"/>
      <c r="E69" s="579"/>
      <c r="F69" s="579"/>
      <c r="G69" s="579"/>
      <c r="H69" s="579">
        <v>0</v>
      </c>
      <c r="I69" s="257"/>
      <c r="J69" s="588"/>
      <c r="K69" s="593"/>
      <c r="L69" s="257"/>
      <c r="M69" s="257"/>
      <c r="N69" s="579">
        <f>IFERROR(M69/L69,0)</f>
        <v>0</v>
      </c>
      <c r="O69" s="257"/>
      <c r="P69" s="257"/>
      <c r="Q69" s="257"/>
      <c r="R69" s="585"/>
      <c r="S69" s="579"/>
      <c r="T69" s="579"/>
      <c r="U69" s="582"/>
      <c r="V69" s="582"/>
      <c r="W69" s="582"/>
      <c r="X69" s="582"/>
      <c r="Y69" s="582"/>
      <c r="Z69" s="585">
        <f>R69-T69</f>
        <v>0</v>
      </c>
      <c r="AA69" s="579"/>
      <c r="AB69" s="257"/>
      <c r="AC69" s="579"/>
      <c r="AD69" s="579"/>
      <c r="AE69" s="257"/>
      <c r="AF69" s="257"/>
      <c r="AG69" s="257"/>
      <c r="AH69" s="257"/>
      <c r="AI69" s="257" t="str">
        <f t="shared" si="2"/>
        <v/>
      </c>
      <c r="AJ69" s="257" t="str">
        <f t="shared" si="3"/>
        <v/>
      </c>
      <c r="AK69" s="257"/>
      <c r="AL69" s="257"/>
      <c r="AM69" s="579"/>
      <c r="AN69" s="579">
        <f>AD69</f>
        <v>0</v>
      </c>
      <c r="AO69" s="579"/>
    </row>
    <row r="70" spans="1:41">
      <c r="A70" s="580"/>
      <c r="B70" s="597"/>
      <c r="C70" s="580"/>
      <c r="D70" s="580"/>
      <c r="E70" s="580"/>
      <c r="F70" s="580"/>
      <c r="G70" s="580"/>
      <c r="H70" s="580"/>
      <c r="J70" s="589"/>
      <c r="K70" s="594"/>
      <c r="N70" s="580"/>
      <c r="R70" s="586"/>
      <c r="S70" s="580"/>
      <c r="T70" s="580"/>
      <c r="U70" s="583"/>
      <c r="V70" s="583"/>
      <c r="W70" s="583"/>
      <c r="X70" s="583"/>
      <c r="Y70" s="583"/>
      <c r="Z70" s="586"/>
      <c r="AA70" s="580"/>
      <c r="AC70" s="580"/>
      <c r="AD70" s="580"/>
      <c r="AI70" s="256" t="str">
        <f t="shared" si="2"/>
        <v/>
      </c>
      <c r="AJ70" s="256" t="str">
        <f t="shared" si="3"/>
        <v/>
      </c>
      <c r="AM70" s="580"/>
      <c r="AN70" s="580"/>
      <c r="AO70" s="580"/>
    </row>
    <row r="71" spans="1:41">
      <c r="A71" s="580"/>
      <c r="B71" s="597"/>
      <c r="C71" s="580"/>
      <c r="D71" s="580"/>
      <c r="E71" s="580"/>
      <c r="F71" s="580"/>
      <c r="G71" s="580"/>
      <c r="H71" s="580"/>
      <c r="J71" s="589"/>
      <c r="K71" s="594"/>
      <c r="N71" s="580"/>
      <c r="R71" s="586"/>
      <c r="S71" s="580"/>
      <c r="T71" s="580"/>
      <c r="U71" s="583"/>
      <c r="V71" s="583"/>
      <c r="W71" s="583"/>
      <c r="X71" s="583"/>
      <c r="Y71" s="583"/>
      <c r="Z71" s="586"/>
      <c r="AA71" s="580"/>
      <c r="AC71" s="580"/>
      <c r="AD71" s="580"/>
      <c r="AI71" s="256" t="str">
        <f t="shared" si="2"/>
        <v/>
      </c>
      <c r="AJ71" s="256" t="str">
        <f t="shared" si="3"/>
        <v/>
      </c>
      <c r="AM71" s="580"/>
      <c r="AN71" s="580"/>
      <c r="AO71" s="580"/>
    </row>
    <row r="72" spans="1:41">
      <c r="A72" s="580"/>
      <c r="B72" s="597"/>
      <c r="C72" s="580"/>
      <c r="D72" s="580"/>
      <c r="E72" s="580"/>
      <c r="F72" s="580"/>
      <c r="G72" s="580"/>
      <c r="H72" s="580"/>
      <c r="J72" s="589"/>
      <c r="K72" s="594"/>
      <c r="N72" s="580"/>
      <c r="R72" s="586"/>
      <c r="S72" s="580"/>
      <c r="T72" s="580"/>
      <c r="U72" s="583"/>
      <c r="V72" s="583"/>
      <c r="W72" s="583"/>
      <c r="X72" s="583"/>
      <c r="Y72" s="583"/>
      <c r="Z72" s="586"/>
      <c r="AA72" s="580"/>
      <c r="AC72" s="580"/>
      <c r="AD72" s="580"/>
      <c r="AI72" s="256" t="str">
        <f t="shared" si="2"/>
        <v/>
      </c>
      <c r="AJ72" s="256" t="str">
        <f t="shared" si="3"/>
        <v/>
      </c>
      <c r="AM72" s="580"/>
      <c r="AN72" s="580"/>
      <c r="AO72" s="580"/>
    </row>
    <row r="73" spans="1:41">
      <c r="A73" s="580"/>
      <c r="B73" s="597"/>
      <c r="C73" s="580"/>
      <c r="D73" s="580"/>
      <c r="E73" s="580"/>
      <c r="F73" s="580"/>
      <c r="G73" s="580"/>
      <c r="H73" s="580"/>
      <c r="J73" s="589"/>
      <c r="K73" s="594"/>
      <c r="N73" s="580"/>
      <c r="R73" s="586"/>
      <c r="S73" s="580"/>
      <c r="T73" s="580"/>
      <c r="U73" s="583"/>
      <c r="V73" s="583"/>
      <c r="W73" s="583"/>
      <c r="X73" s="583"/>
      <c r="Y73" s="583"/>
      <c r="Z73" s="586"/>
      <c r="AA73" s="580"/>
      <c r="AC73" s="580"/>
      <c r="AD73" s="580"/>
      <c r="AI73" s="256" t="str">
        <f t="shared" si="2"/>
        <v/>
      </c>
      <c r="AJ73" s="256" t="str">
        <f t="shared" si="3"/>
        <v/>
      </c>
      <c r="AM73" s="580"/>
      <c r="AN73" s="580"/>
      <c r="AO73" s="580"/>
    </row>
    <row r="74" spans="1:41" ht="16.5" thickBot="1">
      <c r="A74" s="581"/>
      <c r="B74" s="598"/>
      <c r="C74" s="581"/>
      <c r="D74" s="581"/>
      <c r="E74" s="581"/>
      <c r="F74" s="581"/>
      <c r="G74" s="581"/>
      <c r="H74" s="581"/>
      <c r="J74" s="590"/>
      <c r="K74" s="595"/>
      <c r="N74" s="581"/>
      <c r="R74" s="587"/>
      <c r="S74" s="581"/>
      <c r="T74" s="581"/>
      <c r="U74" s="584"/>
      <c r="V74" s="584"/>
      <c r="W74" s="584"/>
      <c r="X74" s="584"/>
      <c r="Y74" s="584"/>
      <c r="Z74" s="587"/>
      <c r="AA74" s="581"/>
      <c r="AC74" s="581"/>
      <c r="AD74" s="581"/>
      <c r="AI74" s="256" t="str">
        <f t="shared" si="2"/>
        <v/>
      </c>
      <c r="AJ74" s="256" t="str">
        <f t="shared" si="3"/>
        <v/>
      </c>
      <c r="AM74" s="581"/>
      <c r="AN74" s="581"/>
      <c r="AO74" s="581"/>
    </row>
    <row r="75" spans="1:41">
      <c r="A75" s="579"/>
      <c r="B75" s="596"/>
      <c r="C75" s="579" t="s">
        <v>1696</v>
      </c>
      <c r="D75" s="579"/>
      <c r="E75" s="579"/>
      <c r="F75" s="579"/>
      <c r="G75" s="579"/>
      <c r="H75" s="579">
        <v>0</v>
      </c>
      <c r="I75" s="257"/>
      <c r="J75" s="588"/>
      <c r="K75" s="593"/>
      <c r="L75" s="257"/>
      <c r="M75" s="257"/>
      <c r="N75" s="579">
        <f>IFERROR(M75/L75,0)</f>
        <v>0</v>
      </c>
      <c r="O75" s="257"/>
      <c r="P75" s="257"/>
      <c r="Q75" s="257"/>
      <c r="R75" s="585"/>
      <c r="S75" s="579"/>
      <c r="T75" s="579"/>
      <c r="U75" s="582"/>
      <c r="V75" s="582"/>
      <c r="W75" s="582"/>
      <c r="X75" s="582"/>
      <c r="Y75" s="582"/>
      <c r="Z75" s="585">
        <f>R75-T75</f>
        <v>0</v>
      </c>
      <c r="AA75" s="579"/>
      <c r="AB75" s="257"/>
      <c r="AC75" s="579"/>
      <c r="AD75" s="579"/>
      <c r="AE75" s="257"/>
      <c r="AF75" s="257"/>
      <c r="AG75" s="257"/>
      <c r="AH75" s="257"/>
      <c r="AI75" s="257" t="str">
        <f t="shared" si="2"/>
        <v/>
      </c>
      <c r="AJ75" s="257" t="str">
        <f t="shared" si="3"/>
        <v/>
      </c>
      <c r="AK75" s="257"/>
      <c r="AL75" s="257"/>
      <c r="AM75" s="579"/>
      <c r="AN75" s="579">
        <f>AD75</f>
        <v>0</v>
      </c>
      <c r="AO75" s="579"/>
    </row>
    <row r="76" spans="1:41">
      <c r="A76" s="580"/>
      <c r="B76" s="597"/>
      <c r="C76" s="580"/>
      <c r="D76" s="580"/>
      <c r="E76" s="580"/>
      <c r="F76" s="580"/>
      <c r="G76" s="580"/>
      <c r="H76" s="580"/>
      <c r="J76" s="589"/>
      <c r="K76" s="594"/>
      <c r="N76" s="580"/>
      <c r="R76" s="586"/>
      <c r="S76" s="580"/>
      <c r="T76" s="580"/>
      <c r="U76" s="583"/>
      <c r="V76" s="583"/>
      <c r="W76" s="583"/>
      <c r="X76" s="583"/>
      <c r="Y76" s="583"/>
      <c r="Z76" s="586"/>
      <c r="AA76" s="580"/>
      <c r="AC76" s="580"/>
      <c r="AD76" s="580"/>
      <c r="AI76" s="256" t="str">
        <f t="shared" si="2"/>
        <v/>
      </c>
      <c r="AJ76" s="256" t="str">
        <f t="shared" si="3"/>
        <v/>
      </c>
      <c r="AM76" s="580"/>
      <c r="AN76" s="580"/>
      <c r="AO76" s="580"/>
    </row>
    <row r="77" spans="1:41">
      <c r="A77" s="580"/>
      <c r="B77" s="597"/>
      <c r="C77" s="580"/>
      <c r="D77" s="580"/>
      <c r="E77" s="580"/>
      <c r="F77" s="580"/>
      <c r="G77" s="580"/>
      <c r="H77" s="580"/>
      <c r="J77" s="589"/>
      <c r="K77" s="594"/>
      <c r="N77" s="580"/>
      <c r="R77" s="586"/>
      <c r="S77" s="580"/>
      <c r="T77" s="580"/>
      <c r="U77" s="583"/>
      <c r="V77" s="583"/>
      <c r="W77" s="583"/>
      <c r="X77" s="583"/>
      <c r="Y77" s="583"/>
      <c r="Z77" s="586"/>
      <c r="AA77" s="580"/>
      <c r="AC77" s="580"/>
      <c r="AD77" s="580"/>
      <c r="AI77" s="256" t="str">
        <f t="shared" si="2"/>
        <v/>
      </c>
      <c r="AJ77" s="256" t="str">
        <f t="shared" si="3"/>
        <v/>
      </c>
      <c r="AM77" s="580"/>
      <c r="AN77" s="580"/>
      <c r="AO77" s="580"/>
    </row>
    <row r="78" spans="1:41">
      <c r="A78" s="580"/>
      <c r="B78" s="597"/>
      <c r="C78" s="580"/>
      <c r="D78" s="580"/>
      <c r="E78" s="580"/>
      <c r="F78" s="580"/>
      <c r="G78" s="580"/>
      <c r="H78" s="580"/>
      <c r="J78" s="589"/>
      <c r="K78" s="594"/>
      <c r="N78" s="580"/>
      <c r="R78" s="586"/>
      <c r="S78" s="580"/>
      <c r="T78" s="580"/>
      <c r="U78" s="583"/>
      <c r="V78" s="583"/>
      <c r="W78" s="583"/>
      <c r="X78" s="583"/>
      <c r="Y78" s="583"/>
      <c r="Z78" s="586"/>
      <c r="AA78" s="580"/>
      <c r="AC78" s="580"/>
      <c r="AD78" s="580"/>
      <c r="AI78" s="256" t="str">
        <f t="shared" si="2"/>
        <v/>
      </c>
      <c r="AJ78" s="256" t="str">
        <f t="shared" si="3"/>
        <v/>
      </c>
      <c r="AM78" s="580"/>
      <c r="AN78" s="580"/>
      <c r="AO78" s="580"/>
    </row>
    <row r="79" spans="1:41">
      <c r="A79" s="580"/>
      <c r="B79" s="597"/>
      <c r="C79" s="580"/>
      <c r="D79" s="580"/>
      <c r="E79" s="580"/>
      <c r="F79" s="580"/>
      <c r="G79" s="580"/>
      <c r="H79" s="580"/>
      <c r="J79" s="589"/>
      <c r="K79" s="594"/>
      <c r="N79" s="580"/>
      <c r="R79" s="586"/>
      <c r="S79" s="580"/>
      <c r="T79" s="580"/>
      <c r="U79" s="583"/>
      <c r="V79" s="583"/>
      <c r="W79" s="583"/>
      <c r="X79" s="583"/>
      <c r="Y79" s="583"/>
      <c r="Z79" s="586"/>
      <c r="AA79" s="580"/>
      <c r="AC79" s="580"/>
      <c r="AD79" s="580"/>
      <c r="AI79" s="256" t="str">
        <f t="shared" si="2"/>
        <v/>
      </c>
      <c r="AJ79" s="256" t="str">
        <f t="shared" si="3"/>
        <v/>
      </c>
      <c r="AM79" s="580"/>
      <c r="AN79" s="580"/>
      <c r="AO79" s="580"/>
    </row>
    <row r="80" spans="1:41" ht="16.5" thickBot="1">
      <c r="A80" s="581"/>
      <c r="B80" s="598"/>
      <c r="C80" s="581"/>
      <c r="D80" s="581"/>
      <c r="E80" s="581"/>
      <c r="F80" s="581"/>
      <c r="G80" s="581"/>
      <c r="H80" s="581"/>
      <c r="J80" s="590"/>
      <c r="K80" s="595"/>
      <c r="N80" s="581"/>
      <c r="R80" s="587"/>
      <c r="S80" s="581"/>
      <c r="T80" s="581"/>
      <c r="U80" s="584"/>
      <c r="V80" s="584"/>
      <c r="W80" s="584"/>
      <c r="X80" s="584"/>
      <c r="Y80" s="584"/>
      <c r="Z80" s="587"/>
      <c r="AA80" s="581"/>
      <c r="AC80" s="581"/>
      <c r="AD80" s="581"/>
      <c r="AI80" s="256" t="str">
        <f t="shared" si="2"/>
        <v/>
      </c>
      <c r="AJ80" s="256" t="str">
        <f t="shared" si="3"/>
        <v/>
      </c>
      <c r="AM80" s="581"/>
      <c r="AN80" s="581"/>
      <c r="AO80" s="581"/>
    </row>
    <row r="81" spans="1:41">
      <c r="A81" s="579"/>
      <c r="B81" s="596"/>
      <c r="C81" s="579" t="s">
        <v>1696</v>
      </c>
      <c r="D81" s="579"/>
      <c r="E81" s="579"/>
      <c r="F81" s="579"/>
      <c r="G81" s="579"/>
      <c r="H81" s="579">
        <v>0</v>
      </c>
      <c r="I81" s="257"/>
      <c r="J81" s="588"/>
      <c r="K81" s="593"/>
      <c r="L81" s="257"/>
      <c r="M81" s="257"/>
      <c r="N81" s="579">
        <f>IFERROR(M81/L81,0)</f>
        <v>0</v>
      </c>
      <c r="O81" s="257"/>
      <c r="P81" s="257"/>
      <c r="Q81" s="257"/>
      <c r="R81" s="585"/>
      <c r="S81" s="579"/>
      <c r="T81" s="579"/>
      <c r="U81" s="582"/>
      <c r="V81" s="582"/>
      <c r="W81" s="582"/>
      <c r="X81" s="582"/>
      <c r="Y81" s="582"/>
      <c r="Z81" s="585">
        <f>R81-T81</f>
        <v>0</v>
      </c>
      <c r="AA81" s="579"/>
      <c r="AB81" s="257"/>
      <c r="AC81" s="579"/>
      <c r="AD81" s="579"/>
      <c r="AE81" s="257"/>
      <c r="AF81" s="257"/>
      <c r="AG81" s="257"/>
      <c r="AH81" s="257"/>
      <c r="AI81" s="257" t="str">
        <f t="shared" si="2"/>
        <v/>
      </c>
      <c r="AJ81" s="257" t="str">
        <f t="shared" si="3"/>
        <v/>
      </c>
      <c r="AK81" s="257"/>
      <c r="AL81" s="257"/>
      <c r="AM81" s="579"/>
      <c r="AN81" s="579">
        <f>AD81</f>
        <v>0</v>
      </c>
      <c r="AO81" s="579"/>
    </row>
    <row r="82" spans="1:41">
      <c r="A82" s="580"/>
      <c r="B82" s="597"/>
      <c r="C82" s="580"/>
      <c r="D82" s="580"/>
      <c r="E82" s="580"/>
      <c r="F82" s="580"/>
      <c r="G82" s="580"/>
      <c r="H82" s="580"/>
      <c r="J82" s="589"/>
      <c r="K82" s="594"/>
      <c r="N82" s="580"/>
      <c r="R82" s="586"/>
      <c r="S82" s="580"/>
      <c r="T82" s="580"/>
      <c r="U82" s="583"/>
      <c r="V82" s="583"/>
      <c r="W82" s="583"/>
      <c r="X82" s="583"/>
      <c r="Y82" s="583"/>
      <c r="Z82" s="586"/>
      <c r="AA82" s="580"/>
      <c r="AC82" s="580"/>
      <c r="AD82" s="580"/>
      <c r="AI82" s="256" t="str">
        <f t="shared" si="2"/>
        <v/>
      </c>
      <c r="AJ82" s="256" t="str">
        <f t="shared" si="3"/>
        <v/>
      </c>
      <c r="AM82" s="580"/>
      <c r="AN82" s="580"/>
      <c r="AO82" s="580"/>
    </row>
    <row r="83" spans="1:41">
      <c r="A83" s="580"/>
      <c r="B83" s="597"/>
      <c r="C83" s="580"/>
      <c r="D83" s="580"/>
      <c r="E83" s="580"/>
      <c r="F83" s="580"/>
      <c r="G83" s="580"/>
      <c r="H83" s="580"/>
      <c r="J83" s="589"/>
      <c r="K83" s="594"/>
      <c r="N83" s="580"/>
      <c r="R83" s="586"/>
      <c r="S83" s="580"/>
      <c r="T83" s="580"/>
      <c r="U83" s="583"/>
      <c r="V83" s="583"/>
      <c r="W83" s="583"/>
      <c r="X83" s="583"/>
      <c r="Y83" s="583"/>
      <c r="Z83" s="586"/>
      <c r="AA83" s="580"/>
      <c r="AC83" s="580"/>
      <c r="AD83" s="580"/>
      <c r="AI83" s="256" t="str">
        <f t="shared" si="2"/>
        <v/>
      </c>
      <c r="AJ83" s="256" t="str">
        <f t="shared" si="3"/>
        <v/>
      </c>
      <c r="AM83" s="580"/>
      <c r="AN83" s="580"/>
      <c r="AO83" s="580"/>
    </row>
    <row r="84" spans="1:41">
      <c r="A84" s="580"/>
      <c r="B84" s="597"/>
      <c r="C84" s="580"/>
      <c r="D84" s="580"/>
      <c r="E84" s="580"/>
      <c r="F84" s="580"/>
      <c r="G84" s="580"/>
      <c r="H84" s="580"/>
      <c r="J84" s="589"/>
      <c r="K84" s="594"/>
      <c r="N84" s="580"/>
      <c r="R84" s="586"/>
      <c r="S84" s="580"/>
      <c r="T84" s="580"/>
      <c r="U84" s="583"/>
      <c r="V84" s="583"/>
      <c r="W84" s="583"/>
      <c r="X84" s="583"/>
      <c r="Y84" s="583"/>
      <c r="Z84" s="586"/>
      <c r="AA84" s="580"/>
      <c r="AC84" s="580"/>
      <c r="AD84" s="580"/>
      <c r="AI84" s="256" t="str">
        <f t="shared" si="2"/>
        <v/>
      </c>
      <c r="AJ84" s="256" t="str">
        <f t="shared" si="3"/>
        <v/>
      </c>
      <c r="AM84" s="580"/>
      <c r="AN84" s="580"/>
      <c r="AO84" s="580"/>
    </row>
    <row r="85" spans="1:41">
      <c r="A85" s="580"/>
      <c r="B85" s="597"/>
      <c r="C85" s="580"/>
      <c r="D85" s="580"/>
      <c r="E85" s="580"/>
      <c r="F85" s="580"/>
      <c r="G85" s="580"/>
      <c r="H85" s="580"/>
      <c r="J85" s="589"/>
      <c r="K85" s="594"/>
      <c r="N85" s="580"/>
      <c r="R85" s="586"/>
      <c r="S85" s="580"/>
      <c r="T85" s="580"/>
      <c r="U85" s="583"/>
      <c r="V85" s="583"/>
      <c r="W85" s="583"/>
      <c r="X85" s="583"/>
      <c r="Y85" s="583"/>
      <c r="Z85" s="586"/>
      <c r="AA85" s="580"/>
      <c r="AC85" s="580"/>
      <c r="AD85" s="580"/>
      <c r="AI85" s="256" t="str">
        <f t="shared" si="2"/>
        <v/>
      </c>
      <c r="AJ85" s="256" t="str">
        <f t="shared" si="3"/>
        <v/>
      </c>
      <c r="AM85" s="580"/>
      <c r="AN85" s="580"/>
      <c r="AO85" s="580"/>
    </row>
    <row r="86" spans="1:41" ht="16.5" thickBot="1">
      <c r="A86" s="581"/>
      <c r="B86" s="598"/>
      <c r="C86" s="581"/>
      <c r="D86" s="581"/>
      <c r="E86" s="581"/>
      <c r="F86" s="581"/>
      <c r="G86" s="581"/>
      <c r="H86" s="581"/>
      <c r="J86" s="590"/>
      <c r="K86" s="595"/>
      <c r="N86" s="581"/>
      <c r="R86" s="587"/>
      <c r="S86" s="581"/>
      <c r="T86" s="581"/>
      <c r="U86" s="584"/>
      <c r="V86" s="584"/>
      <c r="W86" s="584"/>
      <c r="X86" s="584"/>
      <c r="Y86" s="584"/>
      <c r="Z86" s="587"/>
      <c r="AA86" s="581"/>
      <c r="AC86" s="581"/>
      <c r="AD86" s="581"/>
      <c r="AI86" s="256" t="str">
        <f t="shared" si="2"/>
        <v/>
      </c>
      <c r="AJ86" s="256" t="str">
        <f t="shared" si="3"/>
        <v/>
      </c>
      <c r="AM86" s="581"/>
      <c r="AN86" s="581"/>
      <c r="AO86" s="581"/>
    </row>
    <row r="87" spans="1:41">
      <c r="A87" s="579"/>
      <c r="B87" s="596"/>
      <c r="C87" s="579" t="s">
        <v>1696</v>
      </c>
      <c r="D87" s="579"/>
      <c r="E87" s="579"/>
      <c r="F87" s="579"/>
      <c r="G87" s="579"/>
      <c r="H87" s="579">
        <v>0</v>
      </c>
      <c r="I87" s="257"/>
      <c r="J87" s="588"/>
      <c r="K87" s="593"/>
      <c r="L87" s="257"/>
      <c r="M87" s="257"/>
      <c r="N87" s="579">
        <f>IFERROR(M87/L87,0)</f>
        <v>0</v>
      </c>
      <c r="O87" s="257"/>
      <c r="P87" s="257"/>
      <c r="Q87" s="257"/>
      <c r="R87" s="585"/>
      <c r="S87" s="579"/>
      <c r="T87" s="579"/>
      <c r="U87" s="582"/>
      <c r="V87" s="582"/>
      <c r="W87" s="582"/>
      <c r="X87" s="582"/>
      <c r="Y87" s="582"/>
      <c r="Z87" s="585">
        <f>R87-T87</f>
        <v>0</v>
      </c>
      <c r="AA87" s="579"/>
      <c r="AB87" s="257"/>
      <c r="AC87" s="579"/>
      <c r="AD87" s="579"/>
      <c r="AE87" s="257"/>
      <c r="AF87" s="257"/>
      <c r="AG87" s="257"/>
      <c r="AH87" s="257"/>
      <c r="AI87" s="257" t="str">
        <f t="shared" si="2"/>
        <v/>
      </c>
      <c r="AJ87" s="257" t="str">
        <f t="shared" si="3"/>
        <v/>
      </c>
      <c r="AK87" s="257"/>
      <c r="AL87" s="257"/>
      <c r="AM87" s="579"/>
      <c r="AN87" s="579">
        <f>AD87</f>
        <v>0</v>
      </c>
      <c r="AO87" s="579"/>
    </row>
    <row r="88" spans="1:41">
      <c r="A88" s="580"/>
      <c r="B88" s="597"/>
      <c r="C88" s="580"/>
      <c r="D88" s="580"/>
      <c r="E88" s="580"/>
      <c r="F88" s="580"/>
      <c r="G88" s="580"/>
      <c r="H88" s="580"/>
      <c r="J88" s="589"/>
      <c r="K88" s="594"/>
      <c r="N88" s="580"/>
      <c r="R88" s="586"/>
      <c r="S88" s="580"/>
      <c r="T88" s="580"/>
      <c r="U88" s="583"/>
      <c r="V88" s="583"/>
      <c r="W88" s="583"/>
      <c r="X88" s="583"/>
      <c r="Y88" s="583"/>
      <c r="Z88" s="586"/>
      <c r="AA88" s="580"/>
      <c r="AC88" s="580"/>
      <c r="AD88" s="580"/>
      <c r="AI88" s="256" t="str">
        <f t="shared" si="2"/>
        <v/>
      </c>
      <c r="AJ88" s="256" t="str">
        <f t="shared" si="3"/>
        <v/>
      </c>
      <c r="AM88" s="580"/>
      <c r="AN88" s="580"/>
      <c r="AO88" s="580"/>
    </row>
    <row r="89" spans="1:41">
      <c r="A89" s="580"/>
      <c r="B89" s="597"/>
      <c r="C89" s="580"/>
      <c r="D89" s="580"/>
      <c r="E89" s="580"/>
      <c r="F89" s="580"/>
      <c r="G89" s="580"/>
      <c r="H89" s="580"/>
      <c r="J89" s="589"/>
      <c r="K89" s="594"/>
      <c r="N89" s="580"/>
      <c r="R89" s="586"/>
      <c r="S89" s="580"/>
      <c r="T89" s="580"/>
      <c r="U89" s="583"/>
      <c r="V89" s="583"/>
      <c r="W89" s="583"/>
      <c r="X89" s="583"/>
      <c r="Y89" s="583"/>
      <c r="Z89" s="586"/>
      <c r="AA89" s="580"/>
      <c r="AC89" s="580"/>
      <c r="AD89" s="580"/>
      <c r="AI89" s="256" t="str">
        <f t="shared" si="2"/>
        <v/>
      </c>
      <c r="AJ89" s="256" t="str">
        <f t="shared" si="3"/>
        <v/>
      </c>
      <c r="AM89" s="580"/>
      <c r="AN89" s="580"/>
      <c r="AO89" s="580"/>
    </row>
    <row r="90" spans="1:41">
      <c r="A90" s="580"/>
      <c r="B90" s="597"/>
      <c r="C90" s="580"/>
      <c r="D90" s="580"/>
      <c r="E90" s="580"/>
      <c r="F90" s="580"/>
      <c r="G90" s="580"/>
      <c r="H90" s="580"/>
      <c r="J90" s="589"/>
      <c r="K90" s="594"/>
      <c r="N90" s="580"/>
      <c r="R90" s="586"/>
      <c r="S90" s="580"/>
      <c r="T90" s="580"/>
      <c r="U90" s="583"/>
      <c r="V90" s="583"/>
      <c r="W90" s="583"/>
      <c r="X90" s="583"/>
      <c r="Y90" s="583"/>
      <c r="Z90" s="586"/>
      <c r="AA90" s="580"/>
      <c r="AC90" s="580"/>
      <c r="AD90" s="580"/>
      <c r="AI90" s="256" t="str">
        <f t="shared" si="2"/>
        <v/>
      </c>
      <c r="AJ90" s="256" t="str">
        <f t="shared" si="3"/>
        <v/>
      </c>
      <c r="AM90" s="580"/>
      <c r="AN90" s="580"/>
      <c r="AO90" s="580"/>
    </row>
    <row r="91" spans="1:41">
      <c r="A91" s="580"/>
      <c r="B91" s="597"/>
      <c r="C91" s="580"/>
      <c r="D91" s="580"/>
      <c r="E91" s="580"/>
      <c r="F91" s="580"/>
      <c r="G91" s="580"/>
      <c r="H91" s="580"/>
      <c r="J91" s="589"/>
      <c r="K91" s="594"/>
      <c r="N91" s="580"/>
      <c r="R91" s="586"/>
      <c r="S91" s="580"/>
      <c r="T91" s="580"/>
      <c r="U91" s="583"/>
      <c r="V91" s="583"/>
      <c r="W91" s="583"/>
      <c r="X91" s="583"/>
      <c r="Y91" s="583"/>
      <c r="Z91" s="586"/>
      <c r="AA91" s="580"/>
      <c r="AC91" s="580"/>
      <c r="AD91" s="580"/>
      <c r="AI91" s="256" t="str">
        <f t="shared" si="2"/>
        <v/>
      </c>
      <c r="AJ91" s="256" t="str">
        <f t="shared" si="3"/>
        <v/>
      </c>
      <c r="AM91" s="580"/>
      <c r="AN91" s="580"/>
      <c r="AO91" s="580"/>
    </row>
    <row r="92" spans="1:41" ht="16.5" thickBot="1">
      <c r="A92" s="581"/>
      <c r="B92" s="598"/>
      <c r="C92" s="581"/>
      <c r="D92" s="581"/>
      <c r="E92" s="581"/>
      <c r="F92" s="581"/>
      <c r="G92" s="581"/>
      <c r="H92" s="581"/>
      <c r="J92" s="590"/>
      <c r="K92" s="595"/>
      <c r="N92" s="581"/>
      <c r="R92" s="587"/>
      <c r="S92" s="581"/>
      <c r="T92" s="581"/>
      <c r="U92" s="584"/>
      <c r="V92" s="584"/>
      <c r="W92" s="584"/>
      <c r="X92" s="584"/>
      <c r="Y92" s="584"/>
      <c r="Z92" s="587"/>
      <c r="AA92" s="581"/>
      <c r="AC92" s="581"/>
      <c r="AD92" s="581"/>
      <c r="AI92" s="256" t="str">
        <f t="shared" si="2"/>
        <v/>
      </c>
      <c r="AJ92" s="256" t="str">
        <f t="shared" si="3"/>
        <v/>
      </c>
      <c r="AM92" s="581"/>
      <c r="AN92" s="581"/>
      <c r="AO92" s="581"/>
    </row>
    <row r="93" spans="1:41">
      <c r="A93" s="579"/>
      <c r="B93" s="596"/>
      <c r="C93" s="579" t="s">
        <v>1696</v>
      </c>
      <c r="D93" s="579"/>
      <c r="E93" s="579"/>
      <c r="F93" s="579"/>
      <c r="G93" s="579"/>
      <c r="H93" s="579">
        <v>0</v>
      </c>
      <c r="I93" s="257"/>
      <c r="J93" s="588"/>
      <c r="K93" s="593"/>
      <c r="L93" s="257"/>
      <c r="M93" s="257"/>
      <c r="N93" s="579">
        <f>IFERROR(M93/L93,0)</f>
        <v>0</v>
      </c>
      <c r="O93" s="257"/>
      <c r="P93" s="257"/>
      <c r="Q93" s="257"/>
      <c r="R93" s="585"/>
      <c r="S93" s="579"/>
      <c r="T93" s="579"/>
      <c r="U93" s="582"/>
      <c r="V93" s="582"/>
      <c r="W93" s="582"/>
      <c r="X93" s="582"/>
      <c r="Y93" s="582"/>
      <c r="Z93" s="585">
        <f>R93-T93</f>
        <v>0</v>
      </c>
      <c r="AA93" s="579"/>
      <c r="AB93" s="257"/>
      <c r="AC93" s="579"/>
      <c r="AD93" s="579"/>
      <c r="AE93" s="257"/>
      <c r="AF93" s="257"/>
      <c r="AG93" s="257"/>
      <c r="AH93" s="257"/>
      <c r="AI93" s="257" t="str">
        <f t="shared" si="2"/>
        <v/>
      </c>
      <c r="AJ93" s="257" t="str">
        <f t="shared" si="3"/>
        <v/>
      </c>
      <c r="AK93" s="257"/>
      <c r="AL93" s="257"/>
      <c r="AM93" s="579"/>
      <c r="AN93" s="579">
        <f>AD93</f>
        <v>0</v>
      </c>
      <c r="AO93" s="579"/>
    </row>
    <row r="94" spans="1:41">
      <c r="A94" s="580"/>
      <c r="B94" s="597"/>
      <c r="C94" s="580"/>
      <c r="D94" s="580"/>
      <c r="E94" s="580"/>
      <c r="F94" s="580"/>
      <c r="G94" s="580"/>
      <c r="H94" s="580"/>
      <c r="J94" s="589"/>
      <c r="K94" s="594"/>
      <c r="N94" s="580"/>
      <c r="R94" s="586"/>
      <c r="S94" s="580"/>
      <c r="T94" s="580"/>
      <c r="U94" s="583"/>
      <c r="V94" s="583"/>
      <c r="W94" s="583"/>
      <c r="X94" s="583"/>
      <c r="Y94" s="583"/>
      <c r="Z94" s="586"/>
      <c r="AA94" s="580"/>
      <c r="AC94" s="580"/>
      <c r="AD94" s="580"/>
      <c r="AI94" s="256" t="str">
        <f t="shared" si="2"/>
        <v/>
      </c>
      <c r="AJ94" s="256" t="str">
        <f t="shared" si="3"/>
        <v/>
      </c>
      <c r="AM94" s="580"/>
      <c r="AN94" s="580"/>
      <c r="AO94" s="580"/>
    </row>
    <row r="95" spans="1:41">
      <c r="A95" s="580"/>
      <c r="B95" s="597"/>
      <c r="C95" s="580"/>
      <c r="D95" s="580"/>
      <c r="E95" s="580"/>
      <c r="F95" s="580"/>
      <c r="G95" s="580"/>
      <c r="H95" s="580"/>
      <c r="J95" s="589"/>
      <c r="K95" s="594"/>
      <c r="N95" s="580"/>
      <c r="R95" s="586"/>
      <c r="S95" s="580"/>
      <c r="T95" s="580"/>
      <c r="U95" s="583"/>
      <c r="V95" s="583"/>
      <c r="W95" s="583"/>
      <c r="X95" s="583"/>
      <c r="Y95" s="583"/>
      <c r="Z95" s="586"/>
      <c r="AA95" s="580"/>
      <c r="AC95" s="580"/>
      <c r="AD95" s="580"/>
      <c r="AI95" s="256" t="str">
        <f t="shared" si="2"/>
        <v/>
      </c>
      <c r="AJ95" s="256" t="str">
        <f t="shared" si="3"/>
        <v/>
      </c>
      <c r="AM95" s="580"/>
      <c r="AN95" s="580"/>
      <c r="AO95" s="580"/>
    </row>
    <row r="96" spans="1:41">
      <c r="A96" s="580"/>
      <c r="B96" s="597"/>
      <c r="C96" s="580"/>
      <c r="D96" s="580"/>
      <c r="E96" s="580"/>
      <c r="F96" s="580"/>
      <c r="G96" s="580"/>
      <c r="H96" s="580"/>
      <c r="J96" s="589"/>
      <c r="K96" s="594"/>
      <c r="N96" s="580"/>
      <c r="R96" s="586"/>
      <c r="S96" s="580"/>
      <c r="T96" s="580"/>
      <c r="U96" s="583"/>
      <c r="V96" s="583"/>
      <c r="W96" s="583"/>
      <c r="X96" s="583"/>
      <c r="Y96" s="583"/>
      <c r="Z96" s="586"/>
      <c r="AA96" s="580"/>
      <c r="AC96" s="580"/>
      <c r="AD96" s="580"/>
      <c r="AI96" s="256" t="str">
        <f t="shared" si="2"/>
        <v/>
      </c>
      <c r="AJ96" s="256" t="str">
        <f t="shared" si="3"/>
        <v/>
      </c>
      <c r="AM96" s="580"/>
      <c r="AN96" s="580"/>
      <c r="AO96" s="580"/>
    </row>
    <row r="97" spans="1:41">
      <c r="A97" s="580"/>
      <c r="B97" s="597"/>
      <c r="C97" s="580"/>
      <c r="D97" s="580"/>
      <c r="E97" s="580"/>
      <c r="F97" s="580"/>
      <c r="G97" s="580"/>
      <c r="H97" s="580"/>
      <c r="J97" s="589"/>
      <c r="K97" s="594"/>
      <c r="N97" s="580"/>
      <c r="R97" s="586"/>
      <c r="S97" s="580"/>
      <c r="T97" s="580"/>
      <c r="U97" s="583"/>
      <c r="V97" s="583"/>
      <c r="W97" s="583"/>
      <c r="X97" s="583"/>
      <c r="Y97" s="583"/>
      <c r="Z97" s="586"/>
      <c r="AA97" s="580"/>
      <c r="AC97" s="580"/>
      <c r="AD97" s="580"/>
      <c r="AI97" s="256" t="str">
        <f t="shared" si="2"/>
        <v/>
      </c>
      <c r="AJ97" s="256" t="str">
        <f t="shared" si="3"/>
        <v/>
      </c>
      <c r="AM97" s="580"/>
      <c r="AN97" s="580"/>
      <c r="AO97" s="580"/>
    </row>
    <row r="98" spans="1:41" ht="16.5" thickBot="1">
      <c r="A98" s="581"/>
      <c r="B98" s="598"/>
      <c r="C98" s="581"/>
      <c r="D98" s="581"/>
      <c r="E98" s="581"/>
      <c r="F98" s="581"/>
      <c r="G98" s="581"/>
      <c r="H98" s="581"/>
      <c r="J98" s="590"/>
      <c r="K98" s="595"/>
      <c r="N98" s="581"/>
      <c r="R98" s="587"/>
      <c r="S98" s="581"/>
      <c r="T98" s="581"/>
      <c r="U98" s="584"/>
      <c r="V98" s="584"/>
      <c r="W98" s="584"/>
      <c r="X98" s="584"/>
      <c r="Y98" s="584"/>
      <c r="Z98" s="587"/>
      <c r="AA98" s="581"/>
      <c r="AC98" s="581"/>
      <c r="AD98" s="581"/>
      <c r="AI98" s="256" t="str">
        <f t="shared" si="2"/>
        <v/>
      </c>
      <c r="AJ98" s="256" t="str">
        <f t="shared" si="3"/>
        <v/>
      </c>
      <c r="AM98" s="581"/>
      <c r="AN98" s="581"/>
      <c r="AO98" s="581"/>
    </row>
    <row r="99" spans="1:41">
      <c r="A99" s="579"/>
      <c r="B99" s="596"/>
      <c r="C99" s="579" t="s">
        <v>1696</v>
      </c>
      <c r="D99" s="579"/>
      <c r="E99" s="579"/>
      <c r="F99" s="579"/>
      <c r="G99" s="579"/>
      <c r="H99" s="579">
        <v>0</v>
      </c>
      <c r="I99" s="257"/>
      <c r="J99" s="588"/>
      <c r="K99" s="593"/>
      <c r="L99" s="257"/>
      <c r="M99" s="257"/>
      <c r="N99" s="579">
        <f>IFERROR(M99/L99,0)</f>
        <v>0</v>
      </c>
      <c r="O99" s="257"/>
      <c r="P99" s="257"/>
      <c r="Q99" s="257"/>
      <c r="R99" s="585"/>
      <c r="S99" s="579"/>
      <c r="T99" s="579"/>
      <c r="U99" s="582"/>
      <c r="V99" s="582"/>
      <c r="W99" s="582"/>
      <c r="X99" s="582"/>
      <c r="Y99" s="582"/>
      <c r="Z99" s="585">
        <f>R99-T99</f>
        <v>0</v>
      </c>
      <c r="AA99" s="579"/>
      <c r="AB99" s="257"/>
      <c r="AC99" s="579"/>
      <c r="AD99" s="579"/>
      <c r="AE99" s="257"/>
      <c r="AF99" s="257"/>
      <c r="AG99" s="257"/>
      <c r="AH99" s="257"/>
      <c r="AI99" s="257" t="str">
        <f t="shared" si="2"/>
        <v/>
      </c>
      <c r="AJ99" s="257" t="str">
        <f t="shared" si="3"/>
        <v/>
      </c>
      <c r="AK99" s="257"/>
      <c r="AL99" s="257"/>
      <c r="AM99" s="579"/>
      <c r="AN99" s="579">
        <f>AD99</f>
        <v>0</v>
      </c>
      <c r="AO99" s="579"/>
    </row>
    <row r="100" spans="1:41">
      <c r="A100" s="580"/>
      <c r="B100" s="597"/>
      <c r="C100" s="580"/>
      <c r="D100" s="580"/>
      <c r="E100" s="580"/>
      <c r="F100" s="580"/>
      <c r="G100" s="580"/>
      <c r="H100" s="580"/>
      <c r="J100" s="589"/>
      <c r="K100" s="594"/>
      <c r="N100" s="580"/>
      <c r="R100" s="586"/>
      <c r="S100" s="580"/>
      <c r="T100" s="580"/>
      <c r="U100" s="583"/>
      <c r="V100" s="583"/>
      <c r="W100" s="583"/>
      <c r="X100" s="583"/>
      <c r="Y100" s="583"/>
      <c r="Z100" s="586"/>
      <c r="AA100" s="580"/>
      <c r="AC100" s="580"/>
      <c r="AD100" s="580"/>
      <c r="AI100" s="256" t="str">
        <f t="shared" si="2"/>
        <v/>
      </c>
      <c r="AJ100" s="256" t="str">
        <f t="shared" si="3"/>
        <v/>
      </c>
      <c r="AM100" s="580"/>
      <c r="AN100" s="580"/>
      <c r="AO100" s="580"/>
    </row>
    <row r="101" spans="1:41">
      <c r="A101" s="580"/>
      <c r="B101" s="597"/>
      <c r="C101" s="580"/>
      <c r="D101" s="580"/>
      <c r="E101" s="580"/>
      <c r="F101" s="580"/>
      <c r="G101" s="580"/>
      <c r="H101" s="580"/>
      <c r="J101" s="589"/>
      <c r="K101" s="594"/>
      <c r="N101" s="580"/>
      <c r="R101" s="586"/>
      <c r="S101" s="580"/>
      <c r="T101" s="580"/>
      <c r="U101" s="583"/>
      <c r="V101" s="583"/>
      <c r="W101" s="583"/>
      <c r="X101" s="583"/>
      <c r="Y101" s="583"/>
      <c r="Z101" s="586"/>
      <c r="AA101" s="580"/>
      <c r="AC101" s="580"/>
      <c r="AD101" s="580"/>
      <c r="AI101" s="256" t="str">
        <f t="shared" si="2"/>
        <v/>
      </c>
      <c r="AJ101" s="256" t="str">
        <f t="shared" si="3"/>
        <v/>
      </c>
      <c r="AM101" s="580"/>
      <c r="AN101" s="580"/>
      <c r="AO101" s="580"/>
    </row>
    <row r="102" spans="1:41">
      <c r="A102" s="580"/>
      <c r="B102" s="597"/>
      <c r="C102" s="580"/>
      <c r="D102" s="580"/>
      <c r="E102" s="580"/>
      <c r="F102" s="580"/>
      <c r="G102" s="580"/>
      <c r="H102" s="580"/>
      <c r="J102" s="589"/>
      <c r="K102" s="594"/>
      <c r="N102" s="580"/>
      <c r="R102" s="586"/>
      <c r="S102" s="580"/>
      <c r="T102" s="580"/>
      <c r="U102" s="583"/>
      <c r="V102" s="583"/>
      <c r="W102" s="583"/>
      <c r="X102" s="583"/>
      <c r="Y102" s="583"/>
      <c r="Z102" s="586"/>
      <c r="AA102" s="580"/>
      <c r="AC102" s="580"/>
      <c r="AD102" s="580"/>
      <c r="AI102" s="256" t="str">
        <f t="shared" si="2"/>
        <v/>
      </c>
      <c r="AJ102" s="256" t="str">
        <f t="shared" si="3"/>
        <v/>
      </c>
      <c r="AM102" s="580"/>
      <c r="AN102" s="580"/>
      <c r="AO102" s="580"/>
    </row>
    <row r="103" spans="1:41">
      <c r="A103" s="580"/>
      <c r="B103" s="597"/>
      <c r="C103" s="580"/>
      <c r="D103" s="580"/>
      <c r="E103" s="580"/>
      <c r="F103" s="580"/>
      <c r="G103" s="580"/>
      <c r="H103" s="580"/>
      <c r="J103" s="589"/>
      <c r="K103" s="594"/>
      <c r="N103" s="580"/>
      <c r="R103" s="586"/>
      <c r="S103" s="580"/>
      <c r="T103" s="580"/>
      <c r="U103" s="583"/>
      <c r="V103" s="583"/>
      <c r="W103" s="583"/>
      <c r="X103" s="583"/>
      <c r="Y103" s="583"/>
      <c r="Z103" s="586"/>
      <c r="AA103" s="580"/>
      <c r="AC103" s="580"/>
      <c r="AD103" s="580"/>
      <c r="AI103" s="256" t="str">
        <f t="shared" si="2"/>
        <v/>
      </c>
      <c r="AJ103" s="256" t="str">
        <f t="shared" si="3"/>
        <v/>
      </c>
      <c r="AM103" s="580"/>
      <c r="AN103" s="580"/>
      <c r="AO103" s="580"/>
    </row>
    <row r="104" spans="1:41" ht="16.5" thickBot="1">
      <c r="A104" s="581"/>
      <c r="B104" s="598"/>
      <c r="C104" s="581"/>
      <c r="D104" s="581"/>
      <c r="E104" s="581"/>
      <c r="F104" s="581"/>
      <c r="G104" s="581"/>
      <c r="H104" s="581"/>
      <c r="J104" s="590"/>
      <c r="K104" s="595"/>
      <c r="N104" s="581"/>
      <c r="R104" s="587"/>
      <c r="S104" s="581"/>
      <c r="T104" s="581"/>
      <c r="U104" s="584"/>
      <c r="V104" s="584"/>
      <c r="W104" s="584"/>
      <c r="X104" s="584"/>
      <c r="Y104" s="584"/>
      <c r="Z104" s="587"/>
      <c r="AA104" s="581"/>
      <c r="AC104" s="581"/>
      <c r="AD104" s="581"/>
      <c r="AI104" s="256" t="str">
        <f t="shared" si="2"/>
        <v/>
      </c>
      <c r="AJ104" s="256" t="str">
        <f t="shared" si="3"/>
        <v/>
      </c>
      <c r="AM104" s="581"/>
      <c r="AN104" s="581"/>
      <c r="AO104" s="581"/>
    </row>
    <row r="105" spans="1:41">
      <c r="A105" s="579"/>
      <c r="B105" s="596"/>
      <c r="C105" s="579" t="s">
        <v>1696</v>
      </c>
      <c r="D105" s="579"/>
      <c r="E105" s="579"/>
      <c r="F105" s="579"/>
      <c r="G105" s="579"/>
      <c r="H105" s="579">
        <v>0</v>
      </c>
      <c r="I105" s="257"/>
      <c r="J105" s="588"/>
      <c r="K105" s="593"/>
      <c r="L105" s="257"/>
      <c r="M105" s="257"/>
      <c r="N105" s="579">
        <f>IFERROR(M105/L105,0)</f>
        <v>0</v>
      </c>
      <c r="O105" s="257"/>
      <c r="P105" s="257"/>
      <c r="Q105" s="257"/>
      <c r="R105" s="585"/>
      <c r="S105" s="579"/>
      <c r="T105" s="579"/>
      <c r="U105" s="582"/>
      <c r="V105" s="582"/>
      <c r="W105" s="582"/>
      <c r="X105" s="582"/>
      <c r="Y105" s="582"/>
      <c r="Z105" s="585">
        <f>R105-T105</f>
        <v>0</v>
      </c>
      <c r="AA105" s="579"/>
      <c r="AB105" s="257"/>
      <c r="AC105" s="579"/>
      <c r="AD105" s="579"/>
      <c r="AE105" s="257"/>
      <c r="AF105" s="257"/>
      <c r="AG105" s="257"/>
      <c r="AH105" s="257"/>
      <c r="AI105" s="257" t="str">
        <f t="shared" si="2"/>
        <v/>
      </c>
      <c r="AJ105" s="257" t="str">
        <f t="shared" si="3"/>
        <v/>
      </c>
      <c r="AK105" s="257"/>
      <c r="AL105" s="257"/>
      <c r="AM105" s="579"/>
      <c r="AN105" s="579">
        <f>AD105</f>
        <v>0</v>
      </c>
      <c r="AO105" s="579"/>
    </row>
    <row r="106" spans="1:41">
      <c r="A106" s="580"/>
      <c r="B106" s="597"/>
      <c r="C106" s="580"/>
      <c r="D106" s="580"/>
      <c r="E106" s="580"/>
      <c r="F106" s="580"/>
      <c r="G106" s="580"/>
      <c r="H106" s="580"/>
      <c r="J106" s="589"/>
      <c r="K106" s="594"/>
      <c r="N106" s="580"/>
      <c r="R106" s="586"/>
      <c r="S106" s="580"/>
      <c r="T106" s="580"/>
      <c r="U106" s="583"/>
      <c r="V106" s="583"/>
      <c r="W106" s="583"/>
      <c r="X106" s="583"/>
      <c r="Y106" s="583"/>
      <c r="Z106" s="586"/>
      <c r="AA106" s="580"/>
      <c r="AC106" s="580"/>
      <c r="AD106" s="580"/>
      <c r="AI106" s="256" t="str">
        <f t="shared" si="2"/>
        <v/>
      </c>
      <c r="AJ106" s="256" t="str">
        <f t="shared" si="3"/>
        <v/>
      </c>
      <c r="AM106" s="580"/>
      <c r="AN106" s="580"/>
      <c r="AO106" s="580"/>
    </row>
    <row r="107" spans="1:41">
      <c r="A107" s="580"/>
      <c r="B107" s="597"/>
      <c r="C107" s="580"/>
      <c r="D107" s="580"/>
      <c r="E107" s="580"/>
      <c r="F107" s="580"/>
      <c r="G107" s="580"/>
      <c r="H107" s="580"/>
      <c r="J107" s="589"/>
      <c r="K107" s="594"/>
      <c r="N107" s="580"/>
      <c r="R107" s="586"/>
      <c r="S107" s="580"/>
      <c r="T107" s="580"/>
      <c r="U107" s="583"/>
      <c r="V107" s="583"/>
      <c r="W107" s="583"/>
      <c r="X107" s="583"/>
      <c r="Y107" s="583"/>
      <c r="Z107" s="586"/>
      <c r="AA107" s="580"/>
      <c r="AC107" s="580"/>
      <c r="AD107" s="580"/>
      <c r="AI107" s="256" t="str">
        <f t="shared" si="2"/>
        <v/>
      </c>
      <c r="AJ107" s="256" t="str">
        <f t="shared" si="3"/>
        <v/>
      </c>
      <c r="AM107" s="580"/>
      <c r="AN107" s="580"/>
      <c r="AO107" s="580"/>
    </row>
    <row r="108" spans="1:41">
      <c r="A108" s="580"/>
      <c r="B108" s="597"/>
      <c r="C108" s="580"/>
      <c r="D108" s="580"/>
      <c r="E108" s="580"/>
      <c r="F108" s="580"/>
      <c r="G108" s="580"/>
      <c r="H108" s="580"/>
      <c r="J108" s="589"/>
      <c r="K108" s="594"/>
      <c r="N108" s="580"/>
      <c r="R108" s="586"/>
      <c r="S108" s="580"/>
      <c r="T108" s="580"/>
      <c r="U108" s="583"/>
      <c r="V108" s="583"/>
      <c r="W108" s="583"/>
      <c r="X108" s="583"/>
      <c r="Y108" s="583"/>
      <c r="Z108" s="586"/>
      <c r="AA108" s="580"/>
      <c r="AC108" s="580"/>
      <c r="AD108" s="580"/>
      <c r="AI108" s="256" t="str">
        <f t="shared" si="2"/>
        <v/>
      </c>
      <c r="AJ108" s="256" t="str">
        <f t="shared" si="3"/>
        <v/>
      </c>
      <c r="AM108" s="580"/>
      <c r="AN108" s="580"/>
      <c r="AO108" s="580"/>
    </row>
    <row r="109" spans="1:41">
      <c r="A109" s="580"/>
      <c r="B109" s="597"/>
      <c r="C109" s="580"/>
      <c r="D109" s="580"/>
      <c r="E109" s="580"/>
      <c r="F109" s="580"/>
      <c r="G109" s="580"/>
      <c r="H109" s="580"/>
      <c r="J109" s="589"/>
      <c r="K109" s="594"/>
      <c r="N109" s="580"/>
      <c r="R109" s="586"/>
      <c r="S109" s="580"/>
      <c r="T109" s="580"/>
      <c r="U109" s="583"/>
      <c r="V109" s="583"/>
      <c r="W109" s="583"/>
      <c r="X109" s="583"/>
      <c r="Y109" s="583"/>
      <c r="Z109" s="586"/>
      <c r="AA109" s="580"/>
      <c r="AC109" s="580"/>
      <c r="AD109" s="580"/>
      <c r="AI109" s="256" t="str">
        <f t="shared" si="2"/>
        <v/>
      </c>
      <c r="AJ109" s="256" t="str">
        <f t="shared" si="3"/>
        <v/>
      </c>
      <c r="AM109" s="580"/>
      <c r="AN109" s="580"/>
      <c r="AO109" s="580"/>
    </row>
    <row r="110" spans="1:41" ht="16.5" thickBot="1">
      <c r="A110" s="581"/>
      <c r="B110" s="598"/>
      <c r="C110" s="581"/>
      <c r="D110" s="581"/>
      <c r="E110" s="581"/>
      <c r="F110" s="581"/>
      <c r="G110" s="581"/>
      <c r="H110" s="581"/>
      <c r="J110" s="590"/>
      <c r="K110" s="595"/>
      <c r="N110" s="581"/>
      <c r="R110" s="587"/>
      <c r="S110" s="581"/>
      <c r="T110" s="581"/>
      <c r="U110" s="584"/>
      <c r="V110" s="584"/>
      <c r="W110" s="584"/>
      <c r="X110" s="584"/>
      <c r="Y110" s="584"/>
      <c r="Z110" s="587"/>
      <c r="AA110" s="581"/>
      <c r="AC110" s="581"/>
      <c r="AD110" s="581"/>
      <c r="AI110" s="256" t="str">
        <f t="shared" si="2"/>
        <v/>
      </c>
      <c r="AJ110" s="256" t="str">
        <f t="shared" si="3"/>
        <v/>
      </c>
      <c r="AM110" s="581"/>
      <c r="AN110" s="581"/>
      <c r="AO110" s="581"/>
    </row>
    <row r="111" spans="1:41">
      <c r="A111" s="579"/>
      <c r="B111" s="596"/>
      <c r="C111" s="579" t="s">
        <v>1696</v>
      </c>
      <c r="D111" s="579"/>
      <c r="E111" s="579"/>
      <c r="F111" s="579"/>
      <c r="G111" s="579"/>
      <c r="H111" s="579">
        <v>0</v>
      </c>
      <c r="I111" s="257"/>
      <c r="J111" s="588"/>
      <c r="K111" s="593"/>
      <c r="L111" s="257"/>
      <c r="M111" s="257"/>
      <c r="N111" s="579">
        <f>IFERROR(M111/L111,0)</f>
        <v>0</v>
      </c>
      <c r="O111" s="257"/>
      <c r="P111" s="257"/>
      <c r="Q111" s="257"/>
      <c r="R111" s="585"/>
      <c r="S111" s="579"/>
      <c r="T111" s="579"/>
      <c r="U111" s="582"/>
      <c r="V111" s="582"/>
      <c r="W111" s="582"/>
      <c r="X111" s="582"/>
      <c r="Y111" s="582"/>
      <c r="Z111" s="585">
        <f>R111-T111</f>
        <v>0</v>
      </c>
      <c r="AA111" s="579"/>
      <c r="AB111" s="257"/>
      <c r="AC111" s="579"/>
      <c r="AD111" s="579"/>
      <c r="AE111" s="257"/>
      <c r="AF111" s="257"/>
      <c r="AG111" s="257"/>
      <c r="AH111" s="257"/>
      <c r="AI111" s="257" t="str">
        <f t="shared" si="2"/>
        <v/>
      </c>
      <c r="AJ111" s="257" t="str">
        <f t="shared" si="3"/>
        <v/>
      </c>
      <c r="AK111" s="257"/>
      <c r="AL111" s="257"/>
      <c r="AM111" s="579"/>
      <c r="AN111" s="579">
        <f>AD111</f>
        <v>0</v>
      </c>
      <c r="AO111" s="579"/>
    </row>
    <row r="112" spans="1:41">
      <c r="A112" s="580"/>
      <c r="B112" s="597"/>
      <c r="C112" s="580"/>
      <c r="D112" s="580"/>
      <c r="E112" s="580"/>
      <c r="F112" s="580"/>
      <c r="G112" s="580"/>
      <c r="H112" s="580"/>
      <c r="J112" s="589"/>
      <c r="K112" s="594"/>
      <c r="N112" s="580"/>
      <c r="R112" s="586"/>
      <c r="S112" s="580"/>
      <c r="T112" s="580"/>
      <c r="U112" s="583"/>
      <c r="V112" s="583"/>
      <c r="W112" s="583"/>
      <c r="X112" s="583"/>
      <c r="Y112" s="583"/>
      <c r="Z112" s="586"/>
      <c r="AA112" s="580"/>
      <c r="AC112" s="580"/>
      <c r="AD112" s="580"/>
      <c r="AI112" s="256" t="str">
        <f t="shared" si="2"/>
        <v/>
      </c>
      <c r="AJ112" s="256" t="str">
        <f t="shared" si="3"/>
        <v/>
      </c>
      <c r="AM112" s="580"/>
      <c r="AN112" s="580"/>
      <c r="AO112" s="580"/>
    </row>
    <row r="113" spans="1:41">
      <c r="A113" s="580"/>
      <c r="B113" s="597"/>
      <c r="C113" s="580"/>
      <c r="D113" s="580"/>
      <c r="E113" s="580"/>
      <c r="F113" s="580"/>
      <c r="G113" s="580"/>
      <c r="H113" s="580"/>
      <c r="J113" s="589"/>
      <c r="K113" s="594"/>
      <c r="N113" s="580"/>
      <c r="R113" s="586"/>
      <c r="S113" s="580"/>
      <c r="T113" s="580"/>
      <c r="U113" s="583"/>
      <c r="V113" s="583"/>
      <c r="W113" s="583"/>
      <c r="X113" s="583"/>
      <c r="Y113" s="583"/>
      <c r="Z113" s="586"/>
      <c r="AA113" s="580"/>
      <c r="AC113" s="580"/>
      <c r="AD113" s="580"/>
      <c r="AI113" s="256" t="str">
        <f t="shared" si="2"/>
        <v/>
      </c>
      <c r="AJ113" s="256" t="str">
        <f t="shared" si="3"/>
        <v/>
      </c>
      <c r="AM113" s="580"/>
      <c r="AN113" s="580"/>
      <c r="AO113" s="580"/>
    </row>
    <row r="114" spans="1:41">
      <c r="A114" s="580"/>
      <c r="B114" s="597"/>
      <c r="C114" s="580"/>
      <c r="D114" s="580"/>
      <c r="E114" s="580"/>
      <c r="F114" s="580"/>
      <c r="G114" s="580"/>
      <c r="H114" s="580"/>
      <c r="J114" s="589"/>
      <c r="K114" s="594"/>
      <c r="N114" s="580"/>
      <c r="R114" s="586"/>
      <c r="S114" s="580"/>
      <c r="T114" s="580"/>
      <c r="U114" s="583"/>
      <c r="V114" s="583"/>
      <c r="W114" s="583"/>
      <c r="X114" s="583"/>
      <c r="Y114" s="583"/>
      <c r="Z114" s="586"/>
      <c r="AA114" s="580"/>
      <c r="AC114" s="580"/>
      <c r="AD114" s="580"/>
      <c r="AI114" s="256" t="str">
        <f t="shared" si="2"/>
        <v/>
      </c>
      <c r="AJ114" s="256" t="str">
        <f t="shared" si="3"/>
        <v/>
      </c>
      <c r="AM114" s="580"/>
      <c r="AN114" s="580"/>
      <c r="AO114" s="580"/>
    </row>
    <row r="115" spans="1:41">
      <c r="A115" s="580"/>
      <c r="B115" s="597"/>
      <c r="C115" s="580"/>
      <c r="D115" s="580"/>
      <c r="E115" s="580"/>
      <c r="F115" s="580"/>
      <c r="G115" s="580"/>
      <c r="H115" s="580"/>
      <c r="J115" s="589"/>
      <c r="K115" s="594"/>
      <c r="N115" s="580"/>
      <c r="R115" s="586"/>
      <c r="S115" s="580"/>
      <c r="T115" s="580"/>
      <c r="U115" s="583"/>
      <c r="V115" s="583"/>
      <c r="W115" s="583"/>
      <c r="X115" s="583"/>
      <c r="Y115" s="583"/>
      <c r="Z115" s="586"/>
      <c r="AA115" s="580"/>
      <c r="AC115" s="580"/>
      <c r="AD115" s="580"/>
      <c r="AI115" s="256" t="str">
        <f t="shared" si="2"/>
        <v/>
      </c>
      <c r="AJ115" s="256" t="str">
        <f t="shared" si="3"/>
        <v/>
      </c>
      <c r="AM115" s="580"/>
      <c r="AN115" s="580"/>
      <c r="AO115" s="580"/>
    </row>
    <row r="116" spans="1:41" ht="16.5" thickBot="1">
      <c r="A116" s="581"/>
      <c r="B116" s="598"/>
      <c r="C116" s="581"/>
      <c r="D116" s="581"/>
      <c r="E116" s="581"/>
      <c r="F116" s="581"/>
      <c r="G116" s="581"/>
      <c r="H116" s="581"/>
      <c r="J116" s="590"/>
      <c r="K116" s="595"/>
      <c r="N116" s="581"/>
      <c r="R116" s="587"/>
      <c r="S116" s="581"/>
      <c r="T116" s="581"/>
      <c r="U116" s="584"/>
      <c r="V116" s="584"/>
      <c r="W116" s="584"/>
      <c r="X116" s="584"/>
      <c r="Y116" s="584"/>
      <c r="Z116" s="587"/>
      <c r="AA116" s="581"/>
      <c r="AC116" s="581"/>
      <c r="AD116" s="581"/>
      <c r="AI116" s="256" t="str">
        <f t="shared" si="2"/>
        <v/>
      </c>
      <c r="AJ116" s="256" t="str">
        <f t="shared" si="3"/>
        <v/>
      </c>
      <c r="AM116" s="581"/>
      <c r="AN116" s="581"/>
      <c r="AO116" s="581"/>
    </row>
    <row r="117" spans="1:41">
      <c r="A117" s="579"/>
      <c r="B117" s="596"/>
      <c r="C117" s="579" t="s">
        <v>1696</v>
      </c>
      <c r="D117" s="579"/>
      <c r="E117" s="579"/>
      <c r="F117" s="579"/>
      <c r="G117" s="579"/>
      <c r="H117" s="579">
        <v>0</v>
      </c>
      <c r="I117" s="257"/>
      <c r="J117" s="588"/>
      <c r="K117" s="593"/>
      <c r="L117" s="257"/>
      <c r="M117" s="257"/>
      <c r="N117" s="579">
        <f>IFERROR(M117/L117,0)</f>
        <v>0</v>
      </c>
      <c r="O117" s="257"/>
      <c r="P117" s="257"/>
      <c r="Q117" s="257"/>
      <c r="R117" s="585"/>
      <c r="S117" s="579"/>
      <c r="T117" s="579"/>
      <c r="U117" s="582"/>
      <c r="V117" s="582"/>
      <c r="W117" s="582"/>
      <c r="X117" s="582"/>
      <c r="Y117" s="582"/>
      <c r="Z117" s="585">
        <f>R117-T117</f>
        <v>0</v>
      </c>
      <c r="AA117" s="579"/>
      <c r="AB117" s="257"/>
      <c r="AC117" s="579"/>
      <c r="AD117" s="579"/>
      <c r="AE117" s="257"/>
      <c r="AF117" s="257"/>
      <c r="AG117" s="257"/>
      <c r="AH117" s="257"/>
      <c r="AI117" s="257" t="str">
        <f t="shared" si="2"/>
        <v/>
      </c>
      <c r="AJ117" s="257" t="str">
        <f t="shared" si="3"/>
        <v/>
      </c>
      <c r="AK117" s="257"/>
      <c r="AL117" s="257"/>
      <c r="AM117" s="579"/>
      <c r="AN117" s="579">
        <f>AD117</f>
        <v>0</v>
      </c>
      <c r="AO117" s="579"/>
    </row>
    <row r="118" spans="1:41">
      <c r="A118" s="580"/>
      <c r="B118" s="597"/>
      <c r="C118" s="580"/>
      <c r="D118" s="580"/>
      <c r="E118" s="580"/>
      <c r="F118" s="580"/>
      <c r="G118" s="580"/>
      <c r="H118" s="580"/>
      <c r="J118" s="589"/>
      <c r="K118" s="594"/>
      <c r="N118" s="580"/>
      <c r="R118" s="586"/>
      <c r="S118" s="580"/>
      <c r="T118" s="580"/>
      <c r="U118" s="583"/>
      <c r="V118" s="583"/>
      <c r="W118" s="583"/>
      <c r="X118" s="583"/>
      <c r="Y118" s="583"/>
      <c r="Z118" s="586"/>
      <c r="AA118" s="580"/>
      <c r="AC118" s="580"/>
      <c r="AD118" s="580"/>
      <c r="AI118" s="256" t="str">
        <f t="shared" si="2"/>
        <v/>
      </c>
      <c r="AJ118" s="256" t="str">
        <f t="shared" si="3"/>
        <v/>
      </c>
      <c r="AM118" s="580"/>
      <c r="AN118" s="580"/>
      <c r="AO118" s="580"/>
    </row>
    <row r="119" spans="1:41">
      <c r="A119" s="580"/>
      <c r="B119" s="597"/>
      <c r="C119" s="580"/>
      <c r="D119" s="580"/>
      <c r="E119" s="580"/>
      <c r="F119" s="580"/>
      <c r="G119" s="580"/>
      <c r="H119" s="580"/>
      <c r="J119" s="589"/>
      <c r="K119" s="594"/>
      <c r="N119" s="580"/>
      <c r="R119" s="586"/>
      <c r="S119" s="580"/>
      <c r="T119" s="580"/>
      <c r="U119" s="583"/>
      <c r="V119" s="583"/>
      <c r="W119" s="583"/>
      <c r="X119" s="583"/>
      <c r="Y119" s="583"/>
      <c r="Z119" s="586"/>
      <c r="AA119" s="580"/>
      <c r="AC119" s="580"/>
      <c r="AD119" s="580"/>
      <c r="AI119" s="256" t="str">
        <f t="shared" si="2"/>
        <v/>
      </c>
      <c r="AJ119" s="256" t="str">
        <f t="shared" si="3"/>
        <v/>
      </c>
      <c r="AM119" s="580"/>
      <c r="AN119" s="580"/>
      <c r="AO119" s="580"/>
    </row>
    <row r="120" spans="1:41">
      <c r="A120" s="580"/>
      <c r="B120" s="597"/>
      <c r="C120" s="580"/>
      <c r="D120" s="580"/>
      <c r="E120" s="580"/>
      <c r="F120" s="580"/>
      <c r="G120" s="580"/>
      <c r="H120" s="580"/>
      <c r="J120" s="589"/>
      <c r="K120" s="594"/>
      <c r="N120" s="580"/>
      <c r="R120" s="586"/>
      <c r="S120" s="580"/>
      <c r="T120" s="580"/>
      <c r="U120" s="583"/>
      <c r="V120" s="583"/>
      <c r="W120" s="583"/>
      <c r="X120" s="583"/>
      <c r="Y120" s="583"/>
      <c r="Z120" s="586"/>
      <c r="AA120" s="580"/>
      <c r="AC120" s="580"/>
      <c r="AD120" s="580"/>
      <c r="AI120" s="256" t="str">
        <f t="shared" si="2"/>
        <v/>
      </c>
      <c r="AJ120" s="256" t="str">
        <f t="shared" si="3"/>
        <v/>
      </c>
      <c r="AM120" s="580"/>
      <c r="AN120" s="580"/>
      <c r="AO120" s="580"/>
    </row>
    <row r="121" spans="1:41">
      <c r="A121" s="580"/>
      <c r="B121" s="597"/>
      <c r="C121" s="580"/>
      <c r="D121" s="580"/>
      <c r="E121" s="580"/>
      <c r="F121" s="580"/>
      <c r="G121" s="580"/>
      <c r="H121" s="580"/>
      <c r="J121" s="589"/>
      <c r="K121" s="594"/>
      <c r="N121" s="580"/>
      <c r="R121" s="586"/>
      <c r="S121" s="580"/>
      <c r="T121" s="580"/>
      <c r="U121" s="583"/>
      <c r="V121" s="583"/>
      <c r="W121" s="583"/>
      <c r="X121" s="583"/>
      <c r="Y121" s="583"/>
      <c r="Z121" s="586"/>
      <c r="AA121" s="580"/>
      <c r="AC121" s="580"/>
      <c r="AD121" s="580"/>
      <c r="AI121" s="256" t="str">
        <f t="shared" si="2"/>
        <v/>
      </c>
      <c r="AJ121" s="256" t="str">
        <f t="shared" si="3"/>
        <v/>
      </c>
      <c r="AM121" s="580"/>
      <c r="AN121" s="580"/>
      <c r="AO121" s="580"/>
    </row>
    <row r="122" spans="1:41" ht="16.5" thickBot="1">
      <c r="A122" s="581"/>
      <c r="B122" s="598"/>
      <c r="C122" s="581"/>
      <c r="D122" s="581"/>
      <c r="E122" s="581"/>
      <c r="F122" s="581"/>
      <c r="G122" s="581"/>
      <c r="H122" s="581"/>
      <c r="J122" s="590"/>
      <c r="K122" s="595"/>
      <c r="N122" s="581"/>
      <c r="R122" s="587"/>
      <c r="S122" s="581"/>
      <c r="T122" s="581"/>
      <c r="U122" s="584"/>
      <c r="V122" s="584"/>
      <c r="W122" s="584"/>
      <c r="X122" s="584"/>
      <c r="Y122" s="584"/>
      <c r="Z122" s="587"/>
      <c r="AA122" s="581"/>
      <c r="AC122" s="581"/>
      <c r="AD122" s="581"/>
      <c r="AI122" s="256" t="str">
        <f t="shared" si="2"/>
        <v/>
      </c>
      <c r="AJ122" s="256" t="str">
        <f t="shared" si="3"/>
        <v/>
      </c>
      <c r="AM122" s="581"/>
      <c r="AN122" s="581"/>
      <c r="AO122" s="581"/>
    </row>
    <row r="123" spans="1:41" ht="16.5" thickBot="1">
      <c r="A123" s="579"/>
      <c r="B123" s="592"/>
      <c r="C123" s="579"/>
      <c r="D123" s="579"/>
      <c r="E123" s="579"/>
      <c r="F123" s="579"/>
      <c r="G123" s="579"/>
      <c r="H123" s="579"/>
      <c r="I123" s="257"/>
      <c r="J123" s="588"/>
      <c r="K123" s="591"/>
      <c r="L123" s="257"/>
      <c r="M123" s="257"/>
      <c r="N123" s="579"/>
      <c r="O123" s="257"/>
      <c r="P123" s="257"/>
      <c r="Q123" s="257"/>
      <c r="R123" s="585"/>
      <c r="S123" s="579"/>
      <c r="T123" s="579"/>
      <c r="U123" s="582"/>
      <c r="V123" s="582"/>
      <c r="W123" s="582"/>
      <c r="X123" s="582"/>
      <c r="Y123" s="582"/>
      <c r="Z123" s="585"/>
      <c r="AA123" s="579"/>
      <c r="AB123" s="257"/>
      <c r="AC123" s="579"/>
      <c r="AD123" s="579"/>
      <c r="AE123" s="257"/>
      <c r="AF123" s="257"/>
      <c r="AG123" s="257"/>
      <c r="AH123" s="257"/>
      <c r="AI123" s="257"/>
      <c r="AJ123" s="257"/>
      <c r="AK123" s="257"/>
      <c r="AL123" s="257"/>
      <c r="AM123" s="579"/>
      <c r="AN123" s="579"/>
      <c r="AO123" s="579"/>
    </row>
    <row r="124" spans="1:41" ht="16.5" thickBot="1">
      <c r="A124" s="580"/>
      <c r="B124" s="592"/>
      <c r="C124" s="580"/>
      <c r="D124" s="580"/>
      <c r="E124" s="580"/>
      <c r="F124" s="580"/>
      <c r="G124" s="580"/>
      <c r="H124" s="580"/>
      <c r="J124" s="589"/>
      <c r="K124" s="591"/>
      <c r="N124" s="580"/>
      <c r="R124" s="586"/>
      <c r="S124" s="580"/>
      <c r="T124" s="580"/>
      <c r="U124" s="583"/>
      <c r="V124" s="583"/>
      <c r="W124" s="583"/>
      <c r="X124" s="583"/>
      <c r="Y124" s="583"/>
      <c r="Z124" s="586"/>
      <c r="AA124" s="580"/>
      <c r="AC124" s="580"/>
      <c r="AD124" s="580"/>
      <c r="AM124" s="580"/>
      <c r="AN124" s="580"/>
      <c r="AO124" s="580"/>
    </row>
    <row r="125" spans="1:41" ht="16.5" thickBot="1">
      <c r="A125" s="580"/>
      <c r="B125" s="592"/>
      <c r="C125" s="580"/>
      <c r="D125" s="580"/>
      <c r="E125" s="580"/>
      <c r="F125" s="580"/>
      <c r="G125" s="580"/>
      <c r="H125" s="580"/>
      <c r="J125" s="589"/>
      <c r="K125" s="591"/>
      <c r="N125" s="580"/>
      <c r="R125" s="586"/>
      <c r="S125" s="580"/>
      <c r="T125" s="580"/>
      <c r="U125" s="583"/>
      <c r="V125" s="583"/>
      <c r="W125" s="583"/>
      <c r="X125" s="583"/>
      <c r="Y125" s="583"/>
      <c r="Z125" s="586"/>
      <c r="AA125" s="580"/>
      <c r="AC125" s="580"/>
      <c r="AD125" s="580"/>
      <c r="AM125" s="580"/>
      <c r="AN125" s="580"/>
      <c r="AO125" s="580"/>
    </row>
    <row r="126" spans="1:41" ht="16.5" thickBot="1">
      <c r="A126" s="580"/>
      <c r="B126" s="592"/>
      <c r="C126" s="580"/>
      <c r="D126" s="580"/>
      <c r="E126" s="580"/>
      <c r="F126" s="580"/>
      <c r="G126" s="580"/>
      <c r="H126" s="580"/>
      <c r="J126" s="589"/>
      <c r="K126" s="591"/>
      <c r="N126" s="580"/>
      <c r="R126" s="586"/>
      <c r="S126" s="580"/>
      <c r="T126" s="580"/>
      <c r="U126" s="583"/>
      <c r="V126" s="583"/>
      <c r="W126" s="583"/>
      <c r="X126" s="583"/>
      <c r="Y126" s="583"/>
      <c r="Z126" s="586"/>
      <c r="AA126" s="580"/>
      <c r="AC126" s="580"/>
      <c r="AD126" s="580"/>
      <c r="AM126" s="580"/>
      <c r="AN126" s="580"/>
      <c r="AO126" s="580"/>
    </row>
    <row r="127" spans="1:41" ht="16.5" thickBot="1">
      <c r="A127" s="580"/>
      <c r="B127" s="592"/>
      <c r="C127" s="580"/>
      <c r="D127" s="580"/>
      <c r="E127" s="580"/>
      <c r="F127" s="580"/>
      <c r="G127" s="580"/>
      <c r="H127" s="580"/>
      <c r="J127" s="589"/>
      <c r="K127" s="591"/>
      <c r="N127" s="580"/>
      <c r="R127" s="586"/>
      <c r="S127" s="580"/>
      <c r="T127" s="580"/>
      <c r="U127" s="583"/>
      <c r="V127" s="583"/>
      <c r="W127" s="583"/>
      <c r="X127" s="583"/>
      <c r="Y127" s="583"/>
      <c r="Z127" s="586"/>
      <c r="AA127" s="580"/>
      <c r="AC127" s="580"/>
      <c r="AD127" s="580"/>
      <c r="AM127" s="580"/>
      <c r="AN127" s="580"/>
      <c r="AO127" s="580"/>
    </row>
    <row r="128" spans="1:41" ht="16.5" thickBot="1">
      <c r="A128" s="581"/>
      <c r="B128" s="592"/>
      <c r="C128" s="581"/>
      <c r="D128" s="581"/>
      <c r="E128" s="581"/>
      <c r="F128" s="581"/>
      <c r="G128" s="581"/>
      <c r="H128" s="581"/>
      <c r="J128" s="590"/>
      <c r="K128" s="591"/>
      <c r="N128" s="581"/>
      <c r="R128" s="587"/>
      <c r="S128" s="581"/>
      <c r="T128" s="581"/>
      <c r="U128" s="584"/>
      <c r="V128" s="584"/>
      <c r="W128" s="584"/>
      <c r="X128" s="584"/>
      <c r="Y128" s="584"/>
      <c r="Z128" s="587"/>
      <c r="AA128" s="581"/>
      <c r="AC128" s="581"/>
      <c r="AD128" s="581"/>
      <c r="AM128" s="581"/>
      <c r="AN128" s="581"/>
      <c r="AO128" s="581"/>
    </row>
    <row r="129" spans="1:41" ht="16.5" thickBot="1">
      <c r="A129" s="579"/>
      <c r="B129" s="592"/>
      <c r="C129" s="579"/>
      <c r="D129" s="579"/>
      <c r="E129" s="579"/>
      <c r="F129" s="579"/>
      <c r="G129" s="579"/>
      <c r="H129" s="579"/>
      <c r="I129" s="257"/>
      <c r="J129" s="588"/>
      <c r="K129" s="591"/>
      <c r="L129" s="257"/>
      <c r="M129" s="257"/>
      <c r="N129" s="579"/>
      <c r="O129" s="257"/>
      <c r="P129" s="257"/>
      <c r="Q129" s="257"/>
      <c r="R129" s="585"/>
      <c r="S129" s="579"/>
      <c r="T129" s="579"/>
      <c r="U129" s="582"/>
      <c r="V129" s="582"/>
      <c r="W129" s="582"/>
      <c r="X129" s="582"/>
      <c r="Y129" s="582"/>
      <c r="Z129" s="585"/>
      <c r="AA129" s="579"/>
      <c r="AB129" s="257"/>
      <c r="AC129" s="579"/>
      <c r="AD129" s="579"/>
      <c r="AE129" s="257"/>
      <c r="AF129" s="257"/>
      <c r="AG129" s="257"/>
      <c r="AH129" s="257"/>
      <c r="AI129" s="257"/>
      <c r="AJ129" s="257"/>
      <c r="AK129" s="257"/>
      <c r="AL129" s="257"/>
      <c r="AM129" s="579"/>
      <c r="AN129" s="579"/>
      <c r="AO129" s="579"/>
    </row>
    <row r="130" spans="1:41" ht="16.5" thickBot="1">
      <c r="A130" s="580"/>
      <c r="B130" s="592"/>
      <c r="C130" s="580"/>
      <c r="D130" s="580"/>
      <c r="E130" s="580"/>
      <c r="F130" s="580"/>
      <c r="G130" s="580"/>
      <c r="H130" s="580"/>
      <c r="J130" s="589"/>
      <c r="K130" s="591"/>
      <c r="N130" s="580"/>
      <c r="R130" s="586"/>
      <c r="S130" s="580"/>
      <c r="T130" s="580"/>
      <c r="U130" s="583"/>
      <c r="V130" s="583"/>
      <c r="W130" s="583"/>
      <c r="X130" s="583"/>
      <c r="Y130" s="583"/>
      <c r="Z130" s="586"/>
      <c r="AA130" s="580"/>
      <c r="AC130" s="580"/>
      <c r="AD130" s="580"/>
      <c r="AM130" s="580"/>
      <c r="AN130" s="580"/>
      <c r="AO130" s="580"/>
    </row>
    <row r="131" spans="1:41" ht="16.5" thickBot="1">
      <c r="A131" s="580"/>
      <c r="B131" s="592"/>
      <c r="C131" s="580"/>
      <c r="D131" s="580"/>
      <c r="E131" s="580"/>
      <c r="F131" s="580"/>
      <c r="G131" s="580"/>
      <c r="H131" s="580"/>
      <c r="J131" s="589"/>
      <c r="K131" s="591"/>
      <c r="N131" s="580"/>
      <c r="R131" s="586"/>
      <c r="S131" s="580"/>
      <c r="T131" s="580"/>
      <c r="U131" s="583"/>
      <c r="V131" s="583"/>
      <c r="W131" s="583"/>
      <c r="X131" s="583"/>
      <c r="Y131" s="583"/>
      <c r="Z131" s="586"/>
      <c r="AA131" s="580"/>
      <c r="AC131" s="580"/>
      <c r="AD131" s="580"/>
      <c r="AM131" s="580"/>
      <c r="AN131" s="580"/>
      <c r="AO131" s="580"/>
    </row>
    <row r="132" spans="1:41" ht="16.5" thickBot="1">
      <c r="A132" s="580"/>
      <c r="B132" s="592"/>
      <c r="C132" s="580"/>
      <c r="D132" s="580"/>
      <c r="E132" s="580"/>
      <c r="F132" s="580"/>
      <c r="G132" s="580"/>
      <c r="H132" s="580"/>
      <c r="J132" s="589"/>
      <c r="K132" s="591"/>
      <c r="N132" s="580"/>
      <c r="R132" s="586"/>
      <c r="S132" s="580"/>
      <c r="T132" s="580"/>
      <c r="U132" s="583"/>
      <c r="V132" s="583"/>
      <c r="W132" s="583"/>
      <c r="X132" s="583"/>
      <c r="Y132" s="583"/>
      <c r="Z132" s="586"/>
      <c r="AA132" s="580"/>
      <c r="AC132" s="580"/>
      <c r="AD132" s="580"/>
      <c r="AM132" s="580"/>
      <c r="AN132" s="580"/>
      <c r="AO132" s="580"/>
    </row>
    <row r="133" spans="1:41" ht="16.5" thickBot="1">
      <c r="A133" s="580"/>
      <c r="B133" s="592"/>
      <c r="C133" s="580"/>
      <c r="D133" s="580"/>
      <c r="E133" s="580"/>
      <c r="F133" s="580"/>
      <c r="G133" s="580"/>
      <c r="H133" s="580"/>
      <c r="J133" s="589"/>
      <c r="K133" s="591"/>
      <c r="N133" s="580"/>
      <c r="R133" s="586"/>
      <c r="S133" s="580"/>
      <c r="T133" s="580"/>
      <c r="U133" s="583"/>
      <c r="V133" s="583"/>
      <c r="W133" s="583"/>
      <c r="X133" s="583"/>
      <c r="Y133" s="583"/>
      <c r="Z133" s="586"/>
      <c r="AA133" s="580"/>
      <c r="AC133" s="580"/>
      <c r="AD133" s="580"/>
      <c r="AM133" s="580"/>
      <c r="AN133" s="580"/>
      <c r="AO133" s="580"/>
    </row>
    <row r="134" spans="1:41">
      <c r="A134" s="581"/>
      <c r="B134" s="592"/>
      <c r="C134" s="581"/>
      <c r="D134" s="581"/>
      <c r="E134" s="581"/>
      <c r="F134" s="581"/>
      <c r="G134" s="581"/>
      <c r="H134" s="581"/>
      <c r="J134" s="590"/>
      <c r="K134" s="591"/>
      <c r="N134" s="581"/>
      <c r="R134" s="587"/>
      <c r="S134" s="581"/>
      <c r="T134" s="581"/>
      <c r="U134" s="584"/>
      <c r="V134" s="584"/>
      <c r="W134" s="584"/>
      <c r="X134" s="584"/>
      <c r="Y134" s="584"/>
      <c r="Z134" s="587"/>
      <c r="AA134" s="581"/>
      <c r="AC134" s="581"/>
      <c r="AD134" s="581"/>
      <c r="AM134" s="581"/>
      <c r="AN134" s="581"/>
      <c r="AO134" s="581"/>
    </row>
  </sheetData>
  <mergeCells count="572">
    <mergeCell ref="A3:A8"/>
    <mergeCell ref="B3:B8"/>
    <mergeCell ref="C3:C8"/>
    <mergeCell ref="D3:D8"/>
    <mergeCell ref="E3:E8"/>
    <mergeCell ref="F3:F8"/>
    <mergeCell ref="U3:U8"/>
    <mergeCell ref="V3:V8"/>
    <mergeCell ref="W3:W8"/>
    <mergeCell ref="X3:X8"/>
    <mergeCell ref="G3:G8"/>
    <mergeCell ref="H3:H8"/>
    <mergeCell ref="J3:J8"/>
    <mergeCell ref="K3:K8"/>
    <mergeCell ref="N3:N8"/>
    <mergeCell ref="R3:R8"/>
    <mergeCell ref="J9:J14"/>
    <mergeCell ref="K9:K14"/>
    <mergeCell ref="N9:N14"/>
    <mergeCell ref="R9:R14"/>
    <mergeCell ref="S9:S14"/>
    <mergeCell ref="T9:T14"/>
    <mergeCell ref="AN3:AN8"/>
    <mergeCell ref="AO3:AO8"/>
    <mergeCell ref="A9:A14"/>
    <mergeCell ref="B9:B14"/>
    <mergeCell ref="C9:C14"/>
    <mergeCell ref="D9:D14"/>
    <mergeCell ref="E9:E14"/>
    <mergeCell ref="F9:F14"/>
    <mergeCell ref="G9:G14"/>
    <mergeCell ref="H9:H14"/>
    <mergeCell ref="Y3:Y8"/>
    <mergeCell ref="Z3:Z8"/>
    <mergeCell ref="AA3:AA8"/>
    <mergeCell ref="AC3:AC8"/>
    <mergeCell ref="AD3:AD8"/>
    <mergeCell ref="AM3:AM8"/>
    <mergeCell ref="S3:S8"/>
    <mergeCell ref="T3:T8"/>
    <mergeCell ref="AA9:AA14"/>
    <mergeCell ref="AC9:AC14"/>
    <mergeCell ref="AD9:AD14"/>
    <mergeCell ref="AM9:AM14"/>
    <mergeCell ref="AN9:AN14"/>
    <mergeCell ref="AO9:AO14"/>
    <mergeCell ref="U9:U14"/>
    <mergeCell ref="V9:V14"/>
    <mergeCell ref="W9:W14"/>
    <mergeCell ref="X9:X14"/>
    <mergeCell ref="Y9:Y14"/>
    <mergeCell ref="Z9:Z14"/>
    <mergeCell ref="J15:J20"/>
    <mergeCell ref="K15:K20"/>
    <mergeCell ref="N15:N20"/>
    <mergeCell ref="R15:R20"/>
    <mergeCell ref="A15:A20"/>
    <mergeCell ref="B15:B20"/>
    <mergeCell ref="C15:C20"/>
    <mergeCell ref="D15:D20"/>
    <mergeCell ref="E15:E20"/>
    <mergeCell ref="F15:F20"/>
    <mergeCell ref="AN15:AN20"/>
    <mergeCell ref="AO15:AO20"/>
    <mergeCell ref="A21:A26"/>
    <mergeCell ref="B21:B26"/>
    <mergeCell ref="C21:C26"/>
    <mergeCell ref="D21:D26"/>
    <mergeCell ref="E21:E26"/>
    <mergeCell ref="F21:F26"/>
    <mergeCell ref="G21:G26"/>
    <mergeCell ref="H21:H26"/>
    <mergeCell ref="Y15:Y20"/>
    <mergeCell ref="Z15:Z20"/>
    <mergeCell ref="AA15:AA20"/>
    <mergeCell ref="AC15:AC20"/>
    <mergeCell ref="AD15:AD20"/>
    <mergeCell ref="AM15:AM20"/>
    <mergeCell ref="S15:S20"/>
    <mergeCell ref="T15:T20"/>
    <mergeCell ref="U15:U20"/>
    <mergeCell ref="V15:V20"/>
    <mergeCell ref="W15:W20"/>
    <mergeCell ref="X15:X20"/>
    <mergeCell ref="G15:G20"/>
    <mergeCell ref="H15:H20"/>
    <mergeCell ref="AM21:AM26"/>
    <mergeCell ref="AN21:AN26"/>
    <mergeCell ref="AO21:AO26"/>
    <mergeCell ref="U21:U26"/>
    <mergeCell ref="V21:V26"/>
    <mergeCell ref="W21:W26"/>
    <mergeCell ref="X21:X26"/>
    <mergeCell ref="Y21:Y26"/>
    <mergeCell ref="Z21:Z26"/>
    <mergeCell ref="A27:A32"/>
    <mergeCell ref="B27:B32"/>
    <mergeCell ref="C27:C32"/>
    <mergeCell ref="D27:D32"/>
    <mergeCell ref="E27:E32"/>
    <mergeCell ref="F27:F32"/>
    <mergeCell ref="AA21:AA26"/>
    <mergeCell ref="AC21:AC26"/>
    <mergeCell ref="AD21:AD26"/>
    <mergeCell ref="J21:J26"/>
    <mergeCell ref="K21:K26"/>
    <mergeCell ref="N21:N26"/>
    <mergeCell ref="R21:R26"/>
    <mergeCell ref="S21:S26"/>
    <mergeCell ref="T21:T26"/>
    <mergeCell ref="U27:U32"/>
    <mergeCell ref="V27:V32"/>
    <mergeCell ref="W27:W32"/>
    <mergeCell ref="X27:X32"/>
    <mergeCell ref="G27:G32"/>
    <mergeCell ref="H27:H32"/>
    <mergeCell ref="J27:J32"/>
    <mergeCell ref="K27:K32"/>
    <mergeCell ref="N27:N32"/>
    <mergeCell ref="R27:R32"/>
    <mergeCell ref="J33:J38"/>
    <mergeCell ref="K33:K38"/>
    <mergeCell ref="N33:N38"/>
    <mergeCell ref="R33:R38"/>
    <mergeCell ref="S33:S38"/>
    <mergeCell ref="T33:T38"/>
    <mergeCell ref="AN27:AN32"/>
    <mergeCell ref="AO27:AO32"/>
    <mergeCell ref="A33:A38"/>
    <mergeCell ref="B33:B38"/>
    <mergeCell ref="C33:C38"/>
    <mergeCell ref="D33:D38"/>
    <mergeCell ref="E33:E38"/>
    <mergeCell ref="F33:F38"/>
    <mergeCell ref="G33:G38"/>
    <mergeCell ref="H33:H38"/>
    <mergeCell ref="Y27:Y32"/>
    <mergeCell ref="Z27:Z32"/>
    <mergeCell ref="AA27:AA32"/>
    <mergeCell ref="AC27:AC32"/>
    <mergeCell ref="AD27:AD32"/>
    <mergeCell ref="AM27:AM32"/>
    <mergeCell ref="S27:S32"/>
    <mergeCell ref="T27:T32"/>
    <mergeCell ref="AA33:AA38"/>
    <mergeCell ref="AC33:AC38"/>
    <mergeCell ref="AD33:AD38"/>
    <mergeCell ref="AM33:AM38"/>
    <mergeCell ref="AN33:AN38"/>
    <mergeCell ref="AO33:AO38"/>
    <mergeCell ref="U33:U38"/>
    <mergeCell ref="V33:V38"/>
    <mergeCell ref="W33:W38"/>
    <mergeCell ref="X33:X38"/>
    <mergeCell ref="Y33:Y38"/>
    <mergeCell ref="Z33:Z38"/>
    <mergeCell ref="J39:J44"/>
    <mergeCell ref="K39:K44"/>
    <mergeCell ref="N39:N44"/>
    <mergeCell ref="R39:R44"/>
    <mergeCell ref="A39:A44"/>
    <mergeCell ref="B39:B44"/>
    <mergeCell ref="C39:C44"/>
    <mergeCell ref="D39:D44"/>
    <mergeCell ref="E39:E44"/>
    <mergeCell ref="F39:F44"/>
    <mergeCell ref="AN39:AN44"/>
    <mergeCell ref="AO39:AO44"/>
    <mergeCell ref="A45:A50"/>
    <mergeCell ref="B45:B50"/>
    <mergeCell ref="C45:C50"/>
    <mergeCell ref="D45:D50"/>
    <mergeCell ref="E45:E50"/>
    <mergeCell ref="F45:F50"/>
    <mergeCell ref="G45:G50"/>
    <mergeCell ref="H45:H50"/>
    <mergeCell ref="Y39:Y44"/>
    <mergeCell ref="Z39:Z44"/>
    <mergeCell ref="AA39:AA44"/>
    <mergeCell ref="AC39:AC44"/>
    <mergeCell ref="AD39:AD44"/>
    <mergeCell ref="AM39:AM44"/>
    <mergeCell ref="S39:S44"/>
    <mergeCell ref="T39:T44"/>
    <mergeCell ref="U39:U44"/>
    <mergeCell ref="V39:V44"/>
    <mergeCell ref="W39:W44"/>
    <mergeCell ref="X39:X44"/>
    <mergeCell ref="G39:G44"/>
    <mergeCell ref="H39:H44"/>
    <mergeCell ref="AM45:AM50"/>
    <mergeCell ref="AN45:AN50"/>
    <mergeCell ref="AO45:AO50"/>
    <mergeCell ref="U45:U50"/>
    <mergeCell ref="V45:V50"/>
    <mergeCell ref="W45:W50"/>
    <mergeCell ref="X45:X50"/>
    <mergeCell ref="Y45:Y50"/>
    <mergeCell ref="Z45:Z50"/>
    <mergeCell ref="A51:A56"/>
    <mergeCell ref="B51:B56"/>
    <mergeCell ref="C51:C56"/>
    <mergeCell ref="D51:D56"/>
    <mergeCell ref="E51:E56"/>
    <mergeCell ref="F51:F56"/>
    <mergeCell ref="AA45:AA50"/>
    <mergeCell ref="AC45:AC50"/>
    <mergeCell ref="AD45:AD50"/>
    <mergeCell ref="J45:J50"/>
    <mergeCell ref="K45:K50"/>
    <mergeCell ref="N45:N50"/>
    <mergeCell ref="R45:R50"/>
    <mergeCell ref="S45:S50"/>
    <mergeCell ref="T45:T50"/>
    <mergeCell ref="U51:U56"/>
    <mergeCell ref="V51:V56"/>
    <mergeCell ref="W51:W56"/>
    <mergeCell ref="X51:X56"/>
    <mergeCell ref="G51:G56"/>
    <mergeCell ref="H51:H56"/>
    <mergeCell ref="J51:J56"/>
    <mergeCell ref="K51:K56"/>
    <mergeCell ref="N51:N56"/>
    <mergeCell ref="R51:R56"/>
    <mergeCell ref="J57:J62"/>
    <mergeCell ref="K57:K62"/>
    <mergeCell ref="N57:N62"/>
    <mergeCell ref="R57:R62"/>
    <mergeCell ref="S57:S62"/>
    <mergeCell ref="T57:T62"/>
    <mergeCell ref="AN51:AN56"/>
    <mergeCell ref="AO51:AO56"/>
    <mergeCell ref="A57:A62"/>
    <mergeCell ref="B57:B62"/>
    <mergeCell ref="C57:C62"/>
    <mergeCell ref="D57:D62"/>
    <mergeCell ref="E57:E62"/>
    <mergeCell ref="F57:F62"/>
    <mergeCell ref="G57:G62"/>
    <mergeCell ref="H57:H62"/>
    <mergeCell ref="Y51:Y56"/>
    <mergeCell ref="Z51:Z56"/>
    <mergeCell ref="AA51:AA56"/>
    <mergeCell ref="AC51:AC56"/>
    <mergeCell ref="AD51:AD56"/>
    <mergeCell ref="AM51:AM56"/>
    <mergeCell ref="S51:S56"/>
    <mergeCell ref="T51:T56"/>
    <mergeCell ref="AA57:AA62"/>
    <mergeCell ref="AC57:AC62"/>
    <mergeCell ref="AD57:AD62"/>
    <mergeCell ref="AM57:AM62"/>
    <mergeCell ref="AN57:AN62"/>
    <mergeCell ref="AO57:AO62"/>
    <mergeCell ref="U57:U62"/>
    <mergeCell ref="V57:V62"/>
    <mergeCell ref="W57:W62"/>
    <mergeCell ref="X57:X62"/>
    <mergeCell ref="Y57:Y62"/>
    <mergeCell ref="Z57:Z62"/>
    <mergeCell ref="J63:J68"/>
    <mergeCell ref="K63:K68"/>
    <mergeCell ref="N63:N68"/>
    <mergeCell ref="R63:R68"/>
    <mergeCell ref="A63:A68"/>
    <mergeCell ref="B63:B68"/>
    <mergeCell ref="C63:C68"/>
    <mergeCell ref="D63:D68"/>
    <mergeCell ref="E63:E68"/>
    <mergeCell ref="F63:F68"/>
    <mergeCell ref="AN63:AN68"/>
    <mergeCell ref="AO63:AO68"/>
    <mergeCell ref="A69:A74"/>
    <mergeCell ref="B69:B74"/>
    <mergeCell ref="C69:C74"/>
    <mergeCell ref="D69:D74"/>
    <mergeCell ref="E69:E74"/>
    <mergeCell ref="F69:F74"/>
    <mergeCell ref="G69:G74"/>
    <mergeCell ref="H69:H74"/>
    <mergeCell ref="Y63:Y68"/>
    <mergeCell ref="Z63:Z68"/>
    <mergeCell ref="AA63:AA68"/>
    <mergeCell ref="AC63:AC68"/>
    <mergeCell ref="AD63:AD68"/>
    <mergeCell ref="AM63:AM68"/>
    <mergeCell ref="S63:S68"/>
    <mergeCell ref="T63:T68"/>
    <mergeCell ref="U63:U68"/>
    <mergeCell ref="V63:V68"/>
    <mergeCell ref="W63:W68"/>
    <mergeCell ref="X63:X68"/>
    <mergeCell ref="G63:G68"/>
    <mergeCell ref="H63:H68"/>
    <mergeCell ref="AM69:AM74"/>
    <mergeCell ref="AN69:AN74"/>
    <mergeCell ref="AO69:AO74"/>
    <mergeCell ref="U69:U74"/>
    <mergeCell ref="V69:V74"/>
    <mergeCell ref="W69:W74"/>
    <mergeCell ref="X69:X74"/>
    <mergeCell ref="Y69:Y74"/>
    <mergeCell ref="Z69:Z74"/>
    <mergeCell ref="A75:A80"/>
    <mergeCell ref="B75:B80"/>
    <mergeCell ref="C75:C80"/>
    <mergeCell ref="D75:D80"/>
    <mergeCell ref="E75:E80"/>
    <mergeCell ref="F75:F80"/>
    <mergeCell ref="AA69:AA74"/>
    <mergeCell ref="AC69:AC74"/>
    <mergeCell ref="AD69:AD74"/>
    <mergeCell ref="J69:J74"/>
    <mergeCell ref="K69:K74"/>
    <mergeCell ref="N69:N74"/>
    <mergeCell ref="R69:R74"/>
    <mergeCell ref="S69:S74"/>
    <mergeCell ref="T69:T74"/>
    <mergeCell ref="U75:U80"/>
    <mergeCell ref="V75:V80"/>
    <mergeCell ref="W75:W80"/>
    <mergeCell ref="X75:X80"/>
    <mergeCell ref="G75:G80"/>
    <mergeCell ref="H75:H80"/>
    <mergeCell ref="J75:J80"/>
    <mergeCell ref="K75:K80"/>
    <mergeCell ref="N75:N80"/>
    <mergeCell ref="R75:R80"/>
    <mergeCell ref="J81:J86"/>
    <mergeCell ref="K81:K86"/>
    <mergeCell ref="N81:N86"/>
    <mergeCell ref="R81:R86"/>
    <mergeCell ref="S81:S86"/>
    <mergeCell ref="T81:T86"/>
    <mergeCell ref="AN75:AN80"/>
    <mergeCell ref="AO75:AO80"/>
    <mergeCell ref="A81:A86"/>
    <mergeCell ref="B81:B86"/>
    <mergeCell ref="C81:C86"/>
    <mergeCell ref="D81:D86"/>
    <mergeCell ref="E81:E86"/>
    <mergeCell ref="F81:F86"/>
    <mergeCell ref="G81:G86"/>
    <mergeCell ref="H81:H86"/>
    <mergeCell ref="Y75:Y80"/>
    <mergeCell ref="Z75:Z80"/>
    <mergeCell ref="AA75:AA80"/>
    <mergeCell ref="AC75:AC80"/>
    <mergeCell ref="AD75:AD80"/>
    <mergeCell ref="AM75:AM80"/>
    <mergeCell ref="S75:S80"/>
    <mergeCell ref="T75:T80"/>
    <mergeCell ref="AA81:AA86"/>
    <mergeCell ref="AC81:AC86"/>
    <mergeCell ref="AD81:AD86"/>
    <mergeCell ref="AM81:AM86"/>
    <mergeCell ref="AN81:AN86"/>
    <mergeCell ref="AO81:AO86"/>
    <mergeCell ref="U81:U86"/>
    <mergeCell ref="V81:V86"/>
    <mergeCell ref="W81:W86"/>
    <mergeCell ref="X81:X86"/>
    <mergeCell ref="Y81:Y86"/>
    <mergeCell ref="Z81:Z86"/>
    <mergeCell ref="J87:J92"/>
    <mergeCell ref="K87:K92"/>
    <mergeCell ref="N87:N92"/>
    <mergeCell ref="R87:R92"/>
    <mergeCell ref="A87:A92"/>
    <mergeCell ref="B87:B92"/>
    <mergeCell ref="C87:C92"/>
    <mergeCell ref="D87:D92"/>
    <mergeCell ref="E87:E92"/>
    <mergeCell ref="F87:F92"/>
    <mergeCell ref="AN87:AN92"/>
    <mergeCell ref="AO87:AO92"/>
    <mergeCell ref="A93:A98"/>
    <mergeCell ref="B93:B98"/>
    <mergeCell ref="C93:C98"/>
    <mergeCell ref="D93:D98"/>
    <mergeCell ref="E93:E98"/>
    <mergeCell ref="F93:F98"/>
    <mergeCell ref="G93:G98"/>
    <mergeCell ref="H93:H98"/>
    <mergeCell ref="Y87:Y92"/>
    <mergeCell ref="Z87:Z92"/>
    <mergeCell ref="AA87:AA92"/>
    <mergeCell ref="AC87:AC92"/>
    <mergeCell ref="AD87:AD92"/>
    <mergeCell ref="AM87:AM92"/>
    <mergeCell ref="S87:S92"/>
    <mergeCell ref="T87:T92"/>
    <mergeCell ref="U87:U92"/>
    <mergeCell ref="V87:V92"/>
    <mergeCell ref="W87:W92"/>
    <mergeCell ref="X87:X92"/>
    <mergeCell ref="G87:G92"/>
    <mergeCell ref="H87:H92"/>
    <mergeCell ref="AM93:AM98"/>
    <mergeCell ref="AN93:AN98"/>
    <mergeCell ref="AO93:AO98"/>
    <mergeCell ref="U93:U98"/>
    <mergeCell ref="V93:V98"/>
    <mergeCell ref="W93:W98"/>
    <mergeCell ref="X93:X98"/>
    <mergeCell ref="Y93:Y98"/>
    <mergeCell ref="Z93:Z98"/>
    <mergeCell ref="A99:A104"/>
    <mergeCell ref="B99:B104"/>
    <mergeCell ref="C99:C104"/>
    <mergeCell ref="D99:D104"/>
    <mergeCell ref="E99:E104"/>
    <mergeCell ref="F99:F104"/>
    <mergeCell ref="AA93:AA98"/>
    <mergeCell ref="AC93:AC98"/>
    <mergeCell ref="AD93:AD98"/>
    <mergeCell ref="J93:J98"/>
    <mergeCell ref="K93:K98"/>
    <mergeCell ref="N93:N98"/>
    <mergeCell ref="R93:R98"/>
    <mergeCell ref="S93:S98"/>
    <mergeCell ref="T93:T98"/>
    <mergeCell ref="U99:U104"/>
    <mergeCell ref="V99:V104"/>
    <mergeCell ref="W99:W104"/>
    <mergeCell ref="X99:X104"/>
    <mergeCell ref="G99:G104"/>
    <mergeCell ref="H99:H104"/>
    <mergeCell ref="J99:J104"/>
    <mergeCell ref="K99:K104"/>
    <mergeCell ref="N99:N104"/>
    <mergeCell ref="R99:R104"/>
    <mergeCell ref="J105:J110"/>
    <mergeCell ref="K105:K110"/>
    <mergeCell ref="N105:N110"/>
    <mergeCell ref="R105:R110"/>
    <mergeCell ref="S105:S110"/>
    <mergeCell ref="T105:T110"/>
    <mergeCell ref="AN99:AN104"/>
    <mergeCell ref="AO99:AO104"/>
    <mergeCell ref="A105:A110"/>
    <mergeCell ref="B105:B110"/>
    <mergeCell ref="C105:C110"/>
    <mergeCell ref="D105:D110"/>
    <mergeCell ref="E105:E110"/>
    <mergeCell ref="F105:F110"/>
    <mergeCell ref="G105:G110"/>
    <mergeCell ref="H105:H110"/>
    <mergeCell ref="Y99:Y104"/>
    <mergeCell ref="Z99:Z104"/>
    <mergeCell ref="AA99:AA104"/>
    <mergeCell ref="AC99:AC104"/>
    <mergeCell ref="AD99:AD104"/>
    <mergeCell ref="AM99:AM104"/>
    <mergeCell ref="S99:S104"/>
    <mergeCell ref="T99:T104"/>
    <mergeCell ref="AA105:AA110"/>
    <mergeCell ref="AC105:AC110"/>
    <mergeCell ref="AD105:AD110"/>
    <mergeCell ref="AM105:AM110"/>
    <mergeCell ref="AN105:AN110"/>
    <mergeCell ref="AO105:AO110"/>
    <mergeCell ref="U105:U110"/>
    <mergeCell ref="V105:V110"/>
    <mergeCell ref="W105:W110"/>
    <mergeCell ref="X105:X110"/>
    <mergeCell ref="Y105:Y110"/>
    <mergeCell ref="Z105:Z110"/>
    <mergeCell ref="J111:J116"/>
    <mergeCell ref="K111:K116"/>
    <mergeCell ref="N111:N116"/>
    <mergeCell ref="R111:R116"/>
    <mergeCell ref="A111:A116"/>
    <mergeCell ref="B111:B116"/>
    <mergeCell ref="C111:C116"/>
    <mergeCell ref="D111:D116"/>
    <mergeCell ref="E111:E116"/>
    <mergeCell ref="F111:F116"/>
    <mergeCell ref="AN111:AN116"/>
    <mergeCell ref="AO111:AO116"/>
    <mergeCell ref="A117:A122"/>
    <mergeCell ref="B117:B122"/>
    <mergeCell ref="C117:C122"/>
    <mergeCell ref="D117:D122"/>
    <mergeCell ref="E117:E122"/>
    <mergeCell ref="F117:F122"/>
    <mergeCell ref="G117:G122"/>
    <mergeCell ref="H117:H122"/>
    <mergeCell ref="Y111:Y116"/>
    <mergeCell ref="Z111:Z116"/>
    <mergeCell ref="AA111:AA116"/>
    <mergeCell ref="AC111:AC116"/>
    <mergeCell ref="AD111:AD116"/>
    <mergeCell ref="AM111:AM116"/>
    <mergeCell ref="S111:S116"/>
    <mergeCell ref="T111:T116"/>
    <mergeCell ref="U111:U116"/>
    <mergeCell ref="V111:V116"/>
    <mergeCell ref="W111:W116"/>
    <mergeCell ref="X111:X116"/>
    <mergeCell ref="G111:G116"/>
    <mergeCell ref="H111:H116"/>
    <mergeCell ref="AM117:AM122"/>
    <mergeCell ref="AN117:AN122"/>
    <mergeCell ref="AO117:AO122"/>
    <mergeCell ref="U117:U122"/>
    <mergeCell ref="V117:V122"/>
    <mergeCell ref="W117:W122"/>
    <mergeCell ref="X117:X122"/>
    <mergeCell ref="Y117:Y122"/>
    <mergeCell ref="Z117:Z122"/>
    <mergeCell ref="A123:A128"/>
    <mergeCell ref="B123:B128"/>
    <mergeCell ref="C123:C128"/>
    <mergeCell ref="D123:D128"/>
    <mergeCell ref="E123:E128"/>
    <mergeCell ref="F123:F128"/>
    <mergeCell ref="AA117:AA122"/>
    <mergeCell ref="AC117:AC122"/>
    <mergeCell ref="AD117:AD122"/>
    <mergeCell ref="J117:J122"/>
    <mergeCell ref="K117:K122"/>
    <mergeCell ref="N117:N122"/>
    <mergeCell ref="R117:R122"/>
    <mergeCell ref="S117:S122"/>
    <mergeCell ref="T117:T122"/>
    <mergeCell ref="U123:U128"/>
    <mergeCell ref="V123:V128"/>
    <mergeCell ref="W123:W128"/>
    <mergeCell ref="X123:X128"/>
    <mergeCell ref="G123:G128"/>
    <mergeCell ref="H123:H128"/>
    <mergeCell ref="J123:J128"/>
    <mergeCell ref="K123:K128"/>
    <mergeCell ref="N123:N128"/>
    <mergeCell ref="R123:R128"/>
    <mergeCell ref="J129:J134"/>
    <mergeCell ref="K129:K134"/>
    <mergeCell ref="N129:N134"/>
    <mergeCell ref="R129:R134"/>
    <mergeCell ref="S129:S134"/>
    <mergeCell ref="T129:T134"/>
    <mergeCell ref="AN123:AN128"/>
    <mergeCell ref="AO123:AO128"/>
    <mergeCell ref="A129:A134"/>
    <mergeCell ref="B129:B134"/>
    <mergeCell ref="C129:C134"/>
    <mergeCell ref="D129:D134"/>
    <mergeCell ref="E129:E134"/>
    <mergeCell ref="F129:F134"/>
    <mergeCell ref="G129:G134"/>
    <mergeCell ref="H129:H134"/>
    <mergeCell ref="Y123:Y128"/>
    <mergeCell ref="Z123:Z128"/>
    <mergeCell ref="AA123:AA128"/>
    <mergeCell ref="AC123:AC128"/>
    <mergeCell ref="AD123:AD128"/>
    <mergeCell ref="AM123:AM128"/>
    <mergeCell ref="S123:S128"/>
    <mergeCell ref="T123:T128"/>
    <mergeCell ref="AA129:AA134"/>
    <mergeCell ref="AC129:AC134"/>
    <mergeCell ref="AD129:AD134"/>
    <mergeCell ref="AM129:AM134"/>
    <mergeCell ref="AN129:AN134"/>
    <mergeCell ref="AO129:AO134"/>
    <mergeCell ref="U129:U134"/>
    <mergeCell ref="V129:V134"/>
    <mergeCell ref="W129:W134"/>
    <mergeCell ref="X129:X134"/>
    <mergeCell ref="Y129:Y134"/>
    <mergeCell ref="Z129:Z134"/>
  </mergeCells>
  <conditionalFormatting sqref="A2">
    <cfRule type="duplicateValues" dxfId="1500" priority="5"/>
    <cfRule type="duplicateValues" dxfId="1499" priority="6"/>
    <cfRule type="duplicateValues" dxfId="1498" priority="7"/>
  </conditionalFormatting>
  <conditionalFormatting sqref="AL2">
    <cfRule type="containsText" dxfId="1497" priority="3" operator="containsText" text="BANCO">
      <formula>NOT(ISERROR(SEARCH("BANCO",AL2)))</formula>
    </cfRule>
    <cfRule type="containsText" dxfId="1496" priority="4" operator="containsText" text="APROBADO">
      <formula>NOT(ISERROR(SEARCH("APROBADO",AL2)))</formula>
    </cfRule>
  </conditionalFormatting>
  <conditionalFormatting sqref="AO2">
    <cfRule type="containsText" dxfId="1495" priority="1" operator="containsText" text="BANCO">
      <formula>NOT(ISERROR(SEARCH("BANCO",AO2)))</formula>
    </cfRule>
    <cfRule type="containsText" dxfId="1494" priority="2" operator="containsText" text="APROBADO">
      <formula>NOT(ISERROR(SEARCH("APROBADO",AO2)))</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0580A-AA97-4DBF-88EA-1E23935223D2}">
  <sheetPr codeName="Hoja67"/>
  <dimension ref="A1:DB134"/>
  <sheetViews>
    <sheetView zoomScale="74" zoomScaleNormal="70" workbookViewId="0">
      <pane xSplit="1" ySplit="2" topLeftCell="R3" activePane="bottomRight" state="frozen"/>
      <selection pane="topRight" activeCell="B1" sqref="B1"/>
      <selection pane="bottomLeft" activeCell="A2" sqref="A2"/>
      <selection pane="bottomRight" activeCell="R1" sqref="R1"/>
    </sheetView>
  </sheetViews>
  <sheetFormatPr baseColWidth="10" defaultColWidth="11.42578125" defaultRowHeight="15.75"/>
  <cols>
    <col min="1" max="1" width="36.5703125" style="256" customWidth="1"/>
    <col min="2" max="2" width="19.140625" style="256" bestFit="1" customWidth="1"/>
    <col min="3" max="3" width="13.42578125" style="256" bestFit="1" customWidth="1"/>
    <col min="4" max="4" width="18" style="256" bestFit="1" customWidth="1"/>
    <col min="5" max="5" width="18.5703125" style="256" bestFit="1" customWidth="1"/>
    <col min="6" max="6" width="20.140625" style="256" bestFit="1" customWidth="1"/>
    <col min="7" max="7" width="17" style="256" bestFit="1" customWidth="1"/>
    <col min="8" max="8" width="45.140625" style="256" bestFit="1" customWidth="1"/>
    <col min="9" max="9" width="13.7109375" style="256" bestFit="1" customWidth="1"/>
    <col min="10" max="10" width="113.7109375" style="256" bestFit="1" customWidth="1"/>
    <col min="11" max="11" width="33.42578125" style="256" bestFit="1" customWidth="1"/>
    <col min="12" max="12" width="58.5703125" style="256" bestFit="1" customWidth="1"/>
    <col min="13" max="13" width="51.85546875" style="256" bestFit="1" customWidth="1"/>
    <col min="14" max="14" width="41.140625" style="256" bestFit="1" customWidth="1"/>
    <col min="15" max="15" width="8.42578125" style="256" bestFit="1" customWidth="1"/>
    <col min="16" max="16" width="42" style="256" bestFit="1" customWidth="1"/>
    <col min="17" max="17" width="52.140625" style="256" bestFit="1" customWidth="1"/>
    <col min="18" max="18" width="39.42578125" style="256" bestFit="1" customWidth="1"/>
    <col min="19" max="19" width="48.140625" style="256" bestFit="1" customWidth="1"/>
    <col min="20" max="20" width="37.28515625" style="256" bestFit="1" customWidth="1"/>
    <col min="21" max="22" width="13.42578125" style="578" bestFit="1" customWidth="1"/>
    <col min="23" max="23" width="10.5703125" style="578" bestFit="1" customWidth="1"/>
    <col min="24" max="25" width="10.85546875" style="578" bestFit="1" customWidth="1"/>
    <col min="26" max="26" width="28.42578125" style="256" bestFit="1" customWidth="1"/>
    <col min="27" max="27" width="19.42578125" style="256" bestFit="1" customWidth="1"/>
    <col min="28" max="28" width="13.42578125" style="256" bestFit="1" customWidth="1"/>
    <col min="29" max="29" width="77.5703125" style="256" bestFit="1" customWidth="1"/>
    <col min="30" max="30" width="34.140625" style="256" bestFit="1" customWidth="1"/>
    <col min="31" max="31" width="9.85546875" style="256" bestFit="1" customWidth="1"/>
    <col min="32" max="33" width="10.42578125" style="256" bestFit="1" customWidth="1"/>
    <col min="34" max="34" width="30" style="256" bestFit="1" customWidth="1"/>
    <col min="35" max="35" width="22.28515625" style="256" bestFit="1" customWidth="1"/>
    <col min="36" max="36" width="15.140625" style="256" bestFit="1" customWidth="1"/>
    <col min="37" max="37" width="21.140625" style="256" bestFit="1" customWidth="1"/>
    <col min="38" max="38" width="23.28515625" style="256" bestFit="1" customWidth="1"/>
    <col min="39" max="39" width="36.7109375" style="256" bestFit="1" customWidth="1"/>
    <col min="40" max="40" width="18" style="256" bestFit="1" customWidth="1"/>
    <col min="41" max="41" width="15.140625" style="256" bestFit="1" customWidth="1"/>
    <col min="42" max="16384" width="11.42578125" style="134"/>
  </cols>
  <sheetData>
    <row r="1" spans="1:106" ht="73.5" customHeight="1">
      <c r="A1" s="134"/>
      <c r="B1" s="243"/>
      <c r="C1" s="134"/>
      <c r="D1" s="134"/>
      <c r="E1" s="134"/>
      <c r="F1" s="134"/>
      <c r="G1" s="134"/>
      <c r="H1" s="134"/>
      <c r="I1" s="134"/>
      <c r="J1" s="134"/>
      <c r="K1" s="134"/>
      <c r="L1" s="134"/>
      <c r="M1" s="134"/>
      <c r="N1" s="134"/>
      <c r="O1" s="134"/>
      <c r="P1" s="134"/>
      <c r="Q1" s="134"/>
      <c r="R1" s="134"/>
      <c r="S1" s="134"/>
      <c r="T1" s="134"/>
      <c r="U1" s="577"/>
      <c r="V1" s="577"/>
      <c r="W1" s="577"/>
      <c r="X1" s="577"/>
      <c r="Y1" s="577"/>
      <c r="Z1" s="134"/>
      <c r="AA1" s="134"/>
      <c r="AB1" s="134"/>
      <c r="AC1" s="134"/>
      <c r="AD1" s="134"/>
      <c r="AE1" s="134"/>
      <c r="AF1" s="134"/>
      <c r="AG1" s="134"/>
      <c r="AH1" s="134"/>
      <c r="AI1" s="134"/>
      <c r="AJ1" s="134"/>
      <c r="AK1" s="134"/>
      <c r="AL1" s="134"/>
      <c r="AM1" s="134"/>
      <c r="AN1" s="134"/>
      <c r="AO1" s="134"/>
    </row>
    <row r="2" spans="1:106" s="255" customFormat="1" ht="45.75" customHeight="1" thickBot="1">
      <c r="A2" s="244" t="s">
        <v>0</v>
      </c>
      <c r="B2" s="245" t="s">
        <v>1</v>
      </c>
      <c r="C2" s="245" t="s">
        <v>2</v>
      </c>
      <c r="D2" s="245" t="s">
        <v>4042</v>
      </c>
      <c r="E2" s="245" t="s">
        <v>3</v>
      </c>
      <c r="F2" s="246" t="s">
        <v>4</v>
      </c>
      <c r="G2" s="245" t="s">
        <v>5</v>
      </c>
      <c r="H2" s="245" t="s">
        <v>6</v>
      </c>
      <c r="I2" s="246" t="s">
        <v>7</v>
      </c>
      <c r="J2" s="245" t="s">
        <v>8</v>
      </c>
      <c r="K2" s="245" t="s">
        <v>9</v>
      </c>
      <c r="L2" s="246" t="s">
        <v>10</v>
      </c>
      <c r="M2" s="247" t="s">
        <v>11</v>
      </c>
      <c r="N2" s="248" t="s">
        <v>12</v>
      </c>
      <c r="O2" s="246" t="s">
        <v>13</v>
      </c>
      <c r="P2" s="247" t="s">
        <v>14</v>
      </c>
      <c r="Q2" s="247" t="s">
        <v>15</v>
      </c>
      <c r="R2" s="245" t="s">
        <v>16</v>
      </c>
      <c r="S2" s="249" t="s">
        <v>17</v>
      </c>
      <c r="T2" s="250" t="s">
        <v>18</v>
      </c>
      <c r="U2" s="250" t="s">
        <v>4048</v>
      </c>
      <c r="V2" s="250" t="s">
        <v>4052</v>
      </c>
      <c r="W2" s="250" t="s">
        <v>4053</v>
      </c>
      <c r="X2" s="250" t="s">
        <v>4051</v>
      </c>
      <c r="Y2" s="250" t="s">
        <v>4054</v>
      </c>
      <c r="Z2" s="251" t="s">
        <v>19</v>
      </c>
      <c r="AA2" s="250" t="s">
        <v>20</v>
      </c>
      <c r="AB2" s="245" t="s">
        <v>21</v>
      </c>
      <c r="AC2" s="245" t="s">
        <v>22</v>
      </c>
      <c r="AD2" s="245" t="s">
        <v>23</v>
      </c>
      <c r="AE2" s="250" t="s">
        <v>24</v>
      </c>
      <c r="AF2" s="250" t="s">
        <v>25</v>
      </c>
      <c r="AG2" s="250" t="s">
        <v>26</v>
      </c>
      <c r="AH2" s="250" t="s">
        <v>27</v>
      </c>
      <c r="AI2" s="245" t="s">
        <v>28</v>
      </c>
      <c r="AJ2" s="245" t="s">
        <v>29</v>
      </c>
      <c r="AK2" s="252" t="s">
        <v>30</v>
      </c>
      <c r="AL2" s="252" t="s">
        <v>31</v>
      </c>
      <c r="AM2" s="245" t="s">
        <v>32</v>
      </c>
      <c r="AN2" s="253" t="s">
        <v>33</v>
      </c>
      <c r="AO2" s="252" t="s">
        <v>4043</v>
      </c>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row>
    <row r="3" spans="1:106">
      <c r="A3" s="579"/>
      <c r="B3" s="596"/>
      <c r="C3" s="579" t="s">
        <v>1696</v>
      </c>
      <c r="D3" s="579"/>
      <c r="E3" s="579"/>
      <c r="F3" s="579"/>
      <c r="G3" s="579"/>
      <c r="H3" s="579">
        <v>0</v>
      </c>
      <c r="I3" s="257"/>
      <c r="J3" s="588"/>
      <c r="K3" s="593"/>
      <c r="L3" s="257"/>
      <c r="M3" s="257"/>
      <c r="N3" s="579">
        <f>IFERROR(M3/L3,0)</f>
        <v>0</v>
      </c>
      <c r="O3" s="257"/>
      <c r="P3" s="257"/>
      <c r="Q3" s="257"/>
      <c r="R3" s="585"/>
      <c r="S3" s="579"/>
      <c r="T3" s="579">
        <v>15500</v>
      </c>
      <c r="U3" s="582">
        <v>17.100712820512822</v>
      </c>
      <c r="V3" s="582">
        <v>4.6245641025641024</v>
      </c>
      <c r="W3" s="582">
        <v>79.299589743589735</v>
      </c>
      <c r="X3" s="582">
        <v>39.836192307692308</v>
      </c>
      <c r="Y3" s="582">
        <v>364.48250000000002</v>
      </c>
      <c r="Z3" s="585">
        <f>R3-T3</f>
        <v>-15500</v>
      </c>
      <c r="AA3" s="579"/>
      <c r="AB3" s="257"/>
      <c r="AC3" s="579"/>
      <c r="AD3" s="579"/>
      <c r="AE3" s="257"/>
      <c r="AF3" s="257"/>
      <c r="AG3" s="257"/>
      <c r="AH3" s="257"/>
      <c r="AI3" s="257" t="str">
        <f t="shared" ref="AI3:AI34" si="0">IFERROR(LEFT(AG3,FIND("T-",AG3,1)-2),"")</f>
        <v/>
      </c>
      <c r="AJ3" s="257" t="str">
        <f t="shared" ref="AJ3:AJ34" si="1">IFERROR(RIGHT(AG3,LEN(AG3)-FIND("T-",AG3,1)+1),"")</f>
        <v/>
      </c>
      <c r="AK3" s="257"/>
      <c r="AL3" s="257"/>
      <c r="AM3" s="579"/>
      <c r="AN3" s="579">
        <f>AD3</f>
        <v>0</v>
      </c>
      <c r="AO3" s="579"/>
    </row>
    <row r="4" spans="1:106">
      <c r="A4" s="580"/>
      <c r="B4" s="597"/>
      <c r="C4" s="580"/>
      <c r="D4" s="580"/>
      <c r="E4" s="580"/>
      <c r="F4" s="580"/>
      <c r="G4" s="580"/>
      <c r="H4" s="580"/>
      <c r="J4" s="589"/>
      <c r="K4" s="594"/>
      <c r="N4" s="580"/>
      <c r="R4" s="586"/>
      <c r="S4" s="580"/>
      <c r="T4" s="580"/>
      <c r="U4" s="583"/>
      <c r="V4" s="583"/>
      <c r="W4" s="583"/>
      <c r="X4" s="583"/>
      <c r="Y4" s="583"/>
      <c r="Z4" s="586"/>
      <c r="AA4" s="580"/>
      <c r="AC4" s="580"/>
      <c r="AD4" s="580"/>
      <c r="AI4" s="256" t="str">
        <f t="shared" si="0"/>
        <v/>
      </c>
      <c r="AJ4" s="256" t="str">
        <f t="shared" si="1"/>
        <v/>
      </c>
      <c r="AM4" s="580"/>
      <c r="AN4" s="580"/>
      <c r="AO4" s="580"/>
    </row>
    <row r="5" spans="1:106">
      <c r="A5" s="580"/>
      <c r="B5" s="597"/>
      <c r="C5" s="580"/>
      <c r="D5" s="580"/>
      <c r="E5" s="580"/>
      <c r="F5" s="580"/>
      <c r="G5" s="580"/>
      <c r="H5" s="580"/>
      <c r="J5" s="589"/>
      <c r="K5" s="594"/>
      <c r="N5" s="580"/>
      <c r="R5" s="586"/>
      <c r="S5" s="580"/>
      <c r="T5" s="580"/>
      <c r="U5" s="583"/>
      <c r="V5" s="583"/>
      <c r="W5" s="583"/>
      <c r="X5" s="583"/>
      <c r="Y5" s="583"/>
      <c r="Z5" s="586"/>
      <c r="AA5" s="580"/>
      <c r="AC5" s="580"/>
      <c r="AD5" s="580"/>
      <c r="AI5" s="256" t="str">
        <f t="shared" si="0"/>
        <v/>
      </c>
      <c r="AJ5" s="256" t="str">
        <f t="shared" si="1"/>
        <v/>
      </c>
      <c r="AM5" s="580"/>
      <c r="AN5" s="580"/>
      <c r="AO5" s="580"/>
    </row>
    <row r="6" spans="1:106">
      <c r="A6" s="580"/>
      <c r="B6" s="597"/>
      <c r="C6" s="580"/>
      <c r="D6" s="580"/>
      <c r="E6" s="580"/>
      <c r="F6" s="580"/>
      <c r="G6" s="580"/>
      <c r="H6" s="580"/>
      <c r="J6" s="589"/>
      <c r="K6" s="594"/>
      <c r="N6" s="580"/>
      <c r="R6" s="586"/>
      <c r="S6" s="580"/>
      <c r="T6" s="580"/>
      <c r="U6" s="583"/>
      <c r="V6" s="583"/>
      <c r="W6" s="583"/>
      <c r="X6" s="583"/>
      <c r="Y6" s="583"/>
      <c r="Z6" s="586"/>
      <c r="AA6" s="580"/>
      <c r="AC6" s="580"/>
      <c r="AD6" s="580"/>
      <c r="AI6" s="256" t="str">
        <f t="shared" si="0"/>
        <v/>
      </c>
      <c r="AJ6" s="256" t="str">
        <f t="shared" si="1"/>
        <v/>
      </c>
      <c r="AM6" s="580"/>
      <c r="AN6" s="580"/>
      <c r="AO6" s="580"/>
    </row>
    <row r="7" spans="1:106">
      <c r="A7" s="580"/>
      <c r="B7" s="597"/>
      <c r="C7" s="580"/>
      <c r="D7" s="580"/>
      <c r="E7" s="580"/>
      <c r="F7" s="580"/>
      <c r="G7" s="580"/>
      <c r="H7" s="580"/>
      <c r="J7" s="589"/>
      <c r="K7" s="594"/>
      <c r="N7" s="580"/>
      <c r="R7" s="586"/>
      <c r="S7" s="580"/>
      <c r="T7" s="580"/>
      <c r="U7" s="583"/>
      <c r="V7" s="583"/>
      <c r="W7" s="583"/>
      <c r="X7" s="583"/>
      <c r="Y7" s="583"/>
      <c r="Z7" s="586"/>
      <c r="AA7" s="580"/>
      <c r="AC7" s="580"/>
      <c r="AD7" s="580"/>
      <c r="AI7" s="256" t="str">
        <f t="shared" si="0"/>
        <v/>
      </c>
      <c r="AJ7" s="256" t="str">
        <f t="shared" si="1"/>
        <v/>
      </c>
      <c r="AM7" s="580"/>
      <c r="AN7" s="580"/>
      <c r="AO7" s="580"/>
    </row>
    <row r="8" spans="1:106" ht="16.5" thickBot="1">
      <c r="A8" s="581"/>
      <c r="B8" s="598"/>
      <c r="C8" s="581"/>
      <c r="D8" s="581"/>
      <c r="E8" s="581"/>
      <c r="F8" s="581"/>
      <c r="G8" s="581"/>
      <c r="H8" s="581"/>
      <c r="J8" s="590"/>
      <c r="K8" s="595"/>
      <c r="N8" s="581"/>
      <c r="R8" s="587"/>
      <c r="S8" s="581"/>
      <c r="T8" s="581"/>
      <c r="U8" s="584"/>
      <c r="V8" s="584"/>
      <c r="W8" s="584"/>
      <c r="X8" s="584"/>
      <c r="Y8" s="584"/>
      <c r="Z8" s="587"/>
      <c r="AA8" s="581"/>
      <c r="AC8" s="581"/>
      <c r="AD8" s="581"/>
      <c r="AI8" s="256" t="str">
        <f t="shared" si="0"/>
        <v/>
      </c>
      <c r="AJ8" s="256" t="str">
        <f t="shared" si="1"/>
        <v/>
      </c>
      <c r="AM8" s="581"/>
      <c r="AN8" s="581"/>
      <c r="AO8" s="581"/>
    </row>
    <row r="9" spans="1:106">
      <c r="A9" s="579"/>
      <c r="B9" s="596"/>
      <c r="C9" s="579" t="s">
        <v>1696</v>
      </c>
      <c r="D9" s="579"/>
      <c r="E9" s="579"/>
      <c r="F9" s="579"/>
      <c r="G9" s="579"/>
      <c r="H9" s="579">
        <v>0</v>
      </c>
      <c r="I9" s="257"/>
      <c r="J9" s="588"/>
      <c r="K9" s="593"/>
      <c r="L9" s="257"/>
      <c r="M9" s="257"/>
      <c r="N9" s="579">
        <f>IFERROR(M9/L9,0)</f>
        <v>0</v>
      </c>
      <c r="O9" s="257"/>
      <c r="P9" s="257"/>
      <c r="Q9" s="257"/>
      <c r="R9" s="585"/>
      <c r="S9" s="579"/>
      <c r="T9" s="579"/>
      <c r="U9" s="582">
        <v>0</v>
      </c>
      <c r="V9" s="582">
        <v>0</v>
      </c>
      <c r="W9" s="582">
        <v>0</v>
      </c>
      <c r="X9" s="582">
        <v>0</v>
      </c>
      <c r="Y9" s="582">
        <v>0</v>
      </c>
      <c r="Z9" s="585">
        <f>R9-T9</f>
        <v>0</v>
      </c>
      <c r="AA9" s="579"/>
      <c r="AB9" s="257"/>
      <c r="AC9" s="579"/>
      <c r="AD9" s="579"/>
      <c r="AE9" s="257"/>
      <c r="AF9" s="257"/>
      <c r="AG9" s="257"/>
      <c r="AH9" s="257"/>
      <c r="AI9" s="257" t="str">
        <f t="shared" si="0"/>
        <v/>
      </c>
      <c r="AJ9" s="257" t="str">
        <f t="shared" si="1"/>
        <v/>
      </c>
      <c r="AK9" s="257"/>
      <c r="AL9" s="257"/>
      <c r="AM9" s="579"/>
      <c r="AN9" s="579">
        <f>AD9</f>
        <v>0</v>
      </c>
      <c r="AO9" s="579"/>
    </row>
    <row r="10" spans="1:106">
      <c r="A10" s="580"/>
      <c r="B10" s="597"/>
      <c r="C10" s="580"/>
      <c r="D10" s="580"/>
      <c r="E10" s="580"/>
      <c r="F10" s="580"/>
      <c r="G10" s="580"/>
      <c r="H10" s="580"/>
      <c r="J10" s="589"/>
      <c r="K10" s="594"/>
      <c r="N10" s="580"/>
      <c r="R10" s="586"/>
      <c r="S10" s="580"/>
      <c r="T10" s="580"/>
      <c r="U10" s="583"/>
      <c r="V10" s="583"/>
      <c r="W10" s="583"/>
      <c r="X10" s="583"/>
      <c r="Y10" s="583"/>
      <c r="Z10" s="586"/>
      <c r="AA10" s="580"/>
      <c r="AC10" s="580"/>
      <c r="AD10" s="580"/>
      <c r="AI10" s="256" t="str">
        <f t="shared" si="0"/>
        <v/>
      </c>
      <c r="AJ10" s="256" t="str">
        <f t="shared" si="1"/>
        <v/>
      </c>
      <c r="AM10" s="580"/>
      <c r="AN10" s="580"/>
      <c r="AO10" s="580"/>
    </row>
    <row r="11" spans="1:106">
      <c r="A11" s="580"/>
      <c r="B11" s="597"/>
      <c r="C11" s="580"/>
      <c r="D11" s="580"/>
      <c r="E11" s="580"/>
      <c r="F11" s="580"/>
      <c r="G11" s="580"/>
      <c r="H11" s="580"/>
      <c r="J11" s="589"/>
      <c r="K11" s="594"/>
      <c r="N11" s="580"/>
      <c r="R11" s="586"/>
      <c r="S11" s="580"/>
      <c r="T11" s="580"/>
      <c r="U11" s="583"/>
      <c r="V11" s="583"/>
      <c r="W11" s="583"/>
      <c r="X11" s="583"/>
      <c r="Y11" s="583"/>
      <c r="Z11" s="586"/>
      <c r="AA11" s="580"/>
      <c r="AC11" s="580"/>
      <c r="AD11" s="580"/>
      <c r="AI11" s="256" t="str">
        <f t="shared" si="0"/>
        <v/>
      </c>
      <c r="AJ11" s="256" t="str">
        <f t="shared" si="1"/>
        <v/>
      </c>
      <c r="AM11" s="580"/>
      <c r="AN11" s="580"/>
      <c r="AO11" s="580"/>
    </row>
    <row r="12" spans="1:106">
      <c r="A12" s="580"/>
      <c r="B12" s="597"/>
      <c r="C12" s="580"/>
      <c r="D12" s="580"/>
      <c r="E12" s="580"/>
      <c r="F12" s="580"/>
      <c r="G12" s="580"/>
      <c r="H12" s="580"/>
      <c r="J12" s="589"/>
      <c r="K12" s="594"/>
      <c r="N12" s="580"/>
      <c r="R12" s="586"/>
      <c r="S12" s="580"/>
      <c r="T12" s="580"/>
      <c r="U12" s="583"/>
      <c r="V12" s="583"/>
      <c r="W12" s="583"/>
      <c r="X12" s="583"/>
      <c r="Y12" s="583"/>
      <c r="Z12" s="586"/>
      <c r="AA12" s="580"/>
      <c r="AC12" s="580"/>
      <c r="AD12" s="580"/>
      <c r="AI12" s="256" t="str">
        <f t="shared" si="0"/>
        <v/>
      </c>
      <c r="AJ12" s="256" t="str">
        <f t="shared" si="1"/>
        <v/>
      </c>
      <c r="AM12" s="580"/>
      <c r="AN12" s="580"/>
      <c r="AO12" s="580"/>
    </row>
    <row r="13" spans="1:106">
      <c r="A13" s="580"/>
      <c r="B13" s="597"/>
      <c r="C13" s="580"/>
      <c r="D13" s="580"/>
      <c r="E13" s="580"/>
      <c r="F13" s="580"/>
      <c r="G13" s="580"/>
      <c r="H13" s="580"/>
      <c r="J13" s="589"/>
      <c r="K13" s="594"/>
      <c r="N13" s="580"/>
      <c r="R13" s="586"/>
      <c r="S13" s="580"/>
      <c r="T13" s="580"/>
      <c r="U13" s="583"/>
      <c r="V13" s="583"/>
      <c r="W13" s="583"/>
      <c r="X13" s="583"/>
      <c r="Y13" s="583"/>
      <c r="Z13" s="586"/>
      <c r="AA13" s="580"/>
      <c r="AC13" s="580"/>
      <c r="AD13" s="580"/>
      <c r="AI13" s="256" t="str">
        <f t="shared" si="0"/>
        <v/>
      </c>
      <c r="AJ13" s="256" t="str">
        <f t="shared" si="1"/>
        <v/>
      </c>
      <c r="AM13" s="580"/>
      <c r="AN13" s="580"/>
      <c r="AO13" s="580"/>
    </row>
    <row r="14" spans="1:106" ht="16.5" thickBot="1">
      <c r="A14" s="581"/>
      <c r="B14" s="598"/>
      <c r="C14" s="581"/>
      <c r="D14" s="581"/>
      <c r="E14" s="581"/>
      <c r="F14" s="581"/>
      <c r="G14" s="581"/>
      <c r="H14" s="581"/>
      <c r="J14" s="590"/>
      <c r="K14" s="595"/>
      <c r="N14" s="581"/>
      <c r="R14" s="587"/>
      <c r="S14" s="581"/>
      <c r="T14" s="581"/>
      <c r="U14" s="584"/>
      <c r="V14" s="584"/>
      <c r="W14" s="584"/>
      <c r="X14" s="584"/>
      <c r="Y14" s="584"/>
      <c r="Z14" s="587"/>
      <c r="AA14" s="581"/>
      <c r="AC14" s="581"/>
      <c r="AD14" s="581"/>
      <c r="AI14" s="256" t="str">
        <f t="shared" si="0"/>
        <v/>
      </c>
      <c r="AJ14" s="256" t="str">
        <f t="shared" si="1"/>
        <v/>
      </c>
      <c r="AM14" s="581"/>
      <c r="AN14" s="581"/>
      <c r="AO14" s="581"/>
    </row>
    <row r="15" spans="1:106">
      <c r="A15" s="579"/>
      <c r="B15" s="596"/>
      <c r="C15" s="579" t="s">
        <v>1696</v>
      </c>
      <c r="D15" s="579"/>
      <c r="E15" s="579"/>
      <c r="F15" s="579"/>
      <c r="G15" s="579"/>
      <c r="H15" s="579">
        <v>0</v>
      </c>
      <c r="I15" s="257"/>
      <c r="J15" s="588"/>
      <c r="K15" s="593"/>
      <c r="L15" s="257"/>
      <c r="M15" s="257"/>
      <c r="N15" s="579">
        <f>IFERROR(M15/L15,0)</f>
        <v>0</v>
      </c>
      <c r="O15" s="257"/>
      <c r="P15" s="257"/>
      <c r="Q15" s="257"/>
      <c r="R15" s="585"/>
      <c r="S15" s="579"/>
      <c r="T15" s="579"/>
      <c r="U15" s="582">
        <v>0</v>
      </c>
      <c r="V15" s="582">
        <v>0</v>
      </c>
      <c r="W15" s="582">
        <v>0</v>
      </c>
      <c r="X15" s="582">
        <v>0</v>
      </c>
      <c r="Y15" s="582">
        <v>0</v>
      </c>
      <c r="Z15" s="585">
        <f>R15-T15</f>
        <v>0</v>
      </c>
      <c r="AA15" s="579"/>
      <c r="AB15" s="257"/>
      <c r="AC15" s="579"/>
      <c r="AD15" s="579"/>
      <c r="AE15" s="257"/>
      <c r="AF15" s="257"/>
      <c r="AG15" s="257"/>
      <c r="AH15" s="257"/>
      <c r="AI15" s="257" t="str">
        <f t="shared" si="0"/>
        <v/>
      </c>
      <c r="AJ15" s="257" t="str">
        <f t="shared" si="1"/>
        <v/>
      </c>
      <c r="AK15" s="257"/>
      <c r="AL15" s="257"/>
      <c r="AM15" s="579"/>
      <c r="AN15" s="579">
        <f>AD15</f>
        <v>0</v>
      </c>
      <c r="AO15" s="579"/>
    </row>
    <row r="16" spans="1:106">
      <c r="A16" s="580"/>
      <c r="B16" s="597"/>
      <c r="C16" s="580"/>
      <c r="D16" s="580"/>
      <c r="E16" s="580"/>
      <c r="F16" s="580"/>
      <c r="G16" s="580"/>
      <c r="H16" s="580"/>
      <c r="J16" s="589"/>
      <c r="K16" s="594"/>
      <c r="N16" s="580"/>
      <c r="R16" s="586"/>
      <c r="S16" s="580"/>
      <c r="T16" s="580"/>
      <c r="U16" s="583"/>
      <c r="V16" s="583"/>
      <c r="W16" s="583"/>
      <c r="X16" s="583"/>
      <c r="Y16" s="583"/>
      <c r="Z16" s="586"/>
      <c r="AA16" s="580"/>
      <c r="AC16" s="580"/>
      <c r="AD16" s="580"/>
      <c r="AI16" s="256" t="str">
        <f t="shared" si="0"/>
        <v/>
      </c>
      <c r="AJ16" s="256" t="str">
        <f t="shared" si="1"/>
        <v/>
      </c>
      <c r="AM16" s="580"/>
      <c r="AN16" s="580"/>
      <c r="AO16" s="580"/>
    </row>
    <row r="17" spans="1:41">
      <c r="A17" s="580"/>
      <c r="B17" s="597"/>
      <c r="C17" s="580"/>
      <c r="D17" s="580"/>
      <c r="E17" s="580"/>
      <c r="F17" s="580"/>
      <c r="G17" s="580"/>
      <c r="H17" s="580"/>
      <c r="J17" s="589"/>
      <c r="K17" s="594"/>
      <c r="N17" s="580"/>
      <c r="R17" s="586"/>
      <c r="S17" s="580"/>
      <c r="T17" s="580"/>
      <c r="U17" s="583"/>
      <c r="V17" s="583"/>
      <c r="W17" s="583"/>
      <c r="X17" s="583"/>
      <c r="Y17" s="583"/>
      <c r="Z17" s="586"/>
      <c r="AA17" s="580"/>
      <c r="AC17" s="580"/>
      <c r="AD17" s="580"/>
      <c r="AI17" s="256" t="str">
        <f t="shared" si="0"/>
        <v/>
      </c>
      <c r="AJ17" s="256" t="str">
        <f t="shared" si="1"/>
        <v/>
      </c>
      <c r="AM17" s="580"/>
      <c r="AN17" s="580"/>
      <c r="AO17" s="580"/>
    </row>
    <row r="18" spans="1:41">
      <c r="A18" s="580"/>
      <c r="B18" s="597"/>
      <c r="C18" s="580"/>
      <c r="D18" s="580"/>
      <c r="E18" s="580"/>
      <c r="F18" s="580"/>
      <c r="G18" s="580"/>
      <c r="H18" s="580"/>
      <c r="J18" s="589"/>
      <c r="K18" s="594"/>
      <c r="N18" s="580"/>
      <c r="R18" s="586"/>
      <c r="S18" s="580"/>
      <c r="T18" s="580"/>
      <c r="U18" s="583"/>
      <c r="V18" s="583"/>
      <c r="W18" s="583"/>
      <c r="X18" s="583"/>
      <c r="Y18" s="583"/>
      <c r="Z18" s="586"/>
      <c r="AA18" s="580"/>
      <c r="AC18" s="580"/>
      <c r="AD18" s="580"/>
      <c r="AI18" s="256" t="str">
        <f t="shared" si="0"/>
        <v/>
      </c>
      <c r="AJ18" s="256" t="str">
        <f t="shared" si="1"/>
        <v/>
      </c>
      <c r="AM18" s="580"/>
      <c r="AN18" s="580"/>
      <c r="AO18" s="580"/>
    </row>
    <row r="19" spans="1:41">
      <c r="A19" s="580"/>
      <c r="B19" s="597"/>
      <c r="C19" s="580"/>
      <c r="D19" s="580"/>
      <c r="E19" s="580"/>
      <c r="F19" s="580"/>
      <c r="G19" s="580"/>
      <c r="H19" s="580"/>
      <c r="J19" s="589"/>
      <c r="K19" s="594"/>
      <c r="N19" s="580"/>
      <c r="R19" s="586"/>
      <c r="S19" s="580"/>
      <c r="T19" s="580"/>
      <c r="U19" s="583"/>
      <c r="V19" s="583"/>
      <c r="W19" s="583"/>
      <c r="X19" s="583"/>
      <c r="Y19" s="583"/>
      <c r="Z19" s="586"/>
      <c r="AA19" s="580"/>
      <c r="AC19" s="580"/>
      <c r="AD19" s="580"/>
      <c r="AI19" s="256" t="str">
        <f t="shared" si="0"/>
        <v/>
      </c>
      <c r="AJ19" s="256" t="str">
        <f t="shared" si="1"/>
        <v/>
      </c>
      <c r="AM19" s="580"/>
      <c r="AN19" s="580"/>
      <c r="AO19" s="580"/>
    </row>
    <row r="20" spans="1:41" ht="16.5" thickBot="1">
      <c r="A20" s="581"/>
      <c r="B20" s="598"/>
      <c r="C20" s="581"/>
      <c r="D20" s="581"/>
      <c r="E20" s="581"/>
      <c r="F20" s="581"/>
      <c r="G20" s="581"/>
      <c r="H20" s="581"/>
      <c r="J20" s="590"/>
      <c r="K20" s="595"/>
      <c r="N20" s="581"/>
      <c r="R20" s="587"/>
      <c r="S20" s="581"/>
      <c r="T20" s="581"/>
      <c r="U20" s="584"/>
      <c r="V20" s="584"/>
      <c r="W20" s="584"/>
      <c r="X20" s="584"/>
      <c r="Y20" s="584"/>
      <c r="Z20" s="587"/>
      <c r="AA20" s="581"/>
      <c r="AC20" s="581"/>
      <c r="AD20" s="581"/>
      <c r="AI20" s="256" t="str">
        <f t="shared" si="0"/>
        <v/>
      </c>
      <c r="AJ20" s="256" t="str">
        <f t="shared" si="1"/>
        <v/>
      </c>
      <c r="AM20" s="581"/>
      <c r="AN20" s="581"/>
      <c r="AO20" s="581"/>
    </row>
    <row r="21" spans="1:41">
      <c r="A21" s="579"/>
      <c r="B21" s="596"/>
      <c r="C21" s="579" t="s">
        <v>1696</v>
      </c>
      <c r="D21" s="579"/>
      <c r="E21" s="579"/>
      <c r="F21" s="579"/>
      <c r="G21" s="579"/>
      <c r="H21" s="579">
        <v>0</v>
      </c>
      <c r="I21" s="257"/>
      <c r="J21" s="588"/>
      <c r="K21" s="593"/>
      <c r="L21" s="257"/>
      <c r="M21" s="257"/>
      <c r="N21" s="579">
        <f>IFERROR(M21/L21,0)</f>
        <v>0</v>
      </c>
      <c r="O21" s="257"/>
      <c r="P21" s="257"/>
      <c r="Q21" s="257"/>
      <c r="R21" s="585"/>
      <c r="S21" s="579"/>
      <c r="T21" s="579"/>
      <c r="U21" s="582">
        <v>0</v>
      </c>
      <c r="V21" s="582">
        <v>0</v>
      </c>
      <c r="W21" s="582">
        <v>0</v>
      </c>
      <c r="X21" s="582">
        <v>0</v>
      </c>
      <c r="Y21" s="582">
        <v>0</v>
      </c>
      <c r="Z21" s="585">
        <f>R21-T21</f>
        <v>0</v>
      </c>
      <c r="AA21" s="579"/>
      <c r="AB21" s="257"/>
      <c r="AC21" s="579"/>
      <c r="AD21" s="579"/>
      <c r="AE21" s="257"/>
      <c r="AF21" s="257"/>
      <c r="AG21" s="257"/>
      <c r="AH21" s="257"/>
      <c r="AI21" s="257" t="str">
        <f t="shared" si="0"/>
        <v/>
      </c>
      <c r="AJ21" s="257" t="str">
        <f t="shared" si="1"/>
        <v/>
      </c>
      <c r="AK21" s="257"/>
      <c r="AL21" s="257"/>
      <c r="AM21" s="579"/>
      <c r="AN21" s="579">
        <f>AD21</f>
        <v>0</v>
      </c>
      <c r="AO21" s="579"/>
    </row>
    <row r="22" spans="1:41">
      <c r="A22" s="580"/>
      <c r="B22" s="597"/>
      <c r="C22" s="580"/>
      <c r="D22" s="580"/>
      <c r="E22" s="580"/>
      <c r="F22" s="580"/>
      <c r="G22" s="580"/>
      <c r="H22" s="580"/>
      <c r="J22" s="589"/>
      <c r="K22" s="594"/>
      <c r="N22" s="580"/>
      <c r="R22" s="586"/>
      <c r="S22" s="580"/>
      <c r="T22" s="580"/>
      <c r="U22" s="583"/>
      <c r="V22" s="583"/>
      <c r="W22" s="583"/>
      <c r="X22" s="583"/>
      <c r="Y22" s="583"/>
      <c r="Z22" s="586"/>
      <c r="AA22" s="580"/>
      <c r="AC22" s="580"/>
      <c r="AD22" s="580"/>
      <c r="AI22" s="256" t="str">
        <f t="shared" si="0"/>
        <v/>
      </c>
      <c r="AJ22" s="256" t="str">
        <f t="shared" si="1"/>
        <v/>
      </c>
      <c r="AM22" s="580"/>
      <c r="AN22" s="580"/>
      <c r="AO22" s="580"/>
    </row>
    <row r="23" spans="1:41">
      <c r="A23" s="580"/>
      <c r="B23" s="597"/>
      <c r="C23" s="580"/>
      <c r="D23" s="580"/>
      <c r="E23" s="580"/>
      <c r="F23" s="580"/>
      <c r="G23" s="580"/>
      <c r="H23" s="580"/>
      <c r="J23" s="589"/>
      <c r="K23" s="594"/>
      <c r="N23" s="580"/>
      <c r="R23" s="586"/>
      <c r="S23" s="580"/>
      <c r="T23" s="580"/>
      <c r="U23" s="583"/>
      <c r="V23" s="583"/>
      <c r="W23" s="583"/>
      <c r="X23" s="583"/>
      <c r="Y23" s="583"/>
      <c r="Z23" s="586"/>
      <c r="AA23" s="580"/>
      <c r="AC23" s="580"/>
      <c r="AD23" s="580"/>
      <c r="AI23" s="256" t="str">
        <f t="shared" si="0"/>
        <v/>
      </c>
      <c r="AJ23" s="256" t="str">
        <f t="shared" si="1"/>
        <v/>
      </c>
      <c r="AM23" s="580"/>
      <c r="AN23" s="580"/>
      <c r="AO23" s="580"/>
    </row>
    <row r="24" spans="1:41">
      <c r="A24" s="580"/>
      <c r="B24" s="597"/>
      <c r="C24" s="580"/>
      <c r="D24" s="580"/>
      <c r="E24" s="580"/>
      <c r="F24" s="580"/>
      <c r="G24" s="580"/>
      <c r="H24" s="580"/>
      <c r="J24" s="589"/>
      <c r="K24" s="594"/>
      <c r="N24" s="580"/>
      <c r="R24" s="586"/>
      <c r="S24" s="580"/>
      <c r="T24" s="580"/>
      <c r="U24" s="583"/>
      <c r="V24" s="583"/>
      <c r="W24" s="583"/>
      <c r="X24" s="583"/>
      <c r="Y24" s="583"/>
      <c r="Z24" s="586"/>
      <c r="AA24" s="580"/>
      <c r="AC24" s="580"/>
      <c r="AD24" s="580"/>
      <c r="AI24" s="256" t="str">
        <f t="shared" si="0"/>
        <v/>
      </c>
      <c r="AJ24" s="256" t="str">
        <f t="shared" si="1"/>
        <v/>
      </c>
      <c r="AM24" s="580"/>
      <c r="AN24" s="580"/>
      <c r="AO24" s="580"/>
    </row>
    <row r="25" spans="1:41">
      <c r="A25" s="580"/>
      <c r="B25" s="597"/>
      <c r="C25" s="580"/>
      <c r="D25" s="580"/>
      <c r="E25" s="580"/>
      <c r="F25" s="580"/>
      <c r="G25" s="580"/>
      <c r="H25" s="580"/>
      <c r="J25" s="589"/>
      <c r="K25" s="594"/>
      <c r="N25" s="580"/>
      <c r="R25" s="586"/>
      <c r="S25" s="580"/>
      <c r="T25" s="580"/>
      <c r="U25" s="583"/>
      <c r="V25" s="583"/>
      <c r="W25" s="583"/>
      <c r="X25" s="583"/>
      <c r="Y25" s="583"/>
      <c r="Z25" s="586"/>
      <c r="AA25" s="580"/>
      <c r="AC25" s="580"/>
      <c r="AD25" s="580"/>
      <c r="AI25" s="256" t="str">
        <f t="shared" si="0"/>
        <v/>
      </c>
      <c r="AJ25" s="256" t="str">
        <f t="shared" si="1"/>
        <v/>
      </c>
      <c r="AM25" s="580"/>
      <c r="AN25" s="580"/>
      <c r="AO25" s="580"/>
    </row>
    <row r="26" spans="1:41" ht="16.5" thickBot="1">
      <c r="A26" s="581"/>
      <c r="B26" s="598"/>
      <c r="C26" s="581"/>
      <c r="D26" s="581"/>
      <c r="E26" s="581"/>
      <c r="F26" s="581"/>
      <c r="G26" s="581"/>
      <c r="H26" s="581"/>
      <c r="J26" s="590"/>
      <c r="K26" s="595"/>
      <c r="N26" s="581"/>
      <c r="R26" s="587"/>
      <c r="S26" s="581"/>
      <c r="T26" s="581"/>
      <c r="U26" s="584"/>
      <c r="V26" s="584"/>
      <c r="W26" s="584"/>
      <c r="X26" s="584"/>
      <c r="Y26" s="584"/>
      <c r="Z26" s="587"/>
      <c r="AA26" s="581"/>
      <c r="AC26" s="581"/>
      <c r="AD26" s="581"/>
      <c r="AI26" s="256" t="str">
        <f t="shared" si="0"/>
        <v/>
      </c>
      <c r="AJ26" s="256" t="str">
        <f t="shared" si="1"/>
        <v/>
      </c>
      <c r="AM26" s="581"/>
      <c r="AN26" s="581"/>
      <c r="AO26" s="581"/>
    </row>
    <row r="27" spans="1:41">
      <c r="A27" s="579"/>
      <c r="B27" s="596"/>
      <c r="C27" s="579" t="s">
        <v>1696</v>
      </c>
      <c r="D27" s="579"/>
      <c r="E27" s="579"/>
      <c r="F27" s="579"/>
      <c r="G27" s="579"/>
      <c r="H27" s="579">
        <v>0</v>
      </c>
      <c r="I27" s="257"/>
      <c r="J27" s="588"/>
      <c r="K27" s="593"/>
      <c r="L27" s="257"/>
      <c r="M27" s="257"/>
      <c r="N27" s="579">
        <f>IFERROR(M27/L27,0)</f>
        <v>0</v>
      </c>
      <c r="O27" s="257"/>
      <c r="P27" s="257"/>
      <c r="Q27" s="257"/>
      <c r="R27" s="585"/>
      <c r="S27" s="579"/>
      <c r="T27" s="579"/>
      <c r="U27" s="582">
        <v>0</v>
      </c>
      <c r="V27" s="582">
        <v>0</v>
      </c>
      <c r="W27" s="582">
        <v>0</v>
      </c>
      <c r="X27" s="582">
        <v>0</v>
      </c>
      <c r="Y27" s="582">
        <v>0</v>
      </c>
      <c r="Z27" s="585">
        <f>R27-T27</f>
        <v>0</v>
      </c>
      <c r="AA27" s="579"/>
      <c r="AB27" s="257"/>
      <c r="AC27" s="579"/>
      <c r="AD27" s="579"/>
      <c r="AE27" s="257"/>
      <c r="AF27" s="257"/>
      <c r="AG27" s="257"/>
      <c r="AH27" s="257"/>
      <c r="AI27" s="257" t="str">
        <f t="shared" si="0"/>
        <v/>
      </c>
      <c r="AJ27" s="257" t="str">
        <f t="shared" si="1"/>
        <v/>
      </c>
      <c r="AK27" s="257"/>
      <c r="AL27" s="257"/>
      <c r="AM27" s="579"/>
      <c r="AN27" s="579">
        <f>AD27</f>
        <v>0</v>
      </c>
      <c r="AO27" s="579"/>
    </row>
    <row r="28" spans="1:41">
      <c r="A28" s="580"/>
      <c r="B28" s="597"/>
      <c r="C28" s="580"/>
      <c r="D28" s="580"/>
      <c r="E28" s="580"/>
      <c r="F28" s="580"/>
      <c r="G28" s="580"/>
      <c r="H28" s="580"/>
      <c r="J28" s="589"/>
      <c r="K28" s="594"/>
      <c r="N28" s="580"/>
      <c r="R28" s="586"/>
      <c r="S28" s="580"/>
      <c r="T28" s="580"/>
      <c r="U28" s="583"/>
      <c r="V28" s="583"/>
      <c r="W28" s="583"/>
      <c r="X28" s="583"/>
      <c r="Y28" s="583"/>
      <c r="Z28" s="586"/>
      <c r="AA28" s="580"/>
      <c r="AC28" s="580"/>
      <c r="AD28" s="580"/>
      <c r="AI28" s="256" t="str">
        <f t="shared" si="0"/>
        <v/>
      </c>
      <c r="AJ28" s="256" t="str">
        <f t="shared" si="1"/>
        <v/>
      </c>
      <c r="AM28" s="580"/>
      <c r="AN28" s="580"/>
      <c r="AO28" s="580"/>
    </row>
    <row r="29" spans="1:41">
      <c r="A29" s="580"/>
      <c r="B29" s="597"/>
      <c r="C29" s="580"/>
      <c r="D29" s="580"/>
      <c r="E29" s="580"/>
      <c r="F29" s="580"/>
      <c r="G29" s="580"/>
      <c r="H29" s="580"/>
      <c r="J29" s="589"/>
      <c r="K29" s="594"/>
      <c r="N29" s="580"/>
      <c r="R29" s="586"/>
      <c r="S29" s="580"/>
      <c r="T29" s="580"/>
      <c r="U29" s="583"/>
      <c r="V29" s="583"/>
      <c r="W29" s="583"/>
      <c r="X29" s="583"/>
      <c r="Y29" s="583"/>
      <c r="Z29" s="586"/>
      <c r="AA29" s="580"/>
      <c r="AC29" s="580"/>
      <c r="AD29" s="580"/>
      <c r="AI29" s="256" t="str">
        <f t="shared" si="0"/>
        <v/>
      </c>
      <c r="AJ29" s="256" t="str">
        <f t="shared" si="1"/>
        <v/>
      </c>
      <c r="AM29" s="580"/>
      <c r="AN29" s="580"/>
      <c r="AO29" s="580"/>
    </row>
    <row r="30" spans="1:41">
      <c r="A30" s="580"/>
      <c r="B30" s="597"/>
      <c r="C30" s="580"/>
      <c r="D30" s="580"/>
      <c r="E30" s="580"/>
      <c r="F30" s="580"/>
      <c r="G30" s="580"/>
      <c r="H30" s="580"/>
      <c r="J30" s="589"/>
      <c r="K30" s="594"/>
      <c r="N30" s="580"/>
      <c r="R30" s="586"/>
      <c r="S30" s="580"/>
      <c r="T30" s="580"/>
      <c r="U30" s="583"/>
      <c r="V30" s="583"/>
      <c r="W30" s="583"/>
      <c r="X30" s="583"/>
      <c r="Y30" s="583"/>
      <c r="Z30" s="586"/>
      <c r="AA30" s="580"/>
      <c r="AC30" s="580"/>
      <c r="AD30" s="580"/>
      <c r="AI30" s="256" t="str">
        <f t="shared" si="0"/>
        <v/>
      </c>
      <c r="AJ30" s="256" t="str">
        <f t="shared" si="1"/>
        <v/>
      </c>
      <c r="AM30" s="580"/>
      <c r="AN30" s="580"/>
      <c r="AO30" s="580"/>
    </row>
    <row r="31" spans="1:41">
      <c r="A31" s="580"/>
      <c r="B31" s="597"/>
      <c r="C31" s="580"/>
      <c r="D31" s="580"/>
      <c r="E31" s="580"/>
      <c r="F31" s="580"/>
      <c r="G31" s="580"/>
      <c r="H31" s="580"/>
      <c r="J31" s="589"/>
      <c r="K31" s="594"/>
      <c r="N31" s="580"/>
      <c r="R31" s="586"/>
      <c r="S31" s="580"/>
      <c r="T31" s="580"/>
      <c r="U31" s="583"/>
      <c r="V31" s="583"/>
      <c r="W31" s="583"/>
      <c r="X31" s="583"/>
      <c r="Y31" s="583"/>
      <c r="Z31" s="586"/>
      <c r="AA31" s="580"/>
      <c r="AC31" s="580"/>
      <c r="AD31" s="580"/>
      <c r="AI31" s="256" t="str">
        <f t="shared" si="0"/>
        <v/>
      </c>
      <c r="AJ31" s="256" t="str">
        <f t="shared" si="1"/>
        <v/>
      </c>
      <c r="AM31" s="580"/>
      <c r="AN31" s="580"/>
      <c r="AO31" s="580"/>
    </row>
    <row r="32" spans="1:41" ht="16.5" thickBot="1">
      <c r="A32" s="581"/>
      <c r="B32" s="598"/>
      <c r="C32" s="581"/>
      <c r="D32" s="581"/>
      <c r="E32" s="581"/>
      <c r="F32" s="581"/>
      <c r="G32" s="581"/>
      <c r="H32" s="581"/>
      <c r="J32" s="590"/>
      <c r="K32" s="595"/>
      <c r="N32" s="581"/>
      <c r="R32" s="587"/>
      <c r="S32" s="581"/>
      <c r="T32" s="581"/>
      <c r="U32" s="584"/>
      <c r="V32" s="584"/>
      <c r="W32" s="584"/>
      <c r="X32" s="584"/>
      <c r="Y32" s="584"/>
      <c r="Z32" s="587"/>
      <c r="AA32" s="581"/>
      <c r="AC32" s="581"/>
      <c r="AD32" s="581"/>
      <c r="AI32" s="256" t="str">
        <f t="shared" si="0"/>
        <v/>
      </c>
      <c r="AJ32" s="256" t="str">
        <f t="shared" si="1"/>
        <v/>
      </c>
      <c r="AM32" s="581"/>
      <c r="AN32" s="581"/>
      <c r="AO32" s="581"/>
    </row>
    <row r="33" spans="1:41">
      <c r="A33" s="579"/>
      <c r="B33" s="596"/>
      <c r="C33" s="579" t="s">
        <v>1696</v>
      </c>
      <c r="D33" s="579"/>
      <c r="E33" s="579"/>
      <c r="F33" s="579"/>
      <c r="G33" s="579"/>
      <c r="H33" s="579">
        <v>0</v>
      </c>
      <c r="I33" s="257"/>
      <c r="J33" s="588"/>
      <c r="K33" s="593"/>
      <c r="L33" s="257"/>
      <c r="M33" s="257"/>
      <c r="N33" s="579">
        <f>IFERROR(M33/L33,0)</f>
        <v>0</v>
      </c>
      <c r="O33" s="257"/>
      <c r="P33" s="257"/>
      <c r="Q33" s="257"/>
      <c r="R33" s="585"/>
      <c r="S33" s="579"/>
      <c r="T33" s="579"/>
      <c r="U33" s="582">
        <v>0</v>
      </c>
      <c r="V33" s="582">
        <v>0</v>
      </c>
      <c r="W33" s="582">
        <v>0</v>
      </c>
      <c r="X33" s="582">
        <v>0</v>
      </c>
      <c r="Y33" s="582">
        <v>0</v>
      </c>
      <c r="Z33" s="585">
        <f>R33-T33</f>
        <v>0</v>
      </c>
      <c r="AA33" s="579"/>
      <c r="AB33" s="257"/>
      <c r="AC33" s="579"/>
      <c r="AD33" s="579"/>
      <c r="AE33" s="257"/>
      <c r="AF33" s="257"/>
      <c r="AG33" s="257"/>
      <c r="AH33" s="257"/>
      <c r="AI33" s="257" t="str">
        <f t="shared" si="0"/>
        <v/>
      </c>
      <c r="AJ33" s="257" t="str">
        <f t="shared" si="1"/>
        <v/>
      </c>
      <c r="AK33" s="257"/>
      <c r="AL33" s="257"/>
      <c r="AM33" s="579"/>
      <c r="AN33" s="579">
        <f>AD33</f>
        <v>0</v>
      </c>
      <c r="AO33" s="579"/>
    </row>
    <row r="34" spans="1:41">
      <c r="A34" s="580"/>
      <c r="B34" s="597"/>
      <c r="C34" s="580"/>
      <c r="D34" s="580"/>
      <c r="E34" s="580"/>
      <c r="F34" s="580"/>
      <c r="G34" s="580"/>
      <c r="H34" s="580"/>
      <c r="J34" s="589"/>
      <c r="K34" s="594"/>
      <c r="N34" s="580"/>
      <c r="R34" s="586"/>
      <c r="S34" s="580"/>
      <c r="T34" s="580"/>
      <c r="U34" s="583"/>
      <c r="V34" s="583"/>
      <c r="W34" s="583"/>
      <c r="X34" s="583"/>
      <c r="Y34" s="583"/>
      <c r="Z34" s="586"/>
      <c r="AA34" s="580"/>
      <c r="AC34" s="580"/>
      <c r="AD34" s="580"/>
      <c r="AI34" s="256" t="str">
        <f t="shared" si="0"/>
        <v/>
      </c>
      <c r="AJ34" s="256" t="str">
        <f t="shared" si="1"/>
        <v/>
      </c>
      <c r="AM34" s="580"/>
      <c r="AN34" s="580"/>
      <c r="AO34" s="580"/>
    </row>
    <row r="35" spans="1:41">
      <c r="A35" s="580"/>
      <c r="B35" s="597"/>
      <c r="C35" s="580"/>
      <c r="D35" s="580"/>
      <c r="E35" s="580"/>
      <c r="F35" s="580"/>
      <c r="G35" s="580"/>
      <c r="H35" s="580"/>
      <c r="J35" s="589"/>
      <c r="K35" s="594"/>
      <c r="N35" s="580"/>
      <c r="R35" s="586"/>
      <c r="S35" s="580"/>
      <c r="T35" s="580"/>
      <c r="U35" s="583"/>
      <c r="V35" s="583"/>
      <c r="W35" s="583"/>
      <c r="X35" s="583"/>
      <c r="Y35" s="583"/>
      <c r="Z35" s="586"/>
      <c r="AA35" s="580"/>
      <c r="AC35" s="580"/>
      <c r="AD35" s="580"/>
      <c r="AI35" s="256" t="str">
        <f t="shared" ref="AI35:AI66" si="2">IFERROR(LEFT(AG35,FIND("T-",AG35,1)-2),"")</f>
        <v/>
      </c>
      <c r="AJ35" s="256" t="str">
        <f t="shared" ref="AJ35:AJ66" si="3">IFERROR(RIGHT(AG35,LEN(AG35)-FIND("T-",AG35,1)+1),"")</f>
        <v/>
      </c>
      <c r="AM35" s="580"/>
      <c r="AN35" s="580"/>
      <c r="AO35" s="580"/>
    </row>
    <row r="36" spans="1:41">
      <c r="A36" s="580"/>
      <c r="B36" s="597"/>
      <c r="C36" s="580"/>
      <c r="D36" s="580"/>
      <c r="E36" s="580"/>
      <c r="F36" s="580"/>
      <c r="G36" s="580"/>
      <c r="H36" s="580"/>
      <c r="J36" s="589"/>
      <c r="K36" s="594"/>
      <c r="N36" s="580"/>
      <c r="R36" s="586"/>
      <c r="S36" s="580"/>
      <c r="T36" s="580"/>
      <c r="U36" s="583"/>
      <c r="V36" s="583"/>
      <c r="W36" s="583"/>
      <c r="X36" s="583"/>
      <c r="Y36" s="583"/>
      <c r="Z36" s="586"/>
      <c r="AA36" s="580"/>
      <c r="AC36" s="580"/>
      <c r="AD36" s="580"/>
      <c r="AI36" s="256" t="str">
        <f t="shared" si="2"/>
        <v/>
      </c>
      <c r="AJ36" s="256" t="str">
        <f t="shared" si="3"/>
        <v/>
      </c>
      <c r="AM36" s="580"/>
      <c r="AN36" s="580"/>
      <c r="AO36" s="580"/>
    </row>
    <row r="37" spans="1:41">
      <c r="A37" s="580"/>
      <c r="B37" s="597"/>
      <c r="C37" s="580"/>
      <c r="D37" s="580"/>
      <c r="E37" s="580"/>
      <c r="F37" s="580"/>
      <c r="G37" s="580"/>
      <c r="H37" s="580"/>
      <c r="J37" s="589"/>
      <c r="K37" s="594"/>
      <c r="N37" s="580"/>
      <c r="R37" s="586"/>
      <c r="S37" s="580"/>
      <c r="T37" s="580"/>
      <c r="U37" s="583"/>
      <c r="V37" s="583"/>
      <c r="W37" s="583"/>
      <c r="X37" s="583"/>
      <c r="Y37" s="583"/>
      <c r="Z37" s="586"/>
      <c r="AA37" s="580"/>
      <c r="AC37" s="580"/>
      <c r="AD37" s="580"/>
      <c r="AI37" s="256" t="str">
        <f t="shared" si="2"/>
        <v/>
      </c>
      <c r="AJ37" s="256" t="str">
        <f t="shared" si="3"/>
        <v/>
      </c>
      <c r="AM37" s="580"/>
      <c r="AN37" s="580"/>
      <c r="AO37" s="580"/>
    </row>
    <row r="38" spans="1:41" ht="16.5" thickBot="1">
      <c r="A38" s="581"/>
      <c r="B38" s="598"/>
      <c r="C38" s="581"/>
      <c r="D38" s="581"/>
      <c r="E38" s="581"/>
      <c r="F38" s="581"/>
      <c r="G38" s="581"/>
      <c r="H38" s="581"/>
      <c r="J38" s="590"/>
      <c r="K38" s="595"/>
      <c r="N38" s="581"/>
      <c r="R38" s="587"/>
      <c r="S38" s="581"/>
      <c r="T38" s="581"/>
      <c r="U38" s="584"/>
      <c r="V38" s="584"/>
      <c r="W38" s="584"/>
      <c r="X38" s="584"/>
      <c r="Y38" s="584"/>
      <c r="Z38" s="587"/>
      <c r="AA38" s="581"/>
      <c r="AC38" s="581"/>
      <c r="AD38" s="581"/>
      <c r="AI38" s="256" t="str">
        <f t="shared" si="2"/>
        <v/>
      </c>
      <c r="AJ38" s="256" t="str">
        <f t="shared" si="3"/>
        <v/>
      </c>
      <c r="AM38" s="581"/>
      <c r="AN38" s="581"/>
      <c r="AO38" s="581"/>
    </row>
    <row r="39" spans="1:41">
      <c r="A39" s="579"/>
      <c r="B39" s="596"/>
      <c r="C39" s="579" t="s">
        <v>1696</v>
      </c>
      <c r="D39" s="579"/>
      <c r="E39" s="579"/>
      <c r="F39" s="579"/>
      <c r="G39" s="579"/>
      <c r="H39" s="579">
        <v>0</v>
      </c>
      <c r="I39" s="257"/>
      <c r="J39" s="588"/>
      <c r="K39" s="593"/>
      <c r="L39" s="257"/>
      <c r="M39" s="257"/>
      <c r="N39" s="579">
        <f>IFERROR(M39/L39,0)</f>
        <v>0</v>
      </c>
      <c r="O39" s="257"/>
      <c r="P39" s="257"/>
      <c r="Q39" s="257"/>
      <c r="R39" s="585"/>
      <c r="S39" s="579"/>
      <c r="T39" s="579"/>
      <c r="U39" s="582">
        <v>0</v>
      </c>
      <c r="V39" s="582">
        <v>0</v>
      </c>
      <c r="W39" s="582">
        <v>0</v>
      </c>
      <c r="X39" s="582">
        <v>0</v>
      </c>
      <c r="Y39" s="582">
        <v>0</v>
      </c>
      <c r="Z39" s="585">
        <f>R39-T39</f>
        <v>0</v>
      </c>
      <c r="AA39" s="579"/>
      <c r="AB39" s="257"/>
      <c r="AC39" s="579"/>
      <c r="AD39" s="579"/>
      <c r="AE39" s="257"/>
      <c r="AF39" s="257"/>
      <c r="AG39" s="257"/>
      <c r="AH39" s="257"/>
      <c r="AI39" s="257" t="str">
        <f t="shared" si="2"/>
        <v/>
      </c>
      <c r="AJ39" s="257" t="str">
        <f t="shared" si="3"/>
        <v/>
      </c>
      <c r="AK39" s="257"/>
      <c r="AL39" s="257"/>
      <c r="AM39" s="579"/>
      <c r="AN39" s="579">
        <f>AD39</f>
        <v>0</v>
      </c>
      <c r="AO39" s="579"/>
    </row>
    <row r="40" spans="1:41">
      <c r="A40" s="580"/>
      <c r="B40" s="597"/>
      <c r="C40" s="580"/>
      <c r="D40" s="580"/>
      <c r="E40" s="580"/>
      <c r="F40" s="580"/>
      <c r="G40" s="580"/>
      <c r="H40" s="580"/>
      <c r="J40" s="589"/>
      <c r="K40" s="594"/>
      <c r="N40" s="580"/>
      <c r="R40" s="586"/>
      <c r="S40" s="580"/>
      <c r="T40" s="580"/>
      <c r="U40" s="583"/>
      <c r="V40" s="583"/>
      <c r="W40" s="583"/>
      <c r="X40" s="583"/>
      <c r="Y40" s="583"/>
      <c r="Z40" s="586"/>
      <c r="AA40" s="580"/>
      <c r="AC40" s="580"/>
      <c r="AD40" s="580"/>
      <c r="AI40" s="256" t="str">
        <f t="shared" si="2"/>
        <v/>
      </c>
      <c r="AJ40" s="256" t="str">
        <f t="shared" si="3"/>
        <v/>
      </c>
      <c r="AM40" s="580"/>
      <c r="AN40" s="580"/>
      <c r="AO40" s="580"/>
    </row>
    <row r="41" spans="1:41">
      <c r="A41" s="580"/>
      <c r="B41" s="597"/>
      <c r="C41" s="580"/>
      <c r="D41" s="580"/>
      <c r="E41" s="580"/>
      <c r="F41" s="580"/>
      <c r="G41" s="580"/>
      <c r="H41" s="580"/>
      <c r="J41" s="589"/>
      <c r="K41" s="594"/>
      <c r="N41" s="580"/>
      <c r="R41" s="586"/>
      <c r="S41" s="580"/>
      <c r="T41" s="580"/>
      <c r="U41" s="583"/>
      <c r="V41" s="583"/>
      <c r="W41" s="583"/>
      <c r="X41" s="583"/>
      <c r="Y41" s="583"/>
      <c r="Z41" s="586"/>
      <c r="AA41" s="580"/>
      <c r="AC41" s="580"/>
      <c r="AD41" s="580"/>
      <c r="AI41" s="256" t="str">
        <f t="shared" si="2"/>
        <v/>
      </c>
      <c r="AJ41" s="256" t="str">
        <f t="shared" si="3"/>
        <v/>
      </c>
      <c r="AM41" s="580"/>
      <c r="AN41" s="580"/>
      <c r="AO41" s="580"/>
    </row>
    <row r="42" spans="1:41">
      <c r="A42" s="580"/>
      <c r="B42" s="597"/>
      <c r="C42" s="580"/>
      <c r="D42" s="580"/>
      <c r="E42" s="580"/>
      <c r="F42" s="580"/>
      <c r="G42" s="580"/>
      <c r="H42" s="580"/>
      <c r="J42" s="589"/>
      <c r="K42" s="594"/>
      <c r="N42" s="580"/>
      <c r="R42" s="586"/>
      <c r="S42" s="580"/>
      <c r="T42" s="580"/>
      <c r="U42" s="583"/>
      <c r="V42" s="583"/>
      <c r="W42" s="583"/>
      <c r="X42" s="583"/>
      <c r="Y42" s="583"/>
      <c r="Z42" s="586"/>
      <c r="AA42" s="580"/>
      <c r="AC42" s="580"/>
      <c r="AD42" s="580"/>
      <c r="AI42" s="256" t="str">
        <f t="shared" si="2"/>
        <v/>
      </c>
      <c r="AJ42" s="256" t="str">
        <f t="shared" si="3"/>
        <v/>
      </c>
      <c r="AM42" s="580"/>
      <c r="AN42" s="580"/>
      <c r="AO42" s="580"/>
    </row>
    <row r="43" spans="1:41">
      <c r="A43" s="580"/>
      <c r="B43" s="597"/>
      <c r="C43" s="580"/>
      <c r="D43" s="580"/>
      <c r="E43" s="580"/>
      <c r="F43" s="580"/>
      <c r="G43" s="580"/>
      <c r="H43" s="580"/>
      <c r="J43" s="589"/>
      <c r="K43" s="594"/>
      <c r="N43" s="580"/>
      <c r="R43" s="586"/>
      <c r="S43" s="580"/>
      <c r="T43" s="580"/>
      <c r="U43" s="583"/>
      <c r="V43" s="583"/>
      <c r="W43" s="583"/>
      <c r="X43" s="583"/>
      <c r="Y43" s="583"/>
      <c r="Z43" s="586"/>
      <c r="AA43" s="580"/>
      <c r="AC43" s="580"/>
      <c r="AD43" s="580"/>
      <c r="AI43" s="256" t="str">
        <f t="shared" si="2"/>
        <v/>
      </c>
      <c r="AJ43" s="256" t="str">
        <f t="shared" si="3"/>
        <v/>
      </c>
      <c r="AM43" s="580"/>
      <c r="AN43" s="580"/>
      <c r="AO43" s="580"/>
    </row>
    <row r="44" spans="1:41" ht="16.5" thickBot="1">
      <c r="A44" s="581"/>
      <c r="B44" s="598"/>
      <c r="C44" s="581"/>
      <c r="D44" s="581"/>
      <c r="E44" s="581"/>
      <c r="F44" s="581"/>
      <c r="G44" s="581"/>
      <c r="H44" s="581"/>
      <c r="J44" s="590"/>
      <c r="K44" s="595"/>
      <c r="N44" s="581"/>
      <c r="R44" s="587"/>
      <c r="S44" s="581"/>
      <c r="T44" s="581"/>
      <c r="U44" s="584"/>
      <c r="V44" s="584"/>
      <c r="W44" s="584"/>
      <c r="X44" s="584"/>
      <c r="Y44" s="584"/>
      <c r="Z44" s="587"/>
      <c r="AA44" s="581"/>
      <c r="AC44" s="581"/>
      <c r="AD44" s="581"/>
      <c r="AI44" s="256" t="str">
        <f t="shared" si="2"/>
        <v/>
      </c>
      <c r="AJ44" s="256" t="str">
        <f t="shared" si="3"/>
        <v/>
      </c>
      <c r="AM44" s="581"/>
      <c r="AN44" s="581"/>
      <c r="AO44" s="581"/>
    </row>
    <row r="45" spans="1:41">
      <c r="A45" s="579"/>
      <c r="B45" s="596"/>
      <c r="C45" s="579" t="s">
        <v>1696</v>
      </c>
      <c r="D45" s="579"/>
      <c r="E45" s="579"/>
      <c r="F45" s="579"/>
      <c r="G45" s="579"/>
      <c r="H45" s="579">
        <v>0</v>
      </c>
      <c r="I45" s="257"/>
      <c r="J45" s="588"/>
      <c r="K45" s="593"/>
      <c r="L45" s="257"/>
      <c r="M45" s="257"/>
      <c r="N45" s="579">
        <f>IFERROR(M45/L45,0)</f>
        <v>0</v>
      </c>
      <c r="O45" s="257"/>
      <c r="P45" s="257"/>
      <c r="Q45" s="257"/>
      <c r="R45" s="585"/>
      <c r="S45" s="579"/>
      <c r="T45" s="579"/>
      <c r="U45" s="582">
        <v>0</v>
      </c>
      <c r="V45" s="582">
        <v>0</v>
      </c>
      <c r="W45" s="582">
        <v>0</v>
      </c>
      <c r="X45" s="582">
        <v>0</v>
      </c>
      <c r="Y45" s="582">
        <v>0</v>
      </c>
      <c r="Z45" s="585">
        <f>R45-T45</f>
        <v>0</v>
      </c>
      <c r="AA45" s="579"/>
      <c r="AB45" s="257"/>
      <c r="AC45" s="579"/>
      <c r="AD45" s="579"/>
      <c r="AE45" s="257"/>
      <c r="AF45" s="257"/>
      <c r="AG45" s="257"/>
      <c r="AH45" s="257"/>
      <c r="AI45" s="257" t="str">
        <f t="shared" si="2"/>
        <v/>
      </c>
      <c r="AJ45" s="257" t="str">
        <f t="shared" si="3"/>
        <v/>
      </c>
      <c r="AK45" s="257"/>
      <c r="AL45" s="257"/>
      <c r="AM45" s="579"/>
      <c r="AN45" s="579">
        <f>AD45</f>
        <v>0</v>
      </c>
      <c r="AO45" s="579"/>
    </row>
    <row r="46" spans="1:41">
      <c r="A46" s="580"/>
      <c r="B46" s="597"/>
      <c r="C46" s="580"/>
      <c r="D46" s="580"/>
      <c r="E46" s="580"/>
      <c r="F46" s="580"/>
      <c r="G46" s="580"/>
      <c r="H46" s="580"/>
      <c r="J46" s="589"/>
      <c r="K46" s="594"/>
      <c r="N46" s="580"/>
      <c r="R46" s="586"/>
      <c r="S46" s="580"/>
      <c r="T46" s="580"/>
      <c r="U46" s="583"/>
      <c r="V46" s="583"/>
      <c r="W46" s="583"/>
      <c r="X46" s="583"/>
      <c r="Y46" s="583"/>
      <c r="Z46" s="586"/>
      <c r="AA46" s="580"/>
      <c r="AC46" s="580"/>
      <c r="AD46" s="580"/>
      <c r="AI46" s="256" t="str">
        <f t="shared" si="2"/>
        <v/>
      </c>
      <c r="AJ46" s="256" t="str">
        <f t="shared" si="3"/>
        <v/>
      </c>
      <c r="AM46" s="580"/>
      <c r="AN46" s="580"/>
      <c r="AO46" s="580"/>
    </row>
    <row r="47" spans="1:41">
      <c r="A47" s="580"/>
      <c r="B47" s="597"/>
      <c r="C47" s="580"/>
      <c r="D47" s="580"/>
      <c r="E47" s="580"/>
      <c r="F47" s="580"/>
      <c r="G47" s="580"/>
      <c r="H47" s="580"/>
      <c r="J47" s="589"/>
      <c r="K47" s="594"/>
      <c r="N47" s="580"/>
      <c r="R47" s="586"/>
      <c r="S47" s="580"/>
      <c r="T47" s="580"/>
      <c r="U47" s="583"/>
      <c r="V47" s="583"/>
      <c r="W47" s="583"/>
      <c r="X47" s="583"/>
      <c r="Y47" s="583"/>
      <c r="Z47" s="586"/>
      <c r="AA47" s="580"/>
      <c r="AC47" s="580"/>
      <c r="AD47" s="580"/>
      <c r="AI47" s="256" t="str">
        <f t="shared" si="2"/>
        <v/>
      </c>
      <c r="AJ47" s="256" t="str">
        <f t="shared" si="3"/>
        <v/>
      </c>
      <c r="AM47" s="580"/>
      <c r="AN47" s="580"/>
      <c r="AO47" s="580"/>
    </row>
    <row r="48" spans="1:41">
      <c r="A48" s="580"/>
      <c r="B48" s="597"/>
      <c r="C48" s="580"/>
      <c r="D48" s="580"/>
      <c r="E48" s="580"/>
      <c r="F48" s="580"/>
      <c r="G48" s="580"/>
      <c r="H48" s="580"/>
      <c r="J48" s="589"/>
      <c r="K48" s="594"/>
      <c r="N48" s="580"/>
      <c r="R48" s="586"/>
      <c r="S48" s="580"/>
      <c r="T48" s="580"/>
      <c r="U48" s="583"/>
      <c r="V48" s="583"/>
      <c r="W48" s="583"/>
      <c r="X48" s="583"/>
      <c r="Y48" s="583"/>
      <c r="Z48" s="586"/>
      <c r="AA48" s="580"/>
      <c r="AC48" s="580"/>
      <c r="AD48" s="580"/>
      <c r="AI48" s="256" t="str">
        <f t="shared" si="2"/>
        <v/>
      </c>
      <c r="AJ48" s="256" t="str">
        <f t="shared" si="3"/>
        <v/>
      </c>
      <c r="AM48" s="580"/>
      <c r="AN48" s="580"/>
      <c r="AO48" s="580"/>
    </row>
    <row r="49" spans="1:41">
      <c r="A49" s="580"/>
      <c r="B49" s="597"/>
      <c r="C49" s="580"/>
      <c r="D49" s="580"/>
      <c r="E49" s="580"/>
      <c r="F49" s="580"/>
      <c r="G49" s="580"/>
      <c r="H49" s="580"/>
      <c r="J49" s="589"/>
      <c r="K49" s="594"/>
      <c r="N49" s="580"/>
      <c r="R49" s="586"/>
      <c r="S49" s="580"/>
      <c r="T49" s="580"/>
      <c r="U49" s="583"/>
      <c r="V49" s="583"/>
      <c r="W49" s="583"/>
      <c r="X49" s="583"/>
      <c r="Y49" s="583"/>
      <c r="Z49" s="586"/>
      <c r="AA49" s="580"/>
      <c r="AC49" s="580"/>
      <c r="AD49" s="580"/>
      <c r="AI49" s="256" t="str">
        <f t="shared" si="2"/>
        <v/>
      </c>
      <c r="AJ49" s="256" t="str">
        <f t="shared" si="3"/>
        <v/>
      </c>
      <c r="AM49" s="580"/>
      <c r="AN49" s="580"/>
      <c r="AO49" s="580"/>
    </row>
    <row r="50" spans="1:41" ht="16.5" thickBot="1">
      <c r="A50" s="581"/>
      <c r="B50" s="598"/>
      <c r="C50" s="581"/>
      <c r="D50" s="581"/>
      <c r="E50" s="581"/>
      <c r="F50" s="581"/>
      <c r="G50" s="581"/>
      <c r="H50" s="581"/>
      <c r="J50" s="590"/>
      <c r="K50" s="595"/>
      <c r="N50" s="581"/>
      <c r="R50" s="587"/>
      <c r="S50" s="581"/>
      <c r="T50" s="581"/>
      <c r="U50" s="584"/>
      <c r="V50" s="584"/>
      <c r="W50" s="584"/>
      <c r="X50" s="584"/>
      <c r="Y50" s="584"/>
      <c r="Z50" s="587"/>
      <c r="AA50" s="581"/>
      <c r="AC50" s="581"/>
      <c r="AD50" s="581"/>
      <c r="AI50" s="256" t="str">
        <f t="shared" si="2"/>
        <v/>
      </c>
      <c r="AJ50" s="256" t="str">
        <f t="shared" si="3"/>
        <v/>
      </c>
      <c r="AM50" s="581"/>
      <c r="AN50" s="581"/>
      <c r="AO50" s="581"/>
    </row>
    <row r="51" spans="1:41">
      <c r="A51" s="579"/>
      <c r="B51" s="596"/>
      <c r="C51" s="579" t="s">
        <v>1696</v>
      </c>
      <c r="D51" s="579"/>
      <c r="E51" s="579"/>
      <c r="F51" s="579"/>
      <c r="G51" s="579"/>
      <c r="H51" s="579">
        <v>0</v>
      </c>
      <c r="I51" s="257"/>
      <c r="J51" s="588"/>
      <c r="K51" s="593"/>
      <c r="L51" s="257"/>
      <c r="M51" s="257"/>
      <c r="N51" s="579">
        <f>IFERROR(M51/L51,0)</f>
        <v>0</v>
      </c>
      <c r="O51" s="257"/>
      <c r="P51" s="257"/>
      <c r="Q51" s="257"/>
      <c r="R51" s="585"/>
      <c r="S51" s="579"/>
      <c r="T51" s="579"/>
      <c r="U51" s="582">
        <v>0</v>
      </c>
      <c r="V51" s="582">
        <v>0</v>
      </c>
      <c r="W51" s="582">
        <v>0</v>
      </c>
      <c r="X51" s="582">
        <v>0</v>
      </c>
      <c r="Y51" s="582">
        <v>0</v>
      </c>
      <c r="Z51" s="585">
        <f>R51-T51</f>
        <v>0</v>
      </c>
      <c r="AA51" s="579"/>
      <c r="AB51" s="257"/>
      <c r="AC51" s="579"/>
      <c r="AD51" s="579"/>
      <c r="AE51" s="257"/>
      <c r="AF51" s="257"/>
      <c r="AG51" s="257"/>
      <c r="AH51" s="257"/>
      <c r="AI51" s="257" t="str">
        <f t="shared" si="2"/>
        <v/>
      </c>
      <c r="AJ51" s="257" t="str">
        <f t="shared" si="3"/>
        <v/>
      </c>
      <c r="AK51" s="257"/>
      <c r="AL51" s="257"/>
      <c r="AM51" s="579"/>
      <c r="AN51" s="579">
        <f>AD51</f>
        <v>0</v>
      </c>
      <c r="AO51" s="579"/>
    </row>
    <row r="52" spans="1:41">
      <c r="A52" s="580"/>
      <c r="B52" s="597"/>
      <c r="C52" s="580"/>
      <c r="D52" s="580"/>
      <c r="E52" s="580"/>
      <c r="F52" s="580"/>
      <c r="G52" s="580"/>
      <c r="H52" s="580"/>
      <c r="J52" s="589"/>
      <c r="K52" s="594"/>
      <c r="N52" s="580"/>
      <c r="R52" s="586"/>
      <c r="S52" s="580"/>
      <c r="T52" s="580"/>
      <c r="U52" s="583"/>
      <c r="V52" s="583"/>
      <c r="W52" s="583"/>
      <c r="X52" s="583"/>
      <c r="Y52" s="583"/>
      <c r="Z52" s="586"/>
      <c r="AA52" s="580"/>
      <c r="AC52" s="580"/>
      <c r="AD52" s="580"/>
      <c r="AI52" s="256" t="str">
        <f t="shared" si="2"/>
        <v/>
      </c>
      <c r="AJ52" s="256" t="str">
        <f t="shared" si="3"/>
        <v/>
      </c>
      <c r="AM52" s="580"/>
      <c r="AN52" s="580"/>
      <c r="AO52" s="580"/>
    </row>
    <row r="53" spans="1:41">
      <c r="A53" s="580"/>
      <c r="B53" s="597"/>
      <c r="C53" s="580"/>
      <c r="D53" s="580"/>
      <c r="E53" s="580"/>
      <c r="F53" s="580"/>
      <c r="G53" s="580"/>
      <c r="H53" s="580"/>
      <c r="J53" s="589"/>
      <c r="K53" s="594"/>
      <c r="N53" s="580"/>
      <c r="R53" s="586"/>
      <c r="S53" s="580"/>
      <c r="T53" s="580"/>
      <c r="U53" s="583"/>
      <c r="V53" s="583"/>
      <c r="W53" s="583"/>
      <c r="X53" s="583"/>
      <c r="Y53" s="583"/>
      <c r="Z53" s="586"/>
      <c r="AA53" s="580"/>
      <c r="AC53" s="580"/>
      <c r="AD53" s="580"/>
      <c r="AI53" s="256" t="str">
        <f t="shared" si="2"/>
        <v/>
      </c>
      <c r="AJ53" s="256" t="str">
        <f t="shared" si="3"/>
        <v/>
      </c>
      <c r="AM53" s="580"/>
      <c r="AN53" s="580"/>
      <c r="AO53" s="580"/>
    </row>
    <row r="54" spans="1:41">
      <c r="A54" s="580"/>
      <c r="B54" s="597"/>
      <c r="C54" s="580"/>
      <c r="D54" s="580"/>
      <c r="E54" s="580"/>
      <c r="F54" s="580"/>
      <c r="G54" s="580"/>
      <c r="H54" s="580"/>
      <c r="J54" s="589"/>
      <c r="K54" s="594"/>
      <c r="N54" s="580"/>
      <c r="R54" s="586"/>
      <c r="S54" s="580"/>
      <c r="T54" s="580"/>
      <c r="U54" s="583"/>
      <c r="V54" s="583"/>
      <c r="W54" s="583"/>
      <c r="X54" s="583"/>
      <c r="Y54" s="583"/>
      <c r="Z54" s="586"/>
      <c r="AA54" s="580"/>
      <c r="AC54" s="580"/>
      <c r="AD54" s="580"/>
      <c r="AI54" s="256" t="str">
        <f t="shared" si="2"/>
        <v/>
      </c>
      <c r="AJ54" s="256" t="str">
        <f t="shared" si="3"/>
        <v/>
      </c>
      <c r="AM54" s="580"/>
      <c r="AN54" s="580"/>
      <c r="AO54" s="580"/>
    </row>
    <row r="55" spans="1:41">
      <c r="A55" s="580"/>
      <c r="B55" s="597"/>
      <c r="C55" s="580"/>
      <c r="D55" s="580"/>
      <c r="E55" s="580"/>
      <c r="F55" s="580"/>
      <c r="G55" s="580"/>
      <c r="H55" s="580"/>
      <c r="J55" s="589"/>
      <c r="K55" s="594"/>
      <c r="N55" s="580"/>
      <c r="R55" s="586"/>
      <c r="S55" s="580"/>
      <c r="T55" s="580"/>
      <c r="U55" s="583"/>
      <c r="V55" s="583"/>
      <c r="W55" s="583"/>
      <c r="X55" s="583"/>
      <c r="Y55" s="583"/>
      <c r="Z55" s="586"/>
      <c r="AA55" s="580"/>
      <c r="AC55" s="580"/>
      <c r="AD55" s="580"/>
      <c r="AI55" s="256" t="str">
        <f t="shared" si="2"/>
        <v/>
      </c>
      <c r="AJ55" s="256" t="str">
        <f t="shared" si="3"/>
        <v/>
      </c>
      <c r="AM55" s="580"/>
      <c r="AN55" s="580"/>
      <c r="AO55" s="580"/>
    </row>
    <row r="56" spans="1:41" ht="16.5" thickBot="1">
      <c r="A56" s="581"/>
      <c r="B56" s="598"/>
      <c r="C56" s="581"/>
      <c r="D56" s="581"/>
      <c r="E56" s="581"/>
      <c r="F56" s="581"/>
      <c r="G56" s="581"/>
      <c r="H56" s="581"/>
      <c r="J56" s="590"/>
      <c r="K56" s="595"/>
      <c r="N56" s="581"/>
      <c r="R56" s="587"/>
      <c r="S56" s="581"/>
      <c r="T56" s="581"/>
      <c r="U56" s="584"/>
      <c r="V56" s="584"/>
      <c r="W56" s="584"/>
      <c r="X56" s="584"/>
      <c r="Y56" s="584"/>
      <c r="Z56" s="587"/>
      <c r="AA56" s="581"/>
      <c r="AC56" s="581"/>
      <c r="AD56" s="581"/>
      <c r="AI56" s="256" t="str">
        <f t="shared" si="2"/>
        <v/>
      </c>
      <c r="AJ56" s="256" t="str">
        <f t="shared" si="3"/>
        <v/>
      </c>
      <c r="AM56" s="581"/>
      <c r="AN56" s="581"/>
      <c r="AO56" s="581"/>
    </row>
    <row r="57" spans="1:41">
      <c r="A57" s="579"/>
      <c r="B57" s="596"/>
      <c r="C57" s="579" t="s">
        <v>1696</v>
      </c>
      <c r="D57" s="579"/>
      <c r="E57" s="579"/>
      <c r="F57" s="579"/>
      <c r="G57" s="579"/>
      <c r="H57" s="579">
        <v>0</v>
      </c>
      <c r="I57" s="257"/>
      <c r="J57" s="588"/>
      <c r="K57" s="593"/>
      <c r="L57" s="257"/>
      <c r="M57" s="257"/>
      <c r="N57" s="579">
        <f>IFERROR(M57/L57,0)</f>
        <v>0</v>
      </c>
      <c r="O57" s="257"/>
      <c r="P57" s="257"/>
      <c r="Q57" s="257"/>
      <c r="R57" s="585"/>
      <c r="S57" s="579"/>
      <c r="T57" s="579"/>
      <c r="U57" s="582">
        <v>0</v>
      </c>
      <c r="V57" s="582">
        <v>0</v>
      </c>
      <c r="W57" s="582">
        <v>0</v>
      </c>
      <c r="X57" s="582">
        <v>0</v>
      </c>
      <c r="Y57" s="582">
        <v>0</v>
      </c>
      <c r="Z57" s="585">
        <f>R57-T57</f>
        <v>0</v>
      </c>
      <c r="AA57" s="579"/>
      <c r="AB57" s="257"/>
      <c r="AC57" s="579"/>
      <c r="AD57" s="579"/>
      <c r="AE57" s="257"/>
      <c r="AF57" s="257"/>
      <c r="AG57" s="257"/>
      <c r="AH57" s="257"/>
      <c r="AI57" s="257" t="str">
        <f t="shared" si="2"/>
        <v/>
      </c>
      <c r="AJ57" s="257" t="str">
        <f t="shared" si="3"/>
        <v/>
      </c>
      <c r="AK57" s="257"/>
      <c r="AL57" s="257"/>
      <c r="AM57" s="579"/>
      <c r="AN57" s="579">
        <f>AD57</f>
        <v>0</v>
      </c>
      <c r="AO57" s="579"/>
    </row>
    <row r="58" spans="1:41">
      <c r="A58" s="580"/>
      <c r="B58" s="597"/>
      <c r="C58" s="580"/>
      <c r="D58" s="580"/>
      <c r="E58" s="580"/>
      <c r="F58" s="580"/>
      <c r="G58" s="580"/>
      <c r="H58" s="580"/>
      <c r="J58" s="589"/>
      <c r="K58" s="594"/>
      <c r="N58" s="580"/>
      <c r="R58" s="586"/>
      <c r="S58" s="580"/>
      <c r="T58" s="580"/>
      <c r="U58" s="583"/>
      <c r="V58" s="583"/>
      <c r="W58" s="583"/>
      <c r="X58" s="583"/>
      <c r="Y58" s="583"/>
      <c r="Z58" s="586"/>
      <c r="AA58" s="580"/>
      <c r="AC58" s="580"/>
      <c r="AD58" s="580"/>
      <c r="AI58" s="256" t="str">
        <f t="shared" si="2"/>
        <v/>
      </c>
      <c r="AJ58" s="256" t="str">
        <f t="shared" si="3"/>
        <v/>
      </c>
      <c r="AM58" s="580"/>
      <c r="AN58" s="580"/>
      <c r="AO58" s="580"/>
    </row>
    <row r="59" spans="1:41">
      <c r="A59" s="580"/>
      <c r="B59" s="597"/>
      <c r="C59" s="580"/>
      <c r="D59" s="580"/>
      <c r="E59" s="580"/>
      <c r="F59" s="580"/>
      <c r="G59" s="580"/>
      <c r="H59" s="580"/>
      <c r="J59" s="589"/>
      <c r="K59" s="594"/>
      <c r="N59" s="580"/>
      <c r="R59" s="586"/>
      <c r="S59" s="580"/>
      <c r="T59" s="580"/>
      <c r="U59" s="583"/>
      <c r="V59" s="583"/>
      <c r="W59" s="583"/>
      <c r="X59" s="583"/>
      <c r="Y59" s="583"/>
      <c r="Z59" s="586"/>
      <c r="AA59" s="580"/>
      <c r="AC59" s="580"/>
      <c r="AD59" s="580"/>
      <c r="AI59" s="256" t="str">
        <f t="shared" si="2"/>
        <v/>
      </c>
      <c r="AJ59" s="256" t="str">
        <f t="shared" si="3"/>
        <v/>
      </c>
      <c r="AM59" s="580"/>
      <c r="AN59" s="580"/>
      <c r="AO59" s="580"/>
    </row>
    <row r="60" spans="1:41">
      <c r="A60" s="580"/>
      <c r="B60" s="597"/>
      <c r="C60" s="580"/>
      <c r="D60" s="580"/>
      <c r="E60" s="580"/>
      <c r="F60" s="580"/>
      <c r="G60" s="580"/>
      <c r="H60" s="580"/>
      <c r="J60" s="589"/>
      <c r="K60" s="594"/>
      <c r="N60" s="580"/>
      <c r="R60" s="586"/>
      <c r="S60" s="580"/>
      <c r="T60" s="580"/>
      <c r="U60" s="583"/>
      <c r="V60" s="583"/>
      <c r="W60" s="583"/>
      <c r="X60" s="583"/>
      <c r="Y60" s="583"/>
      <c r="Z60" s="586"/>
      <c r="AA60" s="580"/>
      <c r="AC60" s="580"/>
      <c r="AD60" s="580"/>
      <c r="AI60" s="256" t="str">
        <f t="shared" si="2"/>
        <v/>
      </c>
      <c r="AJ60" s="256" t="str">
        <f t="shared" si="3"/>
        <v/>
      </c>
      <c r="AM60" s="580"/>
      <c r="AN60" s="580"/>
      <c r="AO60" s="580"/>
    </row>
    <row r="61" spans="1:41">
      <c r="A61" s="580"/>
      <c r="B61" s="597"/>
      <c r="C61" s="580"/>
      <c r="D61" s="580"/>
      <c r="E61" s="580"/>
      <c r="F61" s="580"/>
      <c r="G61" s="580"/>
      <c r="H61" s="580"/>
      <c r="J61" s="589"/>
      <c r="K61" s="594"/>
      <c r="N61" s="580"/>
      <c r="R61" s="586"/>
      <c r="S61" s="580"/>
      <c r="T61" s="580"/>
      <c r="U61" s="583"/>
      <c r="V61" s="583"/>
      <c r="W61" s="583"/>
      <c r="X61" s="583"/>
      <c r="Y61" s="583"/>
      <c r="Z61" s="586"/>
      <c r="AA61" s="580"/>
      <c r="AC61" s="580"/>
      <c r="AD61" s="580"/>
      <c r="AI61" s="256" t="str">
        <f t="shared" si="2"/>
        <v/>
      </c>
      <c r="AJ61" s="256" t="str">
        <f t="shared" si="3"/>
        <v/>
      </c>
      <c r="AM61" s="580"/>
      <c r="AN61" s="580"/>
      <c r="AO61" s="580"/>
    </row>
    <row r="62" spans="1:41" ht="16.5" thickBot="1">
      <c r="A62" s="581"/>
      <c r="B62" s="598"/>
      <c r="C62" s="581"/>
      <c r="D62" s="581"/>
      <c r="E62" s="581"/>
      <c r="F62" s="581"/>
      <c r="G62" s="581"/>
      <c r="H62" s="581"/>
      <c r="J62" s="590"/>
      <c r="K62" s="595"/>
      <c r="N62" s="581"/>
      <c r="R62" s="587"/>
      <c r="S62" s="581"/>
      <c r="T62" s="581"/>
      <c r="U62" s="584"/>
      <c r="V62" s="584"/>
      <c r="W62" s="584"/>
      <c r="X62" s="584"/>
      <c r="Y62" s="584"/>
      <c r="Z62" s="587"/>
      <c r="AA62" s="581"/>
      <c r="AC62" s="581"/>
      <c r="AD62" s="581"/>
      <c r="AI62" s="256" t="str">
        <f t="shared" si="2"/>
        <v/>
      </c>
      <c r="AJ62" s="256" t="str">
        <f t="shared" si="3"/>
        <v/>
      </c>
      <c r="AM62" s="581"/>
      <c r="AN62" s="581"/>
      <c r="AO62" s="581"/>
    </row>
    <row r="63" spans="1:41">
      <c r="A63" s="579"/>
      <c r="B63" s="596"/>
      <c r="C63" s="579" t="s">
        <v>1696</v>
      </c>
      <c r="D63" s="579"/>
      <c r="E63" s="579"/>
      <c r="F63" s="579"/>
      <c r="G63" s="579"/>
      <c r="H63" s="579">
        <v>0</v>
      </c>
      <c r="I63" s="257"/>
      <c r="J63" s="588"/>
      <c r="K63" s="593"/>
      <c r="L63" s="257"/>
      <c r="M63" s="257"/>
      <c r="N63" s="579">
        <f>IFERROR(M63/L63,0)</f>
        <v>0</v>
      </c>
      <c r="O63" s="257"/>
      <c r="P63" s="257"/>
      <c r="Q63" s="257"/>
      <c r="R63" s="585"/>
      <c r="S63" s="579"/>
      <c r="T63" s="579"/>
      <c r="U63" s="582">
        <v>0</v>
      </c>
      <c r="V63" s="582">
        <v>0</v>
      </c>
      <c r="W63" s="582">
        <v>0</v>
      </c>
      <c r="X63" s="582">
        <v>0</v>
      </c>
      <c r="Y63" s="582">
        <v>0</v>
      </c>
      <c r="Z63" s="585">
        <f>R63-T63</f>
        <v>0</v>
      </c>
      <c r="AA63" s="579"/>
      <c r="AB63" s="257"/>
      <c r="AC63" s="579"/>
      <c r="AD63" s="579"/>
      <c r="AE63" s="257"/>
      <c r="AF63" s="257"/>
      <c r="AG63" s="257"/>
      <c r="AH63" s="257"/>
      <c r="AI63" s="257" t="str">
        <f t="shared" si="2"/>
        <v/>
      </c>
      <c r="AJ63" s="257" t="str">
        <f t="shared" si="3"/>
        <v/>
      </c>
      <c r="AK63" s="257"/>
      <c r="AL63" s="257"/>
      <c r="AM63" s="579"/>
      <c r="AN63" s="579">
        <f>AD63</f>
        <v>0</v>
      </c>
      <c r="AO63" s="579"/>
    </row>
    <row r="64" spans="1:41">
      <c r="A64" s="580"/>
      <c r="B64" s="597"/>
      <c r="C64" s="580"/>
      <c r="D64" s="580"/>
      <c r="E64" s="580"/>
      <c r="F64" s="580"/>
      <c r="G64" s="580"/>
      <c r="H64" s="580"/>
      <c r="J64" s="589"/>
      <c r="K64" s="594"/>
      <c r="N64" s="580"/>
      <c r="R64" s="586"/>
      <c r="S64" s="580"/>
      <c r="T64" s="580"/>
      <c r="U64" s="583"/>
      <c r="V64" s="583"/>
      <c r="W64" s="583"/>
      <c r="X64" s="583"/>
      <c r="Y64" s="583"/>
      <c r="Z64" s="586"/>
      <c r="AA64" s="580"/>
      <c r="AC64" s="580"/>
      <c r="AD64" s="580"/>
      <c r="AI64" s="256" t="str">
        <f t="shared" si="2"/>
        <v/>
      </c>
      <c r="AJ64" s="256" t="str">
        <f t="shared" si="3"/>
        <v/>
      </c>
      <c r="AM64" s="580"/>
      <c r="AN64" s="580"/>
      <c r="AO64" s="580"/>
    </row>
    <row r="65" spans="1:41">
      <c r="A65" s="580"/>
      <c r="B65" s="597"/>
      <c r="C65" s="580"/>
      <c r="D65" s="580"/>
      <c r="E65" s="580"/>
      <c r="F65" s="580"/>
      <c r="G65" s="580"/>
      <c r="H65" s="580"/>
      <c r="J65" s="589"/>
      <c r="K65" s="594"/>
      <c r="N65" s="580"/>
      <c r="R65" s="586"/>
      <c r="S65" s="580"/>
      <c r="T65" s="580"/>
      <c r="U65" s="583"/>
      <c r="V65" s="583"/>
      <c r="W65" s="583"/>
      <c r="X65" s="583"/>
      <c r="Y65" s="583"/>
      <c r="Z65" s="586"/>
      <c r="AA65" s="580"/>
      <c r="AC65" s="580"/>
      <c r="AD65" s="580"/>
      <c r="AI65" s="256" t="str">
        <f t="shared" si="2"/>
        <v/>
      </c>
      <c r="AJ65" s="256" t="str">
        <f t="shared" si="3"/>
        <v/>
      </c>
      <c r="AM65" s="580"/>
      <c r="AN65" s="580"/>
      <c r="AO65" s="580"/>
    </row>
    <row r="66" spans="1:41">
      <c r="A66" s="580"/>
      <c r="B66" s="597"/>
      <c r="C66" s="580"/>
      <c r="D66" s="580"/>
      <c r="E66" s="580"/>
      <c r="F66" s="580"/>
      <c r="G66" s="580"/>
      <c r="H66" s="580"/>
      <c r="J66" s="589"/>
      <c r="K66" s="594"/>
      <c r="N66" s="580"/>
      <c r="R66" s="586"/>
      <c r="S66" s="580"/>
      <c r="T66" s="580"/>
      <c r="U66" s="583"/>
      <c r="V66" s="583"/>
      <c r="W66" s="583"/>
      <c r="X66" s="583"/>
      <c r="Y66" s="583"/>
      <c r="Z66" s="586"/>
      <c r="AA66" s="580"/>
      <c r="AC66" s="580"/>
      <c r="AD66" s="580"/>
      <c r="AI66" s="256" t="str">
        <f t="shared" si="2"/>
        <v/>
      </c>
      <c r="AJ66" s="256" t="str">
        <f t="shared" si="3"/>
        <v/>
      </c>
      <c r="AM66" s="580"/>
      <c r="AN66" s="580"/>
      <c r="AO66" s="580"/>
    </row>
    <row r="67" spans="1:41">
      <c r="A67" s="580"/>
      <c r="B67" s="597"/>
      <c r="C67" s="580"/>
      <c r="D67" s="580"/>
      <c r="E67" s="580"/>
      <c r="F67" s="580"/>
      <c r="G67" s="580"/>
      <c r="H67" s="580"/>
      <c r="J67" s="589"/>
      <c r="K67" s="594"/>
      <c r="N67" s="580"/>
      <c r="R67" s="586"/>
      <c r="S67" s="580"/>
      <c r="T67" s="580"/>
      <c r="U67" s="583"/>
      <c r="V67" s="583"/>
      <c r="W67" s="583"/>
      <c r="X67" s="583"/>
      <c r="Y67" s="583"/>
      <c r="Z67" s="586"/>
      <c r="AA67" s="580"/>
      <c r="AC67" s="580"/>
      <c r="AD67" s="580"/>
      <c r="AI67" s="256" t="str">
        <f t="shared" ref="AI67:AI98" si="4">IFERROR(LEFT(AG67,FIND("T-",AG67,1)-2),"")</f>
        <v/>
      </c>
      <c r="AJ67" s="256" t="str">
        <f t="shared" ref="AJ67:AJ98" si="5">IFERROR(RIGHT(AG67,LEN(AG67)-FIND("T-",AG67,1)+1),"")</f>
        <v/>
      </c>
      <c r="AM67" s="580"/>
      <c r="AN67" s="580"/>
      <c r="AO67" s="580"/>
    </row>
    <row r="68" spans="1:41" ht="16.5" thickBot="1">
      <c r="A68" s="581"/>
      <c r="B68" s="598"/>
      <c r="C68" s="581"/>
      <c r="D68" s="581"/>
      <c r="E68" s="581"/>
      <c r="F68" s="581"/>
      <c r="G68" s="581"/>
      <c r="H68" s="581"/>
      <c r="J68" s="590"/>
      <c r="K68" s="595"/>
      <c r="N68" s="581"/>
      <c r="R68" s="587"/>
      <c r="S68" s="581"/>
      <c r="T68" s="581"/>
      <c r="U68" s="584"/>
      <c r="V68" s="584"/>
      <c r="W68" s="584"/>
      <c r="X68" s="584"/>
      <c r="Y68" s="584"/>
      <c r="Z68" s="587"/>
      <c r="AA68" s="581"/>
      <c r="AC68" s="581"/>
      <c r="AD68" s="581"/>
      <c r="AI68" s="256" t="str">
        <f t="shared" si="4"/>
        <v/>
      </c>
      <c r="AJ68" s="256" t="str">
        <f t="shared" si="5"/>
        <v/>
      </c>
      <c r="AM68" s="581"/>
      <c r="AN68" s="581"/>
      <c r="AO68" s="581"/>
    </row>
    <row r="69" spans="1:41">
      <c r="A69" s="579"/>
      <c r="B69" s="596"/>
      <c r="C69" s="579" t="s">
        <v>1696</v>
      </c>
      <c r="D69" s="579"/>
      <c r="E69" s="579"/>
      <c r="F69" s="579"/>
      <c r="G69" s="579"/>
      <c r="H69" s="579">
        <v>0</v>
      </c>
      <c r="I69" s="257"/>
      <c r="J69" s="588"/>
      <c r="K69" s="593"/>
      <c r="L69" s="257"/>
      <c r="M69" s="257"/>
      <c r="N69" s="579">
        <f>IFERROR(M69/L69,0)</f>
        <v>0</v>
      </c>
      <c r="O69" s="257"/>
      <c r="P69" s="257"/>
      <c r="Q69" s="257"/>
      <c r="R69" s="585"/>
      <c r="S69" s="579"/>
      <c r="T69" s="579"/>
      <c r="U69" s="582">
        <v>0</v>
      </c>
      <c r="V69" s="582">
        <v>0</v>
      </c>
      <c r="W69" s="582">
        <v>0</v>
      </c>
      <c r="X69" s="582">
        <v>0</v>
      </c>
      <c r="Y69" s="582">
        <v>0</v>
      </c>
      <c r="Z69" s="585">
        <f>R69-T69</f>
        <v>0</v>
      </c>
      <c r="AA69" s="579"/>
      <c r="AB69" s="257"/>
      <c r="AC69" s="579"/>
      <c r="AD69" s="579"/>
      <c r="AE69" s="257"/>
      <c r="AF69" s="257"/>
      <c r="AG69" s="257"/>
      <c r="AH69" s="257"/>
      <c r="AI69" s="257" t="str">
        <f t="shared" si="4"/>
        <v/>
      </c>
      <c r="AJ69" s="257" t="str">
        <f t="shared" si="5"/>
        <v/>
      </c>
      <c r="AK69" s="257"/>
      <c r="AL69" s="257"/>
      <c r="AM69" s="579"/>
      <c r="AN69" s="579">
        <f>AD69</f>
        <v>0</v>
      </c>
      <c r="AO69" s="579"/>
    </row>
    <row r="70" spans="1:41">
      <c r="A70" s="580"/>
      <c r="B70" s="597"/>
      <c r="C70" s="580"/>
      <c r="D70" s="580"/>
      <c r="E70" s="580"/>
      <c r="F70" s="580"/>
      <c r="G70" s="580"/>
      <c r="H70" s="580"/>
      <c r="J70" s="589"/>
      <c r="K70" s="594"/>
      <c r="N70" s="580"/>
      <c r="R70" s="586"/>
      <c r="S70" s="580"/>
      <c r="T70" s="580"/>
      <c r="U70" s="583"/>
      <c r="V70" s="583"/>
      <c r="W70" s="583"/>
      <c r="X70" s="583"/>
      <c r="Y70" s="583"/>
      <c r="Z70" s="586"/>
      <c r="AA70" s="580"/>
      <c r="AC70" s="580"/>
      <c r="AD70" s="580"/>
      <c r="AI70" s="256" t="str">
        <f t="shared" si="4"/>
        <v/>
      </c>
      <c r="AJ70" s="256" t="str">
        <f t="shared" si="5"/>
        <v/>
      </c>
      <c r="AM70" s="580"/>
      <c r="AN70" s="580"/>
      <c r="AO70" s="580"/>
    </row>
    <row r="71" spans="1:41">
      <c r="A71" s="580"/>
      <c r="B71" s="597"/>
      <c r="C71" s="580"/>
      <c r="D71" s="580"/>
      <c r="E71" s="580"/>
      <c r="F71" s="580"/>
      <c r="G71" s="580"/>
      <c r="H71" s="580"/>
      <c r="J71" s="589"/>
      <c r="K71" s="594"/>
      <c r="N71" s="580"/>
      <c r="R71" s="586"/>
      <c r="S71" s="580"/>
      <c r="T71" s="580"/>
      <c r="U71" s="583"/>
      <c r="V71" s="583"/>
      <c r="W71" s="583"/>
      <c r="X71" s="583"/>
      <c r="Y71" s="583"/>
      <c r="Z71" s="586"/>
      <c r="AA71" s="580"/>
      <c r="AC71" s="580"/>
      <c r="AD71" s="580"/>
      <c r="AI71" s="256" t="str">
        <f t="shared" si="4"/>
        <v/>
      </c>
      <c r="AJ71" s="256" t="str">
        <f t="shared" si="5"/>
        <v/>
      </c>
      <c r="AM71" s="580"/>
      <c r="AN71" s="580"/>
      <c r="AO71" s="580"/>
    </row>
    <row r="72" spans="1:41">
      <c r="A72" s="580"/>
      <c r="B72" s="597"/>
      <c r="C72" s="580"/>
      <c r="D72" s="580"/>
      <c r="E72" s="580"/>
      <c r="F72" s="580"/>
      <c r="G72" s="580"/>
      <c r="H72" s="580"/>
      <c r="J72" s="589"/>
      <c r="K72" s="594"/>
      <c r="N72" s="580"/>
      <c r="R72" s="586"/>
      <c r="S72" s="580"/>
      <c r="T72" s="580"/>
      <c r="U72" s="583"/>
      <c r="V72" s="583"/>
      <c r="W72" s="583"/>
      <c r="X72" s="583"/>
      <c r="Y72" s="583"/>
      <c r="Z72" s="586"/>
      <c r="AA72" s="580"/>
      <c r="AC72" s="580"/>
      <c r="AD72" s="580"/>
      <c r="AI72" s="256" t="str">
        <f t="shared" si="4"/>
        <v/>
      </c>
      <c r="AJ72" s="256" t="str">
        <f t="shared" si="5"/>
        <v/>
      </c>
      <c r="AM72" s="580"/>
      <c r="AN72" s="580"/>
      <c r="AO72" s="580"/>
    </row>
    <row r="73" spans="1:41">
      <c r="A73" s="580"/>
      <c r="B73" s="597"/>
      <c r="C73" s="580"/>
      <c r="D73" s="580"/>
      <c r="E73" s="580"/>
      <c r="F73" s="580"/>
      <c r="G73" s="580"/>
      <c r="H73" s="580"/>
      <c r="J73" s="589"/>
      <c r="K73" s="594"/>
      <c r="N73" s="580"/>
      <c r="R73" s="586"/>
      <c r="S73" s="580"/>
      <c r="T73" s="580"/>
      <c r="U73" s="583"/>
      <c r="V73" s="583"/>
      <c r="W73" s="583"/>
      <c r="X73" s="583"/>
      <c r="Y73" s="583"/>
      <c r="Z73" s="586"/>
      <c r="AA73" s="580"/>
      <c r="AC73" s="580"/>
      <c r="AD73" s="580"/>
      <c r="AI73" s="256" t="str">
        <f t="shared" si="4"/>
        <v/>
      </c>
      <c r="AJ73" s="256" t="str">
        <f t="shared" si="5"/>
        <v/>
      </c>
      <c r="AM73" s="580"/>
      <c r="AN73" s="580"/>
      <c r="AO73" s="580"/>
    </row>
    <row r="74" spans="1:41" ht="16.5" thickBot="1">
      <c r="A74" s="581"/>
      <c r="B74" s="598"/>
      <c r="C74" s="581"/>
      <c r="D74" s="581"/>
      <c r="E74" s="581"/>
      <c r="F74" s="581"/>
      <c r="G74" s="581"/>
      <c r="H74" s="581"/>
      <c r="J74" s="590"/>
      <c r="K74" s="595"/>
      <c r="N74" s="581"/>
      <c r="R74" s="587"/>
      <c r="S74" s="581"/>
      <c r="T74" s="581"/>
      <c r="U74" s="584"/>
      <c r="V74" s="584"/>
      <c r="W74" s="584"/>
      <c r="X74" s="584"/>
      <c r="Y74" s="584"/>
      <c r="Z74" s="587"/>
      <c r="AA74" s="581"/>
      <c r="AC74" s="581"/>
      <c r="AD74" s="581"/>
      <c r="AI74" s="256" t="str">
        <f t="shared" si="4"/>
        <v/>
      </c>
      <c r="AJ74" s="256" t="str">
        <f t="shared" si="5"/>
        <v/>
      </c>
      <c r="AM74" s="581"/>
      <c r="AN74" s="581"/>
      <c r="AO74" s="581"/>
    </row>
    <row r="75" spans="1:41">
      <c r="A75" s="579"/>
      <c r="B75" s="596"/>
      <c r="C75" s="579" t="s">
        <v>1696</v>
      </c>
      <c r="D75" s="579"/>
      <c r="E75" s="579"/>
      <c r="F75" s="579"/>
      <c r="G75" s="579"/>
      <c r="H75" s="579">
        <v>0</v>
      </c>
      <c r="I75" s="257"/>
      <c r="J75" s="588"/>
      <c r="K75" s="593"/>
      <c r="L75" s="257"/>
      <c r="M75" s="257"/>
      <c r="N75" s="579">
        <f>IFERROR(M75/L75,0)</f>
        <v>0</v>
      </c>
      <c r="O75" s="257"/>
      <c r="P75" s="257"/>
      <c r="Q75" s="257"/>
      <c r="R75" s="585"/>
      <c r="S75" s="579"/>
      <c r="T75" s="579"/>
      <c r="U75" s="582">
        <v>0</v>
      </c>
      <c r="V75" s="582">
        <v>0</v>
      </c>
      <c r="W75" s="582">
        <v>0</v>
      </c>
      <c r="X75" s="582">
        <v>0</v>
      </c>
      <c r="Y75" s="582">
        <v>0</v>
      </c>
      <c r="Z75" s="585">
        <f>R75-T75</f>
        <v>0</v>
      </c>
      <c r="AA75" s="579"/>
      <c r="AB75" s="257"/>
      <c r="AC75" s="579"/>
      <c r="AD75" s="579"/>
      <c r="AE75" s="257"/>
      <c r="AF75" s="257"/>
      <c r="AG75" s="257"/>
      <c r="AH75" s="257"/>
      <c r="AI75" s="257" t="str">
        <f t="shared" si="4"/>
        <v/>
      </c>
      <c r="AJ75" s="257" t="str">
        <f t="shared" si="5"/>
        <v/>
      </c>
      <c r="AK75" s="257"/>
      <c r="AL75" s="257"/>
      <c r="AM75" s="579"/>
      <c r="AN75" s="579">
        <f>AD75</f>
        <v>0</v>
      </c>
      <c r="AO75" s="579"/>
    </row>
    <row r="76" spans="1:41">
      <c r="A76" s="580"/>
      <c r="B76" s="597"/>
      <c r="C76" s="580"/>
      <c r="D76" s="580"/>
      <c r="E76" s="580"/>
      <c r="F76" s="580"/>
      <c r="G76" s="580"/>
      <c r="H76" s="580"/>
      <c r="J76" s="589"/>
      <c r="K76" s="594"/>
      <c r="N76" s="580"/>
      <c r="R76" s="586"/>
      <c r="S76" s="580"/>
      <c r="T76" s="580"/>
      <c r="U76" s="583"/>
      <c r="V76" s="583"/>
      <c r="W76" s="583"/>
      <c r="X76" s="583"/>
      <c r="Y76" s="583"/>
      <c r="Z76" s="586"/>
      <c r="AA76" s="580"/>
      <c r="AC76" s="580"/>
      <c r="AD76" s="580"/>
      <c r="AI76" s="256" t="str">
        <f t="shared" si="4"/>
        <v/>
      </c>
      <c r="AJ76" s="256" t="str">
        <f t="shared" si="5"/>
        <v/>
      </c>
      <c r="AM76" s="580"/>
      <c r="AN76" s="580"/>
      <c r="AO76" s="580"/>
    </row>
    <row r="77" spans="1:41">
      <c r="A77" s="580"/>
      <c r="B77" s="597"/>
      <c r="C77" s="580"/>
      <c r="D77" s="580"/>
      <c r="E77" s="580"/>
      <c r="F77" s="580"/>
      <c r="G77" s="580"/>
      <c r="H77" s="580"/>
      <c r="J77" s="589"/>
      <c r="K77" s="594"/>
      <c r="N77" s="580"/>
      <c r="R77" s="586"/>
      <c r="S77" s="580"/>
      <c r="T77" s="580"/>
      <c r="U77" s="583"/>
      <c r="V77" s="583"/>
      <c r="W77" s="583"/>
      <c r="X77" s="583"/>
      <c r="Y77" s="583"/>
      <c r="Z77" s="586"/>
      <c r="AA77" s="580"/>
      <c r="AC77" s="580"/>
      <c r="AD77" s="580"/>
      <c r="AI77" s="256" t="str">
        <f t="shared" si="4"/>
        <v/>
      </c>
      <c r="AJ77" s="256" t="str">
        <f t="shared" si="5"/>
        <v/>
      </c>
      <c r="AM77" s="580"/>
      <c r="AN77" s="580"/>
      <c r="AO77" s="580"/>
    </row>
    <row r="78" spans="1:41">
      <c r="A78" s="580"/>
      <c r="B78" s="597"/>
      <c r="C78" s="580"/>
      <c r="D78" s="580"/>
      <c r="E78" s="580"/>
      <c r="F78" s="580"/>
      <c r="G78" s="580"/>
      <c r="H78" s="580"/>
      <c r="J78" s="589"/>
      <c r="K78" s="594"/>
      <c r="N78" s="580"/>
      <c r="R78" s="586"/>
      <c r="S78" s="580"/>
      <c r="T78" s="580"/>
      <c r="U78" s="583"/>
      <c r="V78" s="583"/>
      <c r="W78" s="583"/>
      <c r="X78" s="583"/>
      <c r="Y78" s="583"/>
      <c r="Z78" s="586"/>
      <c r="AA78" s="580"/>
      <c r="AC78" s="580"/>
      <c r="AD78" s="580"/>
      <c r="AI78" s="256" t="str">
        <f t="shared" si="4"/>
        <v/>
      </c>
      <c r="AJ78" s="256" t="str">
        <f t="shared" si="5"/>
        <v/>
      </c>
      <c r="AM78" s="580"/>
      <c r="AN78" s="580"/>
      <c r="AO78" s="580"/>
    </row>
    <row r="79" spans="1:41">
      <c r="A79" s="580"/>
      <c r="B79" s="597"/>
      <c r="C79" s="580"/>
      <c r="D79" s="580"/>
      <c r="E79" s="580"/>
      <c r="F79" s="580"/>
      <c r="G79" s="580"/>
      <c r="H79" s="580"/>
      <c r="J79" s="589"/>
      <c r="K79" s="594"/>
      <c r="N79" s="580"/>
      <c r="R79" s="586"/>
      <c r="S79" s="580"/>
      <c r="T79" s="580"/>
      <c r="U79" s="583"/>
      <c r="V79" s="583"/>
      <c r="W79" s="583"/>
      <c r="X79" s="583"/>
      <c r="Y79" s="583"/>
      <c r="Z79" s="586"/>
      <c r="AA79" s="580"/>
      <c r="AC79" s="580"/>
      <c r="AD79" s="580"/>
      <c r="AI79" s="256" t="str">
        <f t="shared" si="4"/>
        <v/>
      </c>
      <c r="AJ79" s="256" t="str">
        <f t="shared" si="5"/>
        <v/>
      </c>
      <c r="AM79" s="580"/>
      <c r="AN79" s="580"/>
      <c r="AO79" s="580"/>
    </row>
    <row r="80" spans="1:41" ht="16.5" thickBot="1">
      <c r="A80" s="581"/>
      <c r="B80" s="598"/>
      <c r="C80" s="581"/>
      <c r="D80" s="581"/>
      <c r="E80" s="581"/>
      <c r="F80" s="581"/>
      <c r="G80" s="581"/>
      <c r="H80" s="581"/>
      <c r="J80" s="590"/>
      <c r="K80" s="595"/>
      <c r="N80" s="581"/>
      <c r="R80" s="587"/>
      <c r="S80" s="581"/>
      <c r="T80" s="581"/>
      <c r="U80" s="584"/>
      <c r="V80" s="584"/>
      <c r="W80" s="584"/>
      <c r="X80" s="584"/>
      <c r="Y80" s="584"/>
      <c r="Z80" s="587"/>
      <c r="AA80" s="581"/>
      <c r="AC80" s="581"/>
      <c r="AD80" s="581"/>
      <c r="AI80" s="256" t="str">
        <f t="shared" si="4"/>
        <v/>
      </c>
      <c r="AJ80" s="256" t="str">
        <f t="shared" si="5"/>
        <v/>
      </c>
      <c r="AM80" s="581"/>
      <c r="AN80" s="581"/>
      <c r="AO80" s="581"/>
    </row>
    <row r="81" spans="1:41">
      <c r="A81" s="579"/>
      <c r="B81" s="596"/>
      <c r="C81" s="579" t="s">
        <v>1696</v>
      </c>
      <c r="D81" s="579"/>
      <c r="E81" s="579"/>
      <c r="F81" s="579"/>
      <c r="G81" s="579"/>
      <c r="H81" s="579">
        <v>0</v>
      </c>
      <c r="I81" s="257"/>
      <c r="J81" s="588"/>
      <c r="K81" s="593"/>
      <c r="L81" s="257"/>
      <c r="M81" s="257"/>
      <c r="N81" s="579">
        <f>IFERROR(M81/L81,0)</f>
        <v>0</v>
      </c>
      <c r="O81" s="257"/>
      <c r="P81" s="257"/>
      <c r="Q81" s="257"/>
      <c r="R81" s="585"/>
      <c r="S81" s="579"/>
      <c r="T81" s="579"/>
      <c r="U81" s="582">
        <v>0</v>
      </c>
      <c r="V81" s="582">
        <v>0</v>
      </c>
      <c r="W81" s="582">
        <v>0</v>
      </c>
      <c r="X81" s="582">
        <v>0</v>
      </c>
      <c r="Y81" s="582">
        <v>0</v>
      </c>
      <c r="Z81" s="585">
        <f>R81-T81</f>
        <v>0</v>
      </c>
      <c r="AA81" s="579"/>
      <c r="AB81" s="257"/>
      <c r="AC81" s="579"/>
      <c r="AD81" s="579"/>
      <c r="AE81" s="257"/>
      <c r="AF81" s="257"/>
      <c r="AG81" s="257"/>
      <c r="AH81" s="257"/>
      <c r="AI81" s="257" t="str">
        <f t="shared" si="4"/>
        <v/>
      </c>
      <c r="AJ81" s="257" t="str">
        <f t="shared" si="5"/>
        <v/>
      </c>
      <c r="AK81" s="257"/>
      <c r="AL81" s="257"/>
      <c r="AM81" s="579"/>
      <c r="AN81" s="579">
        <f>AD81</f>
        <v>0</v>
      </c>
      <c r="AO81" s="579"/>
    </row>
    <row r="82" spans="1:41">
      <c r="A82" s="580"/>
      <c r="B82" s="597"/>
      <c r="C82" s="580"/>
      <c r="D82" s="580"/>
      <c r="E82" s="580"/>
      <c r="F82" s="580"/>
      <c r="G82" s="580"/>
      <c r="H82" s="580"/>
      <c r="J82" s="589"/>
      <c r="K82" s="594"/>
      <c r="N82" s="580"/>
      <c r="R82" s="586"/>
      <c r="S82" s="580"/>
      <c r="T82" s="580"/>
      <c r="U82" s="583"/>
      <c r="V82" s="583"/>
      <c r="W82" s="583"/>
      <c r="X82" s="583"/>
      <c r="Y82" s="583"/>
      <c r="Z82" s="586"/>
      <c r="AA82" s="580"/>
      <c r="AC82" s="580"/>
      <c r="AD82" s="580"/>
      <c r="AI82" s="256" t="str">
        <f t="shared" si="4"/>
        <v/>
      </c>
      <c r="AJ82" s="256" t="str">
        <f t="shared" si="5"/>
        <v/>
      </c>
      <c r="AM82" s="580"/>
      <c r="AN82" s="580"/>
      <c r="AO82" s="580"/>
    </row>
    <row r="83" spans="1:41">
      <c r="A83" s="580"/>
      <c r="B83" s="597"/>
      <c r="C83" s="580"/>
      <c r="D83" s="580"/>
      <c r="E83" s="580"/>
      <c r="F83" s="580"/>
      <c r="G83" s="580"/>
      <c r="H83" s="580"/>
      <c r="J83" s="589"/>
      <c r="K83" s="594"/>
      <c r="N83" s="580"/>
      <c r="R83" s="586"/>
      <c r="S83" s="580"/>
      <c r="T83" s="580"/>
      <c r="U83" s="583"/>
      <c r="V83" s="583"/>
      <c r="W83" s="583"/>
      <c r="X83" s="583"/>
      <c r="Y83" s="583"/>
      <c r="Z83" s="586"/>
      <c r="AA83" s="580"/>
      <c r="AC83" s="580"/>
      <c r="AD83" s="580"/>
      <c r="AI83" s="256" t="str">
        <f t="shared" si="4"/>
        <v/>
      </c>
      <c r="AJ83" s="256" t="str">
        <f t="shared" si="5"/>
        <v/>
      </c>
      <c r="AM83" s="580"/>
      <c r="AN83" s="580"/>
      <c r="AO83" s="580"/>
    </row>
    <row r="84" spans="1:41">
      <c r="A84" s="580"/>
      <c r="B84" s="597"/>
      <c r="C84" s="580"/>
      <c r="D84" s="580"/>
      <c r="E84" s="580"/>
      <c r="F84" s="580"/>
      <c r="G84" s="580"/>
      <c r="H84" s="580"/>
      <c r="J84" s="589"/>
      <c r="K84" s="594"/>
      <c r="N84" s="580"/>
      <c r="R84" s="586"/>
      <c r="S84" s="580"/>
      <c r="T84" s="580"/>
      <c r="U84" s="583"/>
      <c r="V84" s="583"/>
      <c r="W84" s="583"/>
      <c r="X84" s="583"/>
      <c r="Y84" s="583"/>
      <c r="Z84" s="586"/>
      <c r="AA84" s="580"/>
      <c r="AC84" s="580"/>
      <c r="AD84" s="580"/>
      <c r="AI84" s="256" t="str">
        <f t="shared" si="4"/>
        <v/>
      </c>
      <c r="AJ84" s="256" t="str">
        <f t="shared" si="5"/>
        <v/>
      </c>
      <c r="AM84" s="580"/>
      <c r="AN84" s="580"/>
      <c r="AO84" s="580"/>
    </row>
    <row r="85" spans="1:41">
      <c r="A85" s="580"/>
      <c r="B85" s="597"/>
      <c r="C85" s="580"/>
      <c r="D85" s="580"/>
      <c r="E85" s="580"/>
      <c r="F85" s="580"/>
      <c r="G85" s="580"/>
      <c r="H85" s="580"/>
      <c r="J85" s="589"/>
      <c r="K85" s="594"/>
      <c r="N85" s="580"/>
      <c r="R85" s="586"/>
      <c r="S85" s="580"/>
      <c r="T85" s="580"/>
      <c r="U85" s="583"/>
      <c r="V85" s="583"/>
      <c r="W85" s="583"/>
      <c r="X85" s="583"/>
      <c r="Y85" s="583"/>
      <c r="Z85" s="586"/>
      <c r="AA85" s="580"/>
      <c r="AC85" s="580"/>
      <c r="AD85" s="580"/>
      <c r="AI85" s="256" t="str">
        <f t="shared" si="4"/>
        <v/>
      </c>
      <c r="AJ85" s="256" t="str">
        <f t="shared" si="5"/>
        <v/>
      </c>
      <c r="AM85" s="580"/>
      <c r="AN85" s="580"/>
      <c r="AO85" s="580"/>
    </row>
    <row r="86" spans="1:41" ht="16.5" thickBot="1">
      <c r="A86" s="581"/>
      <c r="B86" s="598"/>
      <c r="C86" s="581"/>
      <c r="D86" s="581"/>
      <c r="E86" s="581"/>
      <c r="F86" s="581"/>
      <c r="G86" s="581"/>
      <c r="H86" s="581"/>
      <c r="J86" s="590"/>
      <c r="K86" s="595"/>
      <c r="N86" s="581"/>
      <c r="R86" s="587"/>
      <c r="S86" s="581"/>
      <c r="T86" s="581"/>
      <c r="U86" s="584"/>
      <c r="V86" s="584"/>
      <c r="W86" s="584"/>
      <c r="X86" s="584"/>
      <c r="Y86" s="584"/>
      <c r="Z86" s="587"/>
      <c r="AA86" s="581"/>
      <c r="AC86" s="581"/>
      <c r="AD86" s="581"/>
      <c r="AI86" s="256" t="str">
        <f t="shared" si="4"/>
        <v/>
      </c>
      <c r="AJ86" s="256" t="str">
        <f t="shared" si="5"/>
        <v/>
      </c>
      <c r="AM86" s="581"/>
      <c r="AN86" s="581"/>
      <c r="AO86" s="581"/>
    </row>
    <row r="87" spans="1:41">
      <c r="A87" s="579"/>
      <c r="B87" s="596"/>
      <c r="C87" s="579" t="s">
        <v>1696</v>
      </c>
      <c r="D87" s="579"/>
      <c r="E87" s="579"/>
      <c r="F87" s="579"/>
      <c r="G87" s="579"/>
      <c r="H87" s="579">
        <v>0</v>
      </c>
      <c r="I87" s="257"/>
      <c r="J87" s="588"/>
      <c r="K87" s="593"/>
      <c r="L87" s="257"/>
      <c r="M87" s="257"/>
      <c r="N87" s="579">
        <f>IFERROR(M87/L87,0)</f>
        <v>0</v>
      </c>
      <c r="O87" s="257"/>
      <c r="P87" s="257"/>
      <c r="Q87" s="257"/>
      <c r="R87" s="585"/>
      <c r="S87" s="579"/>
      <c r="T87" s="579"/>
      <c r="U87" s="582">
        <v>0</v>
      </c>
      <c r="V87" s="582">
        <v>0</v>
      </c>
      <c r="W87" s="582">
        <v>0</v>
      </c>
      <c r="X87" s="582">
        <v>0</v>
      </c>
      <c r="Y87" s="582">
        <v>0</v>
      </c>
      <c r="Z87" s="585">
        <f>R87-T87</f>
        <v>0</v>
      </c>
      <c r="AA87" s="579"/>
      <c r="AB87" s="257"/>
      <c r="AC87" s="579"/>
      <c r="AD87" s="579"/>
      <c r="AE87" s="257"/>
      <c r="AF87" s="257"/>
      <c r="AG87" s="257"/>
      <c r="AH87" s="257"/>
      <c r="AI87" s="257" t="str">
        <f t="shared" si="4"/>
        <v/>
      </c>
      <c r="AJ87" s="257" t="str">
        <f t="shared" si="5"/>
        <v/>
      </c>
      <c r="AK87" s="257"/>
      <c r="AL87" s="257"/>
      <c r="AM87" s="579"/>
      <c r="AN87" s="579">
        <f>AD87</f>
        <v>0</v>
      </c>
      <c r="AO87" s="579"/>
    </row>
    <row r="88" spans="1:41">
      <c r="A88" s="580"/>
      <c r="B88" s="597"/>
      <c r="C88" s="580"/>
      <c r="D88" s="580"/>
      <c r="E88" s="580"/>
      <c r="F88" s="580"/>
      <c r="G88" s="580"/>
      <c r="H88" s="580"/>
      <c r="J88" s="589"/>
      <c r="K88" s="594"/>
      <c r="N88" s="580"/>
      <c r="R88" s="586"/>
      <c r="S88" s="580"/>
      <c r="T88" s="580"/>
      <c r="U88" s="583"/>
      <c r="V88" s="583"/>
      <c r="W88" s="583"/>
      <c r="X88" s="583"/>
      <c r="Y88" s="583"/>
      <c r="Z88" s="586"/>
      <c r="AA88" s="580"/>
      <c r="AC88" s="580"/>
      <c r="AD88" s="580"/>
      <c r="AI88" s="256" t="str">
        <f t="shared" si="4"/>
        <v/>
      </c>
      <c r="AJ88" s="256" t="str">
        <f t="shared" si="5"/>
        <v/>
      </c>
      <c r="AM88" s="580"/>
      <c r="AN88" s="580"/>
      <c r="AO88" s="580"/>
    </row>
    <row r="89" spans="1:41">
      <c r="A89" s="580"/>
      <c r="B89" s="597"/>
      <c r="C89" s="580"/>
      <c r="D89" s="580"/>
      <c r="E89" s="580"/>
      <c r="F89" s="580"/>
      <c r="G89" s="580"/>
      <c r="H89" s="580"/>
      <c r="J89" s="589"/>
      <c r="K89" s="594"/>
      <c r="N89" s="580"/>
      <c r="R89" s="586"/>
      <c r="S89" s="580"/>
      <c r="T89" s="580"/>
      <c r="U89" s="583"/>
      <c r="V89" s="583"/>
      <c r="W89" s="583"/>
      <c r="X89" s="583"/>
      <c r="Y89" s="583"/>
      <c r="Z89" s="586"/>
      <c r="AA89" s="580"/>
      <c r="AC89" s="580"/>
      <c r="AD89" s="580"/>
      <c r="AI89" s="256" t="str">
        <f t="shared" si="4"/>
        <v/>
      </c>
      <c r="AJ89" s="256" t="str">
        <f t="shared" si="5"/>
        <v/>
      </c>
      <c r="AM89" s="580"/>
      <c r="AN89" s="580"/>
      <c r="AO89" s="580"/>
    </row>
    <row r="90" spans="1:41">
      <c r="A90" s="580"/>
      <c r="B90" s="597"/>
      <c r="C90" s="580"/>
      <c r="D90" s="580"/>
      <c r="E90" s="580"/>
      <c r="F90" s="580"/>
      <c r="G90" s="580"/>
      <c r="H90" s="580"/>
      <c r="J90" s="589"/>
      <c r="K90" s="594"/>
      <c r="N90" s="580"/>
      <c r="R90" s="586"/>
      <c r="S90" s="580"/>
      <c r="T90" s="580"/>
      <c r="U90" s="583"/>
      <c r="V90" s="583"/>
      <c r="W90" s="583"/>
      <c r="X90" s="583"/>
      <c r="Y90" s="583"/>
      <c r="Z90" s="586"/>
      <c r="AA90" s="580"/>
      <c r="AC90" s="580"/>
      <c r="AD90" s="580"/>
      <c r="AI90" s="256" t="str">
        <f t="shared" si="4"/>
        <v/>
      </c>
      <c r="AJ90" s="256" t="str">
        <f t="shared" si="5"/>
        <v/>
      </c>
      <c r="AM90" s="580"/>
      <c r="AN90" s="580"/>
      <c r="AO90" s="580"/>
    </row>
    <row r="91" spans="1:41">
      <c r="A91" s="580"/>
      <c r="B91" s="597"/>
      <c r="C91" s="580"/>
      <c r="D91" s="580"/>
      <c r="E91" s="580"/>
      <c r="F91" s="580"/>
      <c r="G91" s="580"/>
      <c r="H91" s="580"/>
      <c r="J91" s="589"/>
      <c r="K91" s="594"/>
      <c r="N91" s="580"/>
      <c r="R91" s="586"/>
      <c r="S91" s="580"/>
      <c r="T91" s="580"/>
      <c r="U91" s="583"/>
      <c r="V91" s="583"/>
      <c r="W91" s="583"/>
      <c r="X91" s="583"/>
      <c r="Y91" s="583"/>
      <c r="Z91" s="586"/>
      <c r="AA91" s="580"/>
      <c r="AC91" s="580"/>
      <c r="AD91" s="580"/>
      <c r="AI91" s="256" t="str">
        <f t="shared" si="4"/>
        <v/>
      </c>
      <c r="AJ91" s="256" t="str">
        <f t="shared" si="5"/>
        <v/>
      </c>
      <c r="AM91" s="580"/>
      <c r="AN91" s="580"/>
      <c r="AO91" s="580"/>
    </row>
    <row r="92" spans="1:41" ht="16.5" thickBot="1">
      <c r="A92" s="581"/>
      <c r="B92" s="598"/>
      <c r="C92" s="581"/>
      <c r="D92" s="581"/>
      <c r="E92" s="581"/>
      <c r="F92" s="581"/>
      <c r="G92" s="581"/>
      <c r="H92" s="581"/>
      <c r="J92" s="590"/>
      <c r="K92" s="595"/>
      <c r="N92" s="581"/>
      <c r="R92" s="587"/>
      <c r="S92" s="581"/>
      <c r="T92" s="581"/>
      <c r="U92" s="584"/>
      <c r="V92" s="584"/>
      <c r="W92" s="584"/>
      <c r="X92" s="584"/>
      <c r="Y92" s="584"/>
      <c r="Z92" s="587"/>
      <c r="AA92" s="581"/>
      <c r="AC92" s="581"/>
      <c r="AD92" s="581"/>
      <c r="AI92" s="256" t="str">
        <f t="shared" si="4"/>
        <v/>
      </c>
      <c r="AJ92" s="256" t="str">
        <f t="shared" si="5"/>
        <v/>
      </c>
      <c r="AM92" s="581"/>
      <c r="AN92" s="581"/>
      <c r="AO92" s="581"/>
    </row>
    <row r="93" spans="1:41">
      <c r="A93" s="579"/>
      <c r="B93" s="596"/>
      <c r="C93" s="579" t="s">
        <v>1696</v>
      </c>
      <c r="D93" s="579"/>
      <c r="E93" s="579"/>
      <c r="F93" s="579"/>
      <c r="G93" s="579"/>
      <c r="H93" s="579">
        <v>0</v>
      </c>
      <c r="I93" s="257"/>
      <c r="J93" s="588"/>
      <c r="K93" s="593"/>
      <c r="L93" s="257"/>
      <c r="M93" s="257"/>
      <c r="N93" s="579">
        <f>IFERROR(M93/L93,0)</f>
        <v>0</v>
      </c>
      <c r="O93" s="257"/>
      <c r="P93" s="257"/>
      <c r="Q93" s="257"/>
      <c r="R93" s="585"/>
      <c r="S93" s="579"/>
      <c r="T93" s="579"/>
      <c r="U93" s="582">
        <v>0</v>
      </c>
      <c r="V93" s="582">
        <v>0</v>
      </c>
      <c r="W93" s="582">
        <v>0</v>
      </c>
      <c r="X93" s="582">
        <v>0</v>
      </c>
      <c r="Y93" s="582">
        <v>0</v>
      </c>
      <c r="Z93" s="585">
        <f>R93-T93</f>
        <v>0</v>
      </c>
      <c r="AA93" s="579"/>
      <c r="AB93" s="257"/>
      <c r="AC93" s="579"/>
      <c r="AD93" s="579"/>
      <c r="AE93" s="257"/>
      <c r="AF93" s="257"/>
      <c r="AG93" s="257"/>
      <c r="AH93" s="257"/>
      <c r="AI93" s="257" t="str">
        <f t="shared" si="4"/>
        <v/>
      </c>
      <c r="AJ93" s="257" t="str">
        <f t="shared" si="5"/>
        <v/>
      </c>
      <c r="AK93" s="257"/>
      <c r="AL93" s="257"/>
      <c r="AM93" s="579"/>
      <c r="AN93" s="579">
        <f>AD93</f>
        <v>0</v>
      </c>
      <c r="AO93" s="579"/>
    </row>
    <row r="94" spans="1:41">
      <c r="A94" s="580"/>
      <c r="B94" s="597"/>
      <c r="C94" s="580"/>
      <c r="D94" s="580"/>
      <c r="E94" s="580"/>
      <c r="F94" s="580"/>
      <c r="G94" s="580"/>
      <c r="H94" s="580"/>
      <c r="J94" s="589"/>
      <c r="K94" s="594"/>
      <c r="N94" s="580"/>
      <c r="R94" s="586"/>
      <c r="S94" s="580"/>
      <c r="T94" s="580"/>
      <c r="U94" s="583"/>
      <c r="V94" s="583"/>
      <c r="W94" s="583"/>
      <c r="X94" s="583"/>
      <c r="Y94" s="583"/>
      <c r="Z94" s="586"/>
      <c r="AA94" s="580"/>
      <c r="AC94" s="580"/>
      <c r="AD94" s="580"/>
      <c r="AI94" s="256" t="str">
        <f t="shared" si="4"/>
        <v/>
      </c>
      <c r="AJ94" s="256" t="str">
        <f t="shared" si="5"/>
        <v/>
      </c>
      <c r="AM94" s="580"/>
      <c r="AN94" s="580"/>
      <c r="AO94" s="580"/>
    </row>
    <row r="95" spans="1:41">
      <c r="A95" s="580"/>
      <c r="B95" s="597"/>
      <c r="C95" s="580"/>
      <c r="D95" s="580"/>
      <c r="E95" s="580"/>
      <c r="F95" s="580"/>
      <c r="G95" s="580"/>
      <c r="H95" s="580"/>
      <c r="J95" s="589"/>
      <c r="K95" s="594"/>
      <c r="N95" s="580"/>
      <c r="R95" s="586"/>
      <c r="S95" s="580"/>
      <c r="T95" s="580"/>
      <c r="U95" s="583"/>
      <c r="V95" s="583"/>
      <c r="W95" s="583"/>
      <c r="X95" s="583"/>
      <c r="Y95" s="583"/>
      <c r="Z95" s="586"/>
      <c r="AA95" s="580"/>
      <c r="AC95" s="580"/>
      <c r="AD95" s="580"/>
      <c r="AI95" s="256" t="str">
        <f t="shared" si="4"/>
        <v/>
      </c>
      <c r="AJ95" s="256" t="str">
        <f t="shared" si="5"/>
        <v/>
      </c>
      <c r="AM95" s="580"/>
      <c r="AN95" s="580"/>
      <c r="AO95" s="580"/>
    </row>
    <row r="96" spans="1:41">
      <c r="A96" s="580"/>
      <c r="B96" s="597"/>
      <c r="C96" s="580"/>
      <c r="D96" s="580"/>
      <c r="E96" s="580"/>
      <c r="F96" s="580"/>
      <c r="G96" s="580"/>
      <c r="H96" s="580"/>
      <c r="J96" s="589"/>
      <c r="K96" s="594"/>
      <c r="N96" s="580"/>
      <c r="R96" s="586"/>
      <c r="S96" s="580"/>
      <c r="T96" s="580"/>
      <c r="U96" s="583"/>
      <c r="V96" s="583"/>
      <c r="W96" s="583"/>
      <c r="X96" s="583"/>
      <c r="Y96" s="583"/>
      <c r="Z96" s="586"/>
      <c r="AA96" s="580"/>
      <c r="AC96" s="580"/>
      <c r="AD96" s="580"/>
      <c r="AI96" s="256" t="str">
        <f t="shared" si="4"/>
        <v/>
      </c>
      <c r="AJ96" s="256" t="str">
        <f t="shared" si="5"/>
        <v/>
      </c>
      <c r="AM96" s="580"/>
      <c r="AN96" s="580"/>
      <c r="AO96" s="580"/>
    </row>
    <row r="97" spans="1:41">
      <c r="A97" s="580"/>
      <c r="B97" s="597"/>
      <c r="C97" s="580"/>
      <c r="D97" s="580"/>
      <c r="E97" s="580"/>
      <c r="F97" s="580"/>
      <c r="G97" s="580"/>
      <c r="H97" s="580"/>
      <c r="J97" s="589"/>
      <c r="K97" s="594"/>
      <c r="N97" s="580"/>
      <c r="R97" s="586"/>
      <c r="S97" s="580"/>
      <c r="T97" s="580"/>
      <c r="U97" s="583"/>
      <c r="V97" s="583"/>
      <c r="W97" s="583"/>
      <c r="X97" s="583"/>
      <c r="Y97" s="583"/>
      <c r="Z97" s="586"/>
      <c r="AA97" s="580"/>
      <c r="AC97" s="580"/>
      <c r="AD97" s="580"/>
      <c r="AI97" s="256" t="str">
        <f t="shared" si="4"/>
        <v/>
      </c>
      <c r="AJ97" s="256" t="str">
        <f t="shared" si="5"/>
        <v/>
      </c>
      <c r="AM97" s="580"/>
      <c r="AN97" s="580"/>
      <c r="AO97" s="580"/>
    </row>
    <row r="98" spans="1:41" ht="16.5" thickBot="1">
      <c r="A98" s="581"/>
      <c r="B98" s="598"/>
      <c r="C98" s="581"/>
      <c r="D98" s="581"/>
      <c r="E98" s="581"/>
      <c r="F98" s="581"/>
      <c r="G98" s="581"/>
      <c r="H98" s="581"/>
      <c r="J98" s="590"/>
      <c r="K98" s="595"/>
      <c r="N98" s="581"/>
      <c r="R98" s="587"/>
      <c r="S98" s="581"/>
      <c r="T98" s="581"/>
      <c r="U98" s="584"/>
      <c r="V98" s="584"/>
      <c r="W98" s="584"/>
      <c r="X98" s="584"/>
      <c r="Y98" s="584"/>
      <c r="Z98" s="587"/>
      <c r="AA98" s="581"/>
      <c r="AC98" s="581"/>
      <c r="AD98" s="581"/>
      <c r="AI98" s="256" t="str">
        <f t="shared" si="4"/>
        <v/>
      </c>
      <c r="AJ98" s="256" t="str">
        <f t="shared" si="5"/>
        <v/>
      </c>
      <c r="AM98" s="581"/>
      <c r="AN98" s="581"/>
      <c r="AO98" s="581"/>
    </row>
    <row r="99" spans="1:41">
      <c r="A99" s="579"/>
      <c r="B99" s="596"/>
      <c r="C99" s="579" t="s">
        <v>1696</v>
      </c>
      <c r="D99" s="579"/>
      <c r="E99" s="579"/>
      <c r="F99" s="579"/>
      <c r="G99" s="579"/>
      <c r="H99" s="579">
        <v>0</v>
      </c>
      <c r="I99" s="257"/>
      <c r="J99" s="588"/>
      <c r="K99" s="593"/>
      <c r="L99" s="257"/>
      <c r="M99" s="257"/>
      <c r="N99" s="579">
        <f>IFERROR(M99/L99,0)</f>
        <v>0</v>
      </c>
      <c r="O99" s="257"/>
      <c r="P99" s="257"/>
      <c r="Q99" s="257"/>
      <c r="R99" s="585"/>
      <c r="S99" s="579"/>
      <c r="T99" s="579"/>
      <c r="U99" s="582">
        <v>0</v>
      </c>
      <c r="V99" s="582">
        <v>0</v>
      </c>
      <c r="W99" s="582">
        <v>0</v>
      </c>
      <c r="X99" s="582">
        <v>0</v>
      </c>
      <c r="Y99" s="582">
        <v>0</v>
      </c>
      <c r="Z99" s="585">
        <f>R99-T99</f>
        <v>0</v>
      </c>
      <c r="AA99" s="579"/>
      <c r="AB99" s="257"/>
      <c r="AC99" s="579"/>
      <c r="AD99" s="579"/>
      <c r="AE99" s="257"/>
      <c r="AF99" s="257"/>
      <c r="AG99" s="257"/>
      <c r="AH99" s="257"/>
      <c r="AI99" s="257" t="str">
        <f t="shared" ref="AI99:AI122" si="6">IFERROR(LEFT(AG99,FIND("T-",AG99,1)-2),"")</f>
        <v/>
      </c>
      <c r="AJ99" s="257" t="str">
        <f t="shared" ref="AJ99:AJ122" si="7">IFERROR(RIGHT(AG99,LEN(AG99)-FIND("T-",AG99,1)+1),"")</f>
        <v/>
      </c>
      <c r="AK99" s="257"/>
      <c r="AL99" s="257"/>
      <c r="AM99" s="579"/>
      <c r="AN99" s="579">
        <f>AD99</f>
        <v>0</v>
      </c>
      <c r="AO99" s="579"/>
    </row>
    <row r="100" spans="1:41">
      <c r="A100" s="580"/>
      <c r="B100" s="597"/>
      <c r="C100" s="580"/>
      <c r="D100" s="580"/>
      <c r="E100" s="580"/>
      <c r="F100" s="580"/>
      <c r="G100" s="580"/>
      <c r="H100" s="580"/>
      <c r="J100" s="589"/>
      <c r="K100" s="594"/>
      <c r="N100" s="580"/>
      <c r="R100" s="586"/>
      <c r="S100" s="580"/>
      <c r="T100" s="580"/>
      <c r="U100" s="583"/>
      <c r="V100" s="583"/>
      <c r="W100" s="583"/>
      <c r="X100" s="583"/>
      <c r="Y100" s="583"/>
      <c r="Z100" s="586"/>
      <c r="AA100" s="580"/>
      <c r="AC100" s="580"/>
      <c r="AD100" s="580"/>
      <c r="AI100" s="256" t="str">
        <f t="shared" si="6"/>
        <v/>
      </c>
      <c r="AJ100" s="256" t="str">
        <f t="shared" si="7"/>
        <v/>
      </c>
      <c r="AM100" s="580"/>
      <c r="AN100" s="580"/>
      <c r="AO100" s="580"/>
    </row>
    <row r="101" spans="1:41">
      <c r="A101" s="580"/>
      <c r="B101" s="597"/>
      <c r="C101" s="580"/>
      <c r="D101" s="580"/>
      <c r="E101" s="580"/>
      <c r="F101" s="580"/>
      <c r="G101" s="580"/>
      <c r="H101" s="580"/>
      <c r="J101" s="589"/>
      <c r="K101" s="594"/>
      <c r="N101" s="580"/>
      <c r="R101" s="586"/>
      <c r="S101" s="580"/>
      <c r="T101" s="580"/>
      <c r="U101" s="583"/>
      <c r="V101" s="583"/>
      <c r="W101" s="583"/>
      <c r="X101" s="583"/>
      <c r="Y101" s="583"/>
      <c r="Z101" s="586"/>
      <c r="AA101" s="580"/>
      <c r="AC101" s="580"/>
      <c r="AD101" s="580"/>
      <c r="AI101" s="256" t="str">
        <f t="shared" si="6"/>
        <v/>
      </c>
      <c r="AJ101" s="256" t="str">
        <f t="shared" si="7"/>
        <v/>
      </c>
      <c r="AM101" s="580"/>
      <c r="AN101" s="580"/>
      <c r="AO101" s="580"/>
    </row>
    <row r="102" spans="1:41">
      <c r="A102" s="580"/>
      <c r="B102" s="597"/>
      <c r="C102" s="580"/>
      <c r="D102" s="580"/>
      <c r="E102" s="580"/>
      <c r="F102" s="580"/>
      <c r="G102" s="580"/>
      <c r="H102" s="580"/>
      <c r="J102" s="589"/>
      <c r="K102" s="594"/>
      <c r="N102" s="580"/>
      <c r="R102" s="586"/>
      <c r="S102" s="580"/>
      <c r="T102" s="580"/>
      <c r="U102" s="583"/>
      <c r="V102" s="583"/>
      <c r="W102" s="583"/>
      <c r="X102" s="583"/>
      <c r="Y102" s="583"/>
      <c r="Z102" s="586"/>
      <c r="AA102" s="580"/>
      <c r="AC102" s="580"/>
      <c r="AD102" s="580"/>
      <c r="AI102" s="256" t="str">
        <f t="shared" si="6"/>
        <v/>
      </c>
      <c r="AJ102" s="256" t="str">
        <f t="shared" si="7"/>
        <v/>
      </c>
      <c r="AM102" s="580"/>
      <c r="AN102" s="580"/>
      <c r="AO102" s="580"/>
    </row>
    <row r="103" spans="1:41">
      <c r="A103" s="580"/>
      <c r="B103" s="597"/>
      <c r="C103" s="580"/>
      <c r="D103" s="580"/>
      <c r="E103" s="580"/>
      <c r="F103" s="580"/>
      <c r="G103" s="580"/>
      <c r="H103" s="580"/>
      <c r="J103" s="589"/>
      <c r="K103" s="594"/>
      <c r="N103" s="580"/>
      <c r="R103" s="586"/>
      <c r="S103" s="580"/>
      <c r="T103" s="580"/>
      <c r="U103" s="583"/>
      <c r="V103" s="583"/>
      <c r="W103" s="583"/>
      <c r="X103" s="583"/>
      <c r="Y103" s="583"/>
      <c r="Z103" s="586"/>
      <c r="AA103" s="580"/>
      <c r="AC103" s="580"/>
      <c r="AD103" s="580"/>
      <c r="AI103" s="256" t="str">
        <f t="shared" si="6"/>
        <v/>
      </c>
      <c r="AJ103" s="256" t="str">
        <f t="shared" si="7"/>
        <v/>
      </c>
      <c r="AM103" s="580"/>
      <c r="AN103" s="580"/>
      <c r="AO103" s="580"/>
    </row>
    <row r="104" spans="1:41" ht="16.5" thickBot="1">
      <c r="A104" s="581"/>
      <c r="B104" s="598"/>
      <c r="C104" s="581"/>
      <c r="D104" s="581"/>
      <c r="E104" s="581"/>
      <c r="F104" s="581"/>
      <c r="G104" s="581"/>
      <c r="H104" s="581"/>
      <c r="J104" s="590"/>
      <c r="K104" s="595"/>
      <c r="N104" s="581"/>
      <c r="R104" s="587"/>
      <c r="S104" s="581"/>
      <c r="T104" s="581"/>
      <c r="U104" s="584"/>
      <c r="V104" s="584"/>
      <c r="W104" s="584"/>
      <c r="X104" s="584"/>
      <c r="Y104" s="584"/>
      <c r="Z104" s="587"/>
      <c r="AA104" s="581"/>
      <c r="AC104" s="581"/>
      <c r="AD104" s="581"/>
      <c r="AI104" s="256" t="str">
        <f t="shared" si="6"/>
        <v/>
      </c>
      <c r="AJ104" s="256" t="str">
        <f t="shared" si="7"/>
        <v/>
      </c>
      <c r="AM104" s="581"/>
      <c r="AN104" s="581"/>
      <c r="AO104" s="581"/>
    </row>
    <row r="105" spans="1:41">
      <c r="A105" s="579"/>
      <c r="B105" s="596"/>
      <c r="C105" s="579" t="s">
        <v>1696</v>
      </c>
      <c r="D105" s="579"/>
      <c r="E105" s="579"/>
      <c r="F105" s="579"/>
      <c r="G105" s="579"/>
      <c r="H105" s="579">
        <v>0</v>
      </c>
      <c r="I105" s="257"/>
      <c r="J105" s="588"/>
      <c r="K105" s="593"/>
      <c r="L105" s="257"/>
      <c r="M105" s="257"/>
      <c r="N105" s="579">
        <f>IFERROR(M105/L105,0)</f>
        <v>0</v>
      </c>
      <c r="O105" s="257"/>
      <c r="P105" s="257"/>
      <c r="Q105" s="257"/>
      <c r="R105" s="585"/>
      <c r="S105" s="579"/>
      <c r="T105" s="579"/>
      <c r="U105" s="582">
        <v>0</v>
      </c>
      <c r="V105" s="582">
        <v>0</v>
      </c>
      <c r="W105" s="582">
        <v>0</v>
      </c>
      <c r="X105" s="582">
        <v>0</v>
      </c>
      <c r="Y105" s="582">
        <v>0</v>
      </c>
      <c r="Z105" s="585">
        <f>R105-T105</f>
        <v>0</v>
      </c>
      <c r="AA105" s="579"/>
      <c r="AB105" s="257"/>
      <c r="AC105" s="579"/>
      <c r="AD105" s="579"/>
      <c r="AE105" s="257"/>
      <c r="AF105" s="257"/>
      <c r="AG105" s="257"/>
      <c r="AH105" s="257"/>
      <c r="AI105" s="257" t="str">
        <f t="shared" si="6"/>
        <v/>
      </c>
      <c r="AJ105" s="257" t="str">
        <f t="shared" si="7"/>
        <v/>
      </c>
      <c r="AK105" s="257"/>
      <c r="AL105" s="257"/>
      <c r="AM105" s="579"/>
      <c r="AN105" s="579">
        <f>AD105</f>
        <v>0</v>
      </c>
      <c r="AO105" s="579"/>
    </row>
    <row r="106" spans="1:41">
      <c r="A106" s="580"/>
      <c r="B106" s="597"/>
      <c r="C106" s="580"/>
      <c r="D106" s="580"/>
      <c r="E106" s="580"/>
      <c r="F106" s="580"/>
      <c r="G106" s="580"/>
      <c r="H106" s="580"/>
      <c r="J106" s="589"/>
      <c r="K106" s="594"/>
      <c r="N106" s="580"/>
      <c r="R106" s="586"/>
      <c r="S106" s="580"/>
      <c r="T106" s="580"/>
      <c r="U106" s="583"/>
      <c r="V106" s="583"/>
      <c r="W106" s="583"/>
      <c r="X106" s="583"/>
      <c r="Y106" s="583"/>
      <c r="Z106" s="586"/>
      <c r="AA106" s="580"/>
      <c r="AC106" s="580"/>
      <c r="AD106" s="580"/>
      <c r="AI106" s="256" t="str">
        <f t="shared" si="6"/>
        <v/>
      </c>
      <c r="AJ106" s="256" t="str">
        <f t="shared" si="7"/>
        <v/>
      </c>
      <c r="AM106" s="580"/>
      <c r="AN106" s="580"/>
      <c r="AO106" s="580"/>
    </row>
    <row r="107" spans="1:41">
      <c r="A107" s="580"/>
      <c r="B107" s="597"/>
      <c r="C107" s="580"/>
      <c r="D107" s="580"/>
      <c r="E107" s="580"/>
      <c r="F107" s="580"/>
      <c r="G107" s="580"/>
      <c r="H107" s="580"/>
      <c r="J107" s="589"/>
      <c r="K107" s="594"/>
      <c r="N107" s="580"/>
      <c r="R107" s="586"/>
      <c r="S107" s="580"/>
      <c r="T107" s="580"/>
      <c r="U107" s="583"/>
      <c r="V107" s="583"/>
      <c r="W107" s="583"/>
      <c r="X107" s="583"/>
      <c r="Y107" s="583"/>
      <c r="Z107" s="586"/>
      <c r="AA107" s="580"/>
      <c r="AC107" s="580"/>
      <c r="AD107" s="580"/>
      <c r="AI107" s="256" t="str">
        <f t="shared" si="6"/>
        <v/>
      </c>
      <c r="AJ107" s="256" t="str">
        <f t="shared" si="7"/>
        <v/>
      </c>
      <c r="AM107" s="580"/>
      <c r="AN107" s="580"/>
      <c r="AO107" s="580"/>
    </row>
    <row r="108" spans="1:41">
      <c r="A108" s="580"/>
      <c r="B108" s="597"/>
      <c r="C108" s="580"/>
      <c r="D108" s="580"/>
      <c r="E108" s="580"/>
      <c r="F108" s="580"/>
      <c r="G108" s="580"/>
      <c r="H108" s="580"/>
      <c r="J108" s="589"/>
      <c r="K108" s="594"/>
      <c r="N108" s="580"/>
      <c r="R108" s="586"/>
      <c r="S108" s="580"/>
      <c r="T108" s="580"/>
      <c r="U108" s="583"/>
      <c r="V108" s="583"/>
      <c r="W108" s="583"/>
      <c r="X108" s="583"/>
      <c r="Y108" s="583"/>
      <c r="Z108" s="586"/>
      <c r="AA108" s="580"/>
      <c r="AC108" s="580"/>
      <c r="AD108" s="580"/>
      <c r="AI108" s="256" t="str">
        <f t="shared" si="6"/>
        <v/>
      </c>
      <c r="AJ108" s="256" t="str">
        <f t="shared" si="7"/>
        <v/>
      </c>
      <c r="AM108" s="580"/>
      <c r="AN108" s="580"/>
      <c r="AO108" s="580"/>
    </row>
    <row r="109" spans="1:41">
      <c r="A109" s="580"/>
      <c r="B109" s="597"/>
      <c r="C109" s="580"/>
      <c r="D109" s="580"/>
      <c r="E109" s="580"/>
      <c r="F109" s="580"/>
      <c r="G109" s="580"/>
      <c r="H109" s="580"/>
      <c r="J109" s="589"/>
      <c r="K109" s="594"/>
      <c r="N109" s="580"/>
      <c r="R109" s="586"/>
      <c r="S109" s="580"/>
      <c r="T109" s="580"/>
      <c r="U109" s="583"/>
      <c r="V109" s="583"/>
      <c r="W109" s="583"/>
      <c r="X109" s="583"/>
      <c r="Y109" s="583"/>
      <c r="Z109" s="586"/>
      <c r="AA109" s="580"/>
      <c r="AC109" s="580"/>
      <c r="AD109" s="580"/>
      <c r="AI109" s="256" t="str">
        <f t="shared" si="6"/>
        <v/>
      </c>
      <c r="AJ109" s="256" t="str">
        <f t="shared" si="7"/>
        <v/>
      </c>
      <c r="AM109" s="580"/>
      <c r="AN109" s="580"/>
      <c r="AO109" s="580"/>
    </row>
    <row r="110" spans="1:41" ht="16.5" thickBot="1">
      <c r="A110" s="581"/>
      <c r="B110" s="598"/>
      <c r="C110" s="581"/>
      <c r="D110" s="581"/>
      <c r="E110" s="581"/>
      <c r="F110" s="581"/>
      <c r="G110" s="581"/>
      <c r="H110" s="581"/>
      <c r="J110" s="590"/>
      <c r="K110" s="595"/>
      <c r="N110" s="581"/>
      <c r="R110" s="587"/>
      <c r="S110" s="581"/>
      <c r="T110" s="581"/>
      <c r="U110" s="584"/>
      <c r="V110" s="584"/>
      <c r="W110" s="584"/>
      <c r="X110" s="584"/>
      <c r="Y110" s="584"/>
      <c r="Z110" s="587"/>
      <c r="AA110" s="581"/>
      <c r="AC110" s="581"/>
      <c r="AD110" s="581"/>
      <c r="AI110" s="256" t="str">
        <f t="shared" si="6"/>
        <v/>
      </c>
      <c r="AJ110" s="256" t="str">
        <f t="shared" si="7"/>
        <v/>
      </c>
      <c r="AM110" s="581"/>
      <c r="AN110" s="581"/>
      <c r="AO110" s="581"/>
    </row>
    <row r="111" spans="1:41">
      <c r="A111" s="579"/>
      <c r="B111" s="596"/>
      <c r="C111" s="579" t="s">
        <v>1696</v>
      </c>
      <c r="D111" s="579"/>
      <c r="E111" s="579"/>
      <c r="F111" s="579"/>
      <c r="G111" s="579"/>
      <c r="H111" s="579">
        <v>0</v>
      </c>
      <c r="I111" s="257"/>
      <c r="J111" s="588"/>
      <c r="K111" s="593"/>
      <c r="L111" s="257"/>
      <c r="M111" s="257"/>
      <c r="N111" s="579">
        <f>IFERROR(M111/L111,0)</f>
        <v>0</v>
      </c>
      <c r="O111" s="257"/>
      <c r="P111" s="257"/>
      <c r="Q111" s="257"/>
      <c r="R111" s="585"/>
      <c r="S111" s="579"/>
      <c r="T111" s="579"/>
      <c r="U111" s="582">
        <v>0</v>
      </c>
      <c r="V111" s="582">
        <v>0</v>
      </c>
      <c r="W111" s="582">
        <v>0</v>
      </c>
      <c r="X111" s="582">
        <v>0</v>
      </c>
      <c r="Y111" s="582">
        <v>0</v>
      </c>
      <c r="Z111" s="585">
        <f>R111-T111</f>
        <v>0</v>
      </c>
      <c r="AA111" s="579"/>
      <c r="AB111" s="257"/>
      <c r="AC111" s="579"/>
      <c r="AD111" s="579"/>
      <c r="AE111" s="257"/>
      <c r="AF111" s="257"/>
      <c r="AG111" s="257"/>
      <c r="AH111" s="257"/>
      <c r="AI111" s="257" t="str">
        <f t="shared" si="6"/>
        <v/>
      </c>
      <c r="AJ111" s="257" t="str">
        <f t="shared" si="7"/>
        <v/>
      </c>
      <c r="AK111" s="257"/>
      <c r="AL111" s="257"/>
      <c r="AM111" s="579"/>
      <c r="AN111" s="579">
        <f>AD111</f>
        <v>0</v>
      </c>
      <c r="AO111" s="579"/>
    </row>
    <row r="112" spans="1:41">
      <c r="A112" s="580"/>
      <c r="B112" s="597"/>
      <c r="C112" s="580"/>
      <c r="D112" s="580"/>
      <c r="E112" s="580"/>
      <c r="F112" s="580"/>
      <c r="G112" s="580"/>
      <c r="H112" s="580"/>
      <c r="J112" s="589"/>
      <c r="K112" s="594"/>
      <c r="N112" s="580"/>
      <c r="R112" s="586"/>
      <c r="S112" s="580"/>
      <c r="T112" s="580"/>
      <c r="U112" s="583"/>
      <c r="V112" s="583"/>
      <c r="W112" s="583"/>
      <c r="X112" s="583"/>
      <c r="Y112" s="583"/>
      <c r="Z112" s="586"/>
      <c r="AA112" s="580"/>
      <c r="AC112" s="580"/>
      <c r="AD112" s="580"/>
      <c r="AI112" s="256" t="str">
        <f t="shared" si="6"/>
        <v/>
      </c>
      <c r="AJ112" s="256" t="str">
        <f t="shared" si="7"/>
        <v/>
      </c>
      <c r="AM112" s="580"/>
      <c r="AN112" s="580"/>
      <c r="AO112" s="580"/>
    </row>
    <row r="113" spans="1:41">
      <c r="A113" s="580"/>
      <c r="B113" s="597"/>
      <c r="C113" s="580"/>
      <c r="D113" s="580"/>
      <c r="E113" s="580"/>
      <c r="F113" s="580"/>
      <c r="G113" s="580"/>
      <c r="H113" s="580"/>
      <c r="J113" s="589"/>
      <c r="K113" s="594"/>
      <c r="N113" s="580"/>
      <c r="R113" s="586"/>
      <c r="S113" s="580"/>
      <c r="T113" s="580"/>
      <c r="U113" s="583"/>
      <c r="V113" s="583"/>
      <c r="W113" s="583"/>
      <c r="X113" s="583"/>
      <c r="Y113" s="583"/>
      <c r="Z113" s="586"/>
      <c r="AA113" s="580"/>
      <c r="AC113" s="580"/>
      <c r="AD113" s="580"/>
      <c r="AI113" s="256" t="str">
        <f t="shared" si="6"/>
        <v/>
      </c>
      <c r="AJ113" s="256" t="str">
        <f t="shared" si="7"/>
        <v/>
      </c>
      <c r="AM113" s="580"/>
      <c r="AN113" s="580"/>
      <c r="AO113" s="580"/>
    </row>
    <row r="114" spans="1:41">
      <c r="A114" s="580"/>
      <c r="B114" s="597"/>
      <c r="C114" s="580"/>
      <c r="D114" s="580"/>
      <c r="E114" s="580"/>
      <c r="F114" s="580"/>
      <c r="G114" s="580"/>
      <c r="H114" s="580"/>
      <c r="J114" s="589"/>
      <c r="K114" s="594"/>
      <c r="N114" s="580"/>
      <c r="R114" s="586"/>
      <c r="S114" s="580"/>
      <c r="T114" s="580"/>
      <c r="U114" s="583"/>
      <c r="V114" s="583"/>
      <c r="W114" s="583"/>
      <c r="X114" s="583"/>
      <c r="Y114" s="583"/>
      <c r="Z114" s="586"/>
      <c r="AA114" s="580"/>
      <c r="AC114" s="580"/>
      <c r="AD114" s="580"/>
      <c r="AI114" s="256" t="str">
        <f t="shared" si="6"/>
        <v/>
      </c>
      <c r="AJ114" s="256" t="str">
        <f t="shared" si="7"/>
        <v/>
      </c>
      <c r="AM114" s="580"/>
      <c r="AN114" s="580"/>
      <c r="AO114" s="580"/>
    </row>
    <row r="115" spans="1:41">
      <c r="A115" s="580"/>
      <c r="B115" s="597"/>
      <c r="C115" s="580"/>
      <c r="D115" s="580"/>
      <c r="E115" s="580"/>
      <c r="F115" s="580"/>
      <c r="G115" s="580"/>
      <c r="H115" s="580"/>
      <c r="J115" s="589"/>
      <c r="K115" s="594"/>
      <c r="N115" s="580"/>
      <c r="R115" s="586"/>
      <c r="S115" s="580"/>
      <c r="T115" s="580"/>
      <c r="U115" s="583"/>
      <c r="V115" s="583"/>
      <c r="W115" s="583"/>
      <c r="X115" s="583"/>
      <c r="Y115" s="583"/>
      <c r="Z115" s="586"/>
      <c r="AA115" s="580"/>
      <c r="AC115" s="580"/>
      <c r="AD115" s="580"/>
      <c r="AI115" s="256" t="str">
        <f t="shared" si="6"/>
        <v/>
      </c>
      <c r="AJ115" s="256" t="str">
        <f t="shared" si="7"/>
        <v/>
      </c>
      <c r="AM115" s="580"/>
      <c r="AN115" s="580"/>
      <c r="AO115" s="580"/>
    </row>
    <row r="116" spans="1:41" ht="16.5" thickBot="1">
      <c r="A116" s="581"/>
      <c r="B116" s="598"/>
      <c r="C116" s="581"/>
      <c r="D116" s="581"/>
      <c r="E116" s="581"/>
      <c r="F116" s="581"/>
      <c r="G116" s="581"/>
      <c r="H116" s="581"/>
      <c r="J116" s="590"/>
      <c r="K116" s="595"/>
      <c r="N116" s="581"/>
      <c r="R116" s="587"/>
      <c r="S116" s="581"/>
      <c r="T116" s="581"/>
      <c r="U116" s="584"/>
      <c r="V116" s="584"/>
      <c r="W116" s="584"/>
      <c r="X116" s="584"/>
      <c r="Y116" s="584"/>
      <c r="Z116" s="587"/>
      <c r="AA116" s="581"/>
      <c r="AC116" s="581"/>
      <c r="AD116" s="581"/>
      <c r="AI116" s="256" t="str">
        <f t="shared" si="6"/>
        <v/>
      </c>
      <c r="AJ116" s="256" t="str">
        <f t="shared" si="7"/>
        <v/>
      </c>
      <c r="AM116" s="581"/>
      <c r="AN116" s="581"/>
      <c r="AO116" s="581"/>
    </row>
    <row r="117" spans="1:41">
      <c r="A117" s="579"/>
      <c r="B117" s="596"/>
      <c r="C117" s="579" t="s">
        <v>1696</v>
      </c>
      <c r="D117" s="579"/>
      <c r="E117" s="579"/>
      <c r="F117" s="579"/>
      <c r="G117" s="579"/>
      <c r="H117" s="579">
        <v>0</v>
      </c>
      <c r="I117" s="257"/>
      <c r="J117" s="588"/>
      <c r="K117" s="593"/>
      <c r="L117" s="257"/>
      <c r="M117" s="257"/>
      <c r="N117" s="579">
        <f>IFERROR(M117/L117,0)</f>
        <v>0</v>
      </c>
      <c r="O117" s="257"/>
      <c r="P117" s="257"/>
      <c r="Q117" s="257"/>
      <c r="R117" s="585"/>
      <c r="S117" s="579"/>
      <c r="T117" s="579"/>
      <c r="U117" s="582">
        <v>0</v>
      </c>
      <c r="V117" s="582">
        <v>0</v>
      </c>
      <c r="W117" s="582">
        <v>0</v>
      </c>
      <c r="X117" s="582">
        <v>0</v>
      </c>
      <c r="Y117" s="582">
        <v>0</v>
      </c>
      <c r="Z117" s="585">
        <f>R117-T117</f>
        <v>0</v>
      </c>
      <c r="AA117" s="579"/>
      <c r="AB117" s="257"/>
      <c r="AC117" s="579"/>
      <c r="AD117" s="579"/>
      <c r="AE117" s="257"/>
      <c r="AF117" s="257"/>
      <c r="AG117" s="257"/>
      <c r="AH117" s="257"/>
      <c r="AI117" s="257" t="str">
        <f t="shared" si="6"/>
        <v/>
      </c>
      <c r="AJ117" s="257" t="str">
        <f t="shared" si="7"/>
        <v/>
      </c>
      <c r="AK117" s="257"/>
      <c r="AL117" s="257"/>
      <c r="AM117" s="579"/>
      <c r="AN117" s="579">
        <f>AD117</f>
        <v>0</v>
      </c>
      <c r="AO117" s="579"/>
    </row>
    <row r="118" spans="1:41">
      <c r="A118" s="580"/>
      <c r="B118" s="597"/>
      <c r="C118" s="580"/>
      <c r="D118" s="580"/>
      <c r="E118" s="580"/>
      <c r="F118" s="580"/>
      <c r="G118" s="580"/>
      <c r="H118" s="580"/>
      <c r="J118" s="589"/>
      <c r="K118" s="594"/>
      <c r="N118" s="580"/>
      <c r="R118" s="586"/>
      <c r="S118" s="580"/>
      <c r="T118" s="580"/>
      <c r="U118" s="583"/>
      <c r="V118" s="583"/>
      <c r="W118" s="583"/>
      <c r="X118" s="583"/>
      <c r="Y118" s="583"/>
      <c r="Z118" s="586"/>
      <c r="AA118" s="580"/>
      <c r="AC118" s="580"/>
      <c r="AD118" s="580"/>
      <c r="AI118" s="256" t="str">
        <f t="shared" si="6"/>
        <v/>
      </c>
      <c r="AJ118" s="256" t="str">
        <f t="shared" si="7"/>
        <v/>
      </c>
      <c r="AM118" s="580"/>
      <c r="AN118" s="580"/>
      <c r="AO118" s="580"/>
    </row>
    <row r="119" spans="1:41">
      <c r="A119" s="580"/>
      <c r="B119" s="597"/>
      <c r="C119" s="580"/>
      <c r="D119" s="580"/>
      <c r="E119" s="580"/>
      <c r="F119" s="580"/>
      <c r="G119" s="580"/>
      <c r="H119" s="580"/>
      <c r="J119" s="589"/>
      <c r="K119" s="594"/>
      <c r="N119" s="580"/>
      <c r="R119" s="586"/>
      <c r="S119" s="580"/>
      <c r="T119" s="580"/>
      <c r="U119" s="583"/>
      <c r="V119" s="583"/>
      <c r="W119" s="583"/>
      <c r="X119" s="583"/>
      <c r="Y119" s="583"/>
      <c r="Z119" s="586"/>
      <c r="AA119" s="580"/>
      <c r="AC119" s="580"/>
      <c r="AD119" s="580"/>
      <c r="AI119" s="256" t="str">
        <f t="shared" si="6"/>
        <v/>
      </c>
      <c r="AJ119" s="256" t="str">
        <f t="shared" si="7"/>
        <v/>
      </c>
      <c r="AM119" s="580"/>
      <c r="AN119" s="580"/>
      <c r="AO119" s="580"/>
    </row>
    <row r="120" spans="1:41">
      <c r="A120" s="580"/>
      <c r="B120" s="597"/>
      <c r="C120" s="580"/>
      <c r="D120" s="580"/>
      <c r="E120" s="580"/>
      <c r="F120" s="580"/>
      <c r="G120" s="580"/>
      <c r="H120" s="580"/>
      <c r="J120" s="589"/>
      <c r="K120" s="594"/>
      <c r="N120" s="580"/>
      <c r="R120" s="586"/>
      <c r="S120" s="580"/>
      <c r="T120" s="580"/>
      <c r="U120" s="583"/>
      <c r="V120" s="583"/>
      <c r="W120" s="583"/>
      <c r="X120" s="583"/>
      <c r="Y120" s="583"/>
      <c r="Z120" s="586"/>
      <c r="AA120" s="580"/>
      <c r="AC120" s="580"/>
      <c r="AD120" s="580"/>
      <c r="AI120" s="256" t="str">
        <f t="shared" si="6"/>
        <v/>
      </c>
      <c r="AJ120" s="256" t="str">
        <f t="shared" si="7"/>
        <v/>
      </c>
      <c r="AM120" s="580"/>
      <c r="AN120" s="580"/>
      <c r="AO120" s="580"/>
    </row>
    <row r="121" spans="1:41">
      <c r="A121" s="580"/>
      <c r="B121" s="597"/>
      <c r="C121" s="580"/>
      <c r="D121" s="580"/>
      <c r="E121" s="580"/>
      <c r="F121" s="580"/>
      <c r="G121" s="580"/>
      <c r="H121" s="580"/>
      <c r="J121" s="589"/>
      <c r="K121" s="594"/>
      <c r="N121" s="580"/>
      <c r="R121" s="586"/>
      <c r="S121" s="580"/>
      <c r="T121" s="580"/>
      <c r="U121" s="583"/>
      <c r="V121" s="583"/>
      <c r="W121" s="583"/>
      <c r="X121" s="583"/>
      <c r="Y121" s="583"/>
      <c r="Z121" s="586"/>
      <c r="AA121" s="580"/>
      <c r="AC121" s="580"/>
      <c r="AD121" s="580"/>
      <c r="AI121" s="256" t="str">
        <f t="shared" si="6"/>
        <v/>
      </c>
      <c r="AJ121" s="256" t="str">
        <f t="shared" si="7"/>
        <v/>
      </c>
      <c r="AM121" s="580"/>
      <c r="AN121" s="580"/>
      <c r="AO121" s="580"/>
    </row>
    <row r="122" spans="1:41" ht="16.5" thickBot="1">
      <c r="A122" s="581"/>
      <c r="B122" s="598"/>
      <c r="C122" s="581"/>
      <c r="D122" s="581"/>
      <c r="E122" s="581"/>
      <c r="F122" s="581"/>
      <c r="G122" s="581"/>
      <c r="H122" s="581"/>
      <c r="J122" s="590"/>
      <c r="K122" s="595"/>
      <c r="N122" s="581"/>
      <c r="R122" s="587"/>
      <c r="S122" s="581"/>
      <c r="T122" s="581"/>
      <c r="U122" s="584"/>
      <c r="V122" s="584"/>
      <c r="W122" s="584"/>
      <c r="X122" s="584"/>
      <c r="Y122" s="584"/>
      <c r="Z122" s="587"/>
      <c r="AA122" s="581"/>
      <c r="AC122" s="581"/>
      <c r="AD122" s="581"/>
      <c r="AI122" s="256" t="str">
        <f t="shared" si="6"/>
        <v/>
      </c>
      <c r="AJ122" s="256" t="str">
        <f t="shared" si="7"/>
        <v/>
      </c>
      <c r="AM122" s="581"/>
      <c r="AN122" s="581"/>
      <c r="AO122" s="581"/>
    </row>
    <row r="123" spans="1:41" ht="16.5" thickBot="1">
      <c r="A123" s="579"/>
      <c r="B123" s="592"/>
      <c r="C123" s="579"/>
      <c r="D123" s="579"/>
      <c r="E123" s="579"/>
      <c r="F123" s="579"/>
      <c r="G123" s="579"/>
      <c r="H123" s="579"/>
      <c r="I123" s="257"/>
      <c r="J123" s="588"/>
      <c r="K123" s="591"/>
      <c r="L123" s="257"/>
      <c r="M123" s="257"/>
      <c r="N123" s="579"/>
      <c r="O123" s="257"/>
      <c r="P123" s="257"/>
      <c r="Q123" s="257"/>
      <c r="R123" s="585"/>
      <c r="S123" s="579"/>
      <c r="T123" s="579"/>
      <c r="U123" s="582"/>
      <c r="V123" s="582"/>
      <c r="W123" s="582"/>
      <c r="X123" s="582"/>
      <c r="Y123" s="582"/>
      <c r="Z123" s="585"/>
      <c r="AA123" s="579"/>
      <c r="AB123" s="257"/>
      <c r="AC123" s="579"/>
      <c r="AD123" s="579"/>
      <c r="AE123" s="257"/>
      <c r="AF123" s="257"/>
      <c r="AG123" s="257"/>
      <c r="AH123" s="257"/>
      <c r="AI123" s="257"/>
      <c r="AJ123" s="257"/>
      <c r="AK123" s="257"/>
      <c r="AL123" s="257"/>
      <c r="AM123" s="579"/>
      <c r="AN123" s="579"/>
      <c r="AO123" s="579"/>
    </row>
    <row r="124" spans="1:41" ht="16.5" thickBot="1">
      <c r="A124" s="580"/>
      <c r="B124" s="592"/>
      <c r="C124" s="580"/>
      <c r="D124" s="580"/>
      <c r="E124" s="580"/>
      <c r="F124" s="580"/>
      <c r="G124" s="580"/>
      <c r="H124" s="580"/>
      <c r="J124" s="589"/>
      <c r="K124" s="591"/>
      <c r="N124" s="580"/>
      <c r="R124" s="586"/>
      <c r="S124" s="580"/>
      <c r="T124" s="580"/>
      <c r="U124" s="583"/>
      <c r="V124" s="583"/>
      <c r="W124" s="583"/>
      <c r="X124" s="583"/>
      <c r="Y124" s="583"/>
      <c r="Z124" s="586"/>
      <c r="AA124" s="580"/>
      <c r="AC124" s="580"/>
      <c r="AD124" s="580"/>
      <c r="AM124" s="580"/>
      <c r="AN124" s="580"/>
      <c r="AO124" s="580"/>
    </row>
    <row r="125" spans="1:41" ht="16.5" thickBot="1">
      <c r="A125" s="580"/>
      <c r="B125" s="592"/>
      <c r="C125" s="580"/>
      <c r="D125" s="580"/>
      <c r="E125" s="580"/>
      <c r="F125" s="580"/>
      <c r="G125" s="580"/>
      <c r="H125" s="580"/>
      <c r="J125" s="589"/>
      <c r="K125" s="591"/>
      <c r="N125" s="580"/>
      <c r="R125" s="586"/>
      <c r="S125" s="580"/>
      <c r="T125" s="580"/>
      <c r="U125" s="583"/>
      <c r="V125" s="583"/>
      <c r="W125" s="583"/>
      <c r="X125" s="583"/>
      <c r="Y125" s="583"/>
      <c r="Z125" s="586"/>
      <c r="AA125" s="580"/>
      <c r="AC125" s="580"/>
      <c r="AD125" s="580"/>
      <c r="AM125" s="580"/>
      <c r="AN125" s="580"/>
      <c r="AO125" s="580"/>
    </row>
    <row r="126" spans="1:41" ht="16.5" thickBot="1">
      <c r="A126" s="580"/>
      <c r="B126" s="592"/>
      <c r="C126" s="580"/>
      <c r="D126" s="580"/>
      <c r="E126" s="580"/>
      <c r="F126" s="580"/>
      <c r="G126" s="580"/>
      <c r="H126" s="580"/>
      <c r="J126" s="589"/>
      <c r="K126" s="591"/>
      <c r="N126" s="580"/>
      <c r="R126" s="586"/>
      <c r="S126" s="580"/>
      <c r="T126" s="580"/>
      <c r="U126" s="583"/>
      <c r="V126" s="583"/>
      <c r="W126" s="583"/>
      <c r="X126" s="583"/>
      <c r="Y126" s="583"/>
      <c r="Z126" s="586"/>
      <c r="AA126" s="580"/>
      <c r="AC126" s="580"/>
      <c r="AD126" s="580"/>
      <c r="AM126" s="580"/>
      <c r="AN126" s="580"/>
      <c r="AO126" s="580"/>
    </row>
    <row r="127" spans="1:41" ht="16.5" thickBot="1">
      <c r="A127" s="580"/>
      <c r="B127" s="592"/>
      <c r="C127" s="580"/>
      <c r="D127" s="580"/>
      <c r="E127" s="580"/>
      <c r="F127" s="580"/>
      <c r="G127" s="580"/>
      <c r="H127" s="580"/>
      <c r="J127" s="589"/>
      <c r="K127" s="591"/>
      <c r="N127" s="580"/>
      <c r="R127" s="586"/>
      <c r="S127" s="580"/>
      <c r="T127" s="580"/>
      <c r="U127" s="583"/>
      <c r="V127" s="583"/>
      <c r="W127" s="583"/>
      <c r="X127" s="583"/>
      <c r="Y127" s="583"/>
      <c r="Z127" s="586"/>
      <c r="AA127" s="580"/>
      <c r="AC127" s="580"/>
      <c r="AD127" s="580"/>
      <c r="AM127" s="580"/>
      <c r="AN127" s="580"/>
      <c r="AO127" s="580"/>
    </row>
    <row r="128" spans="1:41" ht="16.5" thickBot="1">
      <c r="A128" s="581"/>
      <c r="B128" s="592"/>
      <c r="C128" s="581"/>
      <c r="D128" s="581"/>
      <c r="E128" s="581"/>
      <c r="F128" s="581"/>
      <c r="G128" s="581"/>
      <c r="H128" s="581"/>
      <c r="J128" s="590"/>
      <c r="K128" s="591"/>
      <c r="N128" s="581"/>
      <c r="R128" s="587"/>
      <c r="S128" s="581"/>
      <c r="T128" s="581"/>
      <c r="U128" s="584"/>
      <c r="V128" s="584"/>
      <c r="W128" s="584"/>
      <c r="X128" s="584"/>
      <c r="Y128" s="584"/>
      <c r="Z128" s="587"/>
      <c r="AA128" s="581"/>
      <c r="AC128" s="581"/>
      <c r="AD128" s="581"/>
      <c r="AM128" s="581"/>
      <c r="AN128" s="581"/>
      <c r="AO128" s="581"/>
    </row>
    <row r="129" spans="1:41" ht="16.5" thickBot="1">
      <c r="A129" s="579"/>
      <c r="B129" s="592"/>
      <c r="C129" s="579"/>
      <c r="D129" s="579"/>
      <c r="E129" s="579"/>
      <c r="F129" s="579"/>
      <c r="G129" s="579"/>
      <c r="H129" s="579"/>
      <c r="I129" s="257"/>
      <c r="J129" s="588"/>
      <c r="K129" s="591"/>
      <c r="L129" s="257"/>
      <c r="M129" s="257"/>
      <c r="N129" s="579"/>
      <c r="O129" s="257"/>
      <c r="P129" s="257"/>
      <c r="Q129" s="257"/>
      <c r="R129" s="585"/>
      <c r="S129" s="579"/>
      <c r="T129" s="579"/>
      <c r="U129" s="582"/>
      <c r="V129" s="582"/>
      <c r="W129" s="582"/>
      <c r="X129" s="582"/>
      <c r="Y129" s="582"/>
      <c r="Z129" s="585"/>
      <c r="AA129" s="579"/>
      <c r="AB129" s="257"/>
      <c r="AC129" s="579"/>
      <c r="AD129" s="579"/>
      <c r="AE129" s="257"/>
      <c r="AF129" s="257"/>
      <c r="AG129" s="257"/>
      <c r="AH129" s="257"/>
      <c r="AI129" s="257"/>
      <c r="AJ129" s="257"/>
      <c r="AK129" s="257"/>
      <c r="AL129" s="257"/>
      <c r="AM129" s="579"/>
      <c r="AN129" s="579"/>
      <c r="AO129" s="579"/>
    </row>
    <row r="130" spans="1:41" ht="16.5" thickBot="1">
      <c r="A130" s="580"/>
      <c r="B130" s="592"/>
      <c r="C130" s="580"/>
      <c r="D130" s="580"/>
      <c r="E130" s="580"/>
      <c r="F130" s="580"/>
      <c r="G130" s="580"/>
      <c r="H130" s="580"/>
      <c r="J130" s="589"/>
      <c r="K130" s="591"/>
      <c r="N130" s="580"/>
      <c r="R130" s="586"/>
      <c r="S130" s="580"/>
      <c r="T130" s="580"/>
      <c r="U130" s="583"/>
      <c r="V130" s="583"/>
      <c r="W130" s="583"/>
      <c r="X130" s="583"/>
      <c r="Y130" s="583"/>
      <c r="Z130" s="586"/>
      <c r="AA130" s="580"/>
      <c r="AC130" s="580"/>
      <c r="AD130" s="580"/>
      <c r="AM130" s="580"/>
      <c r="AN130" s="580"/>
      <c r="AO130" s="580"/>
    </row>
    <row r="131" spans="1:41" ht="16.5" thickBot="1">
      <c r="A131" s="580"/>
      <c r="B131" s="592"/>
      <c r="C131" s="580"/>
      <c r="D131" s="580"/>
      <c r="E131" s="580"/>
      <c r="F131" s="580"/>
      <c r="G131" s="580"/>
      <c r="H131" s="580"/>
      <c r="J131" s="589"/>
      <c r="K131" s="591"/>
      <c r="N131" s="580"/>
      <c r="R131" s="586"/>
      <c r="S131" s="580"/>
      <c r="T131" s="580"/>
      <c r="U131" s="583"/>
      <c r="V131" s="583"/>
      <c r="W131" s="583"/>
      <c r="X131" s="583"/>
      <c r="Y131" s="583"/>
      <c r="Z131" s="586"/>
      <c r="AA131" s="580"/>
      <c r="AC131" s="580"/>
      <c r="AD131" s="580"/>
      <c r="AM131" s="580"/>
      <c r="AN131" s="580"/>
      <c r="AO131" s="580"/>
    </row>
    <row r="132" spans="1:41" ht="16.5" thickBot="1">
      <c r="A132" s="580"/>
      <c r="B132" s="592"/>
      <c r="C132" s="580"/>
      <c r="D132" s="580"/>
      <c r="E132" s="580"/>
      <c r="F132" s="580"/>
      <c r="G132" s="580"/>
      <c r="H132" s="580"/>
      <c r="J132" s="589"/>
      <c r="K132" s="591"/>
      <c r="N132" s="580"/>
      <c r="R132" s="586"/>
      <c r="S132" s="580"/>
      <c r="T132" s="580"/>
      <c r="U132" s="583"/>
      <c r="V132" s="583"/>
      <c r="W132" s="583"/>
      <c r="X132" s="583"/>
      <c r="Y132" s="583"/>
      <c r="Z132" s="586"/>
      <c r="AA132" s="580"/>
      <c r="AC132" s="580"/>
      <c r="AD132" s="580"/>
      <c r="AM132" s="580"/>
      <c r="AN132" s="580"/>
      <c r="AO132" s="580"/>
    </row>
    <row r="133" spans="1:41" ht="16.5" thickBot="1">
      <c r="A133" s="580"/>
      <c r="B133" s="592"/>
      <c r="C133" s="580"/>
      <c r="D133" s="580"/>
      <c r="E133" s="580"/>
      <c r="F133" s="580"/>
      <c r="G133" s="580"/>
      <c r="H133" s="580"/>
      <c r="J133" s="589"/>
      <c r="K133" s="591"/>
      <c r="N133" s="580"/>
      <c r="R133" s="586"/>
      <c r="S133" s="580"/>
      <c r="T133" s="580"/>
      <c r="U133" s="583"/>
      <c r="V133" s="583"/>
      <c r="W133" s="583"/>
      <c r="X133" s="583"/>
      <c r="Y133" s="583"/>
      <c r="Z133" s="586"/>
      <c r="AA133" s="580"/>
      <c r="AC133" s="580"/>
      <c r="AD133" s="580"/>
      <c r="AM133" s="580"/>
      <c r="AN133" s="580"/>
      <c r="AO133" s="580"/>
    </row>
    <row r="134" spans="1:41">
      <c r="A134" s="581"/>
      <c r="B134" s="592"/>
      <c r="C134" s="581"/>
      <c r="D134" s="581"/>
      <c r="E134" s="581"/>
      <c r="F134" s="581"/>
      <c r="G134" s="581"/>
      <c r="H134" s="581"/>
      <c r="J134" s="590"/>
      <c r="K134" s="591"/>
      <c r="N134" s="581"/>
      <c r="R134" s="587"/>
      <c r="S134" s="581"/>
      <c r="T134" s="581"/>
      <c r="U134" s="584"/>
      <c r="V134" s="584"/>
      <c r="W134" s="584"/>
      <c r="X134" s="584"/>
      <c r="Y134" s="584"/>
      <c r="Z134" s="587"/>
      <c r="AA134" s="581"/>
      <c r="AC134" s="581"/>
      <c r="AD134" s="581"/>
      <c r="AM134" s="581"/>
      <c r="AN134" s="581"/>
      <c r="AO134" s="581"/>
    </row>
  </sheetData>
  <mergeCells count="572">
    <mergeCell ref="K81:K86"/>
    <mergeCell ref="K117:K122"/>
    <mergeCell ref="N105:N110"/>
    <mergeCell ref="S81:S86"/>
    <mergeCell ref="T81:T86"/>
    <mergeCell ref="U81:U86"/>
    <mergeCell ref="V81:V86"/>
    <mergeCell ref="W81:W86"/>
    <mergeCell ref="X81:X86"/>
    <mergeCell ref="S87:S92"/>
    <mergeCell ref="N93:N98"/>
    <mergeCell ref="R93:R98"/>
    <mergeCell ref="Y87:Y92"/>
    <mergeCell ref="Y93:Y98"/>
    <mergeCell ref="Y99:Y104"/>
    <mergeCell ref="Y105:Y110"/>
    <mergeCell ref="Y111:Y116"/>
    <mergeCell ref="Y69:Y74"/>
    <mergeCell ref="Y75:Y80"/>
    <mergeCell ref="Y81:Y86"/>
    <mergeCell ref="Y129:Y134"/>
    <mergeCell ref="X75:X80"/>
    <mergeCell ref="Y15:Y20"/>
    <mergeCell ref="Y21:Y26"/>
    <mergeCell ref="K33:K38"/>
    <mergeCell ref="K39:K44"/>
    <mergeCell ref="K15:K20"/>
    <mergeCell ref="K21:K26"/>
    <mergeCell ref="U33:U38"/>
    <mergeCell ref="X51:X56"/>
    <mergeCell ref="S57:S62"/>
    <mergeCell ref="T57:T62"/>
    <mergeCell ref="U57:U62"/>
    <mergeCell ref="V57:V62"/>
    <mergeCell ref="W57:W62"/>
    <mergeCell ref="X57:X62"/>
    <mergeCell ref="Y33:Y38"/>
    <mergeCell ref="Y39:Y44"/>
    <mergeCell ref="Y45:Y50"/>
    <mergeCell ref="Y51:Y56"/>
    <mergeCell ref="K75:K80"/>
    <mergeCell ref="B117:B122"/>
    <mergeCell ref="B93:B98"/>
    <mergeCell ref="F99:F104"/>
    <mergeCell ref="F105:F110"/>
    <mergeCell ref="F111:F116"/>
    <mergeCell ref="F117:F122"/>
    <mergeCell ref="C117:C122"/>
    <mergeCell ref="D117:D122"/>
    <mergeCell ref="E117:E122"/>
    <mergeCell ref="E111:E116"/>
    <mergeCell ref="G111:G116"/>
    <mergeCell ref="C111:C116"/>
    <mergeCell ref="D111:D116"/>
    <mergeCell ref="J93:J98"/>
    <mergeCell ref="B87:B92"/>
    <mergeCell ref="B99:B104"/>
    <mergeCell ref="B105:B110"/>
    <mergeCell ref="K105:K110"/>
    <mergeCell ref="K111:K116"/>
    <mergeCell ref="J105:J110"/>
    <mergeCell ref="B111:B116"/>
    <mergeCell ref="G129:G134"/>
    <mergeCell ref="H129:H134"/>
    <mergeCell ref="J129:J134"/>
    <mergeCell ref="R129:R134"/>
    <mergeCell ref="A123:A128"/>
    <mergeCell ref="N123:N128"/>
    <mergeCell ref="K123:K128"/>
    <mergeCell ref="K129:K134"/>
    <mergeCell ref="B129:B134"/>
    <mergeCell ref="B123:B128"/>
    <mergeCell ref="R123:R128"/>
    <mergeCell ref="F123:F128"/>
    <mergeCell ref="F129:F134"/>
    <mergeCell ref="C123:C128"/>
    <mergeCell ref="D123:D128"/>
    <mergeCell ref="G123:G128"/>
    <mergeCell ref="H123:H128"/>
    <mergeCell ref="J123:J128"/>
    <mergeCell ref="AN129:AN134"/>
    <mergeCell ref="AO129:AO134"/>
    <mergeCell ref="E129:E134"/>
    <mergeCell ref="AN123:AN128"/>
    <mergeCell ref="AO123:AO128"/>
    <mergeCell ref="E123:E128"/>
    <mergeCell ref="W123:W128"/>
    <mergeCell ref="X123:X128"/>
    <mergeCell ref="S129:S134"/>
    <mergeCell ref="T129:T134"/>
    <mergeCell ref="U129:U134"/>
    <mergeCell ref="V129:V134"/>
    <mergeCell ref="W129:W134"/>
    <mergeCell ref="AA123:AA128"/>
    <mergeCell ref="AA129:AA134"/>
    <mergeCell ref="S123:S128"/>
    <mergeCell ref="T123:T128"/>
    <mergeCell ref="U123:U128"/>
    <mergeCell ref="V123:V128"/>
    <mergeCell ref="X129:X134"/>
    <mergeCell ref="AC123:AC128"/>
    <mergeCell ref="AD123:AD128"/>
    <mergeCell ref="AM123:AM128"/>
    <mergeCell ref="AM129:AM134"/>
    <mergeCell ref="A111:A116"/>
    <mergeCell ref="AC117:AC122"/>
    <mergeCell ref="AD117:AD122"/>
    <mergeCell ref="AC129:AC134"/>
    <mergeCell ref="AD129:AD134"/>
    <mergeCell ref="N129:N134"/>
    <mergeCell ref="Z129:Z134"/>
    <mergeCell ref="S111:S116"/>
    <mergeCell ref="T111:T116"/>
    <mergeCell ref="U111:U116"/>
    <mergeCell ref="V111:V116"/>
    <mergeCell ref="W111:W116"/>
    <mergeCell ref="X111:X116"/>
    <mergeCell ref="S117:S122"/>
    <mergeCell ref="T117:T122"/>
    <mergeCell ref="U117:U122"/>
    <mergeCell ref="V117:V122"/>
    <mergeCell ref="W117:W122"/>
    <mergeCell ref="X117:X122"/>
    <mergeCell ref="A117:A122"/>
    <mergeCell ref="G117:G122"/>
    <mergeCell ref="A129:A134"/>
    <mergeCell ref="C129:C134"/>
    <mergeCell ref="D129:D134"/>
    <mergeCell ref="AO111:AO116"/>
    <mergeCell ref="H111:H116"/>
    <mergeCell ref="J111:J116"/>
    <mergeCell ref="N111:N116"/>
    <mergeCell ref="AN117:AN122"/>
    <mergeCell ref="Z123:Z128"/>
    <mergeCell ref="AO117:AO122"/>
    <mergeCell ref="H117:H122"/>
    <mergeCell ref="J117:J122"/>
    <mergeCell ref="N117:N122"/>
    <mergeCell ref="R117:R122"/>
    <mergeCell ref="Z117:Z122"/>
    <mergeCell ref="AA117:AA122"/>
    <mergeCell ref="AM117:AM122"/>
    <mergeCell ref="AN111:AN116"/>
    <mergeCell ref="R111:R116"/>
    <mergeCell ref="Z111:Z116"/>
    <mergeCell ref="AC111:AC116"/>
    <mergeCell ref="AD111:AD116"/>
    <mergeCell ref="AM111:AM116"/>
    <mergeCell ref="AA111:AA116"/>
    <mergeCell ref="Y117:Y122"/>
    <mergeCell ref="Y123:Y128"/>
    <mergeCell ref="A99:A104"/>
    <mergeCell ref="AC105:AC110"/>
    <mergeCell ref="AD105:AD110"/>
    <mergeCell ref="AM105:AM110"/>
    <mergeCell ref="AN105:AN110"/>
    <mergeCell ref="R105:R110"/>
    <mergeCell ref="Z105:Z110"/>
    <mergeCell ref="C99:C104"/>
    <mergeCell ref="D99:D104"/>
    <mergeCell ref="E99:E104"/>
    <mergeCell ref="G99:G104"/>
    <mergeCell ref="A105:A110"/>
    <mergeCell ref="C105:C110"/>
    <mergeCell ref="D105:D110"/>
    <mergeCell ref="E105:E110"/>
    <mergeCell ref="G105:G110"/>
    <mergeCell ref="S105:S110"/>
    <mergeCell ref="T105:T110"/>
    <mergeCell ref="U105:U110"/>
    <mergeCell ref="V105:V110"/>
    <mergeCell ref="W105:W110"/>
    <mergeCell ref="X105:X110"/>
    <mergeCell ref="AA99:AA104"/>
    <mergeCell ref="AA105:AA110"/>
    <mergeCell ref="Z93:Z98"/>
    <mergeCell ref="AO99:AO104"/>
    <mergeCell ref="H99:H104"/>
    <mergeCell ref="J99:J104"/>
    <mergeCell ref="N99:N104"/>
    <mergeCell ref="R99:R104"/>
    <mergeCell ref="Z99:Z104"/>
    <mergeCell ref="AC99:AC104"/>
    <mergeCell ref="AD99:AD104"/>
    <mergeCell ref="AM99:AM104"/>
    <mergeCell ref="AN99:AN104"/>
    <mergeCell ref="V99:V104"/>
    <mergeCell ref="W99:W104"/>
    <mergeCell ref="X99:X104"/>
    <mergeCell ref="AA93:AA98"/>
    <mergeCell ref="W93:W98"/>
    <mergeCell ref="X93:X98"/>
    <mergeCell ref="S99:S104"/>
    <mergeCell ref="T99:T104"/>
    <mergeCell ref="U99:U104"/>
    <mergeCell ref="K93:K98"/>
    <mergeCell ref="K99:K104"/>
    <mergeCell ref="AO105:AO110"/>
    <mergeCell ref="H105:H110"/>
    <mergeCell ref="A87:A92"/>
    <mergeCell ref="AC93:AC98"/>
    <mergeCell ref="AD93:AD98"/>
    <mergeCell ref="AM93:AM98"/>
    <mergeCell ref="AN93:AN98"/>
    <mergeCell ref="C87:C92"/>
    <mergeCell ref="D87:D92"/>
    <mergeCell ref="E87:E92"/>
    <mergeCell ref="G87:G92"/>
    <mergeCell ref="A93:A98"/>
    <mergeCell ref="C93:C98"/>
    <mergeCell ref="D93:D98"/>
    <mergeCell ref="E93:E98"/>
    <mergeCell ref="G93:G98"/>
    <mergeCell ref="F87:F92"/>
    <mergeCell ref="F93:F98"/>
    <mergeCell ref="S93:S98"/>
    <mergeCell ref="T93:T98"/>
    <mergeCell ref="U93:U98"/>
    <mergeCell ref="V93:V98"/>
    <mergeCell ref="AO93:AO98"/>
    <mergeCell ref="H93:H98"/>
    <mergeCell ref="AO81:AO86"/>
    <mergeCell ref="H81:H86"/>
    <mergeCell ref="J81:J86"/>
    <mergeCell ref="N81:N86"/>
    <mergeCell ref="R81:R86"/>
    <mergeCell ref="Z81:Z86"/>
    <mergeCell ref="AO87:AO92"/>
    <mergeCell ref="H87:H92"/>
    <mergeCell ref="J87:J92"/>
    <mergeCell ref="N87:N92"/>
    <mergeCell ref="R87:R92"/>
    <mergeCell ref="Z87:Z92"/>
    <mergeCell ref="AC87:AC92"/>
    <mergeCell ref="AD87:AD92"/>
    <mergeCell ref="AM87:AM92"/>
    <mergeCell ref="AN87:AN92"/>
    <mergeCell ref="T87:T92"/>
    <mergeCell ref="U87:U92"/>
    <mergeCell ref="V87:V92"/>
    <mergeCell ref="W87:W92"/>
    <mergeCell ref="X87:X92"/>
    <mergeCell ref="AA87:AA92"/>
    <mergeCell ref="AA81:AA86"/>
    <mergeCell ref="K87:K92"/>
    <mergeCell ref="A75:A80"/>
    <mergeCell ref="AC81:AC86"/>
    <mergeCell ref="AD81:AD86"/>
    <mergeCell ref="AM81:AM86"/>
    <mergeCell ref="AN81:AN86"/>
    <mergeCell ref="C75:C80"/>
    <mergeCell ref="D75:D80"/>
    <mergeCell ref="E75:E80"/>
    <mergeCell ref="G75:G80"/>
    <mergeCell ref="A81:A86"/>
    <mergeCell ref="C81:C86"/>
    <mergeCell ref="D81:D86"/>
    <mergeCell ref="E81:E86"/>
    <mergeCell ref="G81:G86"/>
    <mergeCell ref="F75:F80"/>
    <mergeCell ref="F81:F86"/>
    <mergeCell ref="S75:S80"/>
    <mergeCell ref="T75:T80"/>
    <mergeCell ref="U75:U80"/>
    <mergeCell ref="V75:V80"/>
    <mergeCell ref="W75:W80"/>
    <mergeCell ref="AA75:AA80"/>
    <mergeCell ref="B75:B80"/>
    <mergeCell ref="B81:B86"/>
    <mergeCell ref="AO69:AO74"/>
    <mergeCell ref="H69:H74"/>
    <mergeCell ref="J69:J74"/>
    <mergeCell ref="N69:N74"/>
    <mergeCell ref="R69:R74"/>
    <mergeCell ref="Z69:Z74"/>
    <mergeCell ref="AO75:AO80"/>
    <mergeCell ref="H75:H80"/>
    <mergeCell ref="J75:J80"/>
    <mergeCell ref="N75:N80"/>
    <mergeCell ref="R75:R80"/>
    <mergeCell ref="Z75:Z80"/>
    <mergeCell ref="AC75:AC80"/>
    <mergeCell ref="AD75:AD80"/>
    <mergeCell ref="AM75:AM80"/>
    <mergeCell ref="AN75:AN80"/>
    <mergeCell ref="S69:S74"/>
    <mergeCell ref="T69:T74"/>
    <mergeCell ref="U69:U74"/>
    <mergeCell ref="V69:V74"/>
    <mergeCell ref="W69:W74"/>
    <mergeCell ref="X69:X74"/>
    <mergeCell ref="AA69:AA74"/>
    <mergeCell ref="K69:K74"/>
    <mergeCell ref="A69:A74"/>
    <mergeCell ref="C69:C74"/>
    <mergeCell ref="D69:D74"/>
    <mergeCell ref="E69:E74"/>
    <mergeCell ref="G69:G74"/>
    <mergeCell ref="AC63:AC68"/>
    <mergeCell ref="AD63:AD68"/>
    <mergeCell ref="AM63:AM68"/>
    <mergeCell ref="AN63:AN68"/>
    <mergeCell ref="A63:A68"/>
    <mergeCell ref="AC69:AC74"/>
    <mergeCell ref="AD69:AD74"/>
    <mergeCell ref="AM69:AM74"/>
    <mergeCell ref="AN69:AN74"/>
    <mergeCell ref="C63:C68"/>
    <mergeCell ref="D63:D68"/>
    <mergeCell ref="E63:E68"/>
    <mergeCell ref="G63:G68"/>
    <mergeCell ref="F63:F68"/>
    <mergeCell ref="F69:F74"/>
    <mergeCell ref="AA63:AA68"/>
    <mergeCell ref="B63:B68"/>
    <mergeCell ref="B69:B74"/>
    <mergeCell ref="Y63:Y68"/>
    <mergeCell ref="AO57:AO62"/>
    <mergeCell ref="H57:H62"/>
    <mergeCell ref="J57:J62"/>
    <mergeCell ref="N57:N62"/>
    <mergeCell ref="R57:R62"/>
    <mergeCell ref="Z57:Z62"/>
    <mergeCell ref="AO63:AO68"/>
    <mergeCell ref="H63:H68"/>
    <mergeCell ref="J63:J68"/>
    <mergeCell ref="N63:N68"/>
    <mergeCell ref="R63:R68"/>
    <mergeCell ref="Z63:Z68"/>
    <mergeCell ref="AA57:AA62"/>
    <mergeCell ref="K63:K68"/>
    <mergeCell ref="K57:K62"/>
    <mergeCell ref="Y57:Y62"/>
    <mergeCell ref="S63:S68"/>
    <mergeCell ref="T63:T68"/>
    <mergeCell ref="U63:U68"/>
    <mergeCell ref="V63:V68"/>
    <mergeCell ref="W63:W68"/>
    <mergeCell ref="X63:X68"/>
    <mergeCell ref="A57:A62"/>
    <mergeCell ref="C57:C62"/>
    <mergeCell ref="D57:D62"/>
    <mergeCell ref="E57:E62"/>
    <mergeCell ref="G57:G62"/>
    <mergeCell ref="AC51:AC56"/>
    <mergeCell ref="AD51:AD56"/>
    <mergeCell ref="AM51:AM56"/>
    <mergeCell ref="AN51:AN56"/>
    <mergeCell ref="A51:A56"/>
    <mergeCell ref="AC57:AC62"/>
    <mergeCell ref="AD57:AD62"/>
    <mergeCell ref="AM57:AM62"/>
    <mergeCell ref="AN57:AN62"/>
    <mergeCell ref="C51:C56"/>
    <mergeCell ref="D51:D56"/>
    <mergeCell ref="E51:E56"/>
    <mergeCell ref="G51:G56"/>
    <mergeCell ref="F51:F56"/>
    <mergeCell ref="F57:F62"/>
    <mergeCell ref="S51:S56"/>
    <mergeCell ref="AA51:AA56"/>
    <mergeCell ref="K51:K56"/>
    <mergeCell ref="AO45:AO50"/>
    <mergeCell ref="H45:H50"/>
    <mergeCell ref="J45:J50"/>
    <mergeCell ref="N45:N50"/>
    <mergeCell ref="R45:R50"/>
    <mergeCell ref="Z45:Z50"/>
    <mergeCell ref="AO51:AO56"/>
    <mergeCell ref="H51:H56"/>
    <mergeCell ref="J51:J56"/>
    <mergeCell ref="N51:N56"/>
    <mergeCell ref="R51:R56"/>
    <mergeCell ref="Z51:Z56"/>
    <mergeCell ref="S45:S50"/>
    <mergeCell ref="T45:T50"/>
    <mergeCell ref="U45:U50"/>
    <mergeCell ref="V45:V50"/>
    <mergeCell ref="W45:W50"/>
    <mergeCell ref="X45:X50"/>
    <mergeCell ref="T51:T56"/>
    <mergeCell ref="U51:U56"/>
    <mergeCell ref="V51:V56"/>
    <mergeCell ref="W51:W56"/>
    <mergeCell ref="AA45:AA50"/>
    <mergeCell ref="K45:K50"/>
    <mergeCell ref="A45:A50"/>
    <mergeCell ref="C45:C50"/>
    <mergeCell ref="D45:D50"/>
    <mergeCell ref="E45:E50"/>
    <mergeCell ref="G45:G50"/>
    <mergeCell ref="AC39:AC44"/>
    <mergeCell ref="AD39:AD44"/>
    <mergeCell ref="AM39:AM44"/>
    <mergeCell ref="AN39:AN44"/>
    <mergeCell ref="A39:A44"/>
    <mergeCell ref="AC45:AC50"/>
    <mergeCell ref="AD45:AD50"/>
    <mergeCell ref="AM45:AM50"/>
    <mergeCell ref="AN45:AN50"/>
    <mergeCell ref="C39:C44"/>
    <mergeCell ref="D39:D44"/>
    <mergeCell ref="E39:E44"/>
    <mergeCell ref="G39:G44"/>
    <mergeCell ref="F39:F44"/>
    <mergeCell ref="F45:F50"/>
    <mergeCell ref="S39:S44"/>
    <mergeCell ref="AO33:AO38"/>
    <mergeCell ref="H33:H38"/>
    <mergeCell ref="J33:J38"/>
    <mergeCell ref="N33:N38"/>
    <mergeCell ref="R33:R38"/>
    <mergeCell ref="Z33:Z38"/>
    <mergeCell ref="AO39:AO44"/>
    <mergeCell ref="H39:H44"/>
    <mergeCell ref="J39:J44"/>
    <mergeCell ref="N39:N44"/>
    <mergeCell ref="R39:R44"/>
    <mergeCell ref="Z39:Z44"/>
    <mergeCell ref="V33:V38"/>
    <mergeCell ref="W33:W38"/>
    <mergeCell ref="X33:X38"/>
    <mergeCell ref="T39:T44"/>
    <mergeCell ref="U39:U44"/>
    <mergeCell ref="V39:V44"/>
    <mergeCell ref="W39:W44"/>
    <mergeCell ref="X39:X44"/>
    <mergeCell ref="AA33:AA38"/>
    <mergeCell ref="AA39:AA44"/>
    <mergeCell ref="S33:S38"/>
    <mergeCell ref="T33:T38"/>
    <mergeCell ref="A33:A38"/>
    <mergeCell ref="C33:C38"/>
    <mergeCell ref="D33:D38"/>
    <mergeCell ref="E33:E38"/>
    <mergeCell ref="G33:G38"/>
    <mergeCell ref="AC27:AC32"/>
    <mergeCell ref="AD27:AD32"/>
    <mergeCell ref="AM27:AM32"/>
    <mergeCell ref="AN27:AN32"/>
    <mergeCell ref="A27:A32"/>
    <mergeCell ref="AC33:AC38"/>
    <mergeCell ref="AD33:AD38"/>
    <mergeCell ref="AM33:AM38"/>
    <mergeCell ref="AN33:AN38"/>
    <mergeCell ref="C27:C32"/>
    <mergeCell ref="D27:D32"/>
    <mergeCell ref="E27:E32"/>
    <mergeCell ref="G27:G32"/>
    <mergeCell ref="F27:F32"/>
    <mergeCell ref="F33:F38"/>
    <mergeCell ref="V27:V32"/>
    <mergeCell ref="S27:S32"/>
    <mergeCell ref="T27:T32"/>
    <mergeCell ref="U27:U32"/>
    <mergeCell ref="AO21:AO26"/>
    <mergeCell ref="H21:H26"/>
    <mergeCell ref="J21:J26"/>
    <mergeCell ref="N21:N26"/>
    <mergeCell ref="R21:R26"/>
    <mergeCell ref="Z21:Z26"/>
    <mergeCell ref="AO27:AO32"/>
    <mergeCell ref="H27:H32"/>
    <mergeCell ref="J27:J32"/>
    <mergeCell ref="N27:N32"/>
    <mergeCell ref="R27:R32"/>
    <mergeCell ref="Z27:Z32"/>
    <mergeCell ref="V21:V26"/>
    <mergeCell ref="W21:W26"/>
    <mergeCell ref="X21:X26"/>
    <mergeCell ref="W27:W32"/>
    <mergeCell ref="X27:X32"/>
    <mergeCell ref="AA21:AA26"/>
    <mergeCell ref="AA27:AA32"/>
    <mergeCell ref="S21:S26"/>
    <mergeCell ref="T21:T26"/>
    <mergeCell ref="U21:U26"/>
    <mergeCell ref="K27:K32"/>
    <mergeCell ref="Y27:Y32"/>
    <mergeCell ref="A21:A26"/>
    <mergeCell ref="C21:C26"/>
    <mergeCell ref="D21:D26"/>
    <mergeCell ref="E21:E26"/>
    <mergeCell ref="G21:G26"/>
    <mergeCell ref="AC15:AC20"/>
    <mergeCell ref="AD15:AD20"/>
    <mergeCell ref="AM15:AM20"/>
    <mergeCell ref="AN15:AN20"/>
    <mergeCell ref="A15:A20"/>
    <mergeCell ref="AC21:AC26"/>
    <mergeCell ref="AD21:AD26"/>
    <mergeCell ref="AM21:AM26"/>
    <mergeCell ref="AN21:AN26"/>
    <mergeCell ref="C15:C20"/>
    <mergeCell ref="D15:D20"/>
    <mergeCell ref="E15:E20"/>
    <mergeCell ref="G15:G20"/>
    <mergeCell ref="F15:F20"/>
    <mergeCell ref="F21:F26"/>
    <mergeCell ref="V15:V20"/>
    <mergeCell ref="S15:S20"/>
    <mergeCell ref="T15:T20"/>
    <mergeCell ref="U15:U20"/>
    <mergeCell ref="AO9:AO14"/>
    <mergeCell ref="H9:H14"/>
    <mergeCell ref="J9:J14"/>
    <mergeCell ref="N9:N14"/>
    <mergeCell ref="R9:R14"/>
    <mergeCell ref="Z9:Z14"/>
    <mergeCell ref="AO15:AO20"/>
    <mergeCell ref="H15:H20"/>
    <mergeCell ref="J15:J20"/>
    <mergeCell ref="N15:N20"/>
    <mergeCell ref="R15:R20"/>
    <mergeCell ref="Z15:Z20"/>
    <mergeCell ref="V9:V14"/>
    <mergeCell ref="W9:W14"/>
    <mergeCell ref="X9:X14"/>
    <mergeCell ref="W15:W20"/>
    <mergeCell ref="X15:X20"/>
    <mergeCell ref="AA9:AA14"/>
    <mergeCell ref="AA15:AA20"/>
    <mergeCell ref="S9:S14"/>
    <mergeCell ref="T9:T14"/>
    <mergeCell ref="U9:U14"/>
    <mergeCell ref="K9:K14"/>
    <mergeCell ref="Y9:Y14"/>
    <mergeCell ref="A9:A14"/>
    <mergeCell ref="C9:C14"/>
    <mergeCell ref="D9:D14"/>
    <mergeCell ref="E9:E14"/>
    <mergeCell ref="G9:G14"/>
    <mergeCell ref="AC3:AC8"/>
    <mergeCell ref="AD3:AD8"/>
    <mergeCell ref="AM3:AM8"/>
    <mergeCell ref="AN3:AN8"/>
    <mergeCell ref="A3:A8"/>
    <mergeCell ref="AC9:AC14"/>
    <mergeCell ref="AD9:AD14"/>
    <mergeCell ref="AM9:AM14"/>
    <mergeCell ref="AN9:AN14"/>
    <mergeCell ref="F3:F8"/>
    <mergeCell ref="F9:F14"/>
    <mergeCell ref="V3:V8"/>
    <mergeCell ref="W3:W8"/>
    <mergeCell ref="X3:X8"/>
    <mergeCell ref="AA3:AA8"/>
    <mergeCell ref="S3:S8"/>
    <mergeCell ref="T3:T8"/>
    <mergeCell ref="U3:U8"/>
    <mergeCell ref="B3:B8"/>
    <mergeCell ref="AO3:AO8"/>
    <mergeCell ref="H3:H8"/>
    <mergeCell ref="J3:J8"/>
    <mergeCell ref="N3:N8"/>
    <mergeCell ref="R3:R8"/>
    <mergeCell ref="Z3:Z8"/>
    <mergeCell ref="C3:C8"/>
    <mergeCell ref="D3:D8"/>
    <mergeCell ref="E3:E8"/>
    <mergeCell ref="G3:G8"/>
    <mergeCell ref="K3:K8"/>
    <mergeCell ref="Y3:Y8"/>
    <mergeCell ref="B9:B14"/>
    <mergeCell ref="B15:B20"/>
    <mergeCell ref="B21:B26"/>
    <mergeCell ref="B27:B32"/>
    <mergeCell ref="B33:B38"/>
    <mergeCell ref="B39:B44"/>
    <mergeCell ref="B45:B50"/>
    <mergeCell ref="B51:B56"/>
    <mergeCell ref="B57:B62"/>
  </mergeCells>
  <conditionalFormatting sqref="A2">
    <cfRule type="duplicateValues" dxfId="1493" priority="5"/>
    <cfRule type="duplicateValues" dxfId="1492" priority="6"/>
    <cfRule type="duplicateValues" dxfId="1491" priority="7"/>
  </conditionalFormatting>
  <conditionalFormatting sqref="AL2">
    <cfRule type="containsText" dxfId="1490" priority="3" operator="containsText" text="BANCO">
      <formula>NOT(ISERROR(SEARCH("BANCO",AL2)))</formula>
    </cfRule>
    <cfRule type="containsText" dxfId="1489" priority="4" operator="containsText" text="APROBADO">
      <formula>NOT(ISERROR(SEARCH("APROBADO",AL2)))</formula>
    </cfRule>
  </conditionalFormatting>
  <conditionalFormatting sqref="AO2">
    <cfRule type="containsText" dxfId="1488" priority="1" operator="containsText" text="BANCO">
      <formula>NOT(ISERROR(SEARCH("BANCO",AO2)))</formula>
    </cfRule>
    <cfRule type="containsText" dxfId="1487" priority="2" operator="containsText" text="APROBADO">
      <formula>NOT(ISERROR(SEARCH("APROBADO",AO2)))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AABA5-D2D0-4C55-A871-C389116D04C6}">
  <sheetPr codeName="Hoja1"/>
  <dimension ref="A1:AP58"/>
  <sheetViews>
    <sheetView zoomScale="93" zoomScaleNormal="93" workbookViewId="0">
      <pane xSplit="3" ySplit="1" topLeftCell="D2" activePane="bottomRight" state="frozen"/>
      <selection pane="topRight" activeCell="D1" sqref="D1"/>
      <selection pane="bottomLeft" activeCell="A2" sqref="A2"/>
      <selection pane="bottomRight" activeCell="A2" sqref="A2"/>
    </sheetView>
  </sheetViews>
  <sheetFormatPr baseColWidth="10" defaultColWidth="11.42578125" defaultRowHeight="15"/>
  <cols>
    <col min="1" max="1" width="24.5703125" customWidth="1"/>
    <col min="2" max="2" width="15" customWidth="1"/>
    <col min="3" max="3" width="25.5703125" customWidth="1"/>
    <col min="4" max="4" width="11.7109375" customWidth="1"/>
    <col min="5" max="5" width="42.28515625" style="155" customWidth="1"/>
    <col min="6" max="6" width="60.140625" customWidth="1"/>
    <col min="7" max="9" width="18.42578125" customWidth="1"/>
    <col min="10" max="10" width="42.7109375" customWidth="1"/>
    <col min="11" max="13" width="79.7109375" customWidth="1"/>
    <col min="14" max="14" width="39.28515625" customWidth="1"/>
    <col min="15" max="15" width="18.42578125" customWidth="1"/>
    <col min="16" max="17" width="18" customWidth="1"/>
    <col min="18" max="19" width="56.7109375" customWidth="1"/>
    <col min="20" max="20" width="18" customWidth="1"/>
    <col min="21" max="21" width="88.7109375" customWidth="1"/>
    <col min="22" max="24" width="18" customWidth="1"/>
    <col min="31" max="31" width="36.7109375" customWidth="1"/>
  </cols>
  <sheetData>
    <row r="1" spans="1:42" ht="26.25" customHeight="1">
      <c r="A1" s="274" t="s">
        <v>34</v>
      </c>
      <c r="B1" s="274" t="s">
        <v>34</v>
      </c>
      <c r="C1" s="274" t="s">
        <v>35</v>
      </c>
      <c r="D1" s="274" t="s">
        <v>36</v>
      </c>
      <c r="E1" s="275" t="s">
        <v>37</v>
      </c>
      <c r="F1" s="275" t="s">
        <v>38</v>
      </c>
      <c r="G1" s="159" t="s">
        <v>39</v>
      </c>
      <c r="H1" s="135"/>
      <c r="I1" s="135"/>
      <c r="J1" s="159" t="s">
        <v>40</v>
      </c>
      <c r="K1" s="159" t="s">
        <v>41</v>
      </c>
      <c r="L1" s="159" t="s">
        <v>42</v>
      </c>
      <c r="M1" s="159" t="s">
        <v>43</v>
      </c>
      <c r="N1" s="159" t="s">
        <v>44</v>
      </c>
      <c r="P1" s="136"/>
      <c r="Q1" s="159" t="s">
        <v>40</v>
      </c>
      <c r="R1" s="159" t="s">
        <v>45</v>
      </c>
      <c r="S1" s="159" t="s">
        <v>43</v>
      </c>
      <c r="U1" s="159" t="s">
        <v>46</v>
      </c>
      <c r="V1" s="164"/>
      <c r="W1" s="164"/>
    </row>
    <row r="2" spans="1:42" ht="48.75" customHeight="1">
      <c r="A2" s="259" t="s">
        <v>3032</v>
      </c>
      <c r="B2" s="160" t="s">
        <v>305</v>
      </c>
      <c r="C2" s="276" t="s">
        <v>47</v>
      </c>
      <c r="D2" s="276" t="s">
        <v>48</v>
      </c>
      <c r="E2" s="276" t="s">
        <v>49</v>
      </c>
      <c r="F2" s="8" t="s">
        <v>50</v>
      </c>
      <c r="G2" s="260" t="s">
        <v>2643</v>
      </c>
      <c r="J2" s="137" t="s">
        <v>51</v>
      </c>
      <c r="K2" s="137" t="s">
        <v>52</v>
      </c>
      <c r="L2" s="137" t="s">
        <v>53</v>
      </c>
      <c r="M2" s="137" t="s">
        <v>54</v>
      </c>
      <c r="N2" s="137" t="s">
        <v>55</v>
      </c>
      <c r="Q2" s="140" t="s">
        <v>56</v>
      </c>
      <c r="R2" s="137" t="s">
        <v>57</v>
      </c>
      <c r="S2" s="137" t="s">
        <v>58</v>
      </c>
      <c r="U2" s="163" t="s">
        <v>59</v>
      </c>
      <c r="V2" s="155"/>
    </row>
    <row r="3" spans="1:42" ht="47.25">
      <c r="A3" s="259" t="s">
        <v>3033</v>
      </c>
      <c r="B3" s="160" t="s">
        <v>1145</v>
      </c>
      <c r="C3" s="276" t="s">
        <v>60</v>
      </c>
      <c r="D3" s="276" t="s">
        <v>48</v>
      </c>
      <c r="E3" s="276" t="s">
        <v>61</v>
      </c>
      <c r="F3" s="276" t="s">
        <v>62</v>
      </c>
      <c r="G3" s="140" t="s">
        <v>2643</v>
      </c>
      <c r="J3" s="137" t="s">
        <v>63</v>
      </c>
      <c r="K3" s="137" t="s">
        <v>64</v>
      </c>
      <c r="L3" s="137" t="s">
        <v>65</v>
      </c>
      <c r="M3" s="137" t="s">
        <v>66</v>
      </c>
      <c r="N3" s="137" t="s">
        <v>55</v>
      </c>
      <c r="Q3" s="140" t="s">
        <v>67</v>
      </c>
      <c r="R3" s="137" t="s">
        <v>68</v>
      </c>
      <c r="S3" s="137" t="s">
        <v>69</v>
      </c>
      <c r="U3" s="137" t="s">
        <v>70</v>
      </c>
      <c r="V3" s="155"/>
      <c r="AJ3" s="155"/>
    </row>
    <row r="4" spans="1:42" s="118" customFormat="1" ht="78.75">
      <c r="A4" s="259" t="s">
        <v>3034</v>
      </c>
      <c r="B4" s="160" t="s">
        <v>300</v>
      </c>
      <c r="C4" s="276" t="s">
        <v>47</v>
      </c>
      <c r="D4" s="276" t="s">
        <v>71</v>
      </c>
      <c r="E4" s="276" t="s">
        <v>2631</v>
      </c>
      <c r="F4" s="276" t="s">
        <v>72</v>
      </c>
      <c r="G4" s="140"/>
      <c r="H4"/>
      <c r="J4" s="137" t="s">
        <v>73</v>
      </c>
      <c r="K4" s="137" t="s">
        <v>74</v>
      </c>
      <c r="L4" s="137" t="s">
        <v>75</v>
      </c>
      <c r="M4" s="137" t="s">
        <v>54</v>
      </c>
      <c r="N4" s="137" t="s">
        <v>55</v>
      </c>
      <c r="Q4" s="140" t="s">
        <v>76</v>
      </c>
      <c r="R4" s="137" t="s">
        <v>77</v>
      </c>
      <c r="S4" s="137" t="s">
        <v>78</v>
      </c>
      <c r="U4" s="137" t="s">
        <v>79</v>
      </c>
      <c r="V4" s="156"/>
      <c r="AF4"/>
      <c r="AG4"/>
      <c r="AH4"/>
      <c r="AI4"/>
      <c r="AJ4" s="155"/>
      <c r="AK4"/>
      <c r="AL4"/>
      <c r="AM4"/>
      <c r="AN4"/>
      <c r="AO4"/>
      <c r="AP4"/>
    </row>
    <row r="5" spans="1:42" s="118" customFormat="1" ht="78.75">
      <c r="A5" s="259" t="s">
        <v>3035</v>
      </c>
      <c r="B5" s="160" t="s">
        <v>1142</v>
      </c>
      <c r="C5" s="276" t="s">
        <v>80</v>
      </c>
      <c r="D5" s="276" t="s">
        <v>81</v>
      </c>
      <c r="E5" s="8" t="s">
        <v>2645</v>
      </c>
      <c r="F5" s="276" t="s">
        <v>82</v>
      </c>
      <c r="G5" s="140"/>
      <c r="H5"/>
      <c r="J5" s="137" t="s">
        <v>83</v>
      </c>
      <c r="K5" s="137" t="s">
        <v>84</v>
      </c>
      <c r="L5" s="137"/>
      <c r="M5" s="137" t="s">
        <v>85</v>
      </c>
      <c r="N5" s="137" t="s">
        <v>55</v>
      </c>
      <c r="Q5" s="140" t="s">
        <v>86</v>
      </c>
      <c r="R5" s="137" t="s">
        <v>87</v>
      </c>
      <c r="S5" s="137" t="s">
        <v>88</v>
      </c>
      <c r="U5" s="137" t="s">
        <v>89</v>
      </c>
      <c r="V5" s="156"/>
      <c r="AF5"/>
      <c r="AG5"/>
      <c r="AH5"/>
      <c r="AI5"/>
      <c r="AJ5" s="155"/>
      <c r="AK5"/>
      <c r="AL5"/>
      <c r="AM5"/>
      <c r="AN5"/>
      <c r="AO5"/>
      <c r="AP5"/>
    </row>
    <row r="6" spans="1:42" s="118" customFormat="1" ht="78.75">
      <c r="A6" s="259" t="s">
        <v>3036</v>
      </c>
      <c r="B6" s="160" t="s">
        <v>280</v>
      </c>
      <c r="C6" s="276" t="s">
        <v>90</v>
      </c>
      <c r="D6" s="8" t="s">
        <v>186</v>
      </c>
      <c r="E6" s="276" t="s">
        <v>91</v>
      </c>
      <c r="F6" s="276" t="s">
        <v>92</v>
      </c>
      <c r="G6" s="140" t="e" vm="1">
        <v>#VALUE!</v>
      </c>
      <c r="H6"/>
      <c r="J6" s="137" t="s">
        <v>93</v>
      </c>
      <c r="K6" s="137" t="s">
        <v>84</v>
      </c>
      <c r="L6" s="137"/>
      <c r="M6" s="137" t="s">
        <v>94</v>
      </c>
      <c r="N6" s="137" t="s">
        <v>55</v>
      </c>
      <c r="Q6" s="140" t="s">
        <v>95</v>
      </c>
      <c r="R6" s="137" t="s">
        <v>96</v>
      </c>
      <c r="S6" s="137" t="s">
        <v>69</v>
      </c>
      <c r="U6" s="137" t="s">
        <v>97</v>
      </c>
      <c r="V6" s="156"/>
      <c r="AF6"/>
      <c r="AG6"/>
      <c r="AH6"/>
      <c r="AI6"/>
      <c r="AJ6" s="155"/>
      <c r="AK6"/>
      <c r="AL6"/>
      <c r="AM6"/>
      <c r="AN6"/>
      <c r="AO6"/>
      <c r="AP6"/>
    </row>
    <row r="7" spans="1:42" s="118" customFormat="1" ht="47.25">
      <c r="A7" s="259" t="s">
        <v>3037</v>
      </c>
      <c r="B7" s="160" t="s">
        <v>299</v>
      </c>
      <c r="C7" s="276" t="s">
        <v>98</v>
      </c>
      <c r="D7" s="276" t="s">
        <v>99</v>
      </c>
      <c r="E7" s="276" t="s">
        <v>100</v>
      </c>
      <c r="F7" s="276" t="s">
        <v>101</v>
      </c>
      <c r="G7" s="140"/>
      <c r="H7"/>
      <c r="J7" s="137" t="s">
        <v>102</v>
      </c>
      <c r="K7" s="138"/>
      <c r="L7" s="137" t="s">
        <v>103</v>
      </c>
      <c r="M7" s="137" t="s">
        <v>104</v>
      </c>
      <c r="N7" s="137" t="s">
        <v>55</v>
      </c>
      <c r="Q7" s="140" t="s">
        <v>105</v>
      </c>
      <c r="R7" s="137" t="s">
        <v>106</v>
      </c>
      <c r="S7" s="137" t="s">
        <v>107</v>
      </c>
      <c r="U7" s="137" t="s">
        <v>108</v>
      </c>
      <c r="V7" s="156"/>
      <c r="AF7"/>
      <c r="AG7"/>
      <c r="AH7"/>
      <c r="AI7"/>
      <c r="AJ7" s="155"/>
      <c r="AK7"/>
      <c r="AL7"/>
      <c r="AM7"/>
      <c r="AN7"/>
      <c r="AO7"/>
      <c r="AP7"/>
    </row>
    <row r="8" spans="1:42" s="118" customFormat="1" ht="47.25">
      <c r="A8" s="259" t="s">
        <v>3038</v>
      </c>
      <c r="B8" s="160" t="s">
        <v>289</v>
      </c>
      <c r="C8" s="276" t="s">
        <v>109</v>
      </c>
      <c r="D8" s="276" t="s">
        <v>48</v>
      </c>
      <c r="E8" s="276" t="s">
        <v>110</v>
      </c>
      <c r="F8" s="276" t="s">
        <v>111</v>
      </c>
      <c r="G8" s="140" t="e" vm="2">
        <v>#VALUE!</v>
      </c>
      <c r="H8"/>
      <c r="J8" s="137" t="s">
        <v>112</v>
      </c>
      <c r="K8" s="138"/>
      <c r="L8" s="137" t="s">
        <v>113</v>
      </c>
      <c r="M8" s="137" t="s">
        <v>104</v>
      </c>
      <c r="N8" s="137" t="s">
        <v>55</v>
      </c>
      <c r="Q8" s="140" t="s">
        <v>114</v>
      </c>
      <c r="R8" s="137" t="s">
        <v>115</v>
      </c>
      <c r="S8" s="137" t="s">
        <v>69</v>
      </c>
      <c r="U8" s="137" t="s">
        <v>116</v>
      </c>
      <c r="V8" s="156"/>
      <c r="AF8"/>
      <c r="AG8"/>
      <c r="AH8"/>
      <c r="AI8"/>
      <c r="AJ8" s="155"/>
      <c r="AK8"/>
      <c r="AL8"/>
      <c r="AM8"/>
      <c r="AN8"/>
      <c r="AO8"/>
      <c r="AP8"/>
    </row>
    <row r="9" spans="1:42" s="118" customFormat="1" ht="47.25">
      <c r="A9" s="259" t="s">
        <v>3039</v>
      </c>
      <c r="B9" s="160" t="s">
        <v>275</v>
      </c>
      <c r="C9" s="276" t="s">
        <v>117</v>
      </c>
      <c r="D9" s="276" t="s">
        <v>118</v>
      </c>
      <c r="E9" s="262" t="s">
        <v>2661</v>
      </c>
      <c r="F9" s="276" t="s">
        <v>119</v>
      </c>
      <c r="G9" s="140" t="e" vm="3">
        <v>#VALUE!</v>
      </c>
      <c r="H9"/>
      <c r="J9" s="137" t="s">
        <v>120</v>
      </c>
      <c r="K9" s="137" t="s">
        <v>121</v>
      </c>
      <c r="L9" s="137" t="s">
        <v>122</v>
      </c>
      <c r="M9" s="137" t="s">
        <v>123</v>
      </c>
      <c r="N9" s="137" t="s">
        <v>55</v>
      </c>
      <c r="Q9" s="140" t="s">
        <v>124</v>
      </c>
      <c r="R9" s="137" t="s">
        <v>125</v>
      </c>
      <c r="S9" s="137" t="s">
        <v>78</v>
      </c>
      <c r="U9" s="137" t="s">
        <v>126</v>
      </c>
      <c r="V9" s="156"/>
      <c r="AF9"/>
      <c r="AG9"/>
      <c r="AH9"/>
      <c r="AI9"/>
      <c r="AJ9" s="155"/>
      <c r="AK9"/>
      <c r="AL9"/>
      <c r="AM9"/>
      <c r="AN9"/>
      <c r="AO9"/>
      <c r="AP9"/>
    </row>
    <row r="10" spans="1:42" s="118" customFormat="1" ht="47.25">
      <c r="A10" s="259" t="s">
        <v>3040</v>
      </c>
      <c r="B10" s="160" t="s">
        <v>327</v>
      </c>
      <c r="C10" s="276" t="s">
        <v>127</v>
      </c>
      <c r="D10" s="276" t="s">
        <v>48</v>
      </c>
      <c r="E10" s="276" t="s">
        <v>128</v>
      </c>
      <c r="F10" s="276" t="s">
        <v>129</v>
      </c>
      <c r="G10" s="140" t="e" vm="4">
        <v>#VALUE!</v>
      </c>
      <c r="H10"/>
      <c r="J10" s="137" t="s">
        <v>130</v>
      </c>
      <c r="K10" s="139" t="s">
        <v>131</v>
      </c>
      <c r="L10" s="139"/>
      <c r="M10" s="138"/>
      <c r="N10" s="157"/>
      <c r="Q10" s="140" t="s">
        <v>132</v>
      </c>
      <c r="R10" s="137" t="s">
        <v>133</v>
      </c>
      <c r="S10" s="137" t="s">
        <v>107</v>
      </c>
      <c r="U10" s="137" t="s">
        <v>134</v>
      </c>
      <c r="V10" s="156"/>
      <c r="AF10"/>
      <c r="AG10"/>
      <c r="AH10"/>
      <c r="AI10"/>
      <c r="AJ10" s="155"/>
      <c r="AK10"/>
      <c r="AL10"/>
      <c r="AM10"/>
      <c r="AN10"/>
      <c r="AO10"/>
      <c r="AP10"/>
    </row>
    <row r="11" spans="1:42" s="118" customFormat="1" ht="63">
      <c r="A11" s="221" t="s">
        <v>3041</v>
      </c>
      <c r="B11" s="160" t="s">
        <v>304</v>
      </c>
      <c r="C11" s="276" t="s">
        <v>135</v>
      </c>
      <c r="D11" s="276" t="s">
        <v>136</v>
      </c>
      <c r="E11" s="276" t="s">
        <v>137</v>
      </c>
      <c r="F11" s="276" t="s">
        <v>138</v>
      </c>
      <c r="G11" s="140" t="e" vm="5">
        <v>#VALUE!</v>
      </c>
      <c r="H11"/>
      <c r="J11" s="137" t="s">
        <v>139</v>
      </c>
      <c r="K11" s="139" t="s">
        <v>140</v>
      </c>
      <c r="L11" s="139"/>
      <c r="M11" s="137" t="s">
        <v>141</v>
      </c>
      <c r="N11" s="158"/>
      <c r="Q11" s="140" t="s">
        <v>142</v>
      </c>
      <c r="R11" s="137" t="s">
        <v>143</v>
      </c>
      <c r="S11" s="137" t="s">
        <v>69</v>
      </c>
      <c r="U11" s="137" t="s">
        <v>144</v>
      </c>
      <c r="V11" s="156"/>
      <c r="AF11"/>
      <c r="AG11"/>
      <c r="AH11"/>
      <c r="AI11"/>
      <c r="AJ11" s="155"/>
      <c r="AK11"/>
      <c r="AL11"/>
      <c r="AM11"/>
      <c r="AN11"/>
      <c r="AO11"/>
      <c r="AP11"/>
    </row>
    <row r="12" spans="1:42" s="118" customFormat="1" ht="38.25" customHeight="1">
      <c r="A12" s="259" t="s">
        <v>3042</v>
      </c>
      <c r="B12" s="160" t="s">
        <v>317</v>
      </c>
      <c r="C12" s="276" t="s">
        <v>47</v>
      </c>
      <c r="D12" s="8" t="s">
        <v>145</v>
      </c>
      <c r="E12" s="277" t="s">
        <v>146</v>
      </c>
      <c r="F12" s="278" t="s">
        <v>147</v>
      </c>
      <c r="G12" s="140" t="e" vm="6">
        <v>#VALUE!</v>
      </c>
      <c r="H12"/>
      <c r="J12" s="137" t="s">
        <v>148</v>
      </c>
      <c r="K12" s="139" t="s">
        <v>149</v>
      </c>
      <c r="L12" s="139"/>
      <c r="M12" s="138" t="s">
        <v>150</v>
      </c>
      <c r="N12" s="157"/>
      <c r="Q12" s="140" t="s">
        <v>151</v>
      </c>
      <c r="R12" s="137" t="s">
        <v>152</v>
      </c>
      <c r="S12" s="137" t="s">
        <v>153</v>
      </c>
      <c r="U12" s="137" t="s">
        <v>154</v>
      </c>
      <c r="V12" s="156"/>
      <c r="AF12"/>
      <c r="AG12"/>
      <c r="AH12"/>
      <c r="AI12"/>
      <c r="AJ12" s="155"/>
      <c r="AK12"/>
      <c r="AL12"/>
      <c r="AM12"/>
      <c r="AN12"/>
      <c r="AO12"/>
      <c r="AP12"/>
    </row>
    <row r="13" spans="1:42" s="118" customFormat="1" ht="63">
      <c r="A13" s="221" t="s">
        <v>3043</v>
      </c>
      <c r="B13" s="160" t="s">
        <v>371</v>
      </c>
      <c r="C13" s="279" t="s">
        <v>155</v>
      </c>
      <c r="D13" s="279" t="s">
        <v>48</v>
      </c>
      <c r="E13" s="276" t="s">
        <v>156</v>
      </c>
      <c r="F13" s="276" t="s">
        <v>157</v>
      </c>
      <c r="G13" s="140"/>
      <c r="H13"/>
      <c r="J13" s="137" t="s">
        <v>158</v>
      </c>
      <c r="K13" s="139" t="s">
        <v>159</v>
      </c>
      <c r="L13" s="139"/>
      <c r="M13" s="138"/>
      <c r="N13" s="157"/>
      <c r="U13" s="137" t="s">
        <v>160</v>
      </c>
      <c r="V13" s="156"/>
      <c r="AF13"/>
      <c r="AG13"/>
      <c r="AH13"/>
      <c r="AI13"/>
      <c r="AJ13" s="155"/>
      <c r="AK13"/>
      <c r="AL13"/>
      <c r="AM13"/>
      <c r="AN13"/>
      <c r="AO13"/>
      <c r="AP13"/>
    </row>
    <row r="14" spans="1:42" s="118" customFormat="1" ht="78.75">
      <c r="A14" s="259" t="s">
        <v>3044</v>
      </c>
      <c r="B14" s="160" t="s">
        <v>295</v>
      </c>
      <c r="C14" s="276" t="s">
        <v>161</v>
      </c>
      <c r="D14" s="8" t="s">
        <v>162</v>
      </c>
      <c r="E14" s="276" t="s">
        <v>163</v>
      </c>
      <c r="F14" s="276" t="s">
        <v>164</v>
      </c>
      <c r="G14" s="140" t="e" vm="7">
        <v>#VALUE!</v>
      </c>
      <c r="H14"/>
      <c r="J14" s="137" t="s">
        <v>165</v>
      </c>
      <c r="K14" s="139" t="s">
        <v>166</v>
      </c>
      <c r="L14" s="139"/>
      <c r="M14" s="138"/>
      <c r="N14" s="157"/>
      <c r="U14" s="137" t="s">
        <v>167</v>
      </c>
      <c r="V14" s="156"/>
      <c r="AF14"/>
      <c r="AG14"/>
      <c r="AH14"/>
      <c r="AI14"/>
      <c r="AJ14" s="155"/>
      <c r="AK14"/>
      <c r="AL14"/>
      <c r="AM14"/>
      <c r="AN14"/>
      <c r="AO14"/>
      <c r="AP14"/>
    </row>
    <row r="15" spans="1:42" s="118" customFormat="1" ht="31.5">
      <c r="A15" s="259" t="s">
        <v>3045</v>
      </c>
      <c r="B15" s="160" t="s">
        <v>1140</v>
      </c>
      <c r="C15" s="276" t="s">
        <v>168</v>
      </c>
      <c r="D15" s="278" t="s">
        <v>147</v>
      </c>
      <c r="E15" s="276" t="s">
        <v>169</v>
      </c>
      <c r="F15" s="278" t="s">
        <v>170</v>
      </c>
      <c r="G15" s="140" t="e" vm="8">
        <v>#VALUE!</v>
      </c>
      <c r="H15"/>
      <c r="J15" s="137" t="s">
        <v>171</v>
      </c>
      <c r="K15" s="139" t="s">
        <v>172</v>
      </c>
      <c r="L15" s="139"/>
      <c r="M15" s="137" t="s">
        <v>173</v>
      </c>
      <c r="N15" s="158"/>
      <c r="U15" s="137" t="s">
        <v>174</v>
      </c>
      <c r="AF15"/>
      <c r="AG15"/>
      <c r="AH15"/>
      <c r="AI15"/>
      <c r="AJ15" s="155"/>
      <c r="AK15"/>
      <c r="AL15"/>
      <c r="AM15"/>
      <c r="AN15"/>
      <c r="AO15"/>
      <c r="AP15"/>
    </row>
    <row r="16" spans="1:42" s="118" customFormat="1" ht="63">
      <c r="A16" s="259" t="s">
        <v>3046</v>
      </c>
      <c r="B16" s="160" t="s">
        <v>276</v>
      </c>
      <c r="C16" s="276" t="s">
        <v>175</v>
      </c>
      <c r="D16" s="276" t="s">
        <v>176</v>
      </c>
      <c r="E16" s="8" t="s">
        <v>2657</v>
      </c>
      <c r="F16" s="276" t="s">
        <v>177</v>
      </c>
      <c r="G16" s="140" t="e" vm="9">
        <v>#VALUE!</v>
      </c>
      <c r="H16"/>
      <c r="J16" s="137" t="s">
        <v>178</v>
      </c>
      <c r="K16" s="139" t="s">
        <v>166</v>
      </c>
      <c r="L16" s="139"/>
      <c r="M16" s="138"/>
      <c r="N16" s="157"/>
      <c r="U16" s="137" t="s">
        <v>179</v>
      </c>
      <c r="AF16"/>
      <c r="AG16"/>
      <c r="AH16"/>
      <c r="AI16"/>
      <c r="AJ16" s="155"/>
      <c r="AK16"/>
      <c r="AL16"/>
      <c r="AM16"/>
      <c r="AN16"/>
      <c r="AO16"/>
      <c r="AP16"/>
    </row>
    <row r="17" spans="1:42" s="118" customFormat="1" ht="47.25">
      <c r="A17" s="259" t="s">
        <v>3047</v>
      </c>
      <c r="B17" s="160" t="s">
        <v>3079</v>
      </c>
      <c r="C17" s="276" t="s">
        <v>180</v>
      </c>
      <c r="D17" s="276" t="s">
        <v>176</v>
      </c>
      <c r="E17" s="262" t="s">
        <v>2659</v>
      </c>
      <c r="F17" s="276" t="s">
        <v>181</v>
      </c>
      <c r="G17" s="140" t="e" vm="10">
        <v>#VALUE!</v>
      </c>
      <c r="H17"/>
      <c r="J17" s="137" t="s">
        <v>182</v>
      </c>
      <c r="K17" s="139" t="s">
        <v>166</v>
      </c>
      <c r="L17" s="139"/>
      <c r="M17" s="137" t="s">
        <v>183</v>
      </c>
      <c r="N17" s="158"/>
      <c r="U17" s="137" t="s">
        <v>184</v>
      </c>
      <c r="AF17"/>
      <c r="AG17"/>
      <c r="AH17"/>
      <c r="AI17"/>
      <c r="AJ17" s="155"/>
      <c r="AK17"/>
      <c r="AL17"/>
      <c r="AM17"/>
      <c r="AN17"/>
      <c r="AO17"/>
      <c r="AP17"/>
    </row>
    <row r="18" spans="1:42" s="118" customFormat="1" ht="31.5">
      <c r="A18" s="259" t="s">
        <v>3048</v>
      </c>
      <c r="B18" s="160" t="s">
        <v>281</v>
      </c>
      <c r="C18" s="276" t="s">
        <v>185</v>
      </c>
      <c r="D18" s="8" t="s">
        <v>186</v>
      </c>
      <c r="E18" s="279" t="s">
        <v>187</v>
      </c>
      <c r="F18" s="280" t="s">
        <v>188</v>
      </c>
      <c r="G18" s="140" t="e" vm="11">
        <v>#VALUE!</v>
      </c>
      <c r="H18"/>
      <c r="J18" s="137" t="s">
        <v>189</v>
      </c>
      <c r="K18" s="139" t="s">
        <v>166</v>
      </c>
      <c r="L18" s="139"/>
      <c r="M18" s="137" t="s">
        <v>183</v>
      </c>
      <c r="U18" s="137" t="s">
        <v>190</v>
      </c>
      <c r="AF18"/>
      <c r="AG18"/>
      <c r="AH18"/>
      <c r="AI18"/>
      <c r="AJ18" s="155"/>
      <c r="AK18"/>
      <c r="AL18"/>
      <c r="AM18"/>
      <c r="AN18"/>
      <c r="AO18"/>
      <c r="AP18"/>
    </row>
    <row r="19" spans="1:42" s="118" customFormat="1" ht="63">
      <c r="A19" s="259" t="s">
        <v>3049</v>
      </c>
      <c r="B19" s="160" t="s">
        <v>269</v>
      </c>
      <c r="C19" s="276" t="s">
        <v>117</v>
      </c>
      <c r="D19" s="276" t="s">
        <v>176</v>
      </c>
      <c r="E19" s="258" t="s">
        <v>2658</v>
      </c>
      <c r="F19" s="276" t="s">
        <v>191</v>
      </c>
      <c r="G19" s="140" t="e" vm="12">
        <v>#VALUE!</v>
      </c>
      <c r="H19"/>
      <c r="J19" s="137" t="s">
        <v>192</v>
      </c>
      <c r="K19" s="139" t="s">
        <v>166</v>
      </c>
      <c r="L19" s="139"/>
      <c r="M19" s="137" t="s">
        <v>183</v>
      </c>
      <c r="U19" s="137" t="s">
        <v>193</v>
      </c>
      <c r="AF19"/>
      <c r="AG19"/>
      <c r="AH19"/>
      <c r="AI19"/>
      <c r="AJ19" s="155"/>
      <c r="AK19"/>
      <c r="AL19"/>
      <c r="AM19"/>
      <c r="AN19"/>
      <c r="AO19"/>
      <c r="AP19"/>
    </row>
    <row r="20" spans="1:42" s="118" customFormat="1" ht="63">
      <c r="A20" s="259" t="s">
        <v>3050</v>
      </c>
      <c r="B20" s="160" t="s">
        <v>308</v>
      </c>
      <c r="C20" s="276" t="s">
        <v>117</v>
      </c>
      <c r="D20" s="278"/>
      <c r="E20" s="276" t="s">
        <v>194</v>
      </c>
      <c r="F20" s="276" t="s">
        <v>195</v>
      </c>
      <c r="G20" s="140" t="e" vm="13">
        <v>#VALUE!</v>
      </c>
      <c r="H20"/>
      <c r="J20" s="137" t="s">
        <v>196</v>
      </c>
      <c r="K20" s="139" t="s">
        <v>166</v>
      </c>
      <c r="L20" s="139"/>
      <c r="M20" s="137" t="s">
        <v>183</v>
      </c>
      <c r="U20" s="137" t="s">
        <v>197</v>
      </c>
      <c r="AF20"/>
      <c r="AG20"/>
      <c r="AH20"/>
      <c r="AI20"/>
      <c r="AJ20" s="155"/>
      <c r="AK20"/>
      <c r="AL20"/>
      <c r="AM20"/>
      <c r="AN20"/>
      <c r="AO20"/>
      <c r="AP20"/>
    </row>
    <row r="21" spans="1:42" s="118" customFormat="1" ht="47.25">
      <c r="A21" s="259" t="s">
        <v>3051</v>
      </c>
      <c r="B21" s="160" t="s">
        <v>330</v>
      </c>
      <c r="C21" s="281" t="s">
        <v>198</v>
      </c>
      <c r="D21" s="276" t="s">
        <v>48</v>
      </c>
      <c r="E21" s="160" t="s">
        <v>199</v>
      </c>
      <c r="F21" s="160" t="s">
        <v>200</v>
      </c>
      <c r="G21" s="140" t="e" vm="14">
        <v>#VALUE!</v>
      </c>
      <c r="H21"/>
      <c r="J21" s="137" t="s">
        <v>201</v>
      </c>
      <c r="K21" s="139" t="s">
        <v>166</v>
      </c>
      <c r="L21" s="139"/>
      <c r="M21" s="137" t="s">
        <v>183</v>
      </c>
      <c r="U21" s="137" t="s">
        <v>202</v>
      </c>
      <c r="AF21"/>
      <c r="AG21"/>
      <c r="AH21"/>
      <c r="AI21"/>
      <c r="AJ21" s="155"/>
      <c r="AK21"/>
      <c r="AL21"/>
      <c r="AM21"/>
      <c r="AN21"/>
      <c r="AO21"/>
      <c r="AP21"/>
    </row>
    <row r="22" spans="1:42" s="118" customFormat="1" ht="47.25">
      <c r="A22" s="222" t="s">
        <v>3052</v>
      </c>
      <c r="B22" s="161" t="s">
        <v>423</v>
      </c>
      <c r="C22" s="276" t="s">
        <v>203</v>
      </c>
      <c r="D22" s="276" t="s">
        <v>147</v>
      </c>
      <c r="E22" s="160" t="s">
        <v>204</v>
      </c>
      <c r="F22" s="282" t="s">
        <v>205</v>
      </c>
      <c r="G22" s="140"/>
      <c r="H22"/>
      <c r="J22" s="137" t="s">
        <v>201</v>
      </c>
      <c r="K22" s="139" t="s">
        <v>166</v>
      </c>
      <c r="L22" s="139"/>
      <c r="M22" s="137" t="s">
        <v>183</v>
      </c>
      <c r="U22" s="137" t="s">
        <v>206</v>
      </c>
      <c r="AF22"/>
      <c r="AG22"/>
      <c r="AH22"/>
      <c r="AI22"/>
      <c r="AJ22" s="155"/>
      <c r="AK22"/>
      <c r="AL22"/>
      <c r="AM22"/>
      <c r="AN22"/>
      <c r="AO22"/>
      <c r="AP22"/>
    </row>
    <row r="23" spans="1:42" s="118" customFormat="1" ht="47.25">
      <c r="A23" s="259" t="s">
        <v>3053</v>
      </c>
      <c r="B23" s="160" t="s">
        <v>313</v>
      </c>
      <c r="C23" s="263" t="s">
        <v>2653</v>
      </c>
      <c r="D23" s="276" t="s">
        <v>207</v>
      </c>
      <c r="E23" s="276" t="s">
        <v>208</v>
      </c>
      <c r="F23" s="276" t="s">
        <v>209</v>
      </c>
      <c r="G23" s="140"/>
      <c r="H23"/>
      <c r="J23" s="137" t="s">
        <v>210</v>
      </c>
      <c r="K23" s="139" t="s">
        <v>166</v>
      </c>
      <c r="L23" s="139"/>
      <c r="M23" s="137" t="s">
        <v>183</v>
      </c>
      <c r="U23" s="137" t="s">
        <v>211</v>
      </c>
      <c r="AF23"/>
      <c r="AG23"/>
      <c r="AH23"/>
      <c r="AI23"/>
      <c r="AJ23" s="155"/>
      <c r="AK23"/>
      <c r="AL23"/>
      <c r="AM23"/>
      <c r="AN23"/>
      <c r="AO23"/>
      <c r="AP23"/>
    </row>
    <row r="24" spans="1:42" s="118" customFormat="1" ht="63">
      <c r="A24" s="220" t="s">
        <v>3054</v>
      </c>
      <c r="B24" s="162" t="s">
        <v>320</v>
      </c>
      <c r="C24" s="276" t="s">
        <v>212</v>
      </c>
      <c r="D24" s="276" t="s">
        <v>213</v>
      </c>
      <c r="E24" s="276" t="s">
        <v>214</v>
      </c>
      <c r="F24" s="276" t="s">
        <v>215</v>
      </c>
      <c r="G24" s="140" t="e" vm="15">
        <v>#VALUE!</v>
      </c>
      <c r="H24"/>
      <c r="J24" s="137" t="s">
        <v>216</v>
      </c>
      <c r="K24" s="139" t="s">
        <v>166</v>
      </c>
      <c r="L24" s="139"/>
      <c r="M24" s="137" t="s">
        <v>183</v>
      </c>
      <c r="U24" s="137" t="s">
        <v>217</v>
      </c>
      <c r="AF24"/>
      <c r="AG24"/>
      <c r="AH24"/>
      <c r="AI24"/>
      <c r="AJ24" s="155"/>
      <c r="AK24"/>
      <c r="AL24"/>
      <c r="AM24"/>
      <c r="AN24"/>
      <c r="AO24"/>
      <c r="AP24"/>
    </row>
    <row r="25" spans="1:42" s="118" customFormat="1" ht="78.75">
      <c r="A25" s="220" t="s">
        <v>3055</v>
      </c>
      <c r="B25" s="162" t="s">
        <v>321</v>
      </c>
      <c r="C25" s="281" t="s">
        <v>218</v>
      </c>
      <c r="D25" s="278" t="s">
        <v>147</v>
      </c>
      <c r="E25" s="265" t="s">
        <v>2662</v>
      </c>
      <c r="F25" s="276" t="s">
        <v>219</v>
      </c>
      <c r="G25" s="140" t="e" vm="16">
        <v>#VALUE!</v>
      </c>
      <c r="H25"/>
      <c r="J25" s="137" t="s">
        <v>220</v>
      </c>
      <c r="K25" s="139" t="s">
        <v>166</v>
      </c>
      <c r="L25" s="139"/>
      <c r="M25" s="137" t="s">
        <v>183</v>
      </c>
      <c r="U25" s="137" t="s">
        <v>221</v>
      </c>
      <c r="AF25"/>
      <c r="AG25"/>
      <c r="AH25"/>
      <c r="AI25"/>
      <c r="AJ25" s="155"/>
      <c r="AK25"/>
      <c r="AL25"/>
      <c r="AM25"/>
      <c r="AN25"/>
      <c r="AO25"/>
      <c r="AP25"/>
    </row>
    <row r="26" spans="1:42" s="118" customFormat="1" ht="63">
      <c r="A26" s="264" t="s">
        <v>3056</v>
      </c>
      <c r="B26" s="162" t="s">
        <v>324</v>
      </c>
      <c r="C26" s="276" t="s">
        <v>222</v>
      </c>
      <c r="D26" s="276" t="s">
        <v>223</v>
      </c>
      <c r="E26" s="276" t="s">
        <v>224</v>
      </c>
      <c r="F26" s="276" t="s">
        <v>225</v>
      </c>
      <c r="G26" s="140" t="e" vm="17">
        <v>#VALUE!</v>
      </c>
      <c r="H26"/>
      <c r="J26" s="137" t="s">
        <v>226</v>
      </c>
      <c r="K26" s="139" t="s">
        <v>166</v>
      </c>
      <c r="L26" s="139"/>
      <c r="M26" s="137" t="s">
        <v>183</v>
      </c>
      <c r="AF26"/>
      <c r="AG26"/>
      <c r="AH26"/>
      <c r="AI26"/>
      <c r="AJ26" s="155"/>
      <c r="AK26"/>
      <c r="AL26"/>
      <c r="AM26"/>
      <c r="AN26"/>
      <c r="AO26"/>
      <c r="AP26"/>
    </row>
    <row r="27" spans="1:42" s="118" customFormat="1" ht="47.25">
      <c r="A27" s="264" t="s">
        <v>635</v>
      </c>
      <c r="B27" s="162" t="s">
        <v>397</v>
      </c>
      <c r="C27" s="162" t="s">
        <v>227</v>
      </c>
      <c r="D27" s="162" t="s">
        <v>176</v>
      </c>
      <c r="E27" s="262" t="s">
        <v>2664</v>
      </c>
      <c r="F27" s="277" t="s">
        <v>228</v>
      </c>
      <c r="G27" s="140" t="e" vm="18">
        <v>#VALUE!</v>
      </c>
      <c r="H27"/>
      <c r="J27" s="137" t="s">
        <v>229</v>
      </c>
      <c r="K27" s="139" t="s">
        <v>166</v>
      </c>
      <c r="L27" s="139"/>
      <c r="M27" s="137" t="s">
        <v>183</v>
      </c>
    </row>
    <row r="28" spans="1:42" s="118" customFormat="1" ht="63">
      <c r="A28" s="259" t="s">
        <v>3057</v>
      </c>
      <c r="B28" s="160" t="s">
        <v>398</v>
      </c>
      <c r="C28" s="276" t="s">
        <v>80</v>
      </c>
      <c r="D28" s="276" t="s">
        <v>230</v>
      </c>
      <c r="E28" s="8" t="s">
        <v>2652</v>
      </c>
      <c r="F28" s="277" t="s">
        <v>231</v>
      </c>
      <c r="G28" s="140" t="e" vm="19">
        <v>#VALUE!</v>
      </c>
      <c r="H28"/>
      <c r="J28" s="137" t="s">
        <v>232</v>
      </c>
      <c r="K28" s="139" t="s">
        <v>166</v>
      </c>
      <c r="L28" s="139"/>
      <c r="M28" s="137" t="s">
        <v>183</v>
      </c>
    </row>
    <row r="29" spans="1:42" s="118" customFormat="1" ht="63">
      <c r="A29" s="264" t="s">
        <v>3058</v>
      </c>
      <c r="B29" s="162" t="s">
        <v>271</v>
      </c>
      <c r="C29" s="279" t="s">
        <v>233</v>
      </c>
      <c r="D29" s="279" t="s">
        <v>234</v>
      </c>
      <c r="E29" s="258" t="s">
        <v>2667</v>
      </c>
      <c r="F29" s="279" t="s">
        <v>235</v>
      </c>
      <c r="G29" s="140" t="e" vm="20">
        <v>#VALUE!</v>
      </c>
      <c r="H29"/>
      <c r="J29" s="137" t="s">
        <v>236</v>
      </c>
      <c r="K29" s="139" t="s">
        <v>166</v>
      </c>
      <c r="L29" s="139"/>
      <c r="M29" s="137" t="s">
        <v>183</v>
      </c>
    </row>
    <row r="30" spans="1:42" s="118" customFormat="1" ht="63">
      <c r="A30" s="220" t="s">
        <v>526</v>
      </c>
      <c r="B30" s="162" t="s">
        <v>373</v>
      </c>
      <c r="C30" s="279" t="s">
        <v>237</v>
      </c>
      <c r="D30" s="280" t="s">
        <v>147</v>
      </c>
      <c r="E30" s="279" t="s">
        <v>2682</v>
      </c>
      <c r="F30" s="279" t="s">
        <v>235</v>
      </c>
      <c r="G30" s="140"/>
      <c r="H30"/>
      <c r="J30" s="137" t="s">
        <v>238</v>
      </c>
      <c r="K30" s="139" t="s">
        <v>166</v>
      </c>
      <c r="L30" s="139"/>
      <c r="M30" s="137" t="s">
        <v>183</v>
      </c>
    </row>
    <row r="31" spans="1:42" s="118" customFormat="1" ht="63">
      <c r="A31" s="264" t="s">
        <v>3059</v>
      </c>
      <c r="B31" s="162" t="s">
        <v>270</v>
      </c>
      <c r="C31" s="276" t="s">
        <v>239</v>
      </c>
      <c r="D31" s="276" t="s">
        <v>176</v>
      </c>
      <c r="E31" s="8" t="s">
        <v>2666</v>
      </c>
      <c r="F31" s="279" t="s">
        <v>240</v>
      </c>
      <c r="G31" s="140" t="e" vm="21">
        <v>#VALUE!</v>
      </c>
      <c r="H31"/>
      <c r="J31" s="137" t="s">
        <v>241</v>
      </c>
      <c r="K31" s="139" t="s">
        <v>166</v>
      </c>
      <c r="L31" s="139"/>
      <c r="M31" s="137" t="s">
        <v>183</v>
      </c>
    </row>
    <row r="32" spans="1:42" s="118" customFormat="1" ht="63">
      <c r="A32" s="259" t="s">
        <v>3060</v>
      </c>
      <c r="B32" s="160" t="s">
        <v>309</v>
      </c>
      <c r="C32" s="276" t="s">
        <v>242</v>
      </c>
      <c r="D32" s="276" t="s">
        <v>118</v>
      </c>
      <c r="E32" s="263" t="s">
        <v>2665</v>
      </c>
      <c r="F32" s="276" t="s">
        <v>243</v>
      </c>
      <c r="G32" s="140" t="e" vm="22">
        <v>#VALUE!</v>
      </c>
      <c r="H32"/>
      <c r="J32" s="137" t="s">
        <v>244</v>
      </c>
      <c r="K32" s="139" t="s">
        <v>166</v>
      </c>
      <c r="L32" s="139"/>
      <c r="M32" s="137" t="s">
        <v>183</v>
      </c>
    </row>
    <row r="33" spans="1:13" s="118" customFormat="1" ht="47.25">
      <c r="A33" s="259" t="s">
        <v>3061</v>
      </c>
      <c r="B33" s="160" t="s">
        <v>306</v>
      </c>
      <c r="C33" s="276" t="s">
        <v>239</v>
      </c>
      <c r="D33" s="276" t="s">
        <v>118</v>
      </c>
      <c r="E33" s="8" t="s">
        <v>2668</v>
      </c>
      <c r="F33" s="279" t="s">
        <v>2670</v>
      </c>
      <c r="G33" s="140" t="e" vm="23">
        <v>#VALUE!</v>
      </c>
      <c r="H33"/>
      <c r="J33" s="137" t="s">
        <v>245</v>
      </c>
      <c r="K33" s="139" t="s">
        <v>166</v>
      </c>
      <c r="L33" s="139"/>
      <c r="M33" s="137" t="s">
        <v>183</v>
      </c>
    </row>
    <row r="34" spans="1:13" s="118" customFormat="1" ht="47.25">
      <c r="A34" s="264" t="s">
        <v>3062</v>
      </c>
      <c r="B34" s="162" t="s">
        <v>1313</v>
      </c>
      <c r="C34" s="276" t="s">
        <v>60</v>
      </c>
      <c r="D34" s="276" t="s">
        <v>234</v>
      </c>
      <c r="E34" s="263" t="s">
        <v>2655</v>
      </c>
      <c r="F34" s="279" t="s">
        <v>246</v>
      </c>
      <c r="G34" s="140" t="e" vm="24">
        <v>#VALUE!</v>
      </c>
      <c r="H34"/>
      <c r="J34" s="137" t="s">
        <v>247</v>
      </c>
      <c r="K34" s="139" t="s">
        <v>172</v>
      </c>
      <c r="L34" s="139"/>
      <c r="M34" s="137" t="s">
        <v>173</v>
      </c>
    </row>
    <row r="35" spans="1:13" s="118" customFormat="1" ht="47.25">
      <c r="A35" s="259" t="s">
        <v>3063</v>
      </c>
      <c r="B35" s="160" t="s">
        <v>381</v>
      </c>
      <c r="C35" s="263" t="s">
        <v>2654</v>
      </c>
      <c r="D35" s="276" t="s">
        <v>48</v>
      </c>
      <c r="E35" s="279" t="s">
        <v>248</v>
      </c>
      <c r="F35" s="279" t="s">
        <v>249</v>
      </c>
      <c r="G35" s="140" t="e" vm="25">
        <v>#VALUE!</v>
      </c>
      <c r="H35"/>
      <c r="J35" s="137" t="s">
        <v>171</v>
      </c>
      <c r="K35" s="139" t="s">
        <v>172</v>
      </c>
      <c r="L35" s="139"/>
      <c r="M35" s="137" t="s">
        <v>173</v>
      </c>
    </row>
    <row r="36" spans="1:13" s="118" customFormat="1" ht="63">
      <c r="A36" s="264" t="s">
        <v>3064</v>
      </c>
      <c r="B36" s="162" t="s">
        <v>413</v>
      </c>
      <c r="C36" s="276" t="s">
        <v>60</v>
      </c>
      <c r="D36" s="276" t="s">
        <v>147</v>
      </c>
      <c r="E36" s="8" t="s">
        <v>2660</v>
      </c>
      <c r="F36" s="279" t="s">
        <v>250</v>
      </c>
      <c r="G36" s="140" t="e" vm="26">
        <v>#VALUE!</v>
      </c>
      <c r="H36"/>
      <c r="J36" s="137" t="s">
        <v>251</v>
      </c>
      <c r="K36" s="139" t="s">
        <v>172</v>
      </c>
      <c r="L36" s="139"/>
      <c r="M36" s="137" t="s">
        <v>173</v>
      </c>
    </row>
    <row r="37" spans="1:13" s="118" customFormat="1" ht="31.5">
      <c r="A37" s="264" t="s">
        <v>3065</v>
      </c>
      <c r="B37" s="162" t="s">
        <v>285</v>
      </c>
      <c r="C37" s="281" t="s">
        <v>252</v>
      </c>
      <c r="D37" s="276" t="s">
        <v>48</v>
      </c>
      <c r="E37" s="279" t="s">
        <v>2646</v>
      </c>
      <c r="F37" s="279" t="s">
        <v>253</v>
      </c>
      <c r="G37" s="140" t="e" vm="27">
        <v>#VALUE!</v>
      </c>
      <c r="H37"/>
    </row>
    <row r="38" spans="1:13" s="118" customFormat="1" ht="31.5">
      <c r="A38" s="264" t="s">
        <v>3066</v>
      </c>
      <c r="B38" s="162" t="s">
        <v>332</v>
      </c>
      <c r="C38" s="276" t="s">
        <v>254</v>
      </c>
      <c r="D38" s="276" t="s">
        <v>99</v>
      </c>
      <c r="E38" s="263" t="s">
        <v>2663</v>
      </c>
      <c r="F38" s="279"/>
      <c r="G38" s="140" t="e" vm="28">
        <v>#VALUE!</v>
      </c>
      <c r="H38"/>
    </row>
    <row r="39" spans="1:13" s="118" customFormat="1" ht="15.75">
      <c r="A39" s="264" t="s">
        <v>3067</v>
      </c>
      <c r="B39" s="162" t="s">
        <v>334</v>
      </c>
      <c r="C39" s="276" t="s">
        <v>239</v>
      </c>
      <c r="D39" s="276" t="s">
        <v>99</v>
      </c>
      <c r="E39" s="263" t="s">
        <v>2668</v>
      </c>
      <c r="F39" s="279" t="s">
        <v>2669</v>
      </c>
      <c r="G39" s="140" t="e" vm="29">
        <v>#VALUE!</v>
      </c>
      <c r="H39"/>
    </row>
    <row r="40" spans="1:13" s="118" customFormat="1" ht="63">
      <c r="A40" s="264" t="s">
        <v>3068</v>
      </c>
      <c r="B40" s="162" t="s">
        <v>1138</v>
      </c>
      <c r="C40" s="283" t="s">
        <v>1843</v>
      </c>
      <c r="D40" s="276" t="s">
        <v>99</v>
      </c>
      <c r="E40" s="263" t="s">
        <v>2651</v>
      </c>
      <c r="F40" s="279" t="s">
        <v>255</v>
      </c>
      <c r="G40" s="140"/>
      <c r="H40"/>
    </row>
    <row r="41" spans="1:13" s="118" customFormat="1" ht="47.25">
      <c r="A41" s="264" t="s">
        <v>3069</v>
      </c>
      <c r="B41" s="162" t="s">
        <v>338</v>
      </c>
      <c r="C41" s="261" t="s">
        <v>2644</v>
      </c>
      <c r="D41" s="276" t="s">
        <v>48</v>
      </c>
      <c r="E41" s="279" t="s">
        <v>2656</v>
      </c>
      <c r="F41" s="279" t="s">
        <v>256</v>
      </c>
      <c r="G41" s="140" t="e" vm="30">
        <v>#VALUE!</v>
      </c>
      <c r="H41"/>
    </row>
    <row r="42" spans="1:13" s="118" customFormat="1" ht="15.75">
      <c r="A42" s="220" t="s">
        <v>3070</v>
      </c>
      <c r="B42" s="162" t="s">
        <v>344</v>
      </c>
      <c r="C42" s="276"/>
      <c r="D42" s="276" t="s">
        <v>99</v>
      </c>
      <c r="E42" s="279" t="s">
        <v>2680</v>
      </c>
      <c r="F42" s="279"/>
      <c r="G42" s="140"/>
      <c r="H42"/>
    </row>
    <row r="43" spans="1:13" s="118" customFormat="1" ht="47.25">
      <c r="A43" s="264" t="s">
        <v>3071</v>
      </c>
      <c r="B43" s="162" t="s">
        <v>348</v>
      </c>
      <c r="C43" s="284" t="s">
        <v>2641</v>
      </c>
      <c r="D43" s="276" t="s">
        <v>48</v>
      </c>
      <c r="E43" s="261" t="s">
        <v>2642</v>
      </c>
      <c r="F43" s="279" t="s">
        <v>257</v>
      </c>
      <c r="G43" s="140" t="e" vm="31">
        <v>#VALUE!</v>
      </c>
      <c r="H43"/>
    </row>
    <row r="44" spans="1:13" s="118" customFormat="1" ht="60.75">
      <c r="A44" s="220" t="s">
        <v>3072</v>
      </c>
      <c r="B44" s="162" t="s">
        <v>429</v>
      </c>
      <c r="C44" s="276" t="s">
        <v>258</v>
      </c>
      <c r="D44" s="276" t="s">
        <v>176</v>
      </c>
      <c r="E44" s="279" t="s">
        <v>259</v>
      </c>
      <c r="F44" s="279" t="s">
        <v>260</v>
      </c>
      <c r="G44" s="140"/>
      <c r="H44"/>
    </row>
    <row r="45" spans="1:13" s="118" customFormat="1" ht="15.75">
      <c r="A45" s="220" t="s">
        <v>3073</v>
      </c>
      <c r="B45" s="162" t="s">
        <v>352</v>
      </c>
      <c r="C45" s="276"/>
      <c r="D45" s="276" t="s">
        <v>99</v>
      </c>
      <c r="E45" s="279" t="s">
        <v>2681</v>
      </c>
      <c r="F45" s="279"/>
      <c r="G45" s="140"/>
      <c r="H45"/>
    </row>
    <row r="46" spans="1:13" s="118" customFormat="1" ht="31.5">
      <c r="A46" s="220" t="s">
        <v>3074</v>
      </c>
      <c r="B46" s="269" t="s">
        <v>1139</v>
      </c>
      <c r="C46" s="276" t="s">
        <v>47</v>
      </c>
      <c r="D46" s="276" t="s">
        <v>48</v>
      </c>
      <c r="E46" s="276" t="s">
        <v>2632</v>
      </c>
      <c r="F46" s="8" t="s">
        <v>50</v>
      </c>
      <c r="G46" s="266"/>
      <c r="H46"/>
    </row>
    <row r="47" spans="1:13" ht="78.75">
      <c r="A47" s="220" t="s">
        <v>3075</v>
      </c>
      <c r="B47" s="162" t="s">
        <v>1144</v>
      </c>
      <c r="C47" s="276" t="s">
        <v>47</v>
      </c>
      <c r="D47" s="276" t="s">
        <v>71</v>
      </c>
      <c r="E47" s="276" t="s">
        <v>2633</v>
      </c>
      <c r="F47" s="276" t="s">
        <v>72</v>
      </c>
      <c r="G47" s="116"/>
    </row>
    <row r="48" spans="1:13" ht="15.75">
      <c r="A48" s="220" t="s">
        <v>2636</v>
      </c>
      <c r="B48" s="276" t="s">
        <v>1143</v>
      </c>
      <c r="C48" s="269" t="s">
        <v>2637</v>
      </c>
      <c r="D48" s="263" t="s">
        <v>3090</v>
      </c>
      <c r="E48" s="276" t="s">
        <v>2638</v>
      </c>
      <c r="F48" s="263"/>
      <c r="G48" s="116"/>
    </row>
    <row r="49" spans="1:8" ht="30">
      <c r="A49" s="285" t="s">
        <v>2647</v>
      </c>
      <c r="B49" s="276" t="s">
        <v>353</v>
      </c>
      <c r="C49" s="286" t="s">
        <v>2648</v>
      </c>
      <c r="D49" s="263"/>
      <c r="E49" s="8" t="s">
        <v>2649</v>
      </c>
      <c r="F49" s="8" t="s">
        <v>2650</v>
      </c>
      <c r="G49" s="267" t="e" vm="32">
        <v>#VALUE!</v>
      </c>
    </row>
    <row r="50" spans="1:8" s="118" customFormat="1" ht="15.75">
      <c r="A50" s="287" t="s">
        <v>3076</v>
      </c>
      <c r="B50" s="263" t="s">
        <v>419</v>
      </c>
      <c r="C50" s="263" t="s">
        <v>117</v>
      </c>
      <c r="D50" s="269"/>
      <c r="E50" s="263" t="s">
        <v>2671</v>
      </c>
      <c r="F50" s="8" t="s">
        <v>2672</v>
      </c>
      <c r="G50" s="268"/>
      <c r="H50"/>
    </row>
    <row r="51" spans="1:8" s="118" customFormat="1" ht="15.75">
      <c r="A51" s="285" t="s">
        <v>2673</v>
      </c>
      <c r="B51" s="269" t="s">
        <v>378</v>
      </c>
      <c r="C51" s="263" t="s">
        <v>239</v>
      </c>
      <c r="D51" s="269"/>
      <c r="E51" s="263" t="s">
        <v>2674</v>
      </c>
      <c r="F51" s="8" t="s">
        <v>2675</v>
      </c>
      <c r="G51" s="256"/>
      <c r="H51"/>
    </row>
    <row r="52" spans="1:8" s="118" customFormat="1" ht="15.75">
      <c r="A52" s="287" t="s">
        <v>3077</v>
      </c>
      <c r="B52" s="269" t="s">
        <v>431</v>
      </c>
      <c r="C52" s="8" t="s">
        <v>2676</v>
      </c>
      <c r="D52" s="269"/>
      <c r="E52" s="263" t="s">
        <v>2677</v>
      </c>
      <c r="F52" s="276"/>
      <c r="G52" s="256" t="e" vm="33">
        <v>#VALUE!</v>
      </c>
      <c r="H52"/>
    </row>
    <row r="53" spans="1:8" s="118" customFormat="1" ht="48" customHeight="1">
      <c r="A53" s="269" t="s">
        <v>3078</v>
      </c>
      <c r="B53" s="269" t="s">
        <v>379</v>
      </c>
      <c r="C53" s="8" t="s">
        <v>2678</v>
      </c>
      <c r="D53" s="269"/>
      <c r="E53" s="263" t="s">
        <v>2679</v>
      </c>
      <c r="F53" s="269"/>
      <c r="G53" s="266" t="e" vm="34">
        <v>#VALUE!</v>
      </c>
      <c r="H53"/>
    </row>
    <row r="54" spans="1:8" ht="31.5">
      <c r="A54" s="116" t="s">
        <v>3084</v>
      </c>
      <c r="B54" s="116" t="s">
        <v>1141</v>
      </c>
      <c r="C54" s="116" t="s">
        <v>222</v>
      </c>
      <c r="D54" s="116"/>
      <c r="E54" s="276" t="s">
        <v>3085</v>
      </c>
      <c r="F54" s="116"/>
      <c r="G54" s="116"/>
    </row>
    <row r="55" spans="1:8">
      <c r="A55" s="116" t="s">
        <v>3086</v>
      </c>
      <c r="B55" s="116" t="s">
        <v>1149</v>
      </c>
      <c r="C55" s="116" t="s">
        <v>117</v>
      </c>
      <c r="D55" s="116"/>
      <c r="E55" s="263" t="s">
        <v>3087</v>
      </c>
      <c r="F55" s="116"/>
      <c r="G55" s="116"/>
    </row>
    <row r="56" spans="1:8">
      <c r="A56" s="116" t="s">
        <v>3091</v>
      </c>
      <c r="B56" s="116" t="s">
        <v>3029</v>
      </c>
      <c r="C56" s="116" t="s">
        <v>117</v>
      </c>
      <c r="D56" s="116"/>
      <c r="E56" s="263" t="s">
        <v>3092</v>
      </c>
      <c r="F56" s="116"/>
      <c r="G56" s="116"/>
    </row>
    <row r="57" spans="1:8">
      <c r="A57" s="116" t="s">
        <v>3088</v>
      </c>
      <c r="B57" s="116" t="s">
        <v>3030</v>
      </c>
      <c r="C57" s="116" t="s">
        <v>1837</v>
      </c>
      <c r="D57" s="116"/>
      <c r="E57" s="263" t="s">
        <v>3089</v>
      </c>
      <c r="F57" s="116"/>
      <c r="G57" s="116"/>
    </row>
    <row r="58" spans="1:8" ht="15.75">
      <c r="A58" t="s">
        <v>4032</v>
      </c>
      <c r="B58" s="564" t="s">
        <v>383</v>
      </c>
      <c r="C58" s="116" t="s">
        <v>4033</v>
      </c>
      <c r="E58" s="276" t="s">
        <v>4034</v>
      </c>
    </row>
  </sheetData>
  <autoFilter ref="A1:G58" xr:uid="{770AABA5-D2D0-4C55-A871-C389116D04C6}"/>
  <conditionalFormatting sqref="B1:B45 B47 B49">
    <cfRule type="duplicateValues" dxfId="1486" priority="6"/>
  </conditionalFormatting>
  <conditionalFormatting sqref="A1:A57 A59:A1048576">
    <cfRule type="duplicateValues" dxfId="1485" priority="5"/>
  </conditionalFormatting>
  <conditionalFormatting sqref="B1:B57 B59:B1048576">
    <cfRule type="duplicateValues" dxfId="1484" priority="4"/>
  </conditionalFormatting>
  <conditionalFormatting sqref="B54:B57 S2:S12 B48 L2:L36 AG3:AG26 AF1:AP1 B59:B1048576">
    <cfRule type="duplicateValues" dxfId="1483" priority="65"/>
  </conditionalFormatting>
  <conditionalFormatting sqref="A58">
    <cfRule type="duplicateValues" dxfId="1482" priority="2"/>
  </conditionalFormatting>
  <conditionalFormatting sqref="B58">
    <cfRule type="duplicateValues" dxfId="1481" priority="1"/>
  </conditionalFormatting>
  <conditionalFormatting sqref="B58">
    <cfRule type="duplicateValues" dxfId="1480" priority="3"/>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FCB8-BF76-43F5-A734-3456B8BC9DD2}">
  <sheetPr codeName="Hoja68"/>
  <dimension ref="A1:D1029"/>
  <sheetViews>
    <sheetView topLeftCell="A1008" workbookViewId="0">
      <selection activeCell="A2" sqref="A2:A1029"/>
    </sheetView>
  </sheetViews>
  <sheetFormatPr baseColWidth="10" defaultColWidth="11.42578125" defaultRowHeight="15"/>
  <cols>
    <col min="1" max="1" width="11" bestFit="1" customWidth="1"/>
    <col min="2" max="2" width="43.7109375" bestFit="1" customWidth="1"/>
  </cols>
  <sheetData>
    <row r="1" spans="1:4">
      <c r="A1" t="s">
        <v>438</v>
      </c>
      <c r="B1" t="s">
        <v>439</v>
      </c>
      <c r="C1" t="s">
        <v>1135</v>
      </c>
      <c r="D1" t="s">
        <v>1315</v>
      </c>
    </row>
    <row r="2" spans="1:4">
      <c r="A2">
        <v>6000007</v>
      </c>
      <c r="B2" t="s">
        <v>818</v>
      </c>
      <c r="C2" t="s">
        <v>1156</v>
      </c>
      <c r="D2" t="s">
        <v>1217</v>
      </c>
    </row>
    <row r="3" spans="1:4">
      <c r="A3">
        <v>6002536</v>
      </c>
      <c r="B3" t="s">
        <v>1105</v>
      </c>
      <c r="C3" t="s">
        <v>1176</v>
      </c>
      <c r="D3" t="s">
        <v>1217</v>
      </c>
    </row>
    <row r="4" spans="1:4">
      <c r="A4">
        <v>8001969</v>
      </c>
      <c r="B4" t="s">
        <v>957</v>
      </c>
      <c r="C4" t="s">
        <v>1167</v>
      </c>
      <c r="D4" t="s">
        <v>1297</v>
      </c>
    </row>
    <row r="5" spans="1:4">
      <c r="A5">
        <v>8001397</v>
      </c>
      <c r="B5" t="s">
        <v>1102</v>
      </c>
      <c r="C5" t="s">
        <v>1167</v>
      </c>
      <c r="D5" t="s">
        <v>1297</v>
      </c>
    </row>
    <row r="6" spans="1:4">
      <c r="A6">
        <v>8001398</v>
      </c>
      <c r="B6" t="s">
        <v>1081</v>
      </c>
      <c r="C6" t="s">
        <v>1167</v>
      </c>
      <c r="D6" t="s">
        <v>1297</v>
      </c>
    </row>
    <row r="7" spans="1:4">
      <c r="A7">
        <v>8001948</v>
      </c>
      <c r="B7" t="s">
        <v>1062</v>
      </c>
      <c r="C7" t="s">
        <v>1167</v>
      </c>
      <c r="D7" t="s">
        <v>1297</v>
      </c>
    </row>
    <row r="8" spans="1:4">
      <c r="A8">
        <v>8001410</v>
      </c>
      <c r="B8" t="s">
        <v>1063</v>
      </c>
      <c r="C8" t="s">
        <v>1167</v>
      </c>
      <c r="D8" t="s">
        <v>1297</v>
      </c>
    </row>
    <row r="9" spans="1:4">
      <c r="A9">
        <v>8001835</v>
      </c>
      <c r="B9" t="s">
        <v>1004</v>
      </c>
      <c r="C9" t="s">
        <v>1167</v>
      </c>
      <c r="D9" t="s">
        <v>1297</v>
      </c>
    </row>
    <row r="10" spans="1:4">
      <c r="A10">
        <v>8001396</v>
      </c>
      <c r="B10" t="s">
        <v>1125</v>
      </c>
      <c r="C10" t="s">
        <v>1167</v>
      </c>
      <c r="D10" t="s">
        <v>1297</v>
      </c>
    </row>
    <row r="11" spans="1:4">
      <c r="A11">
        <v>8000937</v>
      </c>
      <c r="B11" t="s">
        <v>1108</v>
      </c>
      <c r="C11" t="s">
        <v>1167</v>
      </c>
      <c r="D11" t="s">
        <v>1297</v>
      </c>
    </row>
    <row r="12" spans="1:4">
      <c r="A12">
        <v>8000948</v>
      </c>
      <c r="B12" t="s">
        <v>1069</v>
      </c>
      <c r="C12" t="s">
        <v>1167</v>
      </c>
      <c r="D12" t="s">
        <v>1297</v>
      </c>
    </row>
    <row r="13" spans="1:4">
      <c r="A13">
        <v>8000953</v>
      </c>
      <c r="B13" t="s">
        <v>1133</v>
      </c>
      <c r="C13" t="s">
        <v>1167</v>
      </c>
      <c r="D13" t="s">
        <v>1297</v>
      </c>
    </row>
    <row r="14" spans="1:4">
      <c r="A14">
        <v>8001701</v>
      </c>
      <c r="B14" t="s">
        <v>1124</v>
      </c>
      <c r="C14" t="s">
        <v>1167</v>
      </c>
      <c r="D14" t="s">
        <v>1297</v>
      </c>
    </row>
    <row r="15" spans="1:4">
      <c r="A15">
        <v>8001703</v>
      </c>
      <c r="B15" t="s">
        <v>1101</v>
      </c>
      <c r="C15" t="s">
        <v>1167</v>
      </c>
      <c r="D15" t="s">
        <v>1297</v>
      </c>
    </row>
    <row r="16" spans="1:4">
      <c r="A16">
        <v>8001739</v>
      </c>
      <c r="B16" t="s">
        <v>1073</v>
      </c>
      <c r="C16" t="s">
        <v>1167</v>
      </c>
      <c r="D16" t="s">
        <v>1297</v>
      </c>
    </row>
    <row r="17" spans="1:4">
      <c r="A17">
        <v>8001702</v>
      </c>
      <c r="B17" t="s">
        <v>1061</v>
      </c>
      <c r="C17" t="s">
        <v>1167</v>
      </c>
      <c r="D17" t="s">
        <v>1297</v>
      </c>
    </row>
    <row r="18" spans="1:4">
      <c r="A18">
        <v>8001836</v>
      </c>
      <c r="B18" t="s">
        <v>1033</v>
      </c>
      <c r="C18" t="s">
        <v>1167</v>
      </c>
      <c r="D18" t="s">
        <v>1297</v>
      </c>
    </row>
    <row r="19" spans="1:4">
      <c r="A19">
        <v>8001720</v>
      </c>
      <c r="B19" t="s">
        <v>1132</v>
      </c>
      <c r="C19" t="s">
        <v>1167</v>
      </c>
      <c r="D19" t="s">
        <v>1297</v>
      </c>
    </row>
    <row r="20" spans="1:4">
      <c r="A20">
        <v>8001731</v>
      </c>
      <c r="B20" t="s">
        <v>981</v>
      </c>
      <c r="C20" t="s">
        <v>1167</v>
      </c>
      <c r="D20" t="s">
        <v>1297</v>
      </c>
    </row>
    <row r="21" spans="1:4">
      <c r="A21">
        <v>8001963</v>
      </c>
      <c r="B21" t="s">
        <v>1029</v>
      </c>
      <c r="C21" t="s">
        <v>1167</v>
      </c>
      <c r="D21" t="s">
        <v>1297</v>
      </c>
    </row>
    <row r="22" spans="1:4">
      <c r="A22">
        <v>6000124</v>
      </c>
      <c r="B22" t="s">
        <v>1111</v>
      </c>
      <c r="C22" t="s">
        <v>1161</v>
      </c>
      <c r="D22" t="s">
        <v>1217</v>
      </c>
    </row>
    <row r="23" spans="1:4">
      <c r="A23">
        <v>6000048</v>
      </c>
      <c r="B23" t="s">
        <v>974</v>
      </c>
      <c r="C23" t="s">
        <v>1161</v>
      </c>
      <c r="D23" t="s">
        <v>1217</v>
      </c>
    </row>
    <row r="24" spans="1:4">
      <c r="A24">
        <v>6001970</v>
      </c>
      <c r="B24" t="s">
        <v>904</v>
      </c>
      <c r="C24" t="s">
        <v>1161</v>
      </c>
      <c r="D24" t="s">
        <v>1217</v>
      </c>
    </row>
    <row r="25" spans="1:4">
      <c r="A25">
        <v>6003120</v>
      </c>
      <c r="B25" t="s">
        <v>1030</v>
      </c>
      <c r="C25" t="s">
        <v>1161</v>
      </c>
      <c r="D25" t="s">
        <v>1217</v>
      </c>
    </row>
    <row r="26" spans="1:4">
      <c r="A26">
        <v>6003061</v>
      </c>
      <c r="B26" t="s">
        <v>986</v>
      </c>
      <c r="C26" t="s">
        <v>1161</v>
      </c>
      <c r="D26" t="s">
        <v>1217</v>
      </c>
    </row>
    <row r="27" spans="1:4">
      <c r="A27">
        <v>6003001</v>
      </c>
      <c r="B27" t="s">
        <v>1039</v>
      </c>
      <c r="C27" t="s">
        <v>1161</v>
      </c>
      <c r="D27" t="s">
        <v>1217</v>
      </c>
    </row>
    <row r="28" spans="1:4">
      <c r="A28">
        <v>6000063</v>
      </c>
      <c r="B28" t="s">
        <v>1116</v>
      </c>
      <c r="C28" t="s">
        <v>1161</v>
      </c>
      <c r="D28" t="s">
        <v>1217</v>
      </c>
    </row>
    <row r="29" spans="1:4">
      <c r="A29">
        <v>6000064</v>
      </c>
      <c r="B29" t="s">
        <v>1093</v>
      </c>
      <c r="C29" t="s">
        <v>1161</v>
      </c>
      <c r="D29" t="s">
        <v>1217</v>
      </c>
    </row>
    <row r="30" spans="1:4">
      <c r="A30">
        <v>6002950</v>
      </c>
      <c r="B30" t="s">
        <v>1026</v>
      </c>
      <c r="C30" t="s">
        <v>1161</v>
      </c>
      <c r="D30" t="s">
        <v>1217</v>
      </c>
    </row>
    <row r="31" spans="1:4">
      <c r="A31">
        <v>6000086</v>
      </c>
      <c r="B31" t="s">
        <v>1028</v>
      </c>
      <c r="C31" t="s">
        <v>1161</v>
      </c>
      <c r="D31" t="s">
        <v>1217</v>
      </c>
    </row>
    <row r="32" spans="1:4">
      <c r="A32">
        <v>6002866</v>
      </c>
      <c r="B32" t="s">
        <v>1123</v>
      </c>
      <c r="C32" t="s">
        <v>1161</v>
      </c>
      <c r="D32" t="s">
        <v>1217</v>
      </c>
    </row>
    <row r="33" spans="1:4">
      <c r="A33">
        <v>6002093</v>
      </c>
      <c r="B33" t="s">
        <v>1122</v>
      </c>
      <c r="C33" t="s">
        <v>1161</v>
      </c>
      <c r="D33" t="s">
        <v>1217</v>
      </c>
    </row>
    <row r="34" spans="1:4">
      <c r="A34">
        <v>6003164</v>
      </c>
      <c r="B34" t="s">
        <v>1117</v>
      </c>
      <c r="C34" t="s">
        <v>1161</v>
      </c>
      <c r="D34" t="s">
        <v>1217</v>
      </c>
    </row>
    <row r="35" spans="1:4">
      <c r="A35">
        <v>6002901</v>
      </c>
      <c r="B35" t="s">
        <v>1113</v>
      </c>
      <c r="C35" t="s">
        <v>1161</v>
      </c>
      <c r="D35" t="s">
        <v>1217</v>
      </c>
    </row>
    <row r="36" spans="1:4">
      <c r="A36">
        <v>6001880</v>
      </c>
      <c r="B36" t="s">
        <v>995</v>
      </c>
      <c r="C36" t="s">
        <v>1161</v>
      </c>
      <c r="D36" t="s">
        <v>1217</v>
      </c>
    </row>
    <row r="37" spans="1:4">
      <c r="A37">
        <v>6002257</v>
      </c>
      <c r="B37" t="s">
        <v>953</v>
      </c>
      <c r="C37" t="s">
        <v>1161</v>
      </c>
      <c r="D37" t="s">
        <v>1217</v>
      </c>
    </row>
    <row r="38" spans="1:4">
      <c r="A38">
        <v>6001709</v>
      </c>
      <c r="B38" t="s">
        <v>1054</v>
      </c>
      <c r="C38" t="s">
        <v>1161</v>
      </c>
      <c r="D38" t="s">
        <v>1217</v>
      </c>
    </row>
    <row r="39" spans="1:4">
      <c r="A39">
        <v>6003304</v>
      </c>
      <c r="B39" t="s">
        <v>1001</v>
      </c>
      <c r="C39" t="s">
        <v>1161</v>
      </c>
      <c r="D39" t="s">
        <v>1217</v>
      </c>
    </row>
    <row r="40" spans="1:4">
      <c r="A40">
        <v>6003545</v>
      </c>
      <c r="B40" t="s">
        <v>998</v>
      </c>
      <c r="C40" t="s">
        <v>1161</v>
      </c>
      <c r="D40" t="s">
        <v>1217</v>
      </c>
    </row>
    <row r="41" spans="1:4">
      <c r="A41">
        <v>6003305</v>
      </c>
      <c r="B41" t="s">
        <v>1000</v>
      </c>
      <c r="C41" t="s">
        <v>1161</v>
      </c>
      <c r="D41" t="s">
        <v>1217</v>
      </c>
    </row>
    <row r="42" spans="1:4">
      <c r="A42">
        <v>6003306</v>
      </c>
      <c r="B42" t="s">
        <v>991</v>
      </c>
      <c r="C42" t="s">
        <v>1161</v>
      </c>
      <c r="D42" t="s">
        <v>1217</v>
      </c>
    </row>
    <row r="43" spans="1:4">
      <c r="A43">
        <v>6003546</v>
      </c>
      <c r="B43" t="s">
        <v>990</v>
      </c>
      <c r="C43" t="s">
        <v>1161</v>
      </c>
      <c r="D43" t="s">
        <v>1217</v>
      </c>
    </row>
    <row r="44" spans="1:4">
      <c r="A44">
        <v>6002293</v>
      </c>
      <c r="B44" t="s">
        <v>943</v>
      </c>
      <c r="C44" t="s">
        <v>1161</v>
      </c>
      <c r="D44" t="s">
        <v>1217</v>
      </c>
    </row>
    <row r="45" spans="1:4">
      <c r="A45">
        <v>6003307</v>
      </c>
      <c r="B45" t="s">
        <v>993</v>
      </c>
      <c r="C45" t="s">
        <v>1161</v>
      </c>
      <c r="D45" t="s">
        <v>1217</v>
      </c>
    </row>
    <row r="46" spans="1:4">
      <c r="A46">
        <v>6000114</v>
      </c>
      <c r="B46" t="s">
        <v>1049</v>
      </c>
      <c r="C46" t="s">
        <v>1161</v>
      </c>
      <c r="D46" t="s">
        <v>1217</v>
      </c>
    </row>
    <row r="47" spans="1:4">
      <c r="A47">
        <v>6000115</v>
      </c>
      <c r="B47" t="s">
        <v>999</v>
      </c>
      <c r="C47" t="s">
        <v>1161</v>
      </c>
      <c r="D47" t="s">
        <v>1217</v>
      </c>
    </row>
    <row r="48" spans="1:4">
      <c r="A48">
        <v>6001888</v>
      </c>
      <c r="B48" t="s">
        <v>1128</v>
      </c>
      <c r="C48" t="s">
        <v>1161</v>
      </c>
      <c r="D48" t="s">
        <v>1217</v>
      </c>
    </row>
    <row r="49" spans="1:4">
      <c r="A49">
        <v>6000168</v>
      </c>
      <c r="B49" t="s">
        <v>1048</v>
      </c>
      <c r="C49" t="s">
        <v>1161</v>
      </c>
      <c r="D49" t="s">
        <v>1217</v>
      </c>
    </row>
    <row r="50" spans="1:4">
      <c r="A50">
        <v>6003060</v>
      </c>
      <c r="B50" t="s">
        <v>1060</v>
      </c>
      <c r="C50" t="s">
        <v>1161</v>
      </c>
      <c r="D50" t="s">
        <v>1217</v>
      </c>
    </row>
    <row r="51" spans="1:4">
      <c r="A51">
        <v>6003069</v>
      </c>
      <c r="B51" t="s">
        <v>1059</v>
      </c>
      <c r="C51" t="s">
        <v>1161</v>
      </c>
      <c r="D51" t="s">
        <v>1217</v>
      </c>
    </row>
    <row r="52" spans="1:4">
      <c r="A52">
        <v>6003077</v>
      </c>
      <c r="B52" t="s">
        <v>1056</v>
      </c>
      <c r="C52" t="s">
        <v>1161</v>
      </c>
      <c r="D52" t="s">
        <v>1217</v>
      </c>
    </row>
    <row r="53" spans="1:4">
      <c r="A53">
        <v>6003113</v>
      </c>
      <c r="B53" t="s">
        <v>1052</v>
      </c>
      <c r="C53" t="s">
        <v>1161</v>
      </c>
      <c r="D53" t="s">
        <v>1217</v>
      </c>
    </row>
    <row r="54" spans="1:4">
      <c r="A54">
        <v>6002978</v>
      </c>
      <c r="B54" t="s">
        <v>1051</v>
      </c>
      <c r="C54" t="s">
        <v>1161</v>
      </c>
      <c r="D54" t="s">
        <v>1217</v>
      </c>
    </row>
    <row r="55" spans="1:4">
      <c r="A55">
        <v>6001772</v>
      </c>
      <c r="B55" t="s">
        <v>988</v>
      </c>
      <c r="C55" t="s">
        <v>1161</v>
      </c>
      <c r="D55" t="s">
        <v>1217</v>
      </c>
    </row>
    <row r="56" spans="1:4">
      <c r="A56">
        <v>6003160</v>
      </c>
      <c r="B56" t="s">
        <v>1114</v>
      </c>
      <c r="C56" t="s">
        <v>1161</v>
      </c>
      <c r="D56" t="s">
        <v>1217</v>
      </c>
    </row>
    <row r="57" spans="1:4">
      <c r="A57">
        <v>6000188</v>
      </c>
      <c r="B57" t="s">
        <v>1119</v>
      </c>
      <c r="C57" t="s">
        <v>1161</v>
      </c>
      <c r="D57" t="s">
        <v>1217</v>
      </c>
    </row>
    <row r="58" spans="1:4">
      <c r="A58">
        <v>6000190</v>
      </c>
      <c r="B58" t="s">
        <v>1129</v>
      </c>
      <c r="C58" t="s">
        <v>1161</v>
      </c>
      <c r="D58" t="s">
        <v>1217</v>
      </c>
    </row>
    <row r="59" spans="1:4">
      <c r="A59">
        <v>6000186</v>
      </c>
      <c r="B59" t="s">
        <v>1118</v>
      </c>
      <c r="C59" t="s">
        <v>1161</v>
      </c>
      <c r="D59" t="s">
        <v>1217</v>
      </c>
    </row>
    <row r="60" spans="1:4">
      <c r="A60">
        <v>6000195</v>
      </c>
      <c r="B60" t="s">
        <v>1121</v>
      </c>
      <c r="C60" t="s">
        <v>1161</v>
      </c>
      <c r="D60" t="s">
        <v>1217</v>
      </c>
    </row>
    <row r="61" spans="1:4">
      <c r="A61">
        <v>6000208</v>
      </c>
      <c r="B61" t="s">
        <v>1095</v>
      </c>
      <c r="C61" t="s">
        <v>1161</v>
      </c>
      <c r="D61" t="s">
        <v>1217</v>
      </c>
    </row>
    <row r="62" spans="1:4">
      <c r="A62">
        <v>6000202</v>
      </c>
      <c r="B62" t="s">
        <v>1089</v>
      </c>
      <c r="C62" t="s">
        <v>1161</v>
      </c>
      <c r="D62" t="s">
        <v>1217</v>
      </c>
    </row>
    <row r="63" spans="1:4">
      <c r="A63">
        <v>6000212</v>
      </c>
      <c r="B63" t="s">
        <v>1082</v>
      </c>
      <c r="C63" t="s">
        <v>1161</v>
      </c>
      <c r="D63" t="s">
        <v>1217</v>
      </c>
    </row>
    <row r="64" spans="1:4">
      <c r="A64">
        <v>6001867</v>
      </c>
      <c r="B64" t="s">
        <v>1087</v>
      </c>
      <c r="C64" t="s">
        <v>1161</v>
      </c>
      <c r="D64" t="s">
        <v>1217</v>
      </c>
    </row>
    <row r="65" spans="1:4">
      <c r="A65">
        <v>6000225</v>
      </c>
      <c r="B65" t="s">
        <v>1057</v>
      </c>
      <c r="C65" t="s">
        <v>1161</v>
      </c>
      <c r="D65" t="s">
        <v>1217</v>
      </c>
    </row>
    <row r="66" spans="1:4">
      <c r="A66">
        <v>6000226</v>
      </c>
      <c r="B66" t="s">
        <v>1066</v>
      </c>
      <c r="C66" t="s">
        <v>1161</v>
      </c>
      <c r="D66" t="s">
        <v>1217</v>
      </c>
    </row>
    <row r="67" spans="1:4">
      <c r="A67">
        <v>6002555</v>
      </c>
      <c r="B67" t="s">
        <v>1046</v>
      </c>
      <c r="C67" t="s">
        <v>1161</v>
      </c>
      <c r="D67" t="s">
        <v>1217</v>
      </c>
    </row>
    <row r="68" spans="1:4">
      <c r="A68">
        <v>6001986</v>
      </c>
      <c r="B68" t="s">
        <v>1010</v>
      </c>
      <c r="C68" t="s">
        <v>1161</v>
      </c>
      <c r="D68" t="s">
        <v>1217</v>
      </c>
    </row>
    <row r="69" spans="1:4">
      <c r="A69">
        <v>6002556</v>
      </c>
      <c r="B69" t="s">
        <v>1019</v>
      </c>
      <c r="C69" t="s">
        <v>1161</v>
      </c>
      <c r="D69" t="s">
        <v>1217</v>
      </c>
    </row>
    <row r="70" spans="1:4">
      <c r="A70">
        <v>6001987</v>
      </c>
      <c r="B70" t="s">
        <v>979</v>
      </c>
      <c r="C70" t="s">
        <v>1161</v>
      </c>
      <c r="D70" t="s">
        <v>1217</v>
      </c>
    </row>
    <row r="71" spans="1:4">
      <c r="A71">
        <v>6002744</v>
      </c>
      <c r="B71" t="s">
        <v>1011</v>
      </c>
      <c r="C71" t="s">
        <v>1161</v>
      </c>
      <c r="D71" t="s">
        <v>1217</v>
      </c>
    </row>
    <row r="72" spans="1:4">
      <c r="A72">
        <v>6001632</v>
      </c>
      <c r="B72" t="s">
        <v>1091</v>
      </c>
      <c r="C72" t="s">
        <v>1161</v>
      </c>
      <c r="D72" t="s">
        <v>1217</v>
      </c>
    </row>
    <row r="73" spans="1:4">
      <c r="A73">
        <v>6002906</v>
      </c>
      <c r="B73" t="s">
        <v>1071</v>
      </c>
      <c r="C73" t="s">
        <v>1161</v>
      </c>
      <c r="D73" t="s">
        <v>1217</v>
      </c>
    </row>
    <row r="74" spans="1:4">
      <c r="A74">
        <v>6003062</v>
      </c>
      <c r="B74" t="s">
        <v>1083</v>
      </c>
      <c r="C74" t="s">
        <v>1161</v>
      </c>
      <c r="D74" t="s">
        <v>1217</v>
      </c>
    </row>
    <row r="75" spans="1:4">
      <c r="A75">
        <v>6002927</v>
      </c>
      <c r="B75" t="s">
        <v>1072</v>
      </c>
      <c r="C75" t="s">
        <v>1161</v>
      </c>
      <c r="D75" t="s">
        <v>1217</v>
      </c>
    </row>
    <row r="76" spans="1:4">
      <c r="A76">
        <v>6003177</v>
      </c>
      <c r="B76" t="s">
        <v>1018</v>
      </c>
      <c r="C76" t="s">
        <v>1161</v>
      </c>
      <c r="D76" t="s">
        <v>1217</v>
      </c>
    </row>
    <row r="77" spans="1:4">
      <c r="A77">
        <v>6003178</v>
      </c>
      <c r="B77" t="s">
        <v>1016</v>
      </c>
      <c r="C77" t="s">
        <v>1161</v>
      </c>
      <c r="D77" t="s">
        <v>1217</v>
      </c>
    </row>
    <row r="78" spans="1:4">
      <c r="A78">
        <v>6003179</v>
      </c>
      <c r="B78" t="s">
        <v>970</v>
      </c>
      <c r="C78" t="s">
        <v>1161</v>
      </c>
      <c r="D78" t="s">
        <v>1217</v>
      </c>
    </row>
    <row r="79" spans="1:4">
      <c r="A79">
        <v>6001978</v>
      </c>
      <c r="B79" t="s">
        <v>971</v>
      </c>
      <c r="C79" t="s">
        <v>1161</v>
      </c>
      <c r="D79" t="s">
        <v>1217</v>
      </c>
    </row>
    <row r="80" spans="1:4">
      <c r="A80">
        <v>6003180</v>
      </c>
      <c r="B80" t="s">
        <v>969</v>
      </c>
      <c r="C80" t="s">
        <v>1161</v>
      </c>
      <c r="D80" t="s">
        <v>1217</v>
      </c>
    </row>
    <row r="81" spans="1:4">
      <c r="A81">
        <v>6001688</v>
      </c>
      <c r="B81" t="s">
        <v>897</v>
      </c>
      <c r="C81" t="s">
        <v>1158</v>
      </c>
      <c r="D81" t="s">
        <v>1217</v>
      </c>
    </row>
    <row r="82" spans="1:4">
      <c r="A82">
        <v>6002007</v>
      </c>
      <c r="B82" t="s">
        <v>864</v>
      </c>
      <c r="C82" t="s">
        <v>1158</v>
      </c>
      <c r="D82" t="s">
        <v>1217</v>
      </c>
    </row>
    <row r="83" spans="1:4">
      <c r="A83">
        <v>6001812</v>
      </c>
      <c r="B83" t="s">
        <v>884</v>
      </c>
      <c r="C83" t="s">
        <v>1158</v>
      </c>
      <c r="D83" t="s">
        <v>1217</v>
      </c>
    </row>
    <row r="84" spans="1:4">
      <c r="A84">
        <v>6001634</v>
      </c>
      <c r="B84" t="s">
        <v>885</v>
      </c>
      <c r="C84" t="s">
        <v>1158</v>
      </c>
      <c r="D84" t="s">
        <v>1217</v>
      </c>
    </row>
    <row r="85" spans="1:4">
      <c r="A85">
        <v>6001868</v>
      </c>
      <c r="B85" t="s">
        <v>1002</v>
      </c>
      <c r="C85" t="s">
        <v>1158</v>
      </c>
      <c r="D85" t="s">
        <v>1217</v>
      </c>
    </row>
    <row r="86" spans="1:4">
      <c r="A86">
        <v>6000241</v>
      </c>
      <c r="B86" t="s">
        <v>705</v>
      </c>
      <c r="C86" t="s">
        <v>404</v>
      </c>
      <c r="D86" t="s">
        <v>1217</v>
      </c>
    </row>
    <row r="87" spans="1:4">
      <c r="A87">
        <v>8001532</v>
      </c>
      <c r="B87" t="s">
        <v>672</v>
      </c>
      <c r="C87" t="s">
        <v>1147</v>
      </c>
      <c r="D87" t="s">
        <v>1217</v>
      </c>
    </row>
    <row r="88" spans="1:4">
      <c r="A88">
        <v>8001721</v>
      </c>
      <c r="B88" t="s">
        <v>746</v>
      </c>
      <c r="C88" t="s">
        <v>1147</v>
      </c>
      <c r="D88" t="s">
        <v>1217</v>
      </c>
    </row>
    <row r="89" spans="1:4">
      <c r="A89">
        <v>6001637</v>
      </c>
      <c r="B89" t="s">
        <v>833</v>
      </c>
      <c r="C89" t="s">
        <v>1148</v>
      </c>
      <c r="D89" t="s">
        <v>1217</v>
      </c>
    </row>
    <row r="90" spans="1:4">
      <c r="A90">
        <v>6001813</v>
      </c>
      <c r="B90" t="s">
        <v>860</v>
      </c>
      <c r="C90" t="s">
        <v>1148</v>
      </c>
      <c r="D90" t="s">
        <v>1217</v>
      </c>
    </row>
    <row r="91" spans="1:4">
      <c r="A91">
        <v>6001993</v>
      </c>
      <c r="B91" t="s">
        <v>879</v>
      </c>
      <c r="C91" t="s">
        <v>1148</v>
      </c>
      <c r="D91" t="s">
        <v>1217</v>
      </c>
    </row>
    <row r="92" spans="1:4">
      <c r="A92">
        <v>6002246</v>
      </c>
      <c r="B92" t="s">
        <v>849</v>
      </c>
      <c r="C92" t="s">
        <v>1148</v>
      </c>
      <c r="D92" t="s">
        <v>1217</v>
      </c>
    </row>
    <row r="93" spans="1:4">
      <c r="A93">
        <v>6002193</v>
      </c>
      <c r="B93" t="s">
        <v>1036</v>
      </c>
      <c r="C93" t="s">
        <v>1148</v>
      </c>
      <c r="D93" t="s">
        <v>1217</v>
      </c>
    </row>
    <row r="94" spans="1:4">
      <c r="A94">
        <v>6002176</v>
      </c>
      <c r="B94" t="s">
        <v>903</v>
      </c>
      <c r="C94" t="s">
        <v>1148</v>
      </c>
      <c r="D94" t="s">
        <v>1217</v>
      </c>
    </row>
    <row r="95" spans="1:4">
      <c r="A95">
        <v>6002136</v>
      </c>
      <c r="B95" t="s">
        <v>898</v>
      </c>
      <c r="C95" t="s">
        <v>1148</v>
      </c>
      <c r="D95" t="s">
        <v>1217</v>
      </c>
    </row>
    <row r="96" spans="1:4">
      <c r="A96">
        <v>6001825</v>
      </c>
      <c r="B96" t="s">
        <v>1067</v>
      </c>
      <c r="C96" t="s">
        <v>1148</v>
      </c>
      <c r="D96" t="s">
        <v>1217</v>
      </c>
    </row>
    <row r="97" spans="1:4">
      <c r="A97">
        <v>6000259</v>
      </c>
      <c r="B97" t="s">
        <v>1068</v>
      </c>
      <c r="C97" t="s">
        <v>1148</v>
      </c>
      <c r="D97" t="s">
        <v>1217</v>
      </c>
    </row>
    <row r="98" spans="1:4">
      <c r="A98">
        <v>6002264</v>
      </c>
      <c r="B98" t="s">
        <v>678</v>
      </c>
      <c r="C98" t="s">
        <v>1148</v>
      </c>
      <c r="D98" t="s">
        <v>1217</v>
      </c>
    </row>
    <row r="99" spans="1:4">
      <c r="A99">
        <v>6000262</v>
      </c>
      <c r="B99" t="s">
        <v>1086</v>
      </c>
      <c r="C99" t="s">
        <v>1148</v>
      </c>
      <c r="D99" t="s">
        <v>1217</v>
      </c>
    </row>
    <row r="100" spans="1:4">
      <c r="A100">
        <v>6001870</v>
      </c>
      <c r="B100" t="s">
        <v>675</v>
      </c>
      <c r="C100" t="s">
        <v>1148</v>
      </c>
      <c r="D100" t="s">
        <v>1217</v>
      </c>
    </row>
    <row r="101" spans="1:4">
      <c r="A101">
        <v>6001871</v>
      </c>
      <c r="B101" t="s">
        <v>676</v>
      </c>
      <c r="C101" t="s">
        <v>1148</v>
      </c>
      <c r="D101" t="s">
        <v>1217</v>
      </c>
    </row>
    <row r="102" spans="1:4">
      <c r="A102">
        <v>6000267</v>
      </c>
      <c r="B102" t="s">
        <v>1047</v>
      </c>
      <c r="C102" t="s">
        <v>1148</v>
      </c>
      <c r="D102" t="s">
        <v>1217</v>
      </c>
    </row>
    <row r="103" spans="1:4">
      <c r="A103">
        <v>6000269</v>
      </c>
      <c r="B103" t="s">
        <v>1055</v>
      </c>
      <c r="C103" t="s">
        <v>1148</v>
      </c>
      <c r="D103" t="s">
        <v>1217</v>
      </c>
    </row>
    <row r="104" spans="1:4">
      <c r="A104">
        <v>6001638</v>
      </c>
      <c r="B104" t="s">
        <v>985</v>
      </c>
      <c r="C104" t="s">
        <v>1148</v>
      </c>
      <c r="D104" t="s">
        <v>1217</v>
      </c>
    </row>
    <row r="105" spans="1:4">
      <c r="A105">
        <v>6002737</v>
      </c>
      <c r="B105" t="s">
        <v>878</v>
      </c>
      <c r="C105" t="s">
        <v>1148</v>
      </c>
      <c r="D105" t="s">
        <v>1217</v>
      </c>
    </row>
    <row r="106" spans="1:4">
      <c r="A106">
        <v>6000281</v>
      </c>
      <c r="B106" t="s">
        <v>1084</v>
      </c>
      <c r="C106" t="s">
        <v>1148</v>
      </c>
      <c r="D106" t="s">
        <v>1217</v>
      </c>
    </row>
    <row r="107" spans="1:4">
      <c r="A107">
        <v>6000285</v>
      </c>
      <c r="B107" t="s">
        <v>1097</v>
      </c>
      <c r="C107" t="s">
        <v>1148</v>
      </c>
      <c r="D107" t="s">
        <v>1217</v>
      </c>
    </row>
    <row r="108" spans="1:4">
      <c r="A108">
        <v>6003360</v>
      </c>
      <c r="B108" t="s">
        <v>900</v>
      </c>
      <c r="C108" t="s">
        <v>1148</v>
      </c>
      <c r="D108" t="s">
        <v>1217</v>
      </c>
    </row>
    <row r="109" spans="1:4">
      <c r="A109">
        <v>6003223</v>
      </c>
      <c r="B109" t="s">
        <v>887</v>
      </c>
      <c r="C109" t="s">
        <v>1154</v>
      </c>
      <c r="D109" t="s">
        <v>1217</v>
      </c>
    </row>
    <row r="110" spans="1:4">
      <c r="A110">
        <v>6002524</v>
      </c>
      <c r="B110" t="s">
        <v>785</v>
      </c>
      <c r="C110" t="s">
        <v>1154</v>
      </c>
      <c r="D110" t="s">
        <v>1217</v>
      </c>
    </row>
    <row r="111" spans="1:4">
      <c r="A111">
        <v>6000292</v>
      </c>
      <c r="B111" t="s">
        <v>984</v>
      </c>
      <c r="C111" t="s">
        <v>1154</v>
      </c>
      <c r="D111" t="s">
        <v>1217</v>
      </c>
    </row>
    <row r="112" spans="1:4">
      <c r="A112">
        <v>6002633</v>
      </c>
      <c r="B112" t="s">
        <v>972</v>
      </c>
      <c r="C112" t="s">
        <v>1154</v>
      </c>
      <c r="D112" t="s">
        <v>1217</v>
      </c>
    </row>
    <row r="113" spans="1:4">
      <c r="A113">
        <v>6002705</v>
      </c>
      <c r="B113" t="s">
        <v>1034</v>
      </c>
      <c r="C113" t="s">
        <v>1154</v>
      </c>
      <c r="D113" t="s">
        <v>1217</v>
      </c>
    </row>
    <row r="114" spans="1:4">
      <c r="A114">
        <v>6002706</v>
      </c>
      <c r="B114" t="s">
        <v>889</v>
      </c>
      <c r="C114" t="s">
        <v>1154</v>
      </c>
      <c r="D114" t="s">
        <v>1217</v>
      </c>
    </row>
    <row r="115" spans="1:4">
      <c r="A115">
        <v>6003095</v>
      </c>
      <c r="B115" t="s">
        <v>776</v>
      </c>
      <c r="C115" t="s">
        <v>1154</v>
      </c>
      <c r="D115" t="s">
        <v>1217</v>
      </c>
    </row>
    <row r="116" spans="1:4">
      <c r="A116">
        <v>6003097</v>
      </c>
      <c r="B116" t="s">
        <v>775</v>
      </c>
      <c r="C116" t="s">
        <v>1154</v>
      </c>
      <c r="D116" t="s">
        <v>1217</v>
      </c>
    </row>
    <row r="117" spans="1:4">
      <c r="A117">
        <v>6002679</v>
      </c>
      <c r="B117" t="s">
        <v>1008</v>
      </c>
      <c r="C117" t="s">
        <v>1154</v>
      </c>
      <c r="D117" t="s">
        <v>1217</v>
      </c>
    </row>
    <row r="118" spans="1:4">
      <c r="A118">
        <v>6002707</v>
      </c>
      <c r="B118" t="s">
        <v>1012</v>
      </c>
      <c r="C118" t="s">
        <v>1154</v>
      </c>
      <c r="D118" t="s">
        <v>1217</v>
      </c>
    </row>
    <row r="119" spans="1:4">
      <c r="A119">
        <v>6002632</v>
      </c>
      <c r="B119" t="s">
        <v>1007</v>
      </c>
      <c r="C119" t="s">
        <v>1154</v>
      </c>
      <c r="D119" t="s">
        <v>1217</v>
      </c>
    </row>
    <row r="120" spans="1:4">
      <c r="A120">
        <v>6002413</v>
      </c>
      <c r="B120" t="s">
        <v>839</v>
      </c>
      <c r="C120" t="s">
        <v>1154</v>
      </c>
      <c r="D120" t="s">
        <v>1217</v>
      </c>
    </row>
    <row r="121" spans="1:4">
      <c r="A121">
        <v>6000295</v>
      </c>
      <c r="B121" t="s">
        <v>976</v>
      </c>
      <c r="C121" t="s">
        <v>1154</v>
      </c>
      <c r="D121" t="s">
        <v>1217</v>
      </c>
    </row>
    <row r="122" spans="1:4">
      <c r="A122">
        <v>6002208</v>
      </c>
      <c r="B122" t="s">
        <v>856</v>
      </c>
      <c r="C122" t="s">
        <v>1146</v>
      </c>
      <c r="D122" t="s">
        <v>1217</v>
      </c>
    </row>
    <row r="123" spans="1:4">
      <c r="A123">
        <v>6002209</v>
      </c>
      <c r="B123" t="s">
        <v>869</v>
      </c>
      <c r="C123" t="s">
        <v>1146</v>
      </c>
      <c r="D123" t="s">
        <v>1217</v>
      </c>
    </row>
    <row r="124" spans="1:4">
      <c r="A124">
        <v>6002211</v>
      </c>
      <c r="B124" t="s">
        <v>867</v>
      </c>
      <c r="C124" t="s">
        <v>1146</v>
      </c>
      <c r="D124" t="s">
        <v>1217</v>
      </c>
    </row>
    <row r="125" spans="1:4">
      <c r="A125">
        <v>6002212</v>
      </c>
      <c r="B125" t="s">
        <v>843</v>
      </c>
      <c r="C125" t="s">
        <v>1146</v>
      </c>
      <c r="D125" t="s">
        <v>1217</v>
      </c>
    </row>
    <row r="126" spans="1:4">
      <c r="A126">
        <v>6002213</v>
      </c>
      <c r="B126" t="s">
        <v>852</v>
      </c>
      <c r="C126" t="s">
        <v>1146</v>
      </c>
      <c r="D126" t="s">
        <v>1217</v>
      </c>
    </row>
    <row r="127" spans="1:4">
      <c r="A127">
        <v>6002215</v>
      </c>
      <c r="B127" t="s">
        <v>853</v>
      </c>
      <c r="C127" t="s">
        <v>1146</v>
      </c>
      <c r="D127" t="s">
        <v>1217</v>
      </c>
    </row>
    <row r="128" spans="1:4">
      <c r="A128">
        <v>6002225</v>
      </c>
      <c r="B128" t="s">
        <v>838</v>
      </c>
      <c r="C128" t="s">
        <v>1146</v>
      </c>
      <c r="D128" t="s">
        <v>1217</v>
      </c>
    </row>
    <row r="129" spans="1:4">
      <c r="A129">
        <v>6002226</v>
      </c>
      <c r="B129" t="s">
        <v>845</v>
      </c>
      <c r="C129" t="s">
        <v>1146</v>
      </c>
      <c r="D129" t="s">
        <v>1217</v>
      </c>
    </row>
    <row r="130" spans="1:4">
      <c r="A130">
        <v>6002228</v>
      </c>
      <c r="B130" t="s">
        <v>846</v>
      </c>
      <c r="C130" t="s">
        <v>1146</v>
      </c>
      <c r="D130" t="s">
        <v>1217</v>
      </c>
    </row>
    <row r="131" spans="1:4">
      <c r="A131">
        <v>6002229</v>
      </c>
      <c r="B131" t="s">
        <v>831</v>
      </c>
      <c r="C131" t="s">
        <v>1146</v>
      </c>
      <c r="D131" t="s">
        <v>1217</v>
      </c>
    </row>
    <row r="132" spans="1:4">
      <c r="A132">
        <v>6002230</v>
      </c>
      <c r="B132" t="s">
        <v>837</v>
      </c>
      <c r="C132" t="s">
        <v>1146</v>
      </c>
      <c r="D132" t="s">
        <v>1217</v>
      </c>
    </row>
    <row r="133" spans="1:4">
      <c r="A133">
        <v>6002232</v>
      </c>
      <c r="B133" t="s">
        <v>842</v>
      </c>
      <c r="C133" t="s">
        <v>1146</v>
      </c>
      <c r="D133" t="s">
        <v>1217</v>
      </c>
    </row>
    <row r="134" spans="1:4">
      <c r="A134">
        <v>6002233</v>
      </c>
      <c r="B134" t="s">
        <v>826</v>
      </c>
      <c r="C134" t="s">
        <v>1146</v>
      </c>
      <c r="D134" t="s">
        <v>1217</v>
      </c>
    </row>
    <row r="135" spans="1:4">
      <c r="A135">
        <v>6002234</v>
      </c>
      <c r="B135" t="s">
        <v>829</v>
      </c>
      <c r="C135" t="s">
        <v>1146</v>
      </c>
      <c r="D135" t="s">
        <v>1217</v>
      </c>
    </row>
    <row r="136" spans="1:4">
      <c r="A136">
        <v>6002236</v>
      </c>
      <c r="B136" t="s">
        <v>830</v>
      </c>
      <c r="C136" t="s">
        <v>1146</v>
      </c>
      <c r="D136" t="s">
        <v>1217</v>
      </c>
    </row>
    <row r="137" spans="1:4">
      <c r="A137">
        <v>6002216</v>
      </c>
      <c r="B137" t="s">
        <v>874</v>
      </c>
      <c r="C137" t="s">
        <v>1146</v>
      </c>
      <c r="D137" t="s">
        <v>1217</v>
      </c>
    </row>
    <row r="138" spans="1:4">
      <c r="A138">
        <v>6002217</v>
      </c>
      <c r="B138" t="s">
        <v>886</v>
      </c>
      <c r="C138" t="s">
        <v>1146</v>
      </c>
      <c r="D138" t="s">
        <v>1217</v>
      </c>
    </row>
    <row r="139" spans="1:4">
      <c r="A139">
        <v>6002219</v>
      </c>
      <c r="B139" t="s">
        <v>891</v>
      </c>
      <c r="C139" t="s">
        <v>1146</v>
      </c>
      <c r="D139" t="s">
        <v>1217</v>
      </c>
    </row>
    <row r="140" spans="1:4">
      <c r="A140">
        <v>6002220</v>
      </c>
      <c r="B140" t="s">
        <v>905</v>
      </c>
      <c r="C140" t="s">
        <v>1146</v>
      </c>
      <c r="D140" t="s">
        <v>1217</v>
      </c>
    </row>
    <row r="141" spans="1:4">
      <c r="A141">
        <v>6002221</v>
      </c>
      <c r="B141" t="s">
        <v>888</v>
      </c>
      <c r="C141" t="s">
        <v>1146</v>
      </c>
      <c r="D141" t="s">
        <v>1217</v>
      </c>
    </row>
    <row r="142" spans="1:4">
      <c r="A142">
        <v>6002223</v>
      </c>
      <c r="B142" t="s">
        <v>877</v>
      </c>
      <c r="C142" t="s">
        <v>1146</v>
      </c>
      <c r="D142" t="s">
        <v>1217</v>
      </c>
    </row>
    <row r="143" spans="1:4">
      <c r="A143">
        <v>6001920</v>
      </c>
      <c r="B143" t="s">
        <v>773</v>
      </c>
      <c r="C143" t="s">
        <v>1146</v>
      </c>
      <c r="D143" t="s">
        <v>1217</v>
      </c>
    </row>
    <row r="144" spans="1:4">
      <c r="A144">
        <v>6000317</v>
      </c>
      <c r="B144" t="s">
        <v>859</v>
      </c>
      <c r="C144" t="s">
        <v>1146</v>
      </c>
      <c r="D144" t="s">
        <v>1217</v>
      </c>
    </row>
    <row r="145" spans="1:4">
      <c r="A145">
        <v>6000360</v>
      </c>
      <c r="B145" t="s">
        <v>844</v>
      </c>
      <c r="C145" t="s">
        <v>1146</v>
      </c>
      <c r="D145" t="s">
        <v>1217</v>
      </c>
    </row>
    <row r="146" spans="1:4">
      <c r="A146">
        <v>6001763</v>
      </c>
      <c r="B146" t="s">
        <v>760</v>
      </c>
      <c r="C146" t="s">
        <v>1146</v>
      </c>
      <c r="D146" t="s">
        <v>1217</v>
      </c>
    </row>
    <row r="147" spans="1:4">
      <c r="A147">
        <v>6001791</v>
      </c>
      <c r="B147" t="s">
        <v>739</v>
      </c>
      <c r="C147" t="s">
        <v>1146</v>
      </c>
      <c r="D147" t="s">
        <v>1217</v>
      </c>
    </row>
    <row r="148" spans="1:4">
      <c r="A148">
        <v>6001718</v>
      </c>
      <c r="B148" t="s">
        <v>703</v>
      </c>
      <c r="C148" t="s">
        <v>1146</v>
      </c>
      <c r="D148" t="s">
        <v>1217</v>
      </c>
    </row>
    <row r="149" spans="1:4">
      <c r="A149">
        <v>6001764</v>
      </c>
      <c r="B149" t="s">
        <v>738</v>
      </c>
      <c r="C149" t="s">
        <v>1146</v>
      </c>
      <c r="D149" t="s">
        <v>1217</v>
      </c>
    </row>
    <row r="150" spans="1:4">
      <c r="A150">
        <v>6001765</v>
      </c>
      <c r="B150" t="s">
        <v>717</v>
      </c>
      <c r="C150" t="s">
        <v>1146</v>
      </c>
      <c r="D150" t="s">
        <v>1217</v>
      </c>
    </row>
    <row r="151" spans="1:4">
      <c r="A151">
        <v>6001792</v>
      </c>
      <c r="B151" t="s">
        <v>809</v>
      </c>
      <c r="C151" t="s">
        <v>1146</v>
      </c>
      <c r="D151" t="s">
        <v>1217</v>
      </c>
    </row>
    <row r="152" spans="1:4">
      <c r="A152">
        <v>6002203</v>
      </c>
      <c r="B152" t="s">
        <v>740</v>
      </c>
      <c r="C152" t="s">
        <v>1146</v>
      </c>
      <c r="D152" t="s">
        <v>1217</v>
      </c>
    </row>
    <row r="153" spans="1:4">
      <c r="A153">
        <v>6001728</v>
      </c>
      <c r="B153" t="s">
        <v>682</v>
      </c>
      <c r="C153" t="s">
        <v>1146</v>
      </c>
      <c r="D153" t="s">
        <v>1217</v>
      </c>
    </row>
    <row r="154" spans="1:4">
      <c r="A154">
        <v>6001729</v>
      </c>
      <c r="B154" t="s">
        <v>789</v>
      </c>
      <c r="C154" t="s">
        <v>1146</v>
      </c>
      <c r="D154" t="s">
        <v>1217</v>
      </c>
    </row>
    <row r="155" spans="1:4">
      <c r="A155">
        <v>6000405</v>
      </c>
      <c r="B155" t="s">
        <v>870</v>
      </c>
      <c r="C155" t="s">
        <v>1146</v>
      </c>
      <c r="D155" t="s">
        <v>1217</v>
      </c>
    </row>
    <row r="156" spans="1:4">
      <c r="A156">
        <v>6001827</v>
      </c>
      <c r="B156" t="s">
        <v>698</v>
      </c>
      <c r="C156" t="s">
        <v>1146</v>
      </c>
      <c r="D156" t="s">
        <v>1217</v>
      </c>
    </row>
    <row r="157" spans="1:4">
      <c r="A157">
        <v>6000419</v>
      </c>
      <c r="B157" t="s">
        <v>880</v>
      </c>
      <c r="C157" t="s">
        <v>1146</v>
      </c>
      <c r="D157" t="s">
        <v>1217</v>
      </c>
    </row>
    <row r="158" spans="1:4">
      <c r="A158">
        <v>6000436</v>
      </c>
      <c r="B158" t="s">
        <v>881</v>
      </c>
      <c r="C158" t="s">
        <v>1146</v>
      </c>
      <c r="D158" t="s">
        <v>1217</v>
      </c>
    </row>
    <row r="159" spans="1:4">
      <c r="A159">
        <v>6000416</v>
      </c>
      <c r="B159" t="s">
        <v>692</v>
      </c>
      <c r="C159" t="s">
        <v>1146</v>
      </c>
      <c r="D159" t="s">
        <v>1217</v>
      </c>
    </row>
    <row r="160" spans="1:4">
      <c r="A160">
        <v>6000417</v>
      </c>
      <c r="B160" t="s">
        <v>680</v>
      </c>
      <c r="C160" t="s">
        <v>1146</v>
      </c>
      <c r="D160" t="s">
        <v>1217</v>
      </c>
    </row>
    <row r="161" spans="1:4">
      <c r="A161">
        <v>6000418</v>
      </c>
      <c r="B161" t="s">
        <v>681</v>
      </c>
      <c r="C161" t="s">
        <v>1146</v>
      </c>
      <c r="D161" t="s">
        <v>1217</v>
      </c>
    </row>
    <row r="162" spans="1:4">
      <c r="A162">
        <v>6000421</v>
      </c>
      <c r="B162" t="s">
        <v>863</v>
      </c>
      <c r="C162" t="s">
        <v>1146</v>
      </c>
      <c r="D162" t="s">
        <v>1217</v>
      </c>
    </row>
    <row r="163" spans="1:4">
      <c r="A163">
        <v>6000422</v>
      </c>
      <c r="B163" t="s">
        <v>861</v>
      </c>
      <c r="C163" t="s">
        <v>1146</v>
      </c>
      <c r="D163" t="s">
        <v>1217</v>
      </c>
    </row>
    <row r="164" spans="1:4">
      <c r="A164">
        <v>6000424</v>
      </c>
      <c r="B164" t="s">
        <v>882</v>
      </c>
      <c r="C164" t="s">
        <v>1146</v>
      </c>
      <c r="D164" t="s">
        <v>1217</v>
      </c>
    </row>
    <row r="165" spans="1:4">
      <c r="A165">
        <v>6000425</v>
      </c>
      <c r="B165" t="s">
        <v>872</v>
      </c>
      <c r="C165" t="s">
        <v>1146</v>
      </c>
      <c r="D165" t="s">
        <v>1217</v>
      </c>
    </row>
    <row r="166" spans="1:4">
      <c r="A166">
        <v>6001774</v>
      </c>
      <c r="B166" t="s">
        <v>808</v>
      </c>
      <c r="C166" t="s">
        <v>1146</v>
      </c>
      <c r="D166" t="s">
        <v>1217</v>
      </c>
    </row>
    <row r="167" spans="1:4">
      <c r="A167">
        <v>6001921</v>
      </c>
      <c r="B167" t="s">
        <v>788</v>
      </c>
      <c r="C167" t="s">
        <v>1146</v>
      </c>
      <c r="D167" t="s">
        <v>1217</v>
      </c>
    </row>
    <row r="168" spans="1:4">
      <c r="A168">
        <v>6002167</v>
      </c>
      <c r="B168" t="s">
        <v>670</v>
      </c>
      <c r="C168" t="s">
        <v>1146</v>
      </c>
      <c r="D168" t="s">
        <v>1217</v>
      </c>
    </row>
    <row r="169" spans="1:4">
      <c r="A169">
        <v>6000656</v>
      </c>
      <c r="B169" t="s">
        <v>677</v>
      </c>
      <c r="C169" t="s">
        <v>1146</v>
      </c>
      <c r="D169" t="s">
        <v>1217</v>
      </c>
    </row>
    <row r="170" spans="1:4">
      <c r="A170">
        <v>6001723</v>
      </c>
      <c r="B170" t="s">
        <v>825</v>
      </c>
      <c r="C170" t="s">
        <v>1146</v>
      </c>
      <c r="D170" t="s">
        <v>1217</v>
      </c>
    </row>
    <row r="171" spans="1:4">
      <c r="A171">
        <v>6000440</v>
      </c>
      <c r="B171" t="s">
        <v>862</v>
      </c>
      <c r="C171" t="s">
        <v>1146</v>
      </c>
      <c r="D171" t="s">
        <v>1217</v>
      </c>
    </row>
    <row r="172" spans="1:4">
      <c r="A172">
        <v>6000442</v>
      </c>
      <c r="B172" t="s">
        <v>883</v>
      </c>
      <c r="C172" t="s">
        <v>1146</v>
      </c>
      <c r="D172" t="s">
        <v>1217</v>
      </c>
    </row>
    <row r="173" spans="1:4">
      <c r="A173">
        <v>6000449</v>
      </c>
      <c r="B173" t="s">
        <v>685</v>
      </c>
      <c r="C173" t="s">
        <v>1146</v>
      </c>
      <c r="D173" t="s">
        <v>1217</v>
      </c>
    </row>
    <row r="174" spans="1:4">
      <c r="A174">
        <v>6000452</v>
      </c>
      <c r="B174" t="s">
        <v>683</v>
      </c>
      <c r="C174" t="s">
        <v>1146</v>
      </c>
      <c r="D174" t="s">
        <v>1217</v>
      </c>
    </row>
    <row r="175" spans="1:4">
      <c r="A175">
        <v>6000453</v>
      </c>
      <c r="B175" t="s">
        <v>679</v>
      </c>
      <c r="C175" t="s">
        <v>1146</v>
      </c>
      <c r="D175" t="s">
        <v>1217</v>
      </c>
    </row>
    <row r="176" spans="1:4">
      <c r="A176">
        <v>6000459</v>
      </c>
      <c r="B176" t="s">
        <v>674</v>
      </c>
      <c r="C176" t="s">
        <v>1146</v>
      </c>
      <c r="D176" t="s">
        <v>1217</v>
      </c>
    </row>
    <row r="177" spans="1:4">
      <c r="A177">
        <v>6000466</v>
      </c>
      <c r="B177" t="s">
        <v>804</v>
      </c>
      <c r="C177" t="s">
        <v>1146</v>
      </c>
      <c r="D177" t="s">
        <v>1217</v>
      </c>
    </row>
    <row r="178" spans="1:4">
      <c r="A178">
        <v>6003055</v>
      </c>
      <c r="B178" t="s">
        <v>892</v>
      </c>
      <c r="C178" t="s">
        <v>1146</v>
      </c>
      <c r="D178" t="s">
        <v>1217</v>
      </c>
    </row>
    <row r="179" spans="1:4">
      <c r="A179">
        <v>6000497</v>
      </c>
      <c r="B179" t="s">
        <v>1058</v>
      </c>
      <c r="C179" t="s">
        <v>1146</v>
      </c>
      <c r="D179" t="s">
        <v>1217</v>
      </c>
    </row>
    <row r="180" spans="1:4">
      <c r="A180">
        <v>6000522</v>
      </c>
      <c r="B180" t="s">
        <v>1035</v>
      </c>
      <c r="C180" t="s">
        <v>1146</v>
      </c>
      <c r="D180" t="s">
        <v>1217</v>
      </c>
    </row>
    <row r="181" spans="1:4">
      <c r="A181">
        <v>6000507</v>
      </c>
      <c r="B181" t="s">
        <v>1050</v>
      </c>
      <c r="C181" t="s">
        <v>1146</v>
      </c>
      <c r="D181" t="s">
        <v>1217</v>
      </c>
    </row>
    <row r="182" spans="1:4">
      <c r="A182">
        <v>6000533</v>
      </c>
      <c r="B182" t="s">
        <v>1032</v>
      </c>
      <c r="C182" t="s">
        <v>1146</v>
      </c>
      <c r="D182" t="s">
        <v>1217</v>
      </c>
    </row>
    <row r="183" spans="1:4">
      <c r="A183">
        <v>6000549</v>
      </c>
      <c r="B183" t="s">
        <v>1009</v>
      </c>
      <c r="C183" t="s">
        <v>1146</v>
      </c>
      <c r="D183" t="s">
        <v>1217</v>
      </c>
    </row>
    <row r="184" spans="1:4">
      <c r="A184">
        <v>6000399</v>
      </c>
      <c r="B184" t="s">
        <v>962</v>
      </c>
      <c r="C184" t="s">
        <v>1146</v>
      </c>
      <c r="D184" t="s">
        <v>1217</v>
      </c>
    </row>
    <row r="185" spans="1:4">
      <c r="A185">
        <v>6000565</v>
      </c>
      <c r="B185" t="s">
        <v>901</v>
      </c>
      <c r="C185" t="s">
        <v>1146</v>
      </c>
      <c r="D185" t="s">
        <v>1217</v>
      </c>
    </row>
    <row r="186" spans="1:4">
      <c r="A186">
        <v>6001887</v>
      </c>
      <c r="B186" t="s">
        <v>841</v>
      </c>
      <c r="C186" t="s">
        <v>1146</v>
      </c>
      <c r="D186" t="s">
        <v>1217</v>
      </c>
    </row>
    <row r="187" spans="1:4">
      <c r="A187">
        <v>6000593</v>
      </c>
      <c r="B187" t="s">
        <v>875</v>
      </c>
      <c r="C187" t="s">
        <v>1146</v>
      </c>
      <c r="D187" t="s">
        <v>1217</v>
      </c>
    </row>
    <row r="188" spans="1:4">
      <c r="A188">
        <v>6003026</v>
      </c>
      <c r="B188" t="s">
        <v>712</v>
      </c>
      <c r="C188" t="s">
        <v>1146</v>
      </c>
      <c r="D188" t="s">
        <v>1217</v>
      </c>
    </row>
    <row r="189" spans="1:4">
      <c r="A189">
        <v>6003027</v>
      </c>
      <c r="B189" t="s">
        <v>737</v>
      </c>
      <c r="C189" t="s">
        <v>1146</v>
      </c>
      <c r="D189" t="s">
        <v>1217</v>
      </c>
    </row>
    <row r="190" spans="1:4">
      <c r="A190">
        <v>6003013</v>
      </c>
      <c r="B190" t="s">
        <v>721</v>
      </c>
      <c r="C190" t="s">
        <v>1146</v>
      </c>
      <c r="D190" t="s">
        <v>1217</v>
      </c>
    </row>
    <row r="191" spans="1:4">
      <c r="A191">
        <v>6002749</v>
      </c>
      <c r="B191" t="s">
        <v>763</v>
      </c>
      <c r="C191" t="s">
        <v>1146</v>
      </c>
      <c r="D191" t="s">
        <v>1217</v>
      </c>
    </row>
    <row r="192" spans="1:4">
      <c r="A192">
        <v>6002356</v>
      </c>
      <c r="B192" t="s">
        <v>696</v>
      </c>
      <c r="C192" t="s">
        <v>1146</v>
      </c>
      <c r="D192" t="s">
        <v>1217</v>
      </c>
    </row>
    <row r="193" spans="1:4">
      <c r="A193">
        <v>6002200</v>
      </c>
      <c r="B193" t="s">
        <v>690</v>
      </c>
      <c r="C193" t="s">
        <v>1146</v>
      </c>
      <c r="D193" t="s">
        <v>1217</v>
      </c>
    </row>
    <row r="194" spans="1:4">
      <c r="A194">
        <v>6002526</v>
      </c>
      <c r="B194" t="s">
        <v>693</v>
      </c>
      <c r="C194" t="s">
        <v>1146</v>
      </c>
      <c r="D194" t="s">
        <v>1217</v>
      </c>
    </row>
    <row r="195" spans="1:4">
      <c r="A195">
        <v>6002017</v>
      </c>
      <c r="B195" t="s">
        <v>689</v>
      </c>
      <c r="C195" t="s">
        <v>1146</v>
      </c>
      <c r="D195" t="s">
        <v>1217</v>
      </c>
    </row>
    <row r="196" spans="1:4">
      <c r="A196">
        <v>6000629</v>
      </c>
      <c r="B196" t="s">
        <v>715</v>
      </c>
      <c r="C196" t="s">
        <v>1146</v>
      </c>
      <c r="D196" t="s">
        <v>1217</v>
      </c>
    </row>
    <row r="197" spans="1:4">
      <c r="A197">
        <v>6000651</v>
      </c>
      <c r="B197" t="s">
        <v>854</v>
      </c>
      <c r="C197" t="s">
        <v>1146</v>
      </c>
      <c r="D197" t="s">
        <v>1217</v>
      </c>
    </row>
    <row r="198" spans="1:4">
      <c r="A198">
        <v>6000644</v>
      </c>
      <c r="B198" t="s">
        <v>871</v>
      </c>
      <c r="C198" t="s">
        <v>1146</v>
      </c>
      <c r="D198" t="s">
        <v>1217</v>
      </c>
    </row>
    <row r="199" spans="1:4">
      <c r="A199">
        <v>6000612</v>
      </c>
      <c r="B199" t="s">
        <v>794</v>
      </c>
      <c r="C199" t="s">
        <v>1146</v>
      </c>
      <c r="D199" t="s">
        <v>1217</v>
      </c>
    </row>
    <row r="200" spans="1:4">
      <c r="A200">
        <v>6003007</v>
      </c>
      <c r="B200" t="s">
        <v>779</v>
      </c>
      <c r="C200" t="s">
        <v>1146</v>
      </c>
      <c r="D200" t="s">
        <v>1217</v>
      </c>
    </row>
    <row r="201" spans="1:4">
      <c r="A201">
        <v>6001996</v>
      </c>
      <c r="B201" t="s">
        <v>780</v>
      </c>
      <c r="C201" t="s">
        <v>1146</v>
      </c>
      <c r="D201" t="s">
        <v>1217</v>
      </c>
    </row>
    <row r="202" spans="1:4">
      <c r="A202">
        <v>6002958</v>
      </c>
      <c r="B202" t="s">
        <v>764</v>
      </c>
      <c r="C202" t="s">
        <v>1146</v>
      </c>
      <c r="D202" t="s">
        <v>1217</v>
      </c>
    </row>
    <row r="203" spans="1:4">
      <c r="A203">
        <v>6001849</v>
      </c>
      <c r="B203" t="s">
        <v>772</v>
      </c>
      <c r="C203" t="s">
        <v>1146</v>
      </c>
      <c r="D203" t="s">
        <v>1217</v>
      </c>
    </row>
    <row r="204" spans="1:4">
      <c r="A204">
        <v>6003011</v>
      </c>
      <c r="B204" t="s">
        <v>716</v>
      </c>
      <c r="C204" t="s">
        <v>1146</v>
      </c>
      <c r="D204" t="s">
        <v>1217</v>
      </c>
    </row>
    <row r="205" spans="1:4">
      <c r="A205">
        <v>6001997</v>
      </c>
      <c r="B205" t="s">
        <v>768</v>
      </c>
      <c r="C205" t="s">
        <v>1146</v>
      </c>
      <c r="D205" t="s">
        <v>1217</v>
      </c>
    </row>
    <row r="206" spans="1:4">
      <c r="A206">
        <v>6001907</v>
      </c>
      <c r="B206" t="s">
        <v>791</v>
      </c>
      <c r="C206" t="s">
        <v>1146</v>
      </c>
      <c r="D206" t="s">
        <v>1217</v>
      </c>
    </row>
    <row r="207" spans="1:4">
      <c r="A207">
        <v>6001850</v>
      </c>
      <c r="B207" t="s">
        <v>771</v>
      </c>
      <c r="C207" t="s">
        <v>1146</v>
      </c>
      <c r="D207" t="s">
        <v>1217</v>
      </c>
    </row>
    <row r="208" spans="1:4">
      <c r="A208">
        <v>6003012</v>
      </c>
      <c r="B208" t="s">
        <v>744</v>
      </c>
      <c r="C208" t="s">
        <v>1146</v>
      </c>
      <c r="D208" t="s">
        <v>1217</v>
      </c>
    </row>
    <row r="209" spans="1:4">
      <c r="A209">
        <v>6003028</v>
      </c>
      <c r="B209" t="s">
        <v>762</v>
      </c>
      <c r="C209" t="s">
        <v>1146</v>
      </c>
      <c r="D209" t="s">
        <v>1217</v>
      </c>
    </row>
    <row r="210" spans="1:4">
      <c r="A210">
        <v>6003142</v>
      </c>
      <c r="B210" t="s">
        <v>750</v>
      </c>
      <c r="C210" t="s">
        <v>1146</v>
      </c>
      <c r="D210" t="s">
        <v>1217</v>
      </c>
    </row>
    <row r="211" spans="1:4">
      <c r="A211">
        <v>6002015</v>
      </c>
      <c r="B211" t="s">
        <v>719</v>
      </c>
      <c r="C211" t="s">
        <v>1146</v>
      </c>
      <c r="D211" t="s">
        <v>1217</v>
      </c>
    </row>
    <row r="212" spans="1:4">
      <c r="A212">
        <v>6003029</v>
      </c>
      <c r="B212" t="s">
        <v>752</v>
      </c>
      <c r="C212" t="s">
        <v>1146</v>
      </c>
      <c r="D212" t="s">
        <v>1217</v>
      </c>
    </row>
    <row r="213" spans="1:4">
      <c r="A213">
        <v>6003014</v>
      </c>
      <c r="B213" t="s">
        <v>765</v>
      </c>
      <c r="C213" t="s">
        <v>1146</v>
      </c>
      <c r="D213" t="s">
        <v>1217</v>
      </c>
    </row>
    <row r="214" spans="1:4">
      <c r="A214">
        <v>6001649</v>
      </c>
      <c r="B214" t="s">
        <v>747</v>
      </c>
      <c r="C214" t="s">
        <v>1146</v>
      </c>
      <c r="D214" t="s">
        <v>1217</v>
      </c>
    </row>
    <row r="215" spans="1:4">
      <c r="A215">
        <v>6002016</v>
      </c>
      <c r="B215" t="s">
        <v>714</v>
      </c>
      <c r="C215" t="s">
        <v>1146</v>
      </c>
      <c r="D215" t="s">
        <v>1217</v>
      </c>
    </row>
    <row r="216" spans="1:4">
      <c r="A216">
        <v>6000618</v>
      </c>
      <c r="B216" t="s">
        <v>801</v>
      </c>
      <c r="C216" t="s">
        <v>1146</v>
      </c>
      <c r="D216" t="s">
        <v>1217</v>
      </c>
    </row>
    <row r="217" spans="1:4">
      <c r="A217">
        <v>6000619</v>
      </c>
      <c r="B217" t="s">
        <v>706</v>
      </c>
      <c r="C217" t="s">
        <v>1146</v>
      </c>
      <c r="D217" t="s">
        <v>1217</v>
      </c>
    </row>
    <row r="218" spans="1:4">
      <c r="A218">
        <v>6000625</v>
      </c>
      <c r="B218" t="s">
        <v>751</v>
      </c>
      <c r="C218" t="s">
        <v>1146</v>
      </c>
      <c r="D218" t="s">
        <v>1217</v>
      </c>
    </row>
    <row r="219" spans="1:4">
      <c r="A219">
        <v>6003089</v>
      </c>
      <c r="B219" t="s">
        <v>761</v>
      </c>
      <c r="C219" t="s">
        <v>1146</v>
      </c>
      <c r="D219" t="s">
        <v>1217</v>
      </c>
    </row>
    <row r="220" spans="1:4">
      <c r="A220">
        <v>6000627</v>
      </c>
      <c r="B220" t="s">
        <v>691</v>
      </c>
      <c r="C220" t="s">
        <v>1146</v>
      </c>
      <c r="D220" t="s">
        <v>1217</v>
      </c>
    </row>
    <row r="221" spans="1:4">
      <c r="A221">
        <v>6002781</v>
      </c>
      <c r="B221" t="s">
        <v>748</v>
      </c>
      <c r="C221" t="s">
        <v>1146</v>
      </c>
      <c r="D221" t="s">
        <v>1217</v>
      </c>
    </row>
    <row r="222" spans="1:4">
      <c r="A222">
        <v>6000632</v>
      </c>
      <c r="B222" t="s">
        <v>695</v>
      </c>
      <c r="C222" t="s">
        <v>1146</v>
      </c>
      <c r="D222" t="s">
        <v>1217</v>
      </c>
    </row>
    <row r="223" spans="1:4">
      <c r="A223">
        <v>6000626</v>
      </c>
      <c r="B223" t="s">
        <v>741</v>
      </c>
      <c r="C223" t="s">
        <v>1146</v>
      </c>
      <c r="D223" t="s">
        <v>1217</v>
      </c>
    </row>
    <row r="224" spans="1:4">
      <c r="A224">
        <v>6002019</v>
      </c>
      <c r="B224" t="s">
        <v>749</v>
      </c>
      <c r="C224" t="s">
        <v>1146</v>
      </c>
      <c r="D224" t="s">
        <v>1217</v>
      </c>
    </row>
    <row r="225" spans="1:4">
      <c r="A225">
        <v>6000555</v>
      </c>
      <c r="B225" t="s">
        <v>742</v>
      </c>
      <c r="C225" t="s">
        <v>1146</v>
      </c>
      <c r="D225" t="s">
        <v>1217</v>
      </c>
    </row>
    <row r="226" spans="1:4">
      <c r="A226">
        <v>6000630</v>
      </c>
      <c r="B226" t="s">
        <v>709</v>
      </c>
      <c r="C226" t="s">
        <v>1146</v>
      </c>
      <c r="D226" t="s">
        <v>1217</v>
      </c>
    </row>
    <row r="227" spans="1:4">
      <c r="A227">
        <v>6000623</v>
      </c>
      <c r="B227" t="s">
        <v>731</v>
      </c>
      <c r="C227" t="s">
        <v>1146</v>
      </c>
      <c r="D227" t="s">
        <v>1217</v>
      </c>
    </row>
    <row r="228" spans="1:4">
      <c r="A228">
        <v>6002842</v>
      </c>
      <c r="B228" t="s">
        <v>734</v>
      </c>
      <c r="C228" t="s">
        <v>1146</v>
      </c>
      <c r="D228" t="s">
        <v>1217</v>
      </c>
    </row>
    <row r="229" spans="1:4">
      <c r="A229">
        <v>6002575</v>
      </c>
      <c r="B229" t="s">
        <v>732</v>
      </c>
      <c r="C229" t="s">
        <v>1146</v>
      </c>
      <c r="D229" t="s">
        <v>1217</v>
      </c>
    </row>
    <row r="230" spans="1:4">
      <c r="A230">
        <v>6002940</v>
      </c>
      <c r="B230" t="s">
        <v>733</v>
      </c>
      <c r="C230" t="s">
        <v>1146</v>
      </c>
      <c r="D230" t="s">
        <v>1217</v>
      </c>
    </row>
    <row r="231" spans="1:4">
      <c r="A231">
        <v>6003117</v>
      </c>
      <c r="B231" t="s">
        <v>720</v>
      </c>
      <c r="C231" t="s">
        <v>1146</v>
      </c>
      <c r="D231" t="s">
        <v>1217</v>
      </c>
    </row>
    <row r="232" spans="1:4">
      <c r="A232">
        <v>6003131</v>
      </c>
      <c r="B232" t="s">
        <v>697</v>
      </c>
      <c r="C232" t="s">
        <v>1146</v>
      </c>
      <c r="D232" t="s">
        <v>1217</v>
      </c>
    </row>
    <row r="233" spans="1:4">
      <c r="A233">
        <v>6003112</v>
      </c>
      <c r="B233" t="s">
        <v>718</v>
      </c>
      <c r="C233" t="s">
        <v>1146</v>
      </c>
      <c r="D233" t="s">
        <v>1217</v>
      </c>
    </row>
    <row r="234" spans="1:4">
      <c r="A234">
        <v>6002386</v>
      </c>
      <c r="B234" t="s">
        <v>812</v>
      </c>
      <c r="C234" t="s">
        <v>1152</v>
      </c>
      <c r="D234" t="s">
        <v>1217</v>
      </c>
    </row>
    <row r="235" spans="1:4">
      <c r="A235">
        <v>6001652</v>
      </c>
      <c r="B235" t="s">
        <v>816</v>
      </c>
      <c r="C235" t="s">
        <v>1152</v>
      </c>
      <c r="D235" t="s">
        <v>1217</v>
      </c>
    </row>
    <row r="236" spans="1:4">
      <c r="A236">
        <v>6001654</v>
      </c>
      <c r="B236" t="s">
        <v>805</v>
      </c>
      <c r="C236" t="s">
        <v>1152</v>
      </c>
      <c r="D236" t="s">
        <v>1217</v>
      </c>
    </row>
    <row r="237" spans="1:4">
      <c r="A237">
        <v>6000671</v>
      </c>
      <c r="B237" t="s">
        <v>947</v>
      </c>
      <c r="C237" t="s">
        <v>1152</v>
      </c>
      <c r="D237" t="s">
        <v>1217</v>
      </c>
    </row>
    <row r="238" spans="1:4">
      <c r="A238">
        <v>6000673</v>
      </c>
      <c r="B238" t="s">
        <v>1024</v>
      </c>
      <c r="C238" t="s">
        <v>1152</v>
      </c>
      <c r="D238" t="s">
        <v>1217</v>
      </c>
    </row>
    <row r="239" spans="1:4">
      <c r="A239">
        <v>6000674</v>
      </c>
      <c r="B239" t="s">
        <v>1014</v>
      </c>
      <c r="C239" t="s">
        <v>1152</v>
      </c>
      <c r="D239" t="s">
        <v>1217</v>
      </c>
    </row>
    <row r="240" spans="1:4">
      <c r="A240">
        <v>6000678</v>
      </c>
      <c r="B240" t="s">
        <v>787</v>
      </c>
      <c r="C240" t="s">
        <v>1152</v>
      </c>
      <c r="D240" t="s">
        <v>1217</v>
      </c>
    </row>
    <row r="241" spans="1:4">
      <c r="A241">
        <v>6000680</v>
      </c>
      <c r="B241" t="s">
        <v>782</v>
      </c>
      <c r="C241" t="s">
        <v>1152</v>
      </c>
      <c r="D241" t="s">
        <v>1217</v>
      </c>
    </row>
    <row r="242" spans="1:4">
      <c r="A242">
        <v>6000665</v>
      </c>
      <c r="B242" t="s">
        <v>792</v>
      </c>
      <c r="C242" t="s">
        <v>1152</v>
      </c>
      <c r="D242" t="s">
        <v>1217</v>
      </c>
    </row>
    <row r="243" spans="1:4">
      <c r="A243">
        <v>6000666</v>
      </c>
      <c r="B243" t="s">
        <v>790</v>
      </c>
      <c r="C243" t="s">
        <v>1152</v>
      </c>
      <c r="D243" t="s">
        <v>1217</v>
      </c>
    </row>
    <row r="244" spans="1:4">
      <c r="A244">
        <v>6003051</v>
      </c>
      <c r="B244" t="s">
        <v>753</v>
      </c>
      <c r="C244" t="s">
        <v>1152</v>
      </c>
      <c r="D244" t="s">
        <v>1217</v>
      </c>
    </row>
    <row r="245" spans="1:4">
      <c r="A245">
        <v>6000688</v>
      </c>
      <c r="B245" t="s">
        <v>774</v>
      </c>
      <c r="C245" t="s">
        <v>1152</v>
      </c>
      <c r="D245" t="s">
        <v>1217</v>
      </c>
    </row>
    <row r="246" spans="1:4">
      <c r="A246">
        <v>6001892</v>
      </c>
      <c r="B246" t="s">
        <v>815</v>
      </c>
      <c r="C246" t="s">
        <v>1152</v>
      </c>
      <c r="D246" t="s">
        <v>1217</v>
      </c>
    </row>
    <row r="247" spans="1:4">
      <c r="A247">
        <v>6000684</v>
      </c>
      <c r="B247" t="s">
        <v>699</v>
      </c>
      <c r="C247" t="s">
        <v>1152</v>
      </c>
      <c r="D247" t="s">
        <v>1217</v>
      </c>
    </row>
    <row r="248" spans="1:4">
      <c r="A248">
        <v>6001767</v>
      </c>
      <c r="B248" t="s">
        <v>1045</v>
      </c>
      <c r="C248" t="s">
        <v>1152</v>
      </c>
      <c r="D248" t="s">
        <v>1217</v>
      </c>
    </row>
    <row r="249" spans="1:4">
      <c r="A249">
        <v>6002688</v>
      </c>
      <c r="B249" t="s">
        <v>1044</v>
      </c>
      <c r="C249" t="s">
        <v>1152</v>
      </c>
      <c r="D249" t="s">
        <v>1217</v>
      </c>
    </row>
    <row r="250" spans="1:4">
      <c r="A250">
        <v>6000687</v>
      </c>
      <c r="B250" t="s">
        <v>965</v>
      </c>
      <c r="C250" t="s">
        <v>1152</v>
      </c>
      <c r="D250" t="s">
        <v>1217</v>
      </c>
    </row>
    <row r="251" spans="1:4">
      <c r="A251">
        <v>6002080</v>
      </c>
      <c r="B251" t="s">
        <v>952</v>
      </c>
      <c r="C251" t="s">
        <v>1152</v>
      </c>
      <c r="D251" t="s">
        <v>1217</v>
      </c>
    </row>
    <row r="252" spans="1:4">
      <c r="A252">
        <v>6000689</v>
      </c>
      <c r="B252" t="s">
        <v>928</v>
      </c>
      <c r="C252" t="s">
        <v>1152</v>
      </c>
      <c r="D252" t="s">
        <v>1217</v>
      </c>
    </row>
    <row r="253" spans="1:4">
      <c r="A253">
        <v>6000690</v>
      </c>
      <c r="B253" t="s">
        <v>865</v>
      </c>
      <c r="C253" t="s">
        <v>1152</v>
      </c>
      <c r="D253" t="s">
        <v>1217</v>
      </c>
    </row>
    <row r="254" spans="1:4">
      <c r="A254">
        <v>6000700</v>
      </c>
      <c r="B254" t="s">
        <v>855</v>
      </c>
      <c r="C254" t="s">
        <v>1152</v>
      </c>
      <c r="D254" t="s">
        <v>1217</v>
      </c>
    </row>
    <row r="255" spans="1:4">
      <c r="A255">
        <v>6002401</v>
      </c>
      <c r="B255" t="s">
        <v>1085</v>
      </c>
      <c r="C255" t="s">
        <v>1152</v>
      </c>
      <c r="D255" t="s">
        <v>1217</v>
      </c>
    </row>
    <row r="256" spans="1:4">
      <c r="A256">
        <v>6000691</v>
      </c>
      <c r="B256" t="s">
        <v>822</v>
      </c>
      <c r="C256" t="s">
        <v>1152</v>
      </c>
      <c r="D256" t="s">
        <v>1217</v>
      </c>
    </row>
    <row r="257" spans="1:4">
      <c r="A257">
        <v>6002100</v>
      </c>
      <c r="B257" t="s">
        <v>811</v>
      </c>
      <c r="C257" t="s">
        <v>1152</v>
      </c>
      <c r="D257" t="s">
        <v>1217</v>
      </c>
    </row>
    <row r="258" spans="1:4">
      <c r="A258">
        <v>6000686</v>
      </c>
      <c r="B258" t="s">
        <v>1065</v>
      </c>
      <c r="C258" t="s">
        <v>1152</v>
      </c>
      <c r="D258" t="s">
        <v>1217</v>
      </c>
    </row>
    <row r="259" spans="1:4">
      <c r="A259">
        <v>6000701</v>
      </c>
      <c r="B259" t="s">
        <v>1038</v>
      </c>
      <c r="C259" t="s">
        <v>1152</v>
      </c>
      <c r="D259" t="s">
        <v>1217</v>
      </c>
    </row>
    <row r="260" spans="1:4">
      <c r="A260">
        <v>6003006</v>
      </c>
      <c r="B260" t="s">
        <v>807</v>
      </c>
      <c r="C260" t="s">
        <v>1152</v>
      </c>
      <c r="D260" t="s">
        <v>1217</v>
      </c>
    </row>
    <row r="261" spans="1:4">
      <c r="A261">
        <v>6000699</v>
      </c>
      <c r="B261" t="s">
        <v>777</v>
      </c>
      <c r="C261" t="s">
        <v>1152</v>
      </c>
      <c r="D261" t="s">
        <v>1217</v>
      </c>
    </row>
    <row r="262" spans="1:4">
      <c r="A262">
        <v>6000708</v>
      </c>
      <c r="B262" t="s">
        <v>968</v>
      </c>
      <c r="C262" t="s">
        <v>1152</v>
      </c>
      <c r="D262" t="s">
        <v>1217</v>
      </c>
    </row>
    <row r="263" spans="1:4">
      <c r="A263">
        <v>6000707</v>
      </c>
      <c r="B263" t="s">
        <v>967</v>
      </c>
      <c r="C263" t="s">
        <v>1152</v>
      </c>
      <c r="D263" t="s">
        <v>1217</v>
      </c>
    </row>
    <row r="264" spans="1:4">
      <c r="A264">
        <v>6001656</v>
      </c>
      <c r="B264" t="s">
        <v>1015</v>
      </c>
      <c r="C264" t="s">
        <v>1170</v>
      </c>
      <c r="D264" t="s">
        <v>1217</v>
      </c>
    </row>
    <row r="265" spans="1:4">
      <c r="A265">
        <v>7500012</v>
      </c>
      <c r="B265" t="s">
        <v>895</v>
      </c>
      <c r="C265" t="s">
        <v>1150</v>
      </c>
      <c r="D265" t="s">
        <v>1217</v>
      </c>
    </row>
    <row r="266" spans="1:4">
      <c r="A266">
        <v>7500013</v>
      </c>
      <c r="B266" t="s">
        <v>896</v>
      </c>
      <c r="C266" t="s">
        <v>1150</v>
      </c>
      <c r="D266" t="s">
        <v>1217</v>
      </c>
    </row>
    <row r="267" spans="1:4">
      <c r="A267">
        <v>6002445</v>
      </c>
      <c r="B267" t="s">
        <v>813</v>
      </c>
      <c r="C267" t="s">
        <v>1150</v>
      </c>
      <c r="D267" t="s">
        <v>1217</v>
      </c>
    </row>
    <row r="268" spans="1:4">
      <c r="A268">
        <v>6002444</v>
      </c>
      <c r="B268" t="s">
        <v>814</v>
      </c>
      <c r="C268" t="s">
        <v>1150</v>
      </c>
      <c r="D268" t="s">
        <v>1217</v>
      </c>
    </row>
    <row r="269" spans="1:4">
      <c r="A269">
        <v>7500722</v>
      </c>
      <c r="B269" t="s">
        <v>686</v>
      </c>
      <c r="C269" t="s">
        <v>1150</v>
      </c>
      <c r="D269" t="s">
        <v>1217</v>
      </c>
    </row>
    <row r="270" spans="1:4">
      <c r="A270">
        <v>7500723</v>
      </c>
      <c r="B270" t="s">
        <v>687</v>
      </c>
      <c r="C270" t="s">
        <v>1150</v>
      </c>
      <c r="D270" t="s">
        <v>1217</v>
      </c>
    </row>
    <row r="271" spans="1:4">
      <c r="A271">
        <v>7500453</v>
      </c>
      <c r="B271" t="s">
        <v>783</v>
      </c>
      <c r="C271" t="s">
        <v>1150</v>
      </c>
      <c r="D271" t="s">
        <v>1217</v>
      </c>
    </row>
    <row r="272" spans="1:4">
      <c r="A272">
        <v>7500415</v>
      </c>
      <c r="B272" t="s">
        <v>784</v>
      </c>
      <c r="C272" t="s">
        <v>1150</v>
      </c>
      <c r="D272" t="s">
        <v>1217</v>
      </c>
    </row>
    <row r="273" spans="1:4">
      <c r="A273">
        <v>7501154</v>
      </c>
      <c r="B273" t="s">
        <v>754</v>
      </c>
      <c r="C273" t="s">
        <v>1150</v>
      </c>
      <c r="D273" t="s">
        <v>1217</v>
      </c>
    </row>
    <row r="274" spans="1:4">
      <c r="A274">
        <v>7501155</v>
      </c>
      <c r="B274" t="s">
        <v>755</v>
      </c>
      <c r="C274" t="s">
        <v>1150</v>
      </c>
      <c r="D274" t="s">
        <v>1217</v>
      </c>
    </row>
    <row r="275" spans="1:4">
      <c r="A275">
        <v>7501156</v>
      </c>
      <c r="B275" t="s">
        <v>756</v>
      </c>
      <c r="C275" t="s">
        <v>1150</v>
      </c>
      <c r="D275" t="s">
        <v>1217</v>
      </c>
    </row>
    <row r="276" spans="1:4">
      <c r="A276">
        <v>7501157</v>
      </c>
      <c r="B276" t="s">
        <v>757</v>
      </c>
      <c r="C276" t="s">
        <v>1150</v>
      </c>
      <c r="D276" t="s">
        <v>1217</v>
      </c>
    </row>
    <row r="277" spans="1:4">
      <c r="A277">
        <v>7501158</v>
      </c>
      <c r="B277" t="s">
        <v>758</v>
      </c>
      <c r="C277" t="s">
        <v>1150</v>
      </c>
      <c r="D277" t="s">
        <v>1217</v>
      </c>
    </row>
    <row r="278" spans="1:4">
      <c r="A278">
        <v>7501159</v>
      </c>
      <c r="B278" t="s">
        <v>759</v>
      </c>
      <c r="C278" t="s">
        <v>1150</v>
      </c>
      <c r="D278" t="s">
        <v>1217</v>
      </c>
    </row>
    <row r="279" spans="1:4">
      <c r="A279">
        <v>7501160</v>
      </c>
      <c r="B279" t="s">
        <v>795</v>
      </c>
      <c r="C279" t="s">
        <v>1150</v>
      </c>
      <c r="D279" t="s">
        <v>1217</v>
      </c>
    </row>
    <row r="280" spans="1:4">
      <c r="A280">
        <v>7500454</v>
      </c>
      <c r="B280" t="s">
        <v>823</v>
      </c>
      <c r="C280" t="s">
        <v>1150</v>
      </c>
      <c r="D280" t="s">
        <v>1217</v>
      </c>
    </row>
    <row r="281" spans="1:4">
      <c r="A281">
        <v>7501161</v>
      </c>
      <c r="B281" t="s">
        <v>796</v>
      </c>
      <c r="C281" t="s">
        <v>1150</v>
      </c>
      <c r="D281" t="s">
        <v>1217</v>
      </c>
    </row>
    <row r="282" spans="1:4">
      <c r="A282">
        <v>7500545</v>
      </c>
      <c r="B282" t="s">
        <v>824</v>
      </c>
      <c r="C282" t="s">
        <v>1150</v>
      </c>
      <c r="D282" t="s">
        <v>1217</v>
      </c>
    </row>
    <row r="283" spans="1:4">
      <c r="A283">
        <v>7501162</v>
      </c>
      <c r="B283" t="s">
        <v>797</v>
      </c>
      <c r="C283" t="s">
        <v>1150</v>
      </c>
      <c r="D283" t="s">
        <v>1217</v>
      </c>
    </row>
    <row r="284" spans="1:4">
      <c r="A284">
        <v>7501163</v>
      </c>
      <c r="B284" t="s">
        <v>798</v>
      </c>
      <c r="C284" t="s">
        <v>1150</v>
      </c>
      <c r="D284" t="s">
        <v>1217</v>
      </c>
    </row>
    <row r="285" spans="1:4">
      <c r="A285">
        <v>7500521</v>
      </c>
      <c r="B285" t="s">
        <v>894</v>
      </c>
      <c r="C285" t="s">
        <v>1150</v>
      </c>
      <c r="D285" t="s">
        <v>1217</v>
      </c>
    </row>
    <row r="286" spans="1:4">
      <c r="A286">
        <v>7500449</v>
      </c>
      <c r="B286" t="s">
        <v>819</v>
      </c>
      <c r="C286" t="s">
        <v>1150</v>
      </c>
      <c r="D286" t="s">
        <v>1217</v>
      </c>
    </row>
    <row r="287" spans="1:4">
      <c r="A287">
        <v>7500039</v>
      </c>
      <c r="B287" t="s">
        <v>820</v>
      </c>
      <c r="C287" t="s">
        <v>1150</v>
      </c>
      <c r="D287" t="s">
        <v>1217</v>
      </c>
    </row>
    <row r="288" spans="1:4">
      <c r="A288">
        <v>7500054</v>
      </c>
      <c r="B288" t="s">
        <v>810</v>
      </c>
      <c r="C288" t="s">
        <v>1150</v>
      </c>
      <c r="D288" t="s">
        <v>1217</v>
      </c>
    </row>
    <row r="289" spans="1:4">
      <c r="A289">
        <v>7500070</v>
      </c>
      <c r="B289" t="s">
        <v>778</v>
      </c>
      <c r="C289" t="s">
        <v>1150</v>
      </c>
      <c r="D289" t="s">
        <v>1217</v>
      </c>
    </row>
    <row r="290" spans="1:4">
      <c r="A290">
        <v>7500071</v>
      </c>
      <c r="B290" t="s">
        <v>736</v>
      </c>
      <c r="C290" t="s">
        <v>1150</v>
      </c>
      <c r="D290" t="s">
        <v>1217</v>
      </c>
    </row>
    <row r="291" spans="1:4">
      <c r="A291">
        <v>7500072</v>
      </c>
      <c r="B291" t="s">
        <v>735</v>
      </c>
      <c r="C291" t="s">
        <v>1150</v>
      </c>
      <c r="D291" t="s">
        <v>1217</v>
      </c>
    </row>
    <row r="292" spans="1:4">
      <c r="A292">
        <v>7500078</v>
      </c>
      <c r="B292" t="s">
        <v>730</v>
      </c>
      <c r="C292" t="s">
        <v>1150</v>
      </c>
      <c r="D292" t="s">
        <v>1217</v>
      </c>
    </row>
    <row r="293" spans="1:4">
      <c r="A293">
        <v>7500080</v>
      </c>
      <c r="B293" t="s">
        <v>832</v>
      </c>
      <c r="C293" t="s">
        <v>1150</v>
      </c>
      <c r="D293" t="s">
        <v>1217</v>
      </c>
    </row>
    <row r="294" spans="1:4">
      <c r="A294">
        <v>7500270</v>
      </c>
      <c r="B294" t="s">
        <v>828</v>
      </c>
      <c r="C294" t="s">
        <v>1150</v>
      </c>
      <c r="D294" t="s">
        <v>1217</v>
      </c>
    </row>
    <row r="295" spans="1:4">
      <c r="A295">
        <v>7500271</v>
      </c>
      <c r="B295" t="s">
        <v>827</v>
      </c>
      <c r="C295" t="s">
        <v>1150</v>
      </c>
      <c r="D295" t="s">
        <v>1217</v>
      </c>
    </row>
    <row r="296" spans="1:4">
      <c r="A296">
        <v>7500081</v>
      </c>
      <c r="B296" t="s">
        <v>847</v>
      </c>
      <c r="C296" t="s">
        <v>1150</v>
      </c>
      <c r="D296" t="s">
        <v>1217</v>
      </c>
    </row>
    <row r="297" spans="1:4">
      <c r="A297">
        <v>7500089</v>
      </c>
      <c r="B297" t="s">
        <v>848</v>
      </c>
      <c r="C297" t="s">
        <v>1150</v>
      </c>
      <c r="D297" t="s">
        <v>1217</v>
      </c>
    </row>
    <row r="298" spans="1:4">
      <c r="A298">
        <v>7500777</v>
      </c>
      <c r="B298" t="s">
        <v>767</v>
      </c>
      <c r="C298" t="s">
        <v>1150</v>
      </c>
      <c r="D298" t="s">
        <v>1217</v>
      </c>
    </row>
    <row r="299" spans="1:4">
      <c r="A299">
        <v>7500819</v>
      </c>
      <c r="B299" t="s">
        <v>770</v>
      </c>
      <c r="C299" t="s">
        <v>1150</v>
      </c>
      <c r="D299" t="s">
        <v>1217</v>
      </c>
    </row>
    <row r="300" spans="1:4">
      <c r="A300">
        <v>7500782</v>
      </c>
      <c r="B300" t="s">
        <v>766</v>
      </c>
      <c r="C300" t="s">
        <v>1150</v>
      </c>
      <c r="D300" t="s">
        <v>1217</v>
      </c>
    </row>
    <row r="301" spans="1:4">
      <c r="A301">
        <v>7500355</v>
      </c>
      <c r="B301" t="s">
        <v>743</v>
      </c>
      <c r="C301" t="s">
        <v>1150</v>
      </c>
      <c r="D301" t="s">
        <v>1217</v>
      </c>
    </row>
    <row r="302" spans="1:4">
      <c r="A302">
        <v>7500178</v>
      </c>
      <c r="B302" t="s">
        <v>857</v>
      </c>
      <c r="C302" t="s">
        <v>1150</v>
      </c>
      <c r="D302" t="s">
        <v>1217</v>
      </c>
    </row>
    <row r="303" spans="1:4">
      <c r="A303">
        <v>7500179</v>
      </c>
      <c r="B303" t="s">
        <v>858</v>
      </c>
      <c r="C303" t="s">
        <v>1150</v>
      </c>
      <c r="D303" t="s">
        <v>1217</v>
      </c>
    </row>
    <row r="304" spans="1:4">
      <c r="A304">
        <v>7500582</v>
      </c>
      <c r="B304" t="s">
        <v>850</v>
      </c>
      <c r="C304" t="s">
        <v>1150</v>
      </c>
      <c r="D304" t="s">
        <v>1217</v>
      </c>
    </row>
    <row r="305" spans="1:4">
      <c r="A305">
        <v>6001749</v>
      </c>
      <c r="B305" t="s">
        <v>873</v>
      </c>
      <c r="C305" t="s">
        <v>1150</v>
      </c>
      <c r="D305" t="s">
        <v>1217</v>
      </c>
    </row>
    <row r="306" spans="1:4">
      <c r="A306">
        <v>7500663</v>
      </c>
      <c r="B306" t="s">
        <v>707</v>
      </c>
      <c r="C306" t="s">
        <v>1150</v>
      </c>
      <c r="D306" t="s">
        <v>1217</v>
      </c>
    </row>
    <row r="307" spans="1:4">
      <c r="A307">
        <v>7501065</v>
      </c>
      <c r="B307" t="s">
        <v>728</v>
      </c>
      <c r="C307" t="s">
        <v>1150</v>
      </c>
      <c r="D307" t="s">
        <v>1217</v>
      </c>
    </row>
    <row r="308" spans="1:4">
      <c r="A308">
        <v>7500107</v>
      </c>
      <c r="B308" t="s">
        <v>803</v>
      </c>
      <c r="C308" t="s">
        <v>1150</v>
      </c>
      <c r="D308" t="s">
        <v>1217</v>
      </c>
    </row>
    <row r="309" spans="1:4">
      <c r="A309">
        <v>7500019</v>
      </c>
      <c r="B309" t="s">
        <v>802</v>
      </c>
      <c r="C309" t="s">
        <v>1150</v>
      </c>
      <c r="D309" t="s">
        <v>1217</v>
      </c>
    </row>
    <row r="310" spans="1:4">
      <c r="A310">
        <v>7500021</v>
      </c>
      <c r="B310" t="s">
        <v>793</v>
      </c>
      <c r="C310" t="s">
        <v>1150</v>
      </c>
      <c r="D310" t="s">
        <v>1217</v>
      </c>
    </row>
    <row r="311" spans="1:4">
      <c r="A311">
        <v>7500023</v>
      </c>
      <c r="B311" t="s">
        <v>786</v>
      </c>
      <c r="C311" t="s">
        <v>1150</v>
      </c>
      <c r="D311" t="s">
        <v>1217</v>
      </c>
    </row>
    <row r="312" spans="1:4">
      <c r="A312">
        <v>7500496</v>
      </c>
      <c r="B312" t="s">
        <v>729</v>
      </c>
      <c r="C312" t="s">
        <v>1150</v>
      </c>
      <c r="D312" t="s">
        <v>1217</v>
      </c>
    </row>
    <row r="313" spans="1:4">
      <c r="A313">
        <v>7501083</v>
      </c>
      <c r="B313" t="s">
        <v>726</v>
      </c>
      <c r="C313" t="s">
        <v>1150</v>
      </c>
      <c r="D313" t="s">
        <v>1217</v>
      </c>
    </row>
    <row r="314" spans="1:4">
      <c r="A314">
        <v>7501164</v>
      </c>
      <c r="B314" t="s">
        <v>722</v>
      </c>
      <c r="C314" t="s">
        <v>1150</v>
      </c>
      <c r="D314" t="s">
        <v>1217</v>
      </c>
    </row>
    <row r="315" spans="1:4">
      <c r="A315">
        <v>7501084</v>
      </c>
      <c r="B315" t="s">
        <v>708</v>
      </c>
      <c r="C315" t="s">
        <v>1150</v>
      </c>
      <c r="D315" t="s">
        <v>1217</v>
      </c>
    </row>
    <row r="316" spans="1:4">
      <c r="A316">
        <v>7501085</v>
      </c>
      <c r="B316" t="s">
        <v>727</v>
      </c>
      <c r="C316" t="s">
        <v>1150</v>
      </c>
      <c r="D316" t="s">
        <v>1217</v>
      </c>
    </row>
    <row r="317" spans="1:4">
      <c r="A317">
        <v>7500503</v>
      </c>
      <c r="B317" t="s">
        <v>713</v>
      </c>
      <c r="C317" t="s">
        <v>1150</v>
      </c>
      <c r="D317" t="s">
        <v>1217</v>
      </c>
    </row>
    <row r="318" spans="1:4">
      <c r="A318">
        <v>7501165</v>
      </c>
      <c r="B318" t="s">
        <v>700</v>
      </c>
      <c r="C318" t="s">
        <v>1150</v>
      </c>
      <c r="D318" t="s">
        <v>1217</v>
      </c>
    </row>
    <row r="319" spans="1:4">
      <c r="A319">
        <v>7500512</v>
      </c>
      <c r="B319" t="s">
        <v>704</v>
      </c>
      <c r="C319" t="s">
        <v>1150</v>
      </c>
      <c r="D319" t="s">
        <v>1217</v>
      </c>
    </row>
    <row r="320" spans="1:4">
      <c r="A320">
        <v>7500477</v>
      </c>
      <c r="B320" t="s">
        <v>701</v>
      </c>
      <c r="C320" t="s">
        <v>1150</v>
      </c>
      <c r="D320" t="s">
        <v>1217</v>
      </c>
    </row>
    <row r="321" spans="1:4">
      <c r="A321">
        <v>7501166</v>
      </c>
      <c r="B321" t="s">
        <v>702</v>
      </c>
      <c r="C321" t="s">
        <v>1150</v>
      </c>
      <c r="D321" t="s">
        <v>1217</v>
      </c>
    </row>
    <row r="322" spans="1:4">
      <c r="A322">
        <v>7501086</v>
      </c>
      <c r="B322" t="s">
        <v>710</v>
      </c>
      <c r="C322" t="s">
        <v>1150</v>
      </c>
      <c r="D322" t="s">
        <v>1217</v>
      </c>
    </row>
    <row r="323" spans="1:4">
      <c r="A323">
        <v>7501167</v>
      </c>
      <c r="B323" t="s">
        <v>723</v>
      </c>
      <c r="C323" t="s">
        <v>1150</v>
      </c>
      <c r="D323" t="s">
        <v>1217</v>
      </c>
    </row>
    <row r="324" spans="1:4">
      <c r="A324">
        <v>7501168</v>
      </c>
      <c r="B324" t="s">
        <v>724</v>
      </c>
      <c r="C324" t="s">
        <v>1150</v>
      </c>
      <c r="D324" t="s">
        <v>1217</v>
      </c>
    </row>
    <row r="325" spans="1:4">
      <c r="A325">
        <v>7501169</v>
      </c>
      <c r="B325" t="s">
        <v>725</v>
      </c>
      <c r="C325" t="s">
        <v>1150</v>
      </c>
      <c r="D325" t="s">
        <v>1217</v>
      </c>
    </row>
    <row r="326" spans="1:4">
      <c r="A326">
        <v>7500482</v>
      </c>
      <c r="B326" t="s">
        <v>711</v>
      </c>
      <c r="C326" t="s">
        <v>1150</v>
      </c>
      <c r="D326" t="s">
        <v>1217</v>
      </c>
    </row>
    <row r="327" spans="1:4">
      <c r="A327">
        <v>7501188</v>
      </c>
      <c r="B327" t="s">
        <v>3081</v>
      </c>
      <c r="C327" t="str">
        <f>TRIM(MID(SUBSTITUTE(B327," ",REPT(" ",100)),2*100+1,100))</f>
        <v>NG</v>
      </c>
      <c r="D327" t="s">
        <v>1217</v>
      </c>
    </row>
    <row r="328" spans="1:4">
      <c r="A328">
        <v>7501189</v>
      </c>
      <c r="B328" t="s">
        <v>3082</v>
      </c>
      <c r="C328" t="str">
        <f>TRIM(MID(SUBSTITUTE(B328," ",REPT(" ",100)),2*100+1,100))</f>
        <v>BLC</v>
      </c>
      <c r="D328" t="s">
        <v>1217</v>
      </c>
    </row>
    <row r="329" spans="1:4">
      <c r="A329">
        <v>8001947</v>
      </c>
      <c r="B329" t="s">
        <v>1023</v>
      </c>
      <c r="C329" t="s">
        <v>1169</v>
      </c>
      <c r="D329" t="s">
        <v>1217</v>
      </c>
    </row>
    <row r="330" spans="1:4">
      <c r="A330">
        <v>8001664</v>
      </c>
      <c r="B330" t="s">
        <v>1131</v>
      </c>
      <c r="C330" t="s">
        <v>1169</v>
      </c>
      <c r="D330" t="s">
        <v>1217</v>
      </c>
    </row>
    <row r="331" spans="1:4">
      <c r="A331">
        <v>8001400</v>
      </c>
      <c r="B331" t="s">
        <v>1130</v>
      </c>
      <c r="C331" t="s">
        <v>1169</v>
      </c>
      <c r="D331" t="s">
        <v>1217</v>
      </c>
    </row>
    <row r="332" spans="1:4">
      <c r="A332">
        <v>8001687</v>
      </c>
      <c r="B332" t="s">
        <v>1112</v>
      </c>
      <c r="C332" t="s">
        <v>1169</v>
      </c>
      <c r="D332" t="s">
        <v>1217</v>
      </c>
    </row>
    <row r="333" spans="1:4">
      <c r="A333">
        <v>8001964</v>
      </c>
      <c r="B333" t="s">
        <v>994</v>
      </c>
      <c r="C333" t="s">
        <v>1169</v>
      </c>
      <c r="D333" t="s">
        <v>1217</v>
      </c>
    </row>
    <row r="334" spans="1:4">
      <c r="A334">
        <v>6001751</v>
      </c>
      <c r="B334" t="s">
        <v>806</v>
      </c>
      <c r="C334" t="s">
        <v>1151</v>
      </c>
      <c r="D334" t="s">
        <v>1217</v>
      </c>
    </row>
    <row r="335" spans="1:4">
      <c r="A335">
        <v>6000734</v>
      </c>
      <c r="B335" t="s">
        <v>694</v>
      </c>
      <c r="C335" t="s">
        <v>1151</v>
      </c>
      <c r="D335" t="s">
        <v>1217</v>
      </c>
    </row>
    <row r="336" spans="1:4">
      <c r="A336">
        <v>6002955</v>
      </c>
      <c r="B336" t="s">
        <v>781</v>
      </c>
      <c r="C336" t="s">
        <v>1151</v>
      </c>
      <c r="D336" t="s">
        <v>1217</v>
      </c>
    </row>
    <row r="337" spans="1:4">
      <c r="A337">
        <v>6002919</v>
      </c>
      <c r="B337" t="s">
        <v>821</v>
      </c>
      <c r="C337" t="s">
        <v>1151</v>
      </c>
      <c r="D337" t="s">
        <v>1217</v>
      </c>
    </row>
    <row r="338" spans="1:4">
      <c r="A338">
        <v>6002451</v>
      </c>
      <c r="B338" t="s">
        <v>961</v>
      </c>
      <c r="C338" t="s">
        <v>1168</v>
      </c>
      <c r="D338" t="s">
        <v>1217</v>
      </c>
    </row>
    <row r="339" spans="1:4">
      <c r="A339">
        <v>7500526</v>
      </c>
      <c r="B339" t="s">
        <v>463</v>
      </c>
      <c r="C339" t="s">
        <v>340</v>
      </c>
      <c r="D339" t="s">
        <v>1297</v>
      </c>
    </row>
    <row r="340" spans="1:4">
      <c r="A340">
        <v>7500692</v>
      </c>
      <c r="B340" t="s">
        <v>497</v>
      </c>
      <c r="C340" t="s">
        <v>340</v>
      </c>
      <c r="D340" t="s">
        <v>1297</v>
      </c>
    </row>
    <row r="341" spans="1:4">
      <c r="A341">
        <v>7501001</v>
      </c>
      <c r="B341" t="s">
        <v>505</v>
      </c>
      <c r="C341" t="s">
        <v>340</v>
      </c>
      <c r="D341" t="s">
        <v>1297</v>
      </c>
    </row>
    <row r="342" spans="1:4">
      <c r="A342">
        <v>7500958</v>
      </c>
      <c r="B342" t="s">
        <v>467</v>
      </c>
      <c r="C342" t="s">
        <v>340</v>
      </c>
      <c r="D342" t="s">
        <v>1297</v>
      </c>
    </row>
    <row r="343" spans="1:4">
      <c r="A343">
        <v>7500693</v>
      </c>
      <c r="B343" t="s">
        <v>498</v>
      </c>
      <c r="C343" t="s">
        <v>340</v>
      </c>
      <c r="D343" t="s">
        <v>1297</v>
      </c>
    </row>
    <row r="344" spans="1:4">
      <c r="A344">
        <v>7500676</v>
      </c>
      <c r="B344" t="s">
        <v>511</v>
      </c>
      <c r="C344" t="s">
        <v>340</v>
      </c>
      <c r="D344" t="s">
        <v>1297</v>
      </c>
    </row>
    <row r="345" spans="1:4">
      <c r="A345">
        <v>7500437</v>
      </c>
      <c r="B345" t="s">
        <v>473</v>
      </c>
      <c r="C345" t="s">
        <v>340</v>
      </c>
      <c r="D345" t="s">
        <v>1297</v>
      </c>
    </row>
    <row r="346" spans="1:4">
      <c r="A346">
        <v>7500668</v>
      </c>
      <c r="B346" t="s">
        <v>460</v>
      </c>
      <c r="C346" t="s">
        <v>340</v>
      </c>
      <c r="D346" t="s">
        <v>1297</v>
      </c>
    </row>
    <row r="347" spans="1:4">
      <c r="A347">
        <v>7500783</v>
      </c>
      <c r="B347" t="s">
        <v>502</v>
      </c>
      <c r="C347" t="s">
        <v>340</v>
      </c>
      <c r="D347" t="s">
        <v>1297</v>
      </c>
    </row>
    <row r="348" spans="1:4">
      <c r="A348">
        <v>7500700</v>
      </c>
      <c r="B348" t="s">
        <v>469</v>
      </c>
      <c r="C348" t="s">
        <v>340</v>
      </c>
      <c r="D348" t="s">
        <v>1297</v>
      </c>
    </row>
    <row r="349" spans="1:4">
      <c r="A349">
        <v>7500438</v>
      </c>
      <c r="B349" t="s">
        <v>500</v>
      </c>
      <c r="C349" t="s">
        <v>340</v>
      </c>
      <c r="D349" t="s">
        <v>1297</v>
      </c>
    </row>
    <row r="350" spans="1:4">
      <c r="A350">
        <v>7501002</v>
      </c>
      <c r="B350" t="s">
        <v>491</v>
      </c>
      <c r="C350" t="s">
        <v>340</v>
      </c>
      <c r="D350" t="s">
        <v>1297</v>
      </c>
    </row>
    <row r="351" spans="1:4">
      <c r="A351">
        <v>7500439</v>
      </c>
      <c r="B351" t="s">
        <v>499</v>
      </c>
      <c r="C351" t="s">
        <v>340</v>
      </c>
      <c r="D351" t="s">
        <v>1297</v>
      </c>
    </row>
    <row r="352" spans="1:4">
      <c r="A352">
        <v>7501004</v>
      </c>
      <c r="B352" t="s">
        <v>478</v>
      </c>
      <c r="C352" t="s">
        <v>340</v>
      </c>
      <c r="D352" t="s">
        <v>1297</v>
      </c>
    </row>
    <row r="353" spans="1:4">
      <c r="A353">
        <v>7501045</v>
      </c>
      <c r="B353" t="s">
        <v>512</v>
      </c>
      <c r="C353" t="s">
        <v>340</v>
      </c>
      <c r="D353" t="s">
        <v>1297</v>
      </c>
    </row>
    <row r="354" spans="1:4">
      <c r="A354">
        <v>7500797</v>
      </c>
      <c r="B354" t="s">
        <v>484</v>
      </c>
      <c r="C354" t="s">
        <v>340</v>
      </c>
      <c r="D354" t="s">
        <v>1297</v>
      </c>
    </row>
    <row r="355" spans="1:4">
      <c r="A355">
        <v>7500527</v>
      </c>
      <c r="B355" t="s">
        <v>510</v>
      </c>
      <c r="C355" t="s">
        <v>340</v>
      </c>
      <c r="D355" t="s">
        <v>1297</v>
      </c>
    </row>
    <row r="356" spans="1:4">
      <c r="A356">
        <v>7501087</v>
      </c>
      <c r="B356" t="s">
        <v>520</v>
      </c>
      <c r="C356" t="s">
        <v>340</v>
      </c>
      <c r="D356" t="s">
        <v>1297</v>
      </c>
    </row>
    <row r="357" spans="1:4">
      <c r="A357">
        <v>7500784</v>
      </c>
      <c r="B357" t="s">
        <v>503</v>
      </c>
      <c r="C357" t="s">
        <v>340</v>
      </c>
      <c r="D357" t="s">
        <v>1297</v>
      </c>
    </row>
    <row r="358" spans="1:4">
      <c r="A358">
        <v>7500440</v>
      </c>
      <c r="B358" t="s">
        <v>486</v>
      </c>
      <c r="C358" t="s">
        <v>340</v>
      </c>
      <c r="D358" t="s">
        <v>1297</v>
      </c>
    </row>
    <row r="359" spans="1:4">
      <c r="A359">
        <v>7500540</v>
      </c>
      <c r="B359" t="s">
        <v>490</v>
      </c>
      <c r="C359" t="s">
        <v>340</v>
      </c>
      <c r="D359" t="s">
        <v>1297</v>
      </c>
    </row>
    <row r="360" spans="1:4">
      <c r="A360">
        <v>7500798</v>
      </c>
      <c r="B360" t="s">
        <v>514</v>
      </c>
      <c r="C360" t="s">
        <v>340</v>
      </c>
      <c r="D360" t="s">
        <v>1297</v>
      </c>
    </row>
    <row r="361" spans="1:4">
      <c r="A361">
        <v>7500536</v>
      </c>
      <c r="B361" t="s">
        <v>495</v>
      </c>
      <c r="C361" t="s">
        <v>340</v>
      </c>
      <c r="D361" t="s">
        <v>1297</v>
      </c>
    </row>
    <row r="362" spans="1:4">
      <c r="A362">
        <v>7500743</v>
      </c>
      <c r="B362" t="s">
        <v>507</v>
      </c>
      <c r="C362" t="s">
        <v>340</v>
      </c>
      <c r="D362" t="s">
        <v>1297</v>
      </c>
    </row>
    <row r="363" spans="1:4">
      <c r="A363">
        <v>7500442</v>
      </c>
      <c r="B363" t="s">
        <v>513</v>
      </c>
      <c r="C363" t="s">
        <v>340</v>
      </c>
      <c r="D363" t="s">
        <v>1297</v>
      </c>
    </row>
    <row r="364" spans="1:4">
      <c r="A364">
        <v>7500746</v>
      </c>
      <c r="B364" t="s">
        <v>472</v>
      </c>
      <c r="C364" t="s">
        <v>340</v>
      </c>
      <c r="D364" t="s">
        <v>1297</v>
      </c>
    </row>
    <row r="365" spans="1:4">
      <c r="A365">
        <v>7500785</v>
      </c>
      <c r="B365" t="s">
        <v>504</v>
      </c>
      <c r="C365" t="s">
        <v>340</v>
      </c>
      <c r="D365" t="s">
        <v>1297</v>
      </c>
    </row>
    <row r="366" spans="1:4">
      <c r="A366">
        <v>7501030</v>
      </c>
      <c r="B366" t="s">
        <v>457</v>
      </c>
      <c r="C366" t="s">
        <v>340</v>
      </c>
      <c r="D366" t="s">
        <v>1297</v>
      </c>
    </row>
    <row r="367" spans="1:4">
      <c r="A367">
        <v>7500552</v>
      </c>
      <c r="B367" t="s">
        <v>521</v>
      </c>
      <c r="C367" t="s">
        <v>340</v>
      </c>
      <c r="D367" t="s">
        <v>1297</v>
      </c>
    </row>
    <row r="368" spans="1:4">
      <c r="A368">
        <v>7501066</v>
      </c>
      <c r="B368" t="s">
        <v>516</v>
      </c>
      <c r="C368" t="s">
        <v>340</v>
      </c>
      <c r="D368" t="s">
        <v>1297</v>
      </c>
    </row>
    <row r="369" spans="1:4">
      <c r="A369">
        <v>7501046</v>
      </c>
      <c r="B369" t="s">
        <v>496</v>
      </c>
      <c r="C369" t="s">
        <v>340</v>
      </c>
      <c r="D369" t="s">
        <v>1297</v>
      </c>
    </row>
    <row r="370" spans="1:4">
      <c r="A370">
        <v>7500678</v>
      </c>
      <c r="B370" t="s">
        <v>508</v>
      </c>
      <c r="C370" t="s">
        <v>340</v>
      </c>
      <c r="D370" t="s">
        <v>1297</v>
      </c>
    </row>
    <row r="371" spans="1:4">
      <c r="A371">
        <v>7500721</v>
      </c>
      <c r="B371" t="s">
        <v>509</v>
      </c>
      <c r="C371" t="s">
        <v>340</v>
      </c>
      <c r="D371" t="s">
        <v>1297</v>
      </c>
    </row>
    <row r="372" spans="1:4">
      <c r="A372">
        <v>7500744</v>
      </c>
      <c r="B372" t="s">
        <v>515</v>
      </c>
      <c r="C372" t="s">
        <v>340</v>
      </c>
      <c r="D372" t="s">
        <v>1297</v>
      </c>
    </row>
    <row r="373" spans="1:4">
      <c r="A373">
        <v>7501005</v>
      </c>
      <c r="B373" t="s">
        <v>459</v>
      </c>
      <c r="C373" t="s">
        <v>340</v>
      </c>
      <c r="D373" t="s">
        <v>1297</v>
      </c>
    </row>
    <row r="374" spans="1:4">
      <c r="A374">
        <v>7500669</v>
      </c>
      <c r="B374" t="s">
        <v>483</v>
      </c>
      <c r="C374" t="s">
        <v>340</v>
      </c>
      <c r="D374" t="s">
        <v>1297</v>
      </c>
    </row>
    <row r="375" spans="1:4">
      <c r="A375">
        <v>7500959</v>
      </c>
      <c r="B375" t="s">
        <v>485</v>
      </c>
      <c r="C375" t="s">
        <v>340</v>
      </c>
      <c r="D375" t="s">
        <v>1297</v>
      </c>
    </row>
    <row r="376" spans="1:4">
      <c r="A376">
        <v>7500799</v>
      </c>
      <c r="B376" t="s">
        <v>506</v>
      </c>
      <c r="C376" t="s">
        <v>340</v>
      </c>
      <c r="D376" t="s">
        <v>1297</v>
      </c>
    </row>
    <row r="377" spans="1:4">
      <c r="A377">
        <v>7500584</v>
      </c>
      <c r="B377" t="s">
        <v>517</v>
      </c>
      <c r="C377" t="s">
        <v>340</v>
      </c>
      <c r="D377" t="s">
        <v>1297</v>
      </c>
    </row>
    <row r="378" spans="1:4">
      <c r="A378">
        <v>7500443</v>
      </c>
      <c r="B378" t="s">
        <v>487</v>
      </c>
      <c r="C378" t="s">
        <v>340</v>
      </c>
      <c r="D378" t="s">
        <v>1297</v>
      </c>
    </row>
    <row r="379" spans="1:4">
      <c r="A379">
        <v>7501067</v>
      </c>
      <c r="B379" t="s">
        <v>522</v>
      </c>
      <c r="C379" t="s">
        <v>340</v>
      </c>
      <c r="D379" t="s">
        <v>1297</v>
      </c>
    </row>
    <row r="380" spans="1:4">
      <c r="A380">
        <v>7501068</v>
      </c>
      <c r="B380" t="s">
        <v>474</v>
      </c>
      <c r="C380" t="s">
        <v>340</v>
      </c>
      <c r="D380" t="s">
        <v>1297</v>
      </c>
    </row>
    <row r="381" spans="1:4">
      <c r="A381">
        <v>7500787</v>
      </c>
      <c r="B381" t="s">
        <v>479</v>
      </c>
      <c r="C381" t="s">
        <v>340</v>
      </c>
      <c r="D381" t="s">
        <v>1297</v>
      </c>
    </row>
    <row r="382" spans="1:4">
      <c r="A382">
        <v>7500786</v>
      </c>
      <c r="B382" t="s">
        <v>477</v>
      </c>
      <c r="C382" t="s">
        <v>340</v>
      </c>
      <c r="D382" t="s">
        <v>1297</v>
      </c>
    </row>
    <row r="383" spans="1:4">
      <c r="A383">
        <v>7500679</v>
      </c>
      <c r="B383" t="s">
        <v>494</v>
      </c>
      <c r="C383" t="s">
        <v>340</v>
      </c>
      <c r="D383" t="s">
        <v>1297</v>
      </c>
    </row>
    <row r="384" spans="1:4">
      <c r="A384">
        <v>7501006</v>
      </c>
      <c r="B384" t="s">
        <v>481</v>
      </c>
      <c r="C384" t="s">
        <v>340</v>
      </c>
      <c r="D384" t="s">
        <v>1297</v>
      </c>
    </row>
    <row r="385" spans="1:4">
      <c r="A385">
        <v>7501047</v>
      </c>
      <c r="B385" t="s">
        <v>492</v>
      </c>
      <c r="C385" t="s">
        <v>340</v>
      </c>
      <c r="D385" t="s">
        <v>1297</v>
      </c>
    </row>
    <row r="386" spans="1:4">
      <c r="A386">
        <v>7500952</v>
      </c>
      <c r="B386" t="s">
        <v>466</v>
      </c>
      <c r="C386" t="s">
        <v>340</v>
      </c>
      <c r="D386" t="s">
        <v>1297</v>
      </c>
    </row>
    <row r="387" spans="1:4">
      <c r="A387">
        <v>7501007</v>
      </c>
      <c r="B387" t="s">
        <v>493</v>
      </c>
      <c r="C387" t="s">
        <v>340</v>
      </c>
      <c r="D387" t="s">
        <v>1297</v>
      </c>
    </row>
    <row r="388" spans="1:4">
      <c r="A388">
        <v>7500553</v>
      </c>
      <c r="B388" t="s">
        <v>475</v>
      </c>
      <c r="C388" t="s">
        <v>340</v>
      </c>
      <c r="D388" t="s">
        <v>1297</v>
      </c>
    </row>
    <row r="389" spans="1:4">
      <c r="A389">
        <v>7500444</v>
      </c>
      <c r="B389" t="s">
        <v>482</v>
      </c>
      <c r="C389" t="s">
        <v>340</v>
      </c>
      <c r="D389" t="s">
        <v>1297</v>
      </c>
    </row>
    <row r="390" spans="1:4">
      <c r="A390">
        <v>7500537</v>
      </c>
      <c r="B390" t="s">
        <v>470</v>
      </c>
      <c r="C390" t="s">
        <v>340</v>
      </c>
      <c r="D390" t="s">
        <v>1297</v>
      </c>
    </row>
    <row r="391" spans="1:4">
      <c r="A391">
        <v>7500677</v>
      </c>
      <c r="B391" t="s">
        <v>476</v>
      </c>
      <c r="C391" t="s">
        <v>340</v>
      </c>
      <c r="D391" t="s">
        <v>1297</v>
      </c>
    </row>
    <row r="392" spans="1:4">
      <c r="A392">
        <v>7500701</v>
      </c>
      <c r="B392" t="s">
        <v>462</v>
      </c>
      <c r="C392" t="s">
        <v>340</v>
      </c>
      <c r="D392" t="s">
        <v>1297</v>
      </c>
    </row>
    <row r="393" spans="1:4">
      <c r="A393">
        <v>7501008</v>
      </c>
      <c r="B393" t="s">
        <v>461</v>
      </c>
      <c r="C393" t="s">
        <v>340</v>
      </c>
      <c r="D393" t="s">
        <v>1297</v>
      </c>
    </row>
    <row r="394" spans="1:4">
      <c r="A394">
        <v>7500680</v>
      </c>
      <c r="B394" t="s">
        <v>489</v>
      </c>
      <c r="C394" t="s">
        <v>340</v>
      </c>
      <c r="D394" t="s">
        <v>1297</v>
      </c>
    </row>
    <row r="395" spans="1:4">
      <c r="A395">
        <v>7501009</v>
      </c>
      <c r="B395" t="s">
        <v>468</v>
      </c>
      <c r="C395" t="s">
        <v>340</v>
      </c>
      <c r="D395" t="s">
        <v>1297</v>
      </c>
    </row>
    <row r="396" spans="1:4">
      <c r="A396">
        <v>7500960</v>
      </c>
      <c r="B396" t="s">
        <v>471</v>
      </c>
      <c r="C396" t="s">
        <v>340</v>
      </c>
      <c r="D396" t="s">
        <v>1297</v>
      </c>
    </row>
    <row r="397" spans="1:4">
      <c r="A397">
        <v>7500670</v>
      </c>
      <c r="B397" t="s">
        <v>480</v>
      </c>
      <c r="C397" t="s">
        <v>340</v>
      </c>
      <c r="D397" t="s">
        <v>1297</v>
      </c>
    </row>
    <row r="398" spans="1:4">
      <c r="A398">
        <v>7500585</v>
      </c>
      <c r="B398" t="s">
        <v>655</v>
      </c>
      <c r="C398" t="s">
        <v>340</v>
      </c>
      <c r="D398" t="s">
        <v>1297</v>
      </c>
    </row>
    <row r="399" spans="1:4">
      <c r="A399">
        <v>7501069</v>
      </c>
      <c r="B399" t="s">
        <v>501</v>
      </c>
      <c r="C399" t="s">
        <v>340</v>
      </c>
      <c r="D399" t="s">
        <v>1297</v>
      </c>
    </row>
    <row r="400" spans="1:4">
      <c r="A400">
        <v>7500671</v>
      </c>
      <c r="B400" t="s">
        <v>465</v>
      </c>
      <c r="C400" t="s">
        <v>340</v>
      </c>
      <c r="D400" t="s">
        <v>1297</v>
      </c>
    </row>
    <row r="401" spans="1:4">
      <c r="A401">
        <v>7500541</v>
      </c>
      <c r="B401" t="s">
        <v>488</v>
      </c>
      <c r="C401" t="s">
        <v>340</v>
      </c>
      <c r="D401" t="s">
        <v>1297</v>
      </c>
    </row>
    <row r="402" spans="1:4">
      <c r="A402">
        <v>7500528</v>
      </c>
      <c r="B402" t="s">
        <v>464</v>
      </c>
      <c r="C402" t="s">
        <v>340</v>
      </c>
      <c r="D402" t="s">
        <v>1297</v>
      </c>
    </row>
    <row r="403" spans="1:4">
      <c r="A403">
        <v>6003056</v>
      </c>
      <c r="B403" t="s">
        <v>799</v>
      </c>
      <c r="C403" t="s">
        <v>1153</v>
      </c>
      <c r="D403" t="s">
        <v>1217</v>
      </c>
    </row>
    <row r="404" spans="1:4">
      <c r="A404">
        <v>6002278</v>
      </c>
      <c r="B404" t="s">
        <v>745</v>
      </c>
      <c r="C404" t="s">
        <v>1153</v>
      </c>
      <c r="D404" t="s">
        <v>1217</v>
      </c>
    </row>
    <row r="405" spans="1:4">
      <c r="A405">
        <v>6000753</v>
      </c>
      <c r="B405" t="s">
        <v>927</v>
      </c>
      <c r="C405" t="s">
        <v>1153</v>
      </c>
      <c r="D405" t="s">
        <v>1217</v>
      </c>
    </row>
    <row r="406" spans="1:4">
      <c r="A406">
        <v>6000758</v>
      </c>
      <c r="B406" t="s">
        <v>769</v>
      </c>
      <c r="C406" t="s">
        <v>1153</v>
      </c>
      <c r="D406" t="s">
        <v>1217</v>
      </c>
    </row>
    <row r="407" spans="1:4">
      <c r="A407">
        <v>6002369</v>
      </c>
      <c r="B407" t="s">
        <v>893</v>
      </c>
      <c r="C407" t="s">
        <v>1155</v>
      </c>
      <c r="D407" t="s">
        <v>1217</v>
      </c>
    </row>
    <row r="408" spans="1:4">
      <c r="A408">
        <v>6002370</v>
      </c>
      <c r="B408" t="s">
        <v>851</v>
      </c>
      <c r="C408" t="s">
        <v>1155</v>
      </c>
      <c r="D408" t="s">
        <v>1217</v>
      </c>
    </row>
    <row r="409" spans="1:4">
      <c r="A409">
        <v>6000773</v>
      </c>
      <c r="B409" t="s">
        <v>932</v>
      </c>
      <c r="C409" t="s">
        <v>1155</v>
      </c>
      <c r="D409" t="s">
        <v>1217</v>
      </c>
    </row>
    <row r="410" spans="1:4">
      <c r="A410">
        <v>6000767</v>
      </c>
      <c r="B410" t="s">
        <v>931</v>
      </c>
      <c r="C410" t="s">
        <v>1155</v>
      </c>
      <c r="D410" t="s">
        <v>1217</v>
      </c>
    </row>
    <row r="411" spans="1:4">
      <c r="A411">
        <v>6000762</v>
      </c>
      <c r="B411" t="s">
        <v>937</v>
      </c>
      <c r="C411" t="s">
        <v>1155</v>
      </c>
      <c r="D411" t="s">
        <v>1217</v>
      </c>
    </row>
    <row r="412" spans="1:4">
      <c r="A412">
        <v>6001990</v>
      </c>
      <c r="B412" t="s">
        <v>941</v>
      </c>
      <c r="C412" t="s">
        <v>1155</v>
      </c>
      <c r="D412" t="s">
        <v>1217</v>
      </c>
    </row>
    <row r="413" spans="1:4">
      <c r="A413">
        <v>6000766</v>
      </c>
      <c r="B413" t="s">
        <v>933</v>
      </c>
      <c r="C413" t="s">
        <v>1155</v>
      </c>
      <c r="D413" t="s">
        <v>1217</v>
      </c>
    </row>
    <row r="414" spans="1:4">
      <c r="A414">
        <v>6000764</v>
      </c>
      <c r="B414" t="s">
        <v>930</v>
      </c>
      <c r="C414" t="s">
        <v>1155</v>
      </c>
      <c r="D414" t="s">
        <v>1217</v>
      </c>
    </row>
    <row r="415" spans="1:4">
      <c r="A415">
        <v>6002024</v>
      </c>
      <c r="B415" t="s">
        <v>980</v>
      </c>
      <c r="C415" t="s">
        <v>1155</v>
      </c>
      <c r="D415" t="s">
        <v>1217</v>
      </c>
    </row>
    <row r="416" spans="1:4">
      <c r="A416">
        <v>6002690</v>
      </c>
      <c r="B416" t="s">
        <v>942</v>
      </c>
      <c r="C416" t="s">
        <v>1155</v>
      </c>
      <c r="D416" t="s">
        <v>1217</v>
      </c>
    </row>
    <row r="417" spans="1:4">
      <c r="A417">
        <v>6000765</v>
      </c>
      <c r="B417" t="s">
        <v>938</v>
      </c>
      <c r="C417" t="s">
        <v>1155</v>
      </c>
      <c r="D417" t="s">
        <v>1217</v>
      </c>
    </row>
    <row r="418" spans="1:4">
      <c r="A418">
        <v>6000774</v>
      </c>
      <c r="B418" t="s">
        <v>868</v>
      </c>
      <c r="C418" t="s">
        <v>1155</v>
      </c>
      <c r="D418" t="s">
        <v>1217</v>
      </c>
    </row>
    <row r="419" spans="1:4">
      <c r="A419">
        <v>6000777</v>
      </c>
      <c r="B419" t="s">
        <v>946</v>
      </c>
      <c r="C419" t="s">
        <v>1155</v>
      </c>
      <c r="D419" t="s">
        <v>1217</v>
      </c>
    </row>
    <row r="420" spans="1:4">
      <c r="A420">
        <v>6001961</v>
      </c>
      <c r="B420" t="s">
        <v>835</v>
      </c>
      <c r="C420" t="s">
        <v>1155</v>
      </c>
      <c r="D420" t="s">
        <v>1217</v>
      </c>
    </row>
    <row r="421" spans="1:4">
      <c r="A421">
        <v>6000781</v>
      </c>
      <c r="B421" t="s">
        <v>902</v>
      </c>
      <c r="C421" t="s">
        <v>1155</v>
      </c>
      <c r="D421" t="s">
        <v>1217</v>
      </c>
    </row>
    <row r="422" spans="1:4">
      <c r="A422">
        <v>6000784</v>
      </c>
      <c r="B422" t="s">
        <v>840</v>
      </c>
      <c r="C422" t="s">
        <v>1155</v>
      </c>
      <c r="D422" t="s">
        <v>1217</v>
      </c>
    </row>
    <row r="423" spans="1:4">
      <c r="A423">
        <v>6000771</v>
      </c>
      <c r="B423" t="s">
        <v>800</v>
      </c>
      <c r="C423" t="s">
        <v>1155</v>
      </c>
      <c r="D423" t="s">
        <v>1217</v>
      </c>
    </row>
    <row r="424" spans="1:4">
      <c r="A424">
        <v>6000788</v>
      </c>
      <c r="B424" t="s">
        <v>836</v>
      </c>
      <c r="C424" t="s">
        <v>1155</v>
      </c>
      <c r="D424" t="s">
        <v>1217</v>
      </c>
    </row>
    <row r="425" spans="1:4">
      <c r="A425">
        <v>6002698</v>
      </c>
      <c r="B425" t="s">
        <v>817</v>
      </c>
      <c r="C425" t="s">
        <v>1155</v>
      </c>
      <c r="D425" t="s">
        <v>1217</v>
      </c>
    </row>
    <row r="426" spans="1:4">
      <c r="A426">
        <v>6001660</v>
      </c>
      <c r="B426" t="s">
        <v>1040</v>
      </c>
      <c r="C426" t="s">
        <v>1155</v>
      </c>
      <c r="D426" t="s">
        <v>1217</v>
      </c>
    </row>
    <row r="427" spans="1:4">
      <c r="A427">
        <v>6001752</v>
      </c>
      <c r="B427" t="s">
        <v>1003</v>
      </c>
      <c r="C427" t="s">
        <v>1155</v>
      </c>
      <c r="D427" t="s">
        <v>1217</v>
      </c>
    </row>
    <row r="428" spans="1:4">
      <c r="A428">
        <v>6002931</v>
      </c>
      <c r="B428" t="s">
        <v>899</v>
      </c>
      <c r="C428" t="s">
        <v>1155</v>
      </c>
      <c r="D428" t="s">
        <v>1217</v>
      </c>
    </row>
    <row r="429" spans="1:4">
      <c r="A429">
        <v>6003052</v>
      </c>
      <c r="B429" t="s">
        <v>523</v>
      </c>
      <c r="C429" t="s">
        <v>1137</v>
      </c>
      <c r="D429" t="s">
        <v>1297</v>
      </c>
    </row>
    <row r="430" spans="1:4">
      <c r="A430">
        <v>6000805</v>
      </c>
      <c r="B430" t="s">
        <v>1126</v>
      </c>
      <c r="C430" t="s">
        <v>1177</v>
      </c>
      <c r="D430" t="s">
        <v>1217</v>
      </c>
    </row>
    <row r="431" spans="1:4">
      <c r="A431">
        <v>6000806</v>
      </c>
      <c r="B431" t="s">
        <v>1127</v>
      </c>
      <c r="C431" t="s">
        <v>1177</v>
      </c>
      <c r="D431" t="s">
        <v>1217</v>
      </c>
    </row>
    <row r="432" spans="1:4">
      <c r="A432">
        <v>6000022</v>
      </c>
      <c r="B432" t="s">
        <v>1037</v>
      </c>
      <c r="C432" t="s">
        <v>1172</v>
      </c>
      <c r="D432" t="s">
        <v>1217</v>
      </c>
    </row>
    <row r="433" spans="1:4">
      <c r="A433">
        <v>6003045001</v>
      </c>
      <c r="B433" t="s">
        <v>1109</v>
      </c>
      <c r="C433" t="s">
        <v>1166</v>
      </c>
      <c r="D433" t="s">
        <v>1217</v>
      </c>
    </row>
    <row r="434" spans="1:4">
      <c r="A434">
        <v>6003237001</v>
      </c>
      <c r="B434" t="s">
        <v>1098</v>
      </c>
      <c r="C434" t="s">
        <v>1166</v>
      </c>
      <c r="D434" t="s">
        <v>1217</v>
      </c>
    </row>
    <row r="435" spans="1:4">
      <c r="A435">
        <v>6003238001</v>
      </c>
      <c r="B435" t="s">
        <v>1096</v>
      </c>
      <c r="C435" t="s">
        <v>1166</v>
      </c>
      <c r="D435" t="s">
        <v>1217</v>
      </c>
    </row>
    <row r="436" spans="1:4">
      <c r="A436">
        <v>6003047001</v>
      </c>
      <c r="B436" t="s">
        <v>1115</v>
      </c>
      <c r="C436" t="s">
        <v>1166</v>
      </c>
      <c r="D436" t="s">
        <v>1217</v>
      </c>
    </row>
    <row r="437" spans="1:4">
      <c r="A437">
        <v>6003042001</v>
      </c>
      <c r="B437" t="s">
        <v>1064</v>
      </c>
      <c r="C437" t="s">
        <v>1166</v>
      </c>
      <c r="D437" t="s">
        <v>1217</v>
      </c>
    </row>
    <row r="438" spans="1:4">
      <c r="A438">
        <v>6001001</v>
      </c>
      <c r="B438" t="s">
        <v>1090</v>
      </c>
      <c r="C438" t="s">
        <v>1166</v>
      </c>
      <c r="D438" t="s">
        <v>1217</v>
      </c>
    </row>
    <row r="439" spans="1:4">
      <c r="A439">
        <v>6001001001</v>
      </c>
      <c r="B439" t="s">
        <v>1090</v>
      </c>
      <c r="C439" t="s">
        <v>1166</v>
      </c>
      <c r="D439" t="s">
        <v>1217</v>
      </c>
    </row>
    <row r="440" spans="1:4">
      <c r="A440">
        <v>6001002</v>
      </c>
      <c r="B440" t="s">
        <v>1092</v>
      </c>
      <c r="C440" t="s">
        <v>1166</v>
      </c>
      <c r="D440" t="s">
        <v>1217</v>
      </c>
    </row>
    <row r="441" spans="1:4">
      <c r="A441">
        <v>6001002001</v>
      </c>
      <c r="B441" t="s">
        <v>1106</v>
      </c>
      <c r="C441" t="s">
        <v>1166</v>
      </c>
      <c r="D441" t="s">
        <v>1217</v>
      </c>
    </row>
    <row r="442" spans="1:4">
      <c r="A442">
        <v>6003046001</v>
      </c>
      <c r="B442" t="s">
        <v>1110</v>
      </c>
      <c r="C442" t="s">
        <v>1166</v>
      </c>
      <c r="D442" t="s">
        <v>1217</v>
      </c>
    </row>
    <row r="443" spans="1:4">
      <c r="A443">
        <v>6002590001</v>
      </c>
      <c r="B443" t="s">
        <v>1104</v>
      </c>
      <c r="C443" t="s">
        <v>1166</v>
      </c>
      <c r="D443" t="s">
        <v>1217</v>
      </c>
    </row>
    <row r="444" spans="1:4">
      <c r="A444">
        <v>6003289001</v>
      </c>
      <c r="B444" t="s">
        <v>1088</v>
      </c>
      <c r="C444" t="s">
        <v>1166</v>
      </c>
      <c r="D444" t="s">
        <v>1217</v>
      </c>
    </row>
    <row r="445" spans="1:4">
      <c r="A445">
        <v>6003048001</v>
      </c>
      <c r="B445" t="s">
        <v>1120</v>
      </c>
      <c r="C445" t="s">
        <v>1166</v>
      </c>
      <c r="D445" t="s">
        <v>1217</v>
      </c>
    </row>
    <row r="446" spans="1:4">
      <c r="A446">
        <v>6003043001</v>
      </c>
      <c r="B446" t="s">
        <v>1070</v>
      </c>
      <c r="C446" t="s">
        <v>1166</v>
      </c>
      <c r="D446" t="s">
        <v>1217</v>
      </c>
    </row>
    <row r="447" spans="1:4">
      <c r="A447">
        <v>6003358007</v>
      </c>
      <c r="B447" t="s">
        <v>1074</v>
      </c>
      <c r="C447" t="s">
        <v>1166</v>
      </c>
      <c r="D447" t="s">
        <v>1217</v>
      </c>
    </row>
    <row r="448" spans="1:4">
      <c r="A448">
        <v>6003358006</v>
      </c>
      <c r="B448" t="s">
        <v>1075</v>
      </c>
      <c r="C448" t="s">
        <v>1166</v>
      </c>
      <c r="D448" t="s">
        <v>1217</v>
      </c>
    </row>
    <row r="449" spans="1:4">
      <c r="A449">
        <v>6003358003</v>
      </c>
      <c r="B449" t="s">
        <v>1076</v>
      </c>
      <c r="C449" t="s">
        <v>1166</v>
      </c>
      <c r="D449" t="s">
        <v>1217</v>
      </c>
    </row>
    <row r="450" spans="1:4">
      <c r="A450">
        <v>6003358001</v>
      </c>
      <c r="B450" t="s">
        <v>1077</v>
      </c>
      <c r="C450" t="s">
        <v>1166</v>
      </c>
      <c r="D450" t="s">
        <v>1217</v>
      </c>
    </row>
    <row r="451" spans="1:4">
      <c r="A451">
        <v>6003358004</v>
      </c>
      <c r="B451" t="s">
        <v>1053</v>
      </c>
      <c r="C451" t="s">
        <v>1166</v>
      </c>
      <c r="D451" t="s">
        <v>1217</v>
      </c>
    </row>
    <row r="452" spans="1:4">
      <c r="A452">
        <v>6003358002</v>
      </c>
      <c r="B452" t="s">
        <v>1078</v>
      </c>
      <c r="C452" t="s">
        <v>1166</v>
      </c>
      <c r="D452" t="s">
        <v>1217</v>
      </c>
    </row>
    <row r="453" spans="1:4">
      <c r="A453">
        <v>6003358005</v>
      </c>
      <c r="B453" t="s">
        <v>1079</v>
      </c>
      <c r="C453" t="s">
        <v>1166</v>
      </c>
      <c r="D453" t="s">
        <v>1217</v>
      </c>
    </row>
    <row r="454" spans="1:4">
      <c r="A454">
        <v>6003358008</v>
      </c>
      <c r="B454" t="s">
        <v>1080</v>
      </c>
      <c r="C454" t="s">
        <v>1166</v>
      </c>
      <c r="D454" t="s">
        <v>1217</v>
      </c>
    </row>
    <row r="455" spans="1:4">
      <c r="A455">
        <v>6003359001</v>
      </c>
      <c r="B455" t="s">
        <v>954</v>
      </c>
      <c r="C455" t="s">
        <v>1166</v>
      </c>
      <c r="D455" t="s">
        <v>1217</v>
      </c>
    </row>
    <row r="456" spans="1:4">
      <c r="A456">
        <v>6002134</v>
      </c>
      <c r="B456" t="s">
        <v>876</v>
      </c>
      <c r="C456" t="s">
        <v>1160</v>
      </c>
      <c r="D456" t="s">
        <v>1217</v>
      </c>
    </row>
    <row r="457" spans="1:4">
      <c r="A457">
        <v>6002371</v>
      </c>
      <c r="B457" t="s">
        <v>1100</v>
      </c>
      <c r="C457" t="s">
        <v>1160</v>
      </c>
      <c r="D457" t="s">
        <v>1217</v>
      </c>
    </row>
    <row r="458" spans="1:4">
      <c r="A458">
        <v>6001663</v>
      </c>
      <c r="B458" t="s">
        <v>1020</v>
      </c>
      <c r="C458" t="s">
        <v>1157</v>
      </c>
      <c r="D458" t="s">
        <v>1217</v>
      </c>
    </row>
    <row r="459" spans="1:4">
      <c r="A459">
        <v>6001019</v>
      </c>
      <c r="B459" t="s">
        <v>966</v>
      </c>
      <c r="C459" t="s">
        <v>1157</v>
      </c>
      <c r="D459" t="s">
        <v>1217</v>
      </c>
    </row>
    <row r="460" spans="1:4">
      <c r="A460">
        <v>6002611</v>
      </c>
      <c r="B460" t="s">
        <v>1025</v>
      </c>
      <c r="C460" t="s">
        <v>1157</v>
      </c>
      <c r="D460" t="s">
        <v>1217</v>
      </c>
    </row>
    <row r="461" spans="1:4">
      <c r="A461">
        <v>6002646</v>
      </c>
      <c r="B461" t="s">
        <v>1107</v>
      </c>
      <c r="C461" t="s">
        <v>1157</v>
      </c>
      <c r="D461" t="s">
        <v>1217</v>
      </c>
    </row>
    <row r="462" spans="1:4">
      <c r="A462">
        <v>6001778</v>
      </c>
      <c r="B462" t="s">
        <v>834</v>
      </c>
      <c r="C462" t="s">
        <v>1157</v>
      </c>
      <c r="D462" t="s">
        <v>1217</v>
      </c>
    </row>
    <row r="463" spans="1:4">
      <c r="A463">
        <v>6002031</v>
      </c>
      <c r="B463" t="s">
        <v>955</v>
      </c>
      <c r="C463" t="s">
        <v>1157</v>
      </c>
      <c r="D463" t="s">
        <v>1217</v>
      </c>
    </row>
    <row r="464" spans="1:4">
      <c r="A464">
        <v>6002081</v>
      </c>
      <c r="B464" t="s">
        <v>1041</v>
      </c>
      <c r="C464" t="s">
        <v>1157</v>
      </c>
      <c r="D464" t="s">
        <v>1217</v>
      </c>
    </row>
    <row r="465" spans="1:4">
      <c r="A465">
        <v>6001036</v>
      </c>
      <c r="B465" t="s">
        <v>455</v>
      </c>
      <c r="C465" t="s">
        <v>1136</v>
      </c>
      <c r="D465" t="s">
        <v>1297</v>
      </c>
    </row>
    <row r="466" spans="1:4">
      <c r="A466">
        <v>6001037</v>
      </c>
      <c r="B466" t="s">
        <v>456</v>
      </c>
      <c r="C466" t="s">
        <v>1136</v>
      </c>
      <c r="D466" t="s">
        <v>1297</v>
      </c>
    </row>
    <row r="467" spans="1:4">
      <c r="A467">
        <v>6001038</v>
      </c>
      <c r="B467" t="s">
        <v>452</v>
      </c>
      <c r="C467" t="s">
        <v>1136</v>
      </c>
      <c r="D467" t="s">
        <v>1297</v>
      </c>
    </row>
    <row r="468" spans="1:4">
      <c r="A468">
        <v>6002970</v>
      </c>
      <c r="B468" t="s">
        <v>447</v>
      </c>
      <c r="C468" t="s">
        <v>1136</v>
      </c>
      <c r="D468" t="s">
        <v>1297</v>
      </c>
    </row>
    <row r="469" spans="1:4">
      <c r="A469">
        <v>6003088</v>
      </c>
      <c r="B469" t="s">
        <v>944</v>
      </c>
      <c r="C469" t="s">
        <v>1164</v>
      </c>
      <c r="D469" t="s">
        <v>1217</v>
      </c>
    </row>
    <row r="470" spans="1:4">
      <c r="A470">
        <v>6003308</v>
      </c>
      <c r="B470" t="s">
        <v>1042</v>
      </c>
      <c r="C470" t="s">
        <v>1173</v>
      </c>
      <c r="D470" t="s">
        <v>1217</v>
      </c>
    </row>
    <row r="471" spans="1:4">
      <c r="A471">
        <v>6003309</v>
      </c>
      <c r="B471" t="s">
        <v>1043</v>
      </c>
      <c r="C471" t="s">
        <v>1173</v>
      </c>
      <c r="D471" t="s">
        <v>1217</v>
      </c>
    </row>
    <row r="472" spans="1:4">
      <c r="A472">
        <v>6002476</v>
      </c>
      <c r="B472" t="s">
        <v>917</v>
      </c>
      <c r="C472" t="s">
        <v>1159</v>
      </c>
      <c r="D472" t="s">
        <v>1217</v>
      </c>
    </row>
    <row r="473" spans="1:4">
      <c r="A473">
        <v>6002294</v>
      </c>
      <c r="B473" t="s">
        <v>945</v>
      </c>
      <c r="C473" t="s">
        <v>1159</v>
      </c>
      <c r="D473" t="s">
        <v>1217</v>
      </c>
    </row>
    <row r="474" spans="1:4">
      <c r="A474">
        <v>6001577</v>
      </c>
      <c r="B474" t="s">
        <v>997</v>
      </c>
      <c r="C474" t="s">
        <v>1159</v>
      </c>
      <c r="D474" t="s">
        <v>1217</v>
      </c>
    </row>
    <row r="475" spans="1:4">
      <c r="A475">
        <v>6002972</v>
      </c>
      <c r="B475" t="s">
        <v>989</v>
      </c>
      <c r="C475" t="s">
        <v>1159</v>
      </c>
      <c r="D475" t="s">
        <v>1217</v>
      </c>
    </row>
    <row r="476" spans="1:4">
      <c r="A476">
        <v>6001587</v>
      </c>
      <c r="B476" t="s">
        <v>1005</v>
      </c>
      <c r="C476" t="s">
        <v>1159</v>
      </c>
      <c r="D476" t="s">
        <v>1217</v>
      </c>
    </row>
    <row r="477" spans="1:4">
      <c r="A477">
        <v>6002420</v>
      </c>
      <c r="B477" t="s">
        <v>992</v>
      </c>
      <c r="C477" t="s">
        <v>1159</v>
      </c>
      <c r="D477" t="s">
        <v>1217</v>
      </c>
    </row>
    <row r="478" spans="1:4">
      <c r="A478">
        <v>6002157</v>
      </c>
      <c r="B478" t="s">
        <v>973</v>
      </c>
      <c r="C478" t="s">
        <v>1159</v>
      </c>
      <c r="D478" t="s">
        <v>1217</v>
      </c>
    </row>
    <row r="479" spans="1:4">
      <c r="A479">
        <v>6002190</v>
      </c>
      <c r="B479" t="s">
        <v>1021</v>
      </c>
      <c r="C479" t="s">
        <v>1159</v>
      </c>
      <c r="D479" t="s">
        <v>1217</v>
      </c>
    </row>
    <row r="480" spans="1:4">
      <c r="A480">
        <v>6002151</v>
      </c>
      <c r="B480" t="s">
        <v>1022</v>
      </c>
      <c r="C480" t="s">
        <v>1159</v>
      </c>
      <c r="D480" t="s">
        <v>1217</v>
      </c>
    </row>
    <row r="481" spans="1:4">
      <c r="A481">
        <v>6002152</v>
      </c>
      <c r="B481" t="s">
        <v>1006</v>
      </c>
      <c r="C481" t="s">
        <v>1159</v>
      </c>
      <c r="D481" t="s">
        <v>1217</v>
      </c>
    </row>
    <row r="482" spans="1:4">
      <c r="A482">
        <v>6001593</v>
      </c>
      <c r="B482" t="s">
        <v>1031</v>
      </c>
      <c r="C482" t="s">
        <v>1159</v>
      </c>
      <c r="D482" t="s">
        <v>1217</v>
      </c>
    </row>
    <row r="483" spans="1:4">
      <c r="A483">
        <v>6002523</v>
      </c>
      <c r="B483" t="s">
        <v>963</v>
      </c>
      <c r="C483" t="s">
        <v>1159</v>
      </c>
      <c r="D483" t="s">
        <v>1217</v>
      </c>
    </row>
    <row r="484" spans="1:4">
      <c r="A484">
        <v>6003096</v>
      </c>
      <c r="B484" t="s">
        <v>964</v>
      </c>
      <c r="C484" t="s">
        <v>1159</v>
      </c>
      <c r="D484" t="s">
        <v>1217</v>
      </c>
    </row>
    <row r="485" spans="1:4">
      <c r="A485">
        <v>6002481</v>
      </c>
      <c r="B485" t="s">
        <v>958</v>
      </c>
      <c r="C485" t="s">
        <v>1159</v>
      </c>
      <c r="D485" t="s">
        <v>1217</v>
      </c>
    </row>
    <row r="486" spans="1:4">
      <c r="A486">
        <v>6003324</v>
      </c>
      <c r="B486" t="s">
        <v>922</v>
      </c>
      <c r="C486" t="s">
        <v>1159</v>
      </c>
      <c r="D486" t="s">
        <v>1217</v>
      </c>
    </row>
    <row r="487" spans="1:4">
      <c r="A487">
        <v>6003327</v>
      </c>
      <c r="B487" t="s">
        <v>923</v>
      </c>
      <c r="C487" t="s">
        <v>1159</v>
      </c>
      <c r="D487" t="s">
        <v>1217</v>
      </c>
    </row>
    <row r="488" spans="1:4">
      <c r="A488">
        <v>6003262</v>
      </c>
      <c r="B488" t="s">
        <v>926</v>
      </c>
      <c r="C488" t="s">
        <v>1159</v>
      </c>
      <c r="D488" t="s">
        <v>1217</v>
      </c>
    </row>
    <row r="489" spans="1:4">
      <c r="A489">
        <v>6003310</v>
      </c>
      <c r="B489" t="s">
        <v>910</v>
      </c>
      <c r="C489" t="s">
        <v>1159</v>
      </c>
      <c r="D489" t="s">
        <v>1217</v>
      </c>
    </row>
    <row r="490" spans="1:4">
      <c r="A490">
        <v>6002475</v>
      </c>
      <c r="B490" t="s">
        <v>960</v>
      </c>
      <c r="C490" t="s">
        <v>1159</v>
      </c>
      <c r="D490" t="s">
        <v>1217</v>
      </c>
    </row>
    <row r="491" spans="1:4">
      <c r="A491">
        <v>6003523</v>
      </c>
      <c r="B491" t="s">
        <v>909</v>
      </c>
      <c r="C491" t="s">
        <v>1159</v>
      </c>
      <c r="D491" t="s">
        <v>1217</v>
      </c>
    </row>
    <row r="492" spans="1:4">
      <c r="A492">
        <v>6003524</v>
      </c>
      <c r="B492" t="s">
        <v>911</v>
      </c>
      <c r="C492" t="s">
        <v>1159</v>
      </c>
      <c r="D492" t="s">
        <v>1217</v>
      </c>
    </row>
    <row r="493" spans="1:4">
      <c r="A493">
        <v>6003331</v>
      </c>
      <c r="B493" t="s">
        <v>934</v>
      </c>
      <c r="C493" t="s">
        <v>1159</v>
      </c>
      <c r="D493" t="s">
        <v>1217</v>
      </c>
    </row>
    <row r="494" spans="1:4">
      <c r="A494">
        <v>6003525</v>
      </c>
      <c r="B494" t="s">
        <v>912</v>
      </c>
      <c r="C494" t="s">
        <v>1159</v>
      </c>
      <c r="D494" t="s">
        <v>1217</v>
      </c>
    </row>
    <row r="495" spans="1:4">
      <c r="A495">
        <v>6003332</v>
      </c>
      <c r="B495" t="s">
        <v>918</v>
      </c>
      <c r="C495" t="s">
        <v>1159</v>
      </c>
      <c r="D495" t="s">
        <v>1217</v>
      </c>
    </row>
    <row r="496" spans="1:4">
      <c r="A496">
        <v>6002835</v>
      </c>
      <c r="B496" t="s">
        <v>956</v>
      </c>
      <c r="C496" t="s">
        <v>1159</v>
      </c>
      <c r="D496" t="s">
        <v>1217</v>
      </c>
    </row>
    <row r="497" spans="1:4">
      <c r="A497">
        <v>6003311</v>
      </c>
      <c r="B497" t="s">
        <v>921</v>
      </c>
      <c r="C497" t="s">
        <v>1159</v>
      </c>
      <c r="D497" t="s">
        <v>1217</v>
      </c>
    </row>
    <row r="498" spans="1:4">
      <c r="A498">
        <v>6002588</v>
      </c>
      <c r="B498" t="s">
        <v>977</v>
      </c>
      <c r="C498" t="s">
        <v>1159</v>
      </c>
      <c r="D498" t="s">
        <v>1217</v>
      </c>
    </row>
    <row r="499" spans="1:4">
      <c r="A499">
        <v>6003263</v>
      </c>
      <c r="B499" t="s">
        <v>913</v>
      </c>
      <c r="C499" t="s">
        <v>1159</v>
      </c>
      <c r="D499" t="s">
        <v>1217</v>
      </c>
    </row>
    <row r="500" spans="1:4">
      <c r="A500">
        <v>6002477</v>
      </c>
      <c r="B500" t="s">
        <v>959</v>
      </c>
      <c r="C500" t="s">
        <v>1159</v>
      </c>
      <c r="D500" t="s">
        <v>1217</v>
      </c>
    </row>
    <row r="501" spans="1:4">
      <c r="A501">
        <v>7501190</v>
      </c>
      <c r="B501" t="s">
        <v>3083</v>
      </c>
      <c r="C501" t="str">
        <f>TRIM(MID(SUBSTITUTE(B501," ",REPT(" ",100)),2*100+1,100))</f>
        <v>REF405</v>
      </c>
      <c r="D501" t="s">
        <v>1217</v>
      </c>
    </row>
    <row r="502" spans="1:4">
      <c r="A502">
        <v>6003148</v>
      </c>
      <c r="B502" t="s">
        <v>914</v>
      </c>
      <c r="C502" t="s">
        <v>1159</v>
      </c>
      <c r="D502" t="s">
        <v>1217</v>
      </c>
    </row>
    <row r="503" spans="1:4">
      <c r="A503">
        <v>6002482</v>
      </c>
      <c r="B503" t="s">
        <v>936</v>
      </c>
      <c r="C503" t="s">
        <v>1159</v>
      </c>
      <c r="D503" t="s">
        <v>1217</v>
      </c>
    </row>
    <row r="504" spans="1:4">
      <c r="A504">
        <v>6003325</v>
      </c>
      <c r="B504" t="s">
        <v>929</v>
      </c>
      <c r="C504" t="s">
        <v>1159</v>
      </c>
      <c r="D504" t="s">
        <v>1217</v>
      </c>
    </row>
    <row r="505" spans="1:4">
      <c r="A505">
        <v>6003526</v>
      </c>
      <c r="B505" t="s">
        <v>915</v>
      </c>
      <c r="C505" t="s">
        <v>1159</v>
      </c>
      <c r="D505" t="s">
        <v>1217</v>
      </c>
    </row>
    <row r="506" spans="1:4">
      <c r="A506">
        <v>6003264</v>
      </c>
      <c r="B506" t="s">
        <v>919</v>
      </c>
      <c r="C506" t="s">
        <v>1159</v>
      </c>
      <c r="D506" t="s">
        <v>1217</v>
      </c>
    </row>
    <row r="507" spans="1:4">
      <c r="A507">
        <v>6003312</v>
      </c>
      <c r="B507" t="s">
        <v>925</v>
      </c>
      <c r="C507" t="s">
        <v>1159</v>
      </c>
      <c r="D507" t="s">
        <v>1217</v>
      </c>
    </row>
    <row r="508" spans="1:4">
      <c r="A508">
        <v>6002520</v>
      </c>
      <c r="B508" t="s">
        <v>951</v>
      </c>
      <c r="C508" t="s">
        <v>1159</v>
      </c>
      <c r="D508" t="s">
        <v>1217</v>
      </c>
    </row>
    <row r="509" spans="1:4">
      <c r="A509">
        <v>6002478</v>
      </c>
      <c r="B509" t="s">
        <v>950</v>
      </c>
      <c r="C509" t="s">
        <v>1159</v>
      </c>
      <c r="D509" t="s">
        <v>1217</v>
      </c>
    </row>
    <row r="510" spans="1:4">
      <c r="A510">
        <v>6003087</v>
      </c>
      <c r="B510" t="s">
        <v>924</v>
      </c>
      <c r="C510" t="s">
        <v>1159</v>
      </c>
      <c r="D510" t="s">
        <v>1217</v>
      </c>
    </row>
    <row r="511" spans="1:4">
      <c r="A511">
        <v>6003527</v>
      </c>
      <c r="B511" t="s">
        <v>916</v>
      </c>
      <c r="C511" t="s">
        <v>1159</v>
      </c>
      <c r="D511" t="s">
        <v>1217</v>
      </c>
    </row>
    <row r="512" spans="1:4">
      <c r="A512">
        <v>6002491</v>
      </c>
      <c r="B512" t="s">
        <v>920</v>
      </c>
      <c r="C512" t="s">
        <v>1159</v>
      </c>
      <c r="D512" t="s">
        <v>1217</v>
      </c>
    </row>
    <row r="513" spans="1:4">
      <c r="A513">
        <v>6003313</v>
      </c>
      <c r="B513" t="s">
        <v>935</v>
      </c>
      <c r="C513" t="s">
        <v>1159</v>
      </c>
      <c r="D513" t="s">
        <v>1217</v>
      </c>
    </row>
    <row r="514" spans="1:4">
      <c r="A514">
        <v>6002508</v>
      </c>
      <c r="B514" t="s">
        <v>939</v>
      </c>
      <c r="C514" t="s">
        <v>1159</v>
      </c>
      <c r="D514" t="s">
        <v>1217</v>
      </c>
    </row>
    <row r="515" spans="1:4">
      <c r="A515">
        <v>6002600</v>
      </c>
      <c r="B515" t="s">
        <v>890</v>
      </c>
      <c r="C515" t="s">
        <v>1159</v>
      </c>
      <c r="D515" t="s">
        <v>1217</v>
      </c>
    </row>
    <row r="516" spans="1:4">
      <c r="A516">
        <v>6002584</v>
      </c>
      <c r="B516" t="s">
        <v>866</v>
      </c>
      <c r="C516" t="s">
        <v>1159</v>
      </c>
      <c r="D516" t="s">
        <v>1217</v>
      </c>
    </row>
    <row r="517" spans="1:4">
      <c r="A517">
        <v>6002140</v>
      </c>
      <c r="B517" t="s">
        <v>975</v>
      </c>
      <c r="C517" t="s">
        <v>1159</v>
      </c>
      <c r="D517" t="s">
        <v>1217</v>
      </c>
    </row>
    <row r="518" spans="1:4">
      <c r="A518">
        <v>6002634</v>
      </c>
      <c r="B518" t="s">
        <v>978</v>
      </c>
      <c r="C518" t="s">
        <v>1159</v>
      </c>
      <c r="D518" t="s">
        <v>1217</v>
      </c>
    </row>
    <row r="519" spans="1:4">
      <c r="A519">
        <v>6002354</v>
      </c>
      <c r="B519" t="s">
        <v>983</v>
      </c>
      <c r="C519" t="s">
        <v>1159</v>
      </c>
      <c r="D519" t="s">
        <v>1217</v>
      </c>
    </row>
    <row r="520" spans="1:4">
      <c r="A520">
        <v>6002295</v>
      </c>
      <c r="B520" t="s">
        <v>987</v>
      </c>
      <c r="C520" t="s">
        <v>1159</v>
      </c>
      <c r="D520" t="s">
        <v>1217</v>
      </c>
    </row>
    <row r="521" spans="1:4">
      <c r="A521">
        <v>6002699</v>
      </c>
      <c r="B521" t="s">
        <v>982</v>
      </c>
      <c r="C521" t="s">
        <v>1159</v>
      </c>
      <c r="D521" t="s">
        <v>1217</v>
      </c>
    </row>
    <row r="522" spans="1:4">
      <c r="A522">
        <v>8002099</v>
      </c>
      <c r="B522" t="s">
        <v>1027</v>
      </c>
      <c r="C522" t="s">
        <v>1171</v>
      </c>
      <c r="D522" t="s">
        <v>1217</v>
      </c>
    </row>
    <row r="523" spans="1:4">
      <c r="A523">
        <v>8000980</v>
      </c>
      <c r="B523" t="s">
        <v>1134</v>
      </c>
      <c r="C523" t="s">
        <v>1171</v>
      </c>
      <c r="D523" t="s">
        <v>1217</v>
      </c>
    </row>
    <row r="524" spans="1:4">
      <c r="A524">
        <v>6001599</v>
      </c>
      <c r="B524" t="s">
        <v>1099</v>
      </c>
      <c r="C524" t="s">
        <v>1165</v>
      </c>
      <c r="D524" t="s">
        <v>1217</v>
      </c>
    </row>
    <row r="525" spans="1:4">
      <c r="A525">
        <v>6002787</v>
      </c>
      <c r="B525" t="s">
        <v>948</v>
      </c>
      <c r="C525" t="s">
        <v>1165</v>
      </c>
      <c r="D525" t="s">
        <v>1217</v>
      </c>
    </row>
    <row r="526" spans="1:4">
      <c r="A526">
        <v>6001689</v>
      </c>
      <c r="B526" t="s">
        <v>949</v>
      </c>
      <c r="C526" t="s">
        <v>1165</v>
      </c>
      <c r="D526" t="s">
        <v>1217</v>
      </c>
    </row>
    <row r="527" spans="1:4">
      <c r="A527">
        <v>6001915</v>
      </c>
      <c r="B527" t="s">
        <v>996</v>
      </c>
      <c r="C527" t="s">
        <v>1165</v>
      </c>
      <c r="D527" t="s">
        <v>1217</v>
      </c>
    </row>
    <row r="528" spans="1:4">
      <c r="A528">
        <v>6001844</v>
      </c>
      <c r="B528" t="s">
        <v>1017</v>
      </c>
      <c r="C528" t="s">
        <v>1165</v>
      </c>
      <c r="D528" t="s">
        <v>1217</v>
      </c>
    </row>
    <row r="529" spans="1:4">
      <c r="A529" s="293">
        <v>6507370</v>
      </c>
      <c r="B529" s="293" t="s">
        <v>2635</v>
      </c>
      <c r="C529" t="s">
        <v>1313</v>
      </c>
    </row>
    <row r="530" spans="1:4">
      <c r="A530">
        <v>6504138</v>
      </c>
      <c r="B530" t="s">
        <v>2990</v>
      </c>
      <c r="C530" t="str">
        <f t="shared" ref="C530:C538" si="0">TRIM(MID(SUBSTITUTE(B530," ",REPT(" ",100)),2*100+1,100))</f>
        <v>ACTIVE</v>
      </c>
      <c r="D530" t="s">
        <v>3124</v>
      </c>
    </row>
    <row r="531" spans="1:4">
      <c r="A531">
        <v>6506878</v>
      </c>
      <c r="B531" t="s">
        <v>2991</v>
      </c>
      <c r="C531" t="str">
        <f t="shared" si="0"/>
        <v>ANDRES</v>
      </c>
      <c r="D531" t="s">
        <v>3124</v>
      </c>
    </row>
    <row r="532" spans="1:4">
      <c r="A532">
        <v>6510265</v>
      </c>
      <c r="B532" t="s">
        <v>3004</v>
      </c>
      <c r="C532" t="str">
        <f t="shared" si="0"/>
        <v>CHERRY</v>
      </c>
      <c r="D532" t="s">
        <v>3124</v>
      </c>
    </row>
    <row r="533" spans="1:4">
      <c r="A533">
        <v>6510763</v>
      </c>
      <c r="B533" t="s">
        <v>3009</v>
      </c>
      <c r="C533" t="str">
        <f t="shared" si="0"/>
        <v>CHERRY</v>
      </c>
      <c r="D533" t="s">
        <v>3124</v>
      </c>
    </row>
    <row r="534" spans="1:4">
      <c r="A534">
        <v>6510765</v>
      </c>
      <c r="B534" t="s">
        <v>3007</v>
      </c>
      <c r="C534" t="str">
        <f t="shared" si="0"/>
        <v>CHERRY</v>
      </c>
      <c r="D534" t="s">
        <v>3124</v>
      </c>
    </row>
    <row r="535" spans="1:4">
      <c r="A535">
        <v>6510766</v>
      </c>
      <c r="B535" t="s">
        <v>3008</v>
      </c>
      <c r="C535" t="str">
        <f t="shared" si="0"/>
        <v>CHERRY</v>
      </c>
      <c r="D535" t="s">
        <v>3124</v>
      </c>
    </row>
    <row r="536" spans="1:4">
      <c r="A536">
        <v>6510764</v>
      </c>
      <c r="B536" t="s">
        <v>3006</v>
      </c>
      <c r="C536" t="str">
        <f t="shared" si="0"/>
        <v>CHERRY</v>
      </c>
      <c r="D536" t="s">
        <v>3124</v>
      </c>
    </row>
    <row r="537" spans="1:4">
      <c r="A537">
        <v>6510767</v>
      </c>
      <c r="B537" t="s">
        <v>3005</v>
      </c>
      <c r="C537" t="str">
        <f t="shared" si="0"/>
        <v>CHERRY</v>
      </c>
      <c r="D537" t="s">
        <v>3124</v>
      </c>
    </row>
    <row r="538" spans="1:4">
      <c r="A538">
        <v>6500277</v>
      </c>
      <c r="B538" t="s">
        <v>2992</v>
      </c>
      <c r="C538" t="str">
        <f t="shared" si="0"/>
        <v>COMANECI</v>
      </c>
      <c r="D538" t="s">
        <v>3124</v>
      </c>
    </row>
    <row r="539" spans="1:4">
      <c r="A539">
        <v>6505911</v>
      </c>
      <c r="B539" t="s">
        <v>664</v>
      </c>
      <c r="C539" t="s">
        <v>416</v>
      </c>
      <c r="D539" t="s">
        <v>1217</v>
      </c>
    </row>
    <row r="540" spans="1:4">
      <c r="A540">
        <v>6500399</v>
      </c>
      <c r="B540" t="s">
        <v>2994</v>
      </c>
      <c r="C540" t="str">
        <f t="shared" ref="C540:C583" si="1">TRIM(MID(SUBSTITUTE(B540," ",REPT(" ",100)),2*100+1,100))</f>
        <v>GAVIOTA</v>
      </c>
      <c r="D540" t="s">
        <v>3124</v>
      </c>
    </row>
    <row r="541" spans="1:4">
      <c r="A541">
        <v>6504791</v>
      </c>
      <c r="B541" t="s">
        <v>2993</v>
      </c>
      <c r="C541" t="str">
        <f t="shared" si="1"/>
        <v>GAVIOTA</v>
      </c>
      <c r="D541" t="s">
        <v>3124</v>
      </c>
    </row>
    <row r="542" spans="1:4">
      <c r="A542">
        <v>6507231</v>
      </c>
      <c r="B542" t="s">
        <v>3025</v>
      </c>
      <c r="C542" t="str">
        <f t="shared" si="1"/>
        <v>HUNGRIA</v>
      </c>
      <c r="D542" t="s">
        <v>3124</v>
      </c>
    </row>
    <row r="543" spans="1:4">
      <c r="A543">
        <v>6509171</v>
      </c>
      <c r="B543" t="s">
        <v>2995</v>
      </c>
      <c r="C543" t="str">
        <f t="shared" si="1"/>
        <v>IAGO</v>
      </c>
      <c r="D543" t="s">
        <v>3124</v>
      </c>
    </row>
    <row r="544" spans="1:4">
      <c r="A544">
        <v>6508307</v>
      </c>
      <c r="B544" t="s">
        <v>2996</v>
      </c>
      <c r="C544" t="str">
        <f t="shared" si="1"/>
        <v>IGOR</v>
      </c>
      <c r="D544" t="s">
        <v>3124</v>
      </c>
    </row>
    <row r="545" spans="1:4">
      <c r="A545">
        <v>6506838</v>
      </c>
      <c r="B545" t="s">
        <v>2951</v>
      </c>
      <c r="C545" t="str">
        <f t="shared" si="1"/>
        <v>INCA</v>
      </c>
      <c r="D545" t="s">
        <v>3124</v>
      </c>
    </row>
    <row r="546" spans="1:4">
      <c r="A546">
        <v>6506841</v>
      </c>
      <c r="B546" t="s">
        <v>2950</v>
      </c>
      <c r="C546" t="str">
        <f t="shared" si="1"/>
        <v>INCA</v>
      </c>
      <c r="D546" t="s">
        <v>3124</v>
      </c>
    </row>
    <row r="547" spans="1:4">
      <c r="A547">
        <v>6510768</v>
      </c>
      <c r="B547" t="s">
        <v>2963</v>
      </c>
      <c r="C547" t="str">
        <f t="shared" si="1"/>
        <v>INCA</v>
      </c>
      <c r="D547" t="s">
        <v>3124</v>
      </c>
    </row>
    <row r="548" spans="1:4">
      <c r="A548">
        <v>6509865</v>
      </c>
      <c r="B548" t="s">
        <v>2945</v>
      </c>
      <c r="C548" t="str">
        <f t="shared" si="1"/>
        <v>INCA</v>
      </c>
      <c r="D548" t="s">
        <v>3124</v>
      </c>
    </row>
    <row r="549" spans="1:4">
      <c r="A549">
        <v>6509864</v>
      </c>
      <c r="B549" t="s">
        <v>2944</v>
      </c>
      <c r="C549" t="str">
        <f t="shared" si="1"/>
        <v>INCA</v>
      </c>
      <c r="D549" t="s">
        <v>3124</v>
      </c>
    </row>
    <row r="550" spans="1:4">
      <c r="A550">
        <v>6510769</v>
      </c>
      <c r="B550" t="s">
        <v>2961</v>
      </c>
      <c r="C550" t="str">
        <f t="shared" si="1"/>
        <v>INCA</v>
      </c>
      <c r="D550" t="s">
        <v>3124</v>
      </c>
    </row>
    <row r="551" spans="1:4">
      <c r="A551">
        <v>6509866</v>
      </c>
      <c r="B551" t="s">
        <v>2946</v>
      </c>
      <c r="C551" t="str">
        <f t="shared" si="1"/>
        <v>INCA</v>
      </c>
      <c r="D551" t="s">
        <v>3124</v>
      </c>
    </row>
    <row r="552" spans="1:4">
      <c r="A552">
        <v>6507518</v>
      </c>
      <c r="B552" t="s">
        <v>2959</v>
      </c>
      <c r="C552" t="str">
        <f t="shared" si="1"/>
        <v>INCA</v>
      </c>
      <c r="D552" t="s">
        <v>3124</v>
      </c>
    </row>
    <row r="553" spans="1:4">
      <c r="A553">
        <v>6509867</v>
      </c>
      <c r="B553" t="s">
        <v>2947</v>
      </c>
      <c r="C553" t="str">
        <f t="shared" si="1"/>
        <v>INCA</v>
      </c>
      <c r="D553" t="s">
        <v>3124</v>
      </c>
    </row>
    <row r="554" spans="1:4">
      <c r="A554">
        <v>6510770</v>
      </c>
      <c r="B554" t="s">
        <v>2960</v>
      </c>
      <c r="C554" t="str">
        <f t="shared" si="1"/>
        <v>INCA</v>
      </c>
      <c r="D554" t="s">
        <v>3124</v>
      </c>
    </row>
    <row r="555" spans="1:4">
      <c r="A555">
        <v>6510771</v>
      </c>
      <c r="B555" t="s">
        <v>2967</v>
      </c>
      <c r="C555" t="str">
        <f t="shared" si="1"/>
        <v>INCA</v>
      </c>
      <c r="D555" t="s">
        <v>3124</v>
      </c>
    </row>
    <row r="556" spans="1:4">
      <c r="A556">
        <v>6504916</v>
      </c>
      <c r="B556" t="s">
        <v>2954</v>
      </c>
      <c r="C556" t="str">
        <f t="shared" si="1"/>
        <v>INCA</v>
      </c>
      <c r="D556" t="s">
        <v>3124</v>
      </c>
    </row>
    <row r="557" spans="1:4">
      <c r="A557">
        <v>6507527</v>
      </c>
      <c r="B557" t="s">
        <v>2955</v>
      </c>
      <c r="C557" t="str">
        <f t="shared" si="1"/>
        <v>INCA</v>
      </c>
      <c r="D557" t="s">
        <v>3124</v>
      </c>
    </row>
    <row r="558" spans="1:4">
      <c r="A558">
        <v>6509871</v>
      </c>
      <c r="B558" t="s">
        <v>2948</v>
      </c>
      <c r="C558" t="str">
        <f t="shared" si="1"/>
        <v>INCA</v>
      </c>
      <c r="D558" t="s">
        <v>3124</v>
      </c>
    </row>
    <row r="559" spans="1:4">
      <c r="A559">
        <v>6510772</v>
      </c>
      <c r="B559" t="s">
        <v>2966</v>
      </c>
      <c r="C559" t="str">
        <f t="shared" si="1"/>
        <v>INCA</v>
      </c>
      <c r="D559" t="s">
        <v>3124</v>
      </c>
    </row>
    <row r="560" spans="1:4">
      <c r="A560">
        <v>6510773</v>
      </c>
      <c r="B560" t="s">
        <v>2965</v>
      </c>
      <c r="C560" t="str">
        <f t="shared" si="1"/>
        <v>INCA</v>
      </c>
      <c r="D560" t="s">
        <v>3124</v>
      </c>
    </row>
    <row r="561" spans="1:4">
      <c r="A561">
        <v>6509731</v>
      </c>
      <c r="B561" t="s">
        <v>2953</v>
      </c>
      <c r="C561" t="str">
        <f t="shared" si="1"/>
        <v>INCA</v>
      </c>
      <c r="D561" t="s">
        <v>3124</v>
      </c>
    </row>
    <row r="562" spans="1:4">
      <c r="A562">
        <v>6509737</v>
      </c>
      <c r="B562" t="s">
        <v>2957</v>
      </c>
      <c r="C562" t="str">
        <f t="shared" si="1"/>
        <v>INCA</v>
      </c>
      <c r="D562" t="s">
        <v>3124</v>
      </c>
    </row>
    <row r="563" spans="1:4">
      <c r="A563">
        <v>6509740</v>
      </c>
      <c r="B563" t="s">
        <v>2958</v>
      </c>
      <c r="C563" t="str">
        <f t="shared" si="1"/>
        <v>INCA</v>
      </c>
      <c r="D563" t="s">
        <v>3124</v>
      </c>
    </row>
    <row r="564" spans="1:4">
      <c r="A564">
        <v>6510774</v>
      </c>
      <c r="B564" t="s">
        <v>2962</v>
      </c>
      <c r="C564" t="str">
        <f t="shared" si="1"/>
        <v>INCA</v>
      </c>
      <c r="D564" t="s">
        <v>3124</v>
      </c>
    </row>
    <row r="565" spans="1:4">
      <c r="A565">
        <v>6509874</v>
      </c>
      <c r="B565" t="s">
        <v>2949</v>
      </c>
      <c r="C565" t="str">
        <f t="shared" si="1"/>
        <v>INCA</v>
      </c>
      <c r="D565" t="s">
        <v>3124</v>
      </c>
    </row>
    <row r="566" spans="1:4">
      <c r="A566">
        <v>6510775</v>
      </c>
      <c r="B566" t="s">
        <v>2964</v>
      </c>
      <c r="C566" t="str">
        <f t="shared" si="1"/>
        <v>INCA</v>
      </c>
      <c r="D566" t="s">
        <v>3124</v>
      </c>
    </row>
    <row r="567" spans="1:4">
      <c r="A567">
        <v>6505599</v>
      </c>
      <c r="B567" t="s">
        <v>2952</v>
      </c>
      <c r="C567" t="str">
        <f t="shared" si="1"/>
        <v>INCA</v>
      </c>
      <c r="D567" t="s">
        <v>3124</v>
      </c>
    </row>
    <row r="568" spans="1:4">
      <c r="A568">
        <v>6504917</v>
      </c>
      <c r="B568" t="s">
        <v>2956</v>
      </c>
      <c r="C568" t="str">
        <f t="shared" si="1"/>
        <v>INCA</v>
      </c>
      <c r="D568" t="s">
        <v>3124</v>
      </c>
    </row>
    <row r="569" spans="1:4">
      <c r="A569">
        <v>6510395</v>
      </c>
      <c r="B569" t="s">
        <v>2935</v>
      </c>
      <c r="C569" t="str">
        <f t="shared" si="1"/>
        <v>ANA</v>
      </c>
      <c r="D569" t="s">
        <v>3124</v>
      </c>
    </row>
    <row r="570" spans="1:4">
      <c r="A570">
        <v>6510776</v>
      </c>
      <c r="B570" t="s">
        <v>2942</v>
      </c>
      <c r="C570" t="str">
        <f t="shared" si="1"/>
        <v>ANA</v>
      </c>
      <c r="D570" t="s">
        <v>3124</v>
      </c>
    </row>
    <row r="571" spans="1:4">
      <c r="A571">
        <v>6510777</v>
      </c>
      <c r="B571" t="s">
        <v>539</v>
      </c>
      <c r="C571" t="str">
        <f t="shared" si="1"/>
        <v>ANA</v>
      </c>
      <c r="D571" t="s">
        <v>3124</v>
      </c>
    </row>
    <row r="572" spans="1:4">
      <c r="A572">
        <v>6510778</v>
      </c>
      <c r="B572" t="s">
        <v>540</v>
      </c>
      <c r="C572" t="str">
        <f t="shared" si="1"/>
        <v>ANA</v>
      </c>
      <c r="D572" t="s">
        <v>3124</v>
      </c>
    </row>
    <row r="573" spans="1:4">
      <c r="A573">
        <v>6510400</v>
      </c>
      <c r="B573" t="s">
        <v>2933</v>
      </c>
      <c r="C573" t="str">
        <f t="shared" si="1"/>
        <v>ANA</v>
      </c>
      <c r="D573" t="s">
        <v>3124</v>
      </c>
    </row>
    <row r="574" spans="1:4">
      <c r="A574">
        <v>6510779</v>
      </c>
      <c r="B574" t="s">
        <v>541</v>
      </c>
      <c r="C574" t="str">
        <f t="shared" si="1"/>
        <v>ANA</v>
      </c>
      <c r="D574" t="s">
        <v>3124</v>
      </c>
    </row>
    <row r="575" spans="1:4">
      <c r="A575">
        <v>6510780</v>
      </c>
      <c r="B575" t="s">
        <v>2940</v>
      </c>
      <c r="C575" t="str">
        <f t="shared" si="1"/>
        <v>ANA</v>
      </c>
      <c r="D575" t="s">
        <v>3124</v>
      </c>
    </row>
    <row r="576" spans="1:4">
      <c r="A576">
        <v>6510418</v>
      </c>
      <c r="B576" t="s">
        <v>2936</v>
      </c>
      <c r="C576" t="str">
        <f t="shared" si="1"/>
        <v>ANA</v>
      </c>
      <c r="D576" t="s">
        <v>3124</v>
      </c>
    </row>
    <row r="577" spans="1:4">
      <c r="A577">
        <v>6510419</v>
      </c>
      <c r="B577" t="s">
        <v>2937</v>
      </c>
      <c r="C577" t="str">
        <f t="shared" si="1"/>
        <v>ANA</v>
      </c>
      <c r="D577" t="s">
        <v>3124</v>
      </c>
    </row>
    <row r="578" spans="1:4">
      <c r="A578">
        <v>6510409</v>
      </c>
      <c r="B578" t="s">
        <v>2938</v>
      </c>
      <c r="C578" t="str">
        <f t="shared" si="1"/>
        <v>ANA</v>
      </c>
      <c r="D578" t="s">
        <v>3124</v>
      </c>
    </row>
    <row r="579" spans="1:4">
      <c r="A579">
        <v>6510411</v>
      </c>
      <c r="B579" t="s">
        <v>2939</v>
      </c>
      <c r="C579" t="str">
        <f t="shared" si="1"/>
        <v>ANA</v>
      </c>
      <c r="D579" t="s">
        <v>3124</v>
      </c>
    </row>
    <row r="580" spans="1:4">
      <c r="A580">
        <v>6510781</v>
      </c>
      <c r="B580" t="s">
        <v>2941</v>
      </c>
      <c r="C580" t="str">
        <f t="shared" si="1"/>
        <v>ANA</v>
      </c>
      <c r="D580" t="s">
        <v>3124</v>
      </c>
    </row>
    <row r="581" spans="1:4">
      <c r="A581">
        <v>6510782</v>
      </c>
      <c r="B581" t="s">
        <v>2943</v>
      </c>
      <c r="C581" t="str">
        <f t="shared" si="1"/>
        <v>ANA</v>
      </c>
      <c r="D581" t="s">
        <v>3124</v>
      </c>
    </row>
    <row r="582" spans="1:4">
      <c r="A582">
        <v>6510416</v>
      </c>
      <c r="B582" t="s">
        <v>2934</v>
      </c>
      <c r="C582" t="str">
        <f t="shared" si="1"/>
        <v>ANA</v>
      </c>
      <c r="D582" t="s">
        <v>3124</v>
      </c>
    </row>
    <row r="583" spans="1:4">
      <c r="A583">
        <v>6510783</v>
      </c>
      <c r="B583" t="s">
        <v>542</v>
      </c>
      <c r="C583" t="str">
        <f t="shared" si="1"/>
        <v>ANA</v>
      </c>
      <c r="D583" t="s">
        <v>3124</v>
      </c>
    </row>
    <row r="584" spans="1:4">
      <c r="A584">
        <v>6508923</v>
      </c>
      <c r="B584" t="s">
        <v>577</v>
      </c>
      <c r="C584" t="s">
        <v>320</v>
      </c>
      <c r="D584" t="s">
        <v>147</v>
      </c>
    </row>
    <row r="585" spans="1:4">
      <c r="A585">
        <v>6510784</v>
      </c>
      <c r="B585" t="s">
        <v>3002</v>
      </c>
      <c r="C585" t="str">
        <f t="shared" ref="C585:C592" si="2">TRIM(MID(SUBSTITUTE(B585," ",REPT(" ",100)),2*100+1,100))</f>
        <v>AZALEA</v>
      </c>
      <c r="D585" t="s">
        <v>3124</v>
      </c>
    </row>
    <row r="586" spans="1:4">
      <c r="A586">
        <v>6510785</v>
      </c>
      <c r="B586" t="s">
        <v>3003</v>
      </c>
      <c r="C586" t="str">
        <f t="shared" si="2"/>
        <v>AZALEA</v>
      </c>
      <c r="D586" t="s">
        <v>3124</v>
      </c>
    </row>
    <row r="587" spans="1:4">
      <c r="A587">
        <v>6510786</v>
      </c>
      <c r="B587" t="s">
        <v>3000</v>
      </c>
      <c r="C587" t="str">
        <f t="shared" si="2"/>
        <v>AZALEA</v>
      </c>
      <c r="D587" t="s">
        <v>3124</v>
      </c>
    </row>
    <row r="588" spans="1:4">
      <c r="A588">
        <v>6510787</v>
      </c>
      <c r="B588" t="s">
        <v>3001</v>
      </c>
      <c r="C588" t="str">
        <f t="shared" si="2"/>
        <v>AZALEA</v>
      </c>
      <c r="D588" t="s">
        <v>3124</v>
      </c>
    </row>
    <row r="589" spans="1:4">
      <c r="A589">
        <v>6509177</v>
      </c>
      <c r="B589" t="s">
        <v>2997</v>
      </c>
      <c r="C589" t="str">
        <f t="shared" si="2"/>
        <v>AZALEA</v>
      </c>
      <c r="D589" t="s">
        <v>3124</v>
      </c>
    </row>
    <row r="590" spans="1:4">
      <c r="A590">
        <v>6509630</v>
      </c>
      <c r="B590" t="s">
        <v>2998</v>
      </c>
      <c r="C590" t="str">
        <f t="shared" si="2"/>
        <v>AZALEA</v>
      </c>
      <c r="D590" t="s">
        <v>3124</v>
      </c>
    </row>
    <row r="591" spans="1:4">
      <c r="A591">
        <v>6509178</v>
      </c>
      <c r="B591" t="s">
        <v>2999</v>
      </c>
      <c r="C591" t="str">
        <f t="shared" si="2"/>
        <v>AZALEA</v>
      </c>
      <c r="D591" t="s">
        <v>3124</v>
      </c>
    </row>
    <row r="592" spans="1:4">
      <c r="A592">
        <v>6511089</v>
      </c>
      <c r="B592" t="s">
        <v>2634</v>
      </c>
      <c r="C592" t="str">
        <f t="shared" si="2"/>
        <v>BERLIN</v>
      </c>
      <c r="D592" t="s">
        <v>3124</v>
      </c>
    </row>
    <row r="593" spans="1:4">
      <c r="A593">
        <v>6511009</v>
      </c>
      <c r="B593" t="s">
        <v>665</v>
      </c>
      <c r="C593" t="s">
        <v>1143</v>
      </c>
      <c r="D593" t="s">
        <v>3124</v>
      </c>
    </row>
    <row r="594" spans="1:4">
      <c r="A594">
        <v>6508511</v>
      </c>
      <c r="B594" t="s">
        <v>584</v>
      </c>
      <c r="C594" t="s">
        <v>280</v>
      </c>
      <c r="D594" t="s">
        <v>147</v>
      </c>
    </row>
    <row r="595" spans="1:4">
      <c r="A595">
        <v>6509097</v>
      </c>
      <c r="B595" t="s">
        <v>666</v>
      </c>
      <c r="C595" t="s">
        <v>280</v>
      </c>
      <c r="D595" t="s">
        <v>1217</v>
      </c>
    </row>
    <row r="596" spans="1:4">
      <c r="A596">
        <v>6510799</v>
      </c>
      <c r="B596" t="s">
        <v>2807</v>
      </c>
      <c r="C596" t="str">
        <f t="shared" ref="C596:C628" si="3">TRIM(MID(SUBSTITUTE(B596," ",REPT(" ",100)),2*100+1,100))</f>
        <v>DANNA</v>
      </c>
      <c r="D596" t="s">
        <v>3124</v>
      </c>
    </row>
    <row r="597" spans="1:4">
      <c r="A597">
        <v>6510800</v>
      </c>
      <c r="B597" t="s">
        <v>2808</v>
      </c>
      <c r="C597" t="str">
        <f t="shared" si="3"/>
        <v>DANNA</v>
      </c>
      <c r="D597" t="s">
        <v>3124</v>
      </c>
    </row>
    <row r="598" spans="1:4">
      <c r="A598">
        <v>6509842</v>
      </c>
      <c r="B598" t="s">
        <v>2791</v>
      </c>
      <c r="C598" t="str">
        <f t="shared" si="3"/>
        <v>DANNA</v>
      </c>
      <c r="D598" t="s">
        <v>3124</v>
      </c>
    </row>
    <row r="599" spans="1:4">
      <c r="A599">
        <v>6509841</v>
      </c>
      <c r="B599" t="s">
        <v>2790</v>
      </c>
      <c r="C599" t="str">
        <f t="shared" si="3"/>
        <v>DANNA</v>
      </c>
      <c r="D599" t="s">
        <v>3124</v>
      </c>
    </row>
    <row r="600" spans="1:4">
      <c r="A600">
        <v>6510801</v>
      </c>
      <c r="B600" t="s">
        <v>563</v>
      </c>
      <c r="C600" t="str">
        <f t="shared" si="3"/>
        <v>DANNA</v>
      </c>
      <c r="D600" t="s">
        <v>3124</v>
      </c>
    </row>
    <row r="601" spans="1:4">
      <c r="A601">
        <v>6509843</v>
      </c>
      <c r="B601" t="s">
        <v>2792</v>
      </c>
      <c r="C601" t="str">
        <f t="shared" si="3"/>
        <v>DANNA</v>
      </c>
      <c r="D601" t="s">
        <v>3124</v>
      </c>
    </row>
    <row r="602" spans="1:4">
      <c r="A602">
        <v>6509844</v>
      </c>
      <c r="B602" t="s">
        <v>2793</v>
      </c>
      <c r="C602" t="str">
        <f t="shared" si="3"/>
        <v>DANNA</v>
      </c>
      <c r="D602" t="s">
        <v>3124</v>
      </c>
    </row>
    <row r="603" spans="1:4">
      <c r="A603">
        <v>6510802</v>
      </c>
      <c r="B603" t="s">
        <v>2806</v>
      </c>
      <c r="C603" t="str">
        <f t="shared" si="3"/>
        <v>DANNA</v>
      </c>
      <c r="D603" t="s">
        <v>3124</v>
      </c>
    </row>
    <row r="604" spans="1:4">
      <c r="A604">
        <v>6510803</v>
      </c>
      <c r="B604" t="s">
        <v>564</v>
      </c>
      <c r="C604" t="str">
        <f t="shared" si="3"/>
        <v>DANNA</v>
      </c>
      <c r="D604" t="s">
        <v>3124</v>
      </c>
    </row>
    <row r="605" spans="1:4">
      <c r="A605">
        <v>6510804</v>
      </c>
      <c r="B605" t="s">
        <v>2804</v>
      </c>
      <c r="C605" t="str">
        <f t="shared" si="3"/>
        <v>DANNA</v>
      </c>
      <c r="D605" t="s">
        <v>3124</v>
      </c>
    </row>
    <row r="606" spans="1:4">
      <c r="A606">
        <v>6510805</v>
      </c>
      <c r="B606" t="s">
        <v>580</v>
      </c>
      <c r="C606" t="str">
        <f t="shared" si="3"/>
        <v>DANNA</v>
      </c>
      <c r="D606" t="s">
        <v>3124</v>
      </c>
    </row>
    <row r="607" spans="1:4">
      <c r="A607">
        <v>6510806</v>
      </c>
      <c r="B607" t="s">
        <v>2805</v>
      </c>
      <c r="C607" t="str">
        <f t="shared" si="3"/>
        <v>DANNA</v>
      </c>
      <c r="D607" t="s">
        <v>3124</v>
      </c>
    </row>
    <row r="608" spans="1:4">
      <c r="A608">
        <v>6509848</v>
      </c>
      <c r="B608" t="s">
        <v>2794</v>
      </c>
      <c r="C608" t="str">
        <f t="shared" si="3"/>
        <v>DANNA</v>
      </c>
      <c r="D608" t="s">
        <v>3124</v>
      </c>
    </row>
    <row r="609" spans="1:4">
      <c r="A609">
        <v>6510807</v>
      </c>
      <c r="B609" t="s">
        <v>2812</v>
      </c>
      <c r="C609" t="str">
        <f t="shared" si="3"/>
        <v>DANNA</v>
      </c>
      <c r="D609" t="s">
        <v>3124</v>
      </c>
    </row>
    <row r="610" spans="1:4">
      <c r="A610">
        <v>6510808</v>
      </c>
      <c r="B610" t="s">
        <v>2811</v>
      </c>
      <c r="C610" t="str">
        <f t="shared" si="3"/>
        <v>DANNA</v>
      </c>
      <c r="D610" t="s">
        <v>3124</v>
      </c>
    </row>
    <row r="611" spans="1:4">
      <c r="A611">
        <v>6509542</v>
      </c>
      <c r="B611" t="s">
        <v>2787</v>
      </c>
      <c r="C611" t="str">
        <f t="shared" si="3"/>
        <v>DANNA</v>
      </c>
      <c r="D611" t="s">
        <v>3124</v>
      </c>
    </row>
    <row r="612" spans="1:4">
      <c r="A612">
        <v>6509668</v>
      </c>
      <c r="B612" t="s">
        <v>2786</v>
      </c>
      <c r="C612" t="str">
        <f t="shared" si="3"/>
        <v>DANNA</v>
      </c>
      <c r="D612" t="s">
        <v>3124</v>
      </c>
    </row>
    <row r="613" spans="1:4">
      <c r="A613">
        <v>6509500</v>
      </c>
      <c r="B613" t="s">
        <v>2788</v>
      </c>
      <c r="C613" t="str">
        <f t="shared" si="3"/>
        <v>DANNA</v>
      </c>
      <c r="D613" t="s">
        <v>3124</v>
      </c>
    </row>
    <row r="614" spans="1:4">
      <c r="A614">
        <v>6509758</v>
      </c>
      <c r="B614" t="s">
        <v>2803</v>
      </c>
      <c r="C614" t="str">
        <f t="shared" si="3"/>
        <v>DANNA</v>
      </c>
      <c r="D614" t="s">
        <v>3124</v>
      </c>
    </row>
    <row r="615" spans="1:4">
      <c r="A615">
        <v>6509759</v>
      </c>
      <c r="B615" t="s">
        <v>2784</v>
      </c>
      <c r="C615" t="str">
        <f t="shared" si="3"/>
        <v>DANNA</v>
      </c>
      <c r="D615" t="s">
        <v>3124</v>
      </c>
    </row>
    <row r="616" spans="1:4">
      <c r="A616">
        <v>6509545</v>
      </c>
      <c r="B616" t="s">
        <v>2789</v>
      </c>
      <c r="C616" t="str">
        <f t="shared" si="3"/>
        <v>DANNA</v>
      </c>
      <c r="D616" t="s">
        <v>3124</v>
      </c>
    </row>
    <row r="617" spans="1:4">
      <c r="A617">
        <v>6509762</v>
      </c>
      <c r="B617" t="s">
        <v>2797</v>
      </c>
      <c r="C617" t="str">
        <f t="shared" si="3"/>
        <v>DANNA</v>
      </c>
      <c r="D617" t="s">
        <v>3124</v>
      </c>
    </row>
    <row r="618" spans="1:4">
      <c r="A618">
        <v>6509556</v>
      </c>
      <c r="B618" t="s">
        <v>2796</v>
      </c>
      <c r="C618" t="str">
        <f t="shared" si="3"/>
        <v>DANNA</v>
      </c>
      <c r="D618" t="s">
        <v>3124</v>
      </c>
    </row>
    <row r="619" spans="1:4">
      <c r="A619">
        <v>6509549</v>
      </c>
      <c r="B619" t="s">
        <v>2798</v>
      </c>
      <c r="C619" t="str">
        <f t="shared" si="3"/>
        <v>DANNA</v>
      </c>
      <c r="D619" t="s">
        <v>3124</v>
      </c>
    </row>
    <row r="620" spans="1:4">
      <c r="A620">
        <v>6509550</v>
      </c>
      <c r="B620" t="s">
        <v>2785</v>
      </c>
      <c r="C620" t="str">
        <f t="shared" si="3"/>
        <v>DANNA</v>
      </c>
      <c r="D620" t="s">
        <v>3124</v>
      </c>
    </row>
    <row r="621" spans="1:4">
      <c r="A621">
        <v>6509551</v>
      </c>
      <c r="B621" t="s">
        <v>2799</v>
      </c>
      <c r="C621" t="str">
        <f t="shared" si="3"/>
        <v>DANNA</v>
      </c>
      <c r="D621" t="s">
        <v>3124</v>
      </c>
    </row>
    <row r="622" spans="1:4">
      <c r="A622">
        <v>6509669</v>
      </c>
      <c r="B622" t="s">
        <v>2800</v>
      </c>
      <c r="C622" t="str">
        <f t="shared" si="3"/>
        <v>DANNA</v>
      </c>
      <c r="D622" t="s">
        <v>3124</v>
      </c>
    </row>
    <row r="623" spans="1:4">
      <c r="A623">
        <v>6509555</v>
      </c>
      <c r="B623" t="s">
        <v>2801</v>
      </c>
      <c r="C623" t="str">
        <f t="shared" si="3"/>
        <v>DANNA</v>
      </c>
      <c r="D623" t="s">
        <v>3124</v>
      </c>
    </row>
    <row r="624" spans="1:4">
      <c r="A624">
        <v>6509764</v>
      </c>
      <c r="B624" t="s">
        <v>2802</v>
      </c>
      <c r="C624" t="str">
        <f t="shared" si="3"/>
        <v>DANNA</v>
      </c>
      <c r="D624" t="s">
        <v>3124</v>
      </c>
    </row>
    <row r="625" spans="1:4">
      <c r="A625">
        <v>6510809</v>
      </c>
      <c r="B625" t="s">
        <v>2810</v>
      </c>
      <c r="C625" t="str">
        <f t="shared" si="3"/>
        <v>DANNA</v>
      </c>
      <c r="D625" t="s">
        <v>3124</v>
      </c>
    </row>
    <row r="626" spans="1:4">
      <c r="A626">
        <v>6510810</v>
      </c>
      <c r="B626" t="s">
        <v>2809</v>
      </c>
      <c r="C626" t="str">
        <f t="shared" si="3"/>
        <v>DANNA</v>
      </c>
      <c r="D626" t="s">
        <v>3124</v>
      </c>
    </row>
    <row r="627" spans="1:4">
      <c r="A627">
        <v>6509851</v>
      </c>
      <c r="B627" t="s">
        <v>2795</v>
      </c>
      <c r="C627" t="str">
        <f t="shared" si="3"/>
        <v>DANNA</v>
      </c>
      <c r="D627" t="s">
        <v>3124</v>
      </c>
    </row>
    <row r="628" spans="1:4">
      <c r="A628">
        <v>6510811</v>
      </c>
      <c r="B628" t="s">
        <v>565</v>
      </c>
      <c r="C628" t="str">
        <f t="shared" si="3"/>
        <v>DANNA</v>
      </c>
      <c r="D628" t="s">
        <v>3124</v>
      </c>
    </row>
    <row r="629" spans="1:4">
      <c r="A629">
        <v>6508533</v>
      </c>
      <c r="B629" t="s">
        <v>585</v>
      </c>
      <c r="C629" t="s">
        <v>280</v>
      </c>
      <c r="D629" t="s">
        <v>147</v>
      </c>
    </row>
    <row r="630" spans="1:4">
      <c r="A630">
        <v>6000709</v>
      </c>
      <c r="B630" t="s">
        <v>688</v>
      </c>
      <c r="C630" t="s">
        <v>419</v>
      </c>
      <c r="D630" t="s">
        <v>3125</v>
      </c>
    </row>
    <row r="631" spans="1:4">
      <c r="A631">
        <v>6000711</v>
      </c>
      <c r="B631" t="s">
        <v>684</v>
      </c>
      <c r="C631" t="s">
        <v>419</v>
      </c>
      <c r="D631" t="s">
        <v>3125</v>
      </c>
    </row>
    <row r="632" spans="1:4">
      <c r="A632">
        <v>6511091</v>
      </c>
      <c r="B632" t="s">
        <v>2734</v>
      </c>
      <c r="C632" t="str">
        <f t="shared" ref="C632:C639" si="4">TRIM(MID(SUBSTITUTE(B632," ",REPT(" ",100)),2*100+1,100))</f>
        <v>GALES</v>
      </c>
      <c r="D632" t="s">
        <v>3124</v>
      </c>
    </row>
    <row r="633" spans="1:4">
      <c r="A633">
        <v>6511092</v>
      </c>
      <c r="B633" t="s">
        <v>2735</v>
      </c>
      <c r="C633" t="str">
        <f t="shared" si="4"/>
        <v>GALES</v>
      </c>
      <c r="D633" t="s">
        <v>3124</v>
      </c>
    </row>
    <row r="634" spans="1:4">
      <c r="A634">
        <v>6511093</v>
      </c>
      <c r="B634" t="s">
        <v>2736</v>
      </c>
      <c r="C634" t="str">
        <f t="shared" si="4"/>
        <v>GALES</v>
      </c>
      <c r="D634" t="s">
        <v>3124</v>
      </c>
    </row>
    <row r="635" spans="1:4">
      <c r="A635">
        <v>6511094</v>
      </c>
      <c r="B635" t="s">
        <v>2732</v>
      </c>
      <c r="C635" t="str">
        <f t="shared" si="4"/>
        <v>GALES</v>
      </c>
      <c r="D635" t="s">
        <v>3124</v>
      </c>
    </row>
    <row r="636" spans="1:4">
      <c r="A636">
        <v>6511095</v>
      </c>
      <c r="B636" t="s">
        <v>2737</v>
      </c>
      <c r="C636" t="str">
        <f t="shared" si="4"/>
        <v>GALES</v>
      </c>
      <c r="D636" t="s">
        <v>3124</v>
      </c>
    </row>
    <row r="637" spans="1:4">
      <c r="A637">
        <v>6511090</v>
      </c>
      <c r="B637" t="s">
        <v>2731</v>
      </c>
      <c r="C637" t="str">
        <f t="shared" si="4"/>
        <v>GALES</v>
      </c>
      <c r="D637" t="s">
        <v>3124</v>
      </c>
    </row>
    <row r="638" spans="1:4">
      <c r="A638">
        <v>6511096</v>
      </c>
      <c r="B638" t="s">
        <v>2738</v>
      </c>
      <c r="C638" t="str">
        <f t="shared" si="4"/>
        <v>GALES</v>
      </c>
      <c r="D638" t="s">
        <v>3124</v>
      </c>
    </row>
    <row r="639" spans="1:4">
      <c r="A639">
        <v>6511097</v>
      </c>
      <c r="B639" t="s">
        <v>2739</v>
      </c>
      <c r="C639" t="str">
        <f t="shared" si="4"/>
        <v>GALES</v>
      </c>
      <c r="D639" t="s">
        <v>3124</v>
      </c>
    </row>
    <row r="640" spans="1:4">
      <c r="A640">
        <v>6511013</v>
      </c>
      <c r="B640" t="s">
        <v>656</v>
      </c>
      <c r="C640" t="s">
        <v>1141</v>
      </c>
      <c r="D640" t="s">
        <v>3124</v>
      </c>
    </row>
    <row r="641" spans="1:4">
      <c r="A641">
        <v>6511098</v>
      </c>
      <c r="B641" t="s">
        <v>2740</v>
      </c>
      <c r="C641" t="str">
        <f t="shared" ref="C641:C672" si="5">TRIM(MID(SUBSTITUTE(B641," ",REPT(" ",100)),2*100+1,100))</f>
        <v>GALES</v>
      </c>
      <c r="D641" t="s">
        <v>3124</v>
      </c>
    </row>
    <row r="642" spans="1:4">
      <c r="A642">
        <v>6511099</v>
      </c>
      <c r="B642" t="s">
        <v>2741</v>
      </c>
      <c r="C642" t="str">
        <f t="shared" si="5"/>
        <v>GALES</v>
      </c>
      <c r="D642" t="s">
        <v>3124</v>
      </c>
    </row>
    <row r="643" spans="1:4">
      <c r="A643">
        <v>6511100</v>
      </c>
      <c r="B643" t="s">
        <v>2742</v>
      </c>
      <c r="C643" t="str">
        <f t="shared" si="5"/>
        <v>GALES</v>
      </c>
      <c r="D643" t="s">
        <v>3124</v>
      </c>
    </row>
    <row r="644" spans="1:4">
      <c r="A644">
        <v>6511101</v>
      </c>
      <c r="B644" t="s">
        <v>2743</v>
      </c>
      <c r="C644" t="str">
        <f t="shared" si="5"/>
        <v>GALES</v>
      </c>
      <c r="D644" t="s">
        <v>3124</v>
      </c>
    </row>
    <row r="645" spans="1:4">
      <c r="A645">
        <v>6511102</v>
      </c>
      <c r="B645" t="s">
        <v>2744</v>
      </c>
      <c r="C645" t="str">
        <f t="shared" si="5"/>
        <v>GALES</v>
      </c>
      <c r="D645" t="s">
        <v>3124</v>
      </c>
    </row>
    <row r="646" spans="1:4">
      <c r="A646">
        <v>6511103</v>
      </c>
      <c r="B646" t="s">
        <v>2745</v>
      </c>
      <c r="C646" t="str">
        <f t="shared" si="5"/>
        <v>GALES</v>
      </c>
      <c r="D646" t="s">
        <v>3124</v>
      </c>
    </row>
    <row r="647" spans="1:4">
      <c r="A647">
        <v>6511104</v>
      </c>
      <c r="B647" t="s">
        <v>2746</v>
      </c>
      <c r="C647" t="str">
        <f t="shared" si="5"/>
        <v>GALES</v>
      </c>
      <c r="D647" t="s">
        <v>3124</v>
      </c>
    </row>
    <row r="648" spans="1:4">
      <c r="A648">
        <v>6511105</v>
      </c>
      <c r="B648" t="s">
        <v>2747</v>
      </c>
      <c r="C648" t="str">
        <f t="shared" si="5"/>
        <v>GALES</v>
      </c>
      <c r="D648" t="s">
        <v>3124</v>
      </c>
    </row>
    <row r="649" spans="1:4">
      <c r="A649">
        <v>6511106</v>
      </c>
      <c r="B649" t="s">
        <v>2733</v>
      </c>
      <c r="C649" t="str">
        <f t="shared" si="5"/>
        <v>GALES</v>
      </c>
      <c r="D649" t="s">
        <v>3124</v>
      </c>
    </row>
    <row r="650" spans="1:4">
      <c r="A650">
        <v>6511107</v>
      </c>
      <c r="B650" t="s">
        <v>2748</v>
      </c>
      <c r="C650" t="str">
        <f t="shared" si="5"/>
        <v>GALES</v>
      </c>
      <c r="D650" t="s">
        <v>3124</v>
      </c>
    </row>
    <row r="651" spans="1:4">
      <c r="A651">
        <v>6511108</v>
      </c>
      <c r="B651" t="s">
        <v>2749</v>
      </c>
      <c r="C651" t="str">
        <f t="shared" si="5"/>
        <v>GALES</v>
      </c>
      <c r="D651" t="s">
        <v>3124</v>
      </c>
    </row>
    <row r="652" spans="1:4">
      <c r="A652">
        <v>6511109</v>
      </c>
      <c r="B652" t="s">
        <v>2750</v>
      </c>
      <c r="C652" t="str">
        <f t="shared" si="5"/>
        <v>GALES</v>
      </c>
      <c r="D652" t="s">
        <v>3124</v>
      </c>
    </row>
    <row r="653" spans="1:4">
      <c r="A653">
        <v>6511110</v>
      </c>
      <c r="B653" t="s">
        <v>2751</v>
      </c>
      <c r="C653" t="str">
        <f t="shared" si="5"/>
        <v>GALES</v>
      </c>
      <c r="D653" t="s">
        <v>3124</v>
      </c>
    </row>
    <row r="654" spans="1:4">
      <c r="A654">
        <v>6510812</v>
      </c>
      <c r="B654" t="s">
        <v>2861</v>
      </c>
      <c r="C654" t="str">
        <f t="shared" si="5"/>
        <v>GENOVA</v>
      </c>
      <c r="D654" t="s">
        <v>3124</v>
      </c>
    </row>
    <row r="655" spans="1:4">
      <c r="A655">
        <v>6510813</v>
      </c>
      <c r="B655" t="s">
        <v>2860</v>
      </c>
      <c r="C655" t="str">
        <f t="shared" si="5"/>
        <v>GENOVA</v>
      </c>
      <c r="D655" t="s">
        <v>3124</v>
      </c>
    </row>
    <row r="656" spans="1:4">
      <c r="A656">
        <v>6510616</v>
      </c>
      <c r="B656" t="s">
        <v>2856</v>
      </c>
      <c r="C656" t="str">
        <f t="shared" si="5"/>
        <v>GENOVA</v>
      </c>
      <c r="D656" t="s">
        <v>3124</v>
      </c>
    </row>
    <row r="657" spans="1:4">
      <c r="A657">
        <v>6510814</v>
      </c>
      <c r="B657" t="s">
        <v>566</v>
      </c>
      <c r="C657" t="str">
        <f t="shared" si="5"/>
        <v>GENOVA</v>
      </c>
      <c r="D657" t="s">
        <v>3124</v>
      </c>
    </row>
    <row r="658" spans="1:4">
      <c r="A658">
        <v>6510617</v>
      </c>
      <c r="B658" t="s">
        <v>2857</v>
      </c>
      <c r="C658" t="str">
        <f t="shared" si="5"/>
        <v>GENOVA</v>
      </c>
      <c r="D658" t="s">
        <v>3124</v>
      </c>
    </row>
    <row r="659" spans="1:4">
      <c r="A659">
        <v>6510523</v>
      </c>
      <c r="B659" t="s">
        <v>2847</v>
      </c>
      <c r="C659" t="str">
        <f t="shared" si="5"/>
        <v>GENOVA</v>
      </c>
      <c r="D659" t="s">
        <v>3124</v>
      </c>
    </row>
    <row r="660" spans="1:4">
      <c r="A660">
        <v>6510524</v>
      </c>
      <c r="B660" t="s">
        <v>2848</v>
      </c>
      <c r="C660" t="str">
        <f t="shared" si="5"/>
        <v>GENOVA</v>
      </c>
      <c r="D660" t="s">
        <v>3124</v>
      </c>
    </row>
    <row r="661" spans="1:4">
      <c r="A661">
        <v>6510525</v>
      </c>
      <c r="B661" t="s">
        <v>2849</v>
      </c>
      <c r="C661" t="str">
        <f t="shared" si="5"/>
        <v>GENOVA</v>
      </c>
      <c r="D661" t="s">
        <v>3124</v>
      </c>
    </row>
    <row r="662" spans="1:4">
      <c r="A662">
        <v>6510815</v>
      </c>
      <c r="B662" t="s">
        <v>567</v>
      </c>
      <c r="C662" t="str">
        <f t="shared" si="5"/>
        <v>GENOVA</v>
      </c>
      <c r="D662" t="s">
        <v>3124</v>
      </c>
    </row>
    <row r="663" spans="1:4">
      <c r="A663">
        <v>6510619</v>
      </c>
      <c r="B663" t="s">
        <v>2858</v>
      </c>
      <c r="C663" t="str">
        <f t="shared" si="5"/>
        <v>GENOVA</v>
      </c>
      <c r="D663" t="s">
        <v>3124</v>
      </c>
    </row>
    <row r="664" spans="1:4">
      <c r="A664">
        <v>6510816</v>
      </c>
      <c r="B664" t="s">
        <v>578</v>
      </c>
      <c r="C664" t="str">
        <f t="shared" si="5"/>
        <v>GENOVA</v>
      </c>
      <c r="D664" t="s">
        <v>3124</v>
      </c>
    </row>
    <row r="665" spans="1:4">
      <c r="A665">
        <v>6510620</v>
      </c>
      <c r="B665" t="s">
        <v>2852</v>
      </c>
      <c r="C665" t="str">
        <f t="shared" si="5"/>
        <v>GENOVA</v>
      </c>
      <c r="D665" t="s">
        <v>3124</v>
      </c>
    </row>
    <row r="666" spans="1:4">
      <c r="A666">
        <v>6510817</v>
      </c>
      <c r="B666" t="s">
        <v>568</v>
      </c>
      <c r="C666" t="str">
        <f t="shared" si="5"/>
        <v>GENOVA</v>
      </c>
      <c r="D666" t="s">
        <v>3124</v>
      </c>
    </row>
    <row r="667" spans="1:4">
      <c r="A667">
        <v>6510818</v>
      </c>
      <c r="B667" t="s">
        <v>569</v>
      </c>
      <c r="C667" t="str">
        <f t="shared" si="5"/>
        <v>GENOVA</v>
      </c>
      <c r="D667" t="s">
        <v>3124</v>
      </c>
    </row>
    <row r="668" spans="1:4">
      <c r="A668">
        <v>6510819</v>
      </c>
      <c r="B668" t="s">
        <v>616</v>
      </c>
      <c r="C668" t="str">
        <f t="shared" si="5"/>
        <v>GENOVA</v>
      </c>
      <c r="D668" t="s">
        <v>3124</v>
      </c>
    </row>
    <row r="669" spans="1:4">
      <c r="A669">
        <v>6510820</v>
      </c>
      <c r="B669" t="s">
        <v>570</v>
      </c>
      <c r="C669" t="str">
        <f t="shared" si="5"/>
        <v>GENOVA</v>
      </c>
      <c r="D669" t="s">
        <v>3124</v>
      </c>
    </row>
    <row r="670" spans="1:4">
      <c r="A670">
        <v>6510527</v>
      </c>
      <c r="B670" t="s">
        <v>2639</v>
      </c>
      <c r="C670" t="str">
        <f t="shared" si="5"/>
        <v>GENOVA</v>
      </c>
      <c r="D670" t="s">
        <v>3124</v>
      </c>
    </row>
    <row r="671" spans="1:4">
      <c r="A671">
        <v>6510626</v>
      </c>
      <c r="B671" t="s">
        <v>2853</v>
      </c>
      <c r="C671" t="str">
        <f t="shared" si="5"/>
        <v>GENOVA</v>
      </c>
      <c r="D671" t="s">
        <v>3124</v>
      </c>
    </row>
    <row r="672" spans="1:4">
      <c r="A672">
        <v>6510627</v>
      </c>
      <c r="B672" t="s">
        <v>2851</v>
      </c>
      <c r="C672" t="str">
        <f t="shared" si="5"/>
        <v>GENOVA</v>
      </c>
      <c r="D672" t="s">
        <v>3124</v>
      </c>
    </row>
    <row r="673" spans="1:4">
      <c r="A673">
        <v>6510821</v>
      </c>
      <c r="B673" t="s">
        <v>571</v>
      </c>
      <c r="C673" t="str">
        <f t="shared" ref="C673:C704" si="6">TRIM(MID(SUBSTITUTE(B673," ",REPT(" ",100)),2*100+1,100))</f>
        <v>GENOVA</v>
      </c>
      <c r="D673" t="s">
        <v>3124</v>
      </c>
    </row>
    <row r="674" spans="1:4">
      <c r="A674">
        <v>6510528</v>
      </c>
      <c r="B674" t="s">
        <v>2850</v>
      </c>
      <c r="C674" t="str">
        <f t="shared" si="6"/>
        <v>GENOVA</v>
      </c>
      <c r="D674" t="s">
        <v>3124</v>
      </c>
    </row>
    <row r="675" spans="1:4">
      <c r="A675">
        <v>6510822</v>
      </c>
      <c r="B675" t="s">
        <v>572</v>
      </c>
      <c r="C675" t="str">
        <f t="shared" si="6"/>
        <v>GENOVA</v>
      </c>
      <c r="D675" t="s">
        <v>3124</v>
      </c>
    </row>
    <row r="676" spans="1:4">
      <c r="A676">
        <v>6510823</v>
      </c>
      <c r="B676" t="s">
        <v>573</v>
      </c>
      <c r="C676" t="str">
        <f t="shared" si="6"/>
        <v>GENOVA</v>
      </c>
      <c r="D676" t="s">
        <v>3124</v>
      </c>
    </row>
    <row r="677" spans="1:4">
      <c r="A677">
        <v>6510629</v>
      </c>
      <c r="B677" t="s">
        <v>2854</v>
      </c>
      <c r="C677" t="str">
        <f t="shared" si="6"/>
        <v>GENOVA</v>
      </c>
      <c r="D677" t="s">
        <v>3124</v>
      </c>
    </row>
    <row r="678" spans="1:4">
      <c r="A678">
        <v>6510824</v>
      </c>
      <c r="B678" t="s">
        <v>574</v>
      </c>
      <c r="C678" t="str">
        <f t="shared" si="6"/>
        <v>GENOVA</v>
      </c>
      <c r="D678" t="s">
        <v>3124</v>
      </c>
    </row>
    <row r="679" spans="1:4">
      <c r="A679">
        <v>6510825</v>
      </c>
      <c r="B679" t="s">
        <v>575</v>
      </c>
      <c r="C679" t="str">
        <f t="shared" si="6"/>
        <v>GENOVA</v>
      </c>
      <c r="D679" t="s">
        <v>3124</v>
      </c>
    </row>
    <row r="680" spans="1:4">
      <c r="A680">
        <v>6510632</v>
      </c>
      <c r="B680" t="s">
        <v>2859</v>
      </c>
      <c r="C680" t="str">
        <f t="shared" si="6"/>
        <v>GENOVA</v>
      </c>
      <c r="D680" t="s">
        <v>3124</v>
      </c>
    </row>
    <row r="681" spans="1:4">
      <c r="A681">
        <v>6510634</v>
      </c>
      <c r="B681" t="s">
        <v>2855</v>
      </c>
      <c r="C681" t="str">
        <f t="shared" si="6"/>
        <v>GENOVA</v>
      </c>
      <c r="D681" t="s">
        <v>3124</v>
      </c>
    </row>
    <row r="682" spans="1:4">
      <c r="A682">
        <v>6510826</v>
      </c>
      <c r="B682" t="s">
        <v>576</v>
      </c>
      <c r="C682" t="str">
        <f t="shared" si="6"/>
        <v>GENOVA</v>
      </c>
      <c r="D682" t="s">
        <v>3124</v>
      </c>
    </row>
    <row r="683" spans="1:4">
      <c r="A683">
        <v>6511211</v>
      </c>
      <c r="B683" t="s">
        <v>3026</v>
      </c>
      <c r="C683" t="str">
        <f t="shared" si="6"/>
        <v>IMPERIAL</v>
      </c>
      <c r="D683" t="s">
        <v>3124</v>
      </c>
    </row>
    <row r="684" spans="1:4">
      <c r="A684">
        <v>6510827</v>
      </c>
      <c r="B684" t="s">
        <v>617</v>
      </c>
      <c r="C684" t="str">
        <f t="shared" si="6"/>
        <v>JUANA</v>
      </c>
      <c r="D684" t="s">
        <v>3124</v>
      </c>
    </row>
    <row r="685" spans="1:4">
      <c r="A685">
        <v>6510828</v>
      </c>
      <c r="B685" t="s">
        <v>618</v>
      </c>
      <c r="C685" t="str">
        <f t="shared" si="6"/>
        <v>JUANA</v>
      </c>
      <c r="D685" t="s">
        <v>3124</v>
      </c>
    </row>
    <row r="686" spans="1:4">
      <c r="A686">
        <v>6509877</v>
      </c>
      <c r="B686" t="s">
        <v>2756</v>
      </c>
      <c r="C686" t="str">
        <f t="shared" si="6"/>
        <v>JUANA</v>
      </c>
      <c r="D686" t="s">
        <v>3124</v>
      </c>
    </row>
    <row r="687" spans="1:4">
      <c r="A687">
        <v>6510829</v>
      </c>
      <c r="B687" t="s">
        <v>619</v>
      </c>
      <c r="C687" t="str">
        <f t="shared" si="6"/>
        <v>JUANA</v>
      </c>
      <c r="D687" t="s">
        <v>3124</v>
      </c>
    </row>
    <row r="688" spans="1:4">
      <c r="A688">
        <v>6509878</v>
      </c>
      <c r="B688" t="s">
        <v>2757</v>
      </c>
      <c r="C688" t="str">
        <f t="shared" si="6"/>
        <v>JUANA</v>
      </c>
      <c r="D688" t="s">
        <v>3124</v>
      </c>
    </row>
    <row r="689" spans="1:4">
      <c r="A689">
        <v>6504339</v>
      </c>
      <c r="B689" t="s">
        <v>2754</v>
      </c>
      <c r="C689" t="str">
        <f t="shared" si="6"/>
        <v>JUANA</v>
      </c>
      <c r="D689" t="s">
        <v>3124</v>
      </c>
    </row>
    <row r="690" spans="1:4">
      <c r="A690">
        <v>6509879</v>
      </c>
      <c r="B690" t="s">
        <v>2758</v>
      </c>
      <c r="C690" t="str">
        <f t="shared" si="6"/>
        <v>JUANA</v>
      </c>
      <c r="D690" t="s">
        <v>3124</v>
      </c>
    </row>
    <row r="691" spans="1:4">
      <c r="A691">
        <v>6505810</v>
      </c>
      <c r="B691" t="s">
        <v>2766</v>
      </c>
      <c r="C691" t="str">
        <f t="shared" si="6"/>
        <v>JUANA</v>
      </c>
      <c r="D691" t="s">
        <v>3124</v>
      </c>
    </row>
    <row r="692" spans="1:4">
      <c r="A692">
        <v>6509880</v>
      </c>
      <c r="B692" t="s">
        <v>2759</v>
      </c>
      <c r="C692" t="str">
        <f t="shared" si="6"/>
        <v>JUANA</v>
      </c>
      <c r="D692" t="s">
        <v>3124</v>
      </c>
    </row>
    <row r="693" spans="1:4">
      <c r="A693">
        <v>6510830</v>
      </c>
      <c r="B693" t="s">
        <v>620</v>
      </c>
      <c r="C693" t="str">
        <f t="shared" si="6"/>
        <v>JUANA</v>
      </c>
      <c r="D693" t="s">
        <v>3124</v>
      </c>
    </row>
    <row r="694" spans="1:4">
      <c r="A694">
        <v>6510831</v>
      </c>
      <c r="B694" t="s">
        <v>621</v>
      </c>
      <c r="C694" t="str">
        <f t="shared" si="6"/>
        <v>JUANA</v>
      </c>
      <c r="D694" t="s">
        <v>3124</v>
      </c>
    </row>
    <row r="695" spans="1:4">
      <c r="A695">
        <v>6510832</v>
      </c>
      <c r="B695" t="s">
        <v>622</v>
      </c>
      <c r="C695" t="str">
        <f t="shared" si="6"/>
        <v>JUANA</v>
      </c>
      <c r="D695" t="s">
        <v>3124</v>
      </c>
    </row>
    <row r="696" spans="1:4">
      <c r="A696">
        <v>6510833</v>
      </c>
      <c r="B696" t="s">
        <v>623</v>
      </c>
      <c r="C696" t="str">
        <f t="shared" si="6"/>
        <v>JUANA</v>
      </c>
      <c r="D696" t="s">
        <v>3124</v>
      </c>
    </row>
    <row r="697" spans="1:4">
      <c r="A697">
        <v>6510834</v>
      </c>
      <c r="B697" t="s">
        <v>624</v>
      </c>
      <c r="C697" t="str">
        <f t="shared" si="6"/>
        <v>JUANA</v>
      </c>
      <c r="D697" t="s">
        <v>3124</v>
      </c>
    </row>
    <row r="698" spans="1:4">
      <c r="A698">
        <v>6510835</v>
      </c>
      <c r="B698" t="s">
        <v>625</v>
      </c>
      <c r="C698" t="str">
        <f t="shared" si="6"/>
        <v>JUANA</v>
      </c>
      <c r="D698" t="s">
        <v>3124</v>
      </c>
    </row>
    <row r="699" spans="1:4">
      <c r="A699">
        <v>6507678</v>
      </c>
      <c r="B699" t="s">
        <v>2762</v>
      </c>
      <c r="C699" t="str">
        <f t="shared" si="6"/>
        <v>JUANA</v>
      </c>
      <c r="D699" t="s">
        <v>3124</v>
      </c>
    </row>
    <row r="700" spans="1:4">
      <c r="A700">
        <v>6506474</v>
      </c>
      <c r="B700" t="s">
        <v>2753</v>
      </c>
      <c r="C700" t="str">
        <f t="shared" si="6"/>
        <v>JUANA</v>
      </c>
      <c r="D700" t="s">
        <v>3124</v>
      </c>
    </row>
    <row r="701" spans="1:4">
      <c r="A701">
        <v>6509884</v>
      </c>
      <c r="B701" t="s">
        <v>2760</v>
      </c>
      <c r="C701" t="str">
        <f t="shared" si="6"/>
        <v>JUANA</v>
      </c>
      <c r="D701" t="s">
        <v>3124</v>
      </c>
    </row>
    <row r="702" spans="1:4">
      <c r="A702">
        <v>6510836</v>
      </c>
      <c r="B702" t="s">
        <v>626</v>
      </c>
      <c r="C702" t="str">
        <f t="shared" si="6"/>
        <v>JUANA</v>
      </c>
      <c r="D702" t="s">
        <v>3124</v>
      </c>
    </row>
    <row r="703" spans="1:4">
      <c r="A703">
        <v>6510837</v>
      </c>
      <c r="B703" t="s">
        <v>627</v>
      </c>
      <c r="C703" t="str">
        <f t="shared" si="6"/>
        <v>JUANA</v>
      </c>
      <c r="D703" t="s">
        <v>3124</v>
      </c>
    </row>
    <row r="704" spans="1:4">
      <c r="A704">
        <v>6509561</v>
      </c>
      <c r="B704" t="s">
        <v>2752</v>
      </c>
      <c r="C704" t="str">
        <f t="shared" si="6"/>
        <v>JUANA</v>
      </c>
      <c r="D704" t="s">
        <v>3124</v>
      </c>
    </row>
    <row r="705" spans="1:4">
      <c r="A705">
        <v>6509570</v>
      </c>
      <c r="B705" t="s">
        <v>2764</v>
      </c>
      <c r="C705" t="str">
        <f t="shared" ref="C705:C713" si="7">TRIM(MID(SUBSTITUTE(B705," ",REPT(" ",100)),2*100+1,100))</f>
        <v>JUANA</v>
      </c>
      <c r="D705" t="s">
        <v>3124</v>
      </c>
    </row>
    <row r="706" spans="1:4">
      <c r="A706">
        <v>6509572</v>
      </c>
      <c r="B706" t="s">
        <v>2765</v>
      </c>
      <c r="C706" t="str">
        <f t="shared" si="7"/>
        <v>JUANA</v>
      </c>
      <c r="D706" t="s">
        <v>3124</v>
      </c>
    </row>
    <row r="707" spans="1:4">
      <c r="A707">
        <v>6510838</v>
      </c>
      <c r="B707" t="s">
        <v>628</v>
      </c>
      <c r="C707" t="str">
        <f t="shared" si="7"/>
        <v>JUANA</v>
      </c>
      <c r="D707" t="s">
        <v>3124</v>
      </c>
    </row>
    <row r="708" spans="1:4">
      <c r="A708">
        <v>6510839</v>
      </c>
      <c r="B708" t="s">
        <v>629</v>
      </c>
      <c r="C708" t="str">
        <f t="shared" si="7"/>
        <v>JUANA</v>
      </c>
      <c r="D708" t="s">
        <v>3124</v>
      </c>
    </row>
    <row r="709" spans="1:4">
      <c r="A709">
        <v>6509887</v>
      </c>
      <c r="B709" t="s">
        <v>2761</v>
      </c>
      <c r="C709" t="str">
        <f t="shared" si="7"/>
        <v>JUANA</v>
      </c>
      <c r="D709" t="s">
        <v>3124</v>
      </c>
    </row>
    <row r="710" spans="1:4">
      <c r="A710">
        <v>6510840</v>
      </c>
      <c r="B710" t="s">
        <v>630</v>
      </c>
      <c r="C710" t="str">
        <f t="shared" si="7"/>
        <v>JUANA</v>
      </c>
      <c r="D710" t="s">
        <v>3124</v>
      </c>
    </row>
    <row r="711" spans="1:4">
      <c r="A711">
        <v>6504005</v>
      </c>
      <c r="B711" t="s">
        <v>2755</v>
      </c>
      <c r="C711" t="str">
        <f t="shared" si="7"/>
        <v>JUANA</v>
      </c>
      <c r="D711" t="s">
        <v>3124</v>
      </c>
    </row>
    <row r="712" spans="1:4">
      <c r="A712">
        <v>6504007</v>
      </c>
      <c r="B712" t="s">
        <v>2763</v>
      </c>
      <c r="C712" t="str">
        <f t="shared" si="7"/>
        <v>JUANA</v>
      </c>
      <c r="D712" t="s">
        <v>3124</v>
      </c>
    </row>
    <row r="713" spans="1:4">
      <c r="A713">
        <v>6506387</v>
      </c>
      <c r="B713" t="s">
        <v>2813</v>
      </c>
      <c r="C713" t="str">
        <f t="shared" si="7"/>
        <v>JULIANA</v>
      </c>
      <c r="D713" t="s">
        <v>3124</v>
      </c>
    </row>
    <row r="714" spans="1:4">
      <c r="A714">
        <v>6510444</v>
      </c>
      <c r="B714" t="s">
        <v>548</v>
      </c>
      <c r="C714" t="s">
        <v>352</v>
      </c>
      <c r="D714" t="s">
        <v>3125</v>
      </c>
    </row>
    <row r="715" spans="1:4">
      <c r="A715">
        <v>6510445</v>
      </c>
      <c r="B715" t="s">
        <v>549</v>
      </c>
      <c r="C715" t="s">
        <v>352</v>
      </c>
      <c r="D715" t="s">
        <v>3125</v>
      </c>
    </row>
    <row r="716" spans="1:4">
      <c r="A716">
        <v>6510446</v>
      </c>
      <c r="B716" t="s">
        <v>550</v>
      </c>
      <c r="C716" t="s">
        <v>352</v>
      </c>
      <c r="D716" t="s">
        <v>3125</v>
      </c>
    </row>
    <row r="717" spans="1:4">
      <c r="A717">
        <v>6510841</v>
      </c>
      <c r="B717" t="s">
        <v>544</v>
      </c>
      <c r="C717" t="str">
        <f t="shared" ref="C717:C745" si="8">TRIM(MID(SUBSTITUTE(B717," ",REPT(" ",100)),2*100+1,100))</f>
        <v>KIOTO</v>
      </c>
      <c r="D717" t="s">
        <v>3124</v>
      </c>
    </row>
    <row r="718" spans="1:4">
      <c r="A718">
        <v>6510842</v>
      </c>
      <c r="B718" t="s">
        <v>528</v>
      </c>
      <c r="C718" t="str">
        <f t="shared" si="8"/>
        <v>KIOTO</v>
      </c>
      <c r="D718" t="s">
        <v>3124</v>
      </c>
    </row>
    <row r="719" spans="1:4">
      <c r="A719">
        <v>6509890</v>
      </c>
      <c r="B719" t="s">
        <v>2814</v>
      </c>
      <c r="C719" t="str">
        <f t="shared" si="8"/>
        <v>KIOTO</v>
      </c>
      <c r="D719" t="s">
        <v>3124</v>
      </c>
    </row>
    <row r="720" spans="1:4">
      <c r="A720">
        <v>6510843</v>
      </c>
      <c r="B720" t="s">
        <v>529</v>
      </c>
      <c r="C720" t="str">
        <f t="shared" si="8"/>
        <v>KIOTO</v>
      </c>
      <c r="D720" t="s">
        <v>3124</v>
      </c>
    </row>
    <row r="721" spans="1:4">
      <c r="A721">
        <v>6509891</v>
      </c>
      <c r="B721" t="s">
        <v>2815</v>
      </c>
      <c r="C721" t="str">
        <f t="shared" si="8"/>
        <v>KIOTO</v>
      </c>
      <c r="D721" t="s">
        <v>3124</v>
      </c>
    </row>
    <row r="722" spans="1:4">
      <c r="A722">
        <v>6509067</v>
      </c>
      <c r="B722" t="s">
        <v>2821</v>
      </c>
      <c r="C722" t="str">
        <f t="shared" si="8"/>
        <v>KIOTO</v>
      </c>
      <c r="D722" t="s">
        <v>3124</v>
      </c>
    </row>
    <row r="723" spans="1:4">
      <c r="A723">
        <v>6509892</v>
      </c>
      <c r="B723" t="s">
        <v>2816</v>
      </c>
      <c r="C723" t="str">
        <f t="shared" si="8"/>
        <v>KIOTO</v>
      </c>
      <c r="D723" t="s">
        <v>3124</v>
      </c>
    </row>
    <row r="724" spans="1:4">
      <c r="A724">
        <v>6508984</v>
      </c>
      <c r="B724" t="s">
        <v>2820</v>
      </c>
      <c r="C724" t="str">
        <f t="shared" si="8"/>
        <v>KIOTO</v>
      </c>
      <c r="D724" t="s">
        <v>3124</v>
      </c>
    </row>
    <row r="725" spans="1:4">
      <c r="A725">
        <v>6509070</v>
      </c>
      <c r="B725" t="s">
        <v>2828</v>
      </c>
      <c r="C725" t="str">
        <f t="shared" si="8"/>
        <v>KIOTO</v>
      </c>
      <c r="D725" t="s">
        <v>3124</v>
      </c>
    </row>
    <row r="726" spans="1:4">
      <c r="A726">
        <v>6509893</v>
      </c>
      <c r="B726" t="s">
        <v>2817</v>
      </c>
      <c r="C726" t="str">
        <f t="shared" si="8"/>
        <v>KIOTO</v>
      </c>
      <c r="D726" t="s">
        <v>3124</v>
      </c>
    </row>
    <row r="727" spans="1:4">
      <c r="A727">
        <v>6510844</v>
      </c>
      <c r="B727" t="s">
        <v>530</v>
      </c>
      <c r="C727" t="str">
        <f t="shared" si="8"/>
        <v>KIOTO</v>
      </c>
      <c r="D727" t="s">
        <v>3124</v>
      </c>
    </row>
    <row r="728" spans="1:4">
      <c r="A728">
        <v>6509071</v>
      </c>
      <c r="B728" t="s">
        <v>2822</v>
      </c>
      <c r="C728" t="str">
        <f t="shared" si="8"/>
        <v>KIOTO</v>
      </c>
      <c r="D728" t="s">
        <v>3124</v>
      </c>
    </row>
    <row r="729" spans="1:4">
      <c r="A729">
        <v>6510845</v>
      </c>
      <c r="B729" t="s">
        <v>531</v>
      </c>
      <c r="C729" t="str">
        <f t="shared" si="8"/>
        <v>KIOTO</v>
      </c>
      <c r="D729" t="s">
        <v>3124</v>
      </c>
    </row>
    <row r="730" spans="1:4">
      <c r="A730">
        <v>6510846</v>
      </c>
      <c r="B730" t="s">
        <v>532</v>
      </c>
      <c r="C730" t="str">
        <f t="shared" si="8"/>
        <v>KIOTO</v>
      </c>
      <c r="D730" t="s">
        <v>3124</v>
      </c>
    </row>
    <row r="731" spans="1:4">
      <c r="A731">
        <v>6510847</v>
      </c>
      <c r="B731" t="s">
        <v>545</v>
      </c>
      <c r="C731" t="str">
        <f t="shared" si="8"/>
        <v>KIOTO</v>
      </c>
      <c r="D731" t="s">
        <v>3124</v>
      </c>
    </row>
    <row r="732" spans="1:4">
      <c r="A732">
        <v>6510848</v>
      </c>
      <c r="B732" t="s">
        <v>533</v>
      </c>
      <c r="C732" t="str">
        <f t="shared" si="8"/>
        <v>KIOTO</v>
      </c>
      <c r="D732" t="s">
        <v>3124</v>
      </c>
    </row>
    <row r="733" spans="1:4">
      <c r="A733">
        <v>6508985</v>
      </c>
      <c r="B733" t="s">
        <v>2827</v>
      </c>
      <c r="C733" t="str">
        <f t="shared" si="8"/>
        <v>KIOTO</v>
      </c>
      <c r="D733" t="s">
        <v>3124</v>
      </c>
    </row>
    <row r="734" spans="1:4">
      <c r="A734">
        <v>6509079</v>
      </c>
      <c r="B734" t="s">
        <v>2823</v>
      </c>
      <c r="C734" t="str">
        <f t="shared" si="8"/>
        <v>KIOTO</v>
      </c>
      <c r="D734" t="s">
        <v>3124</v>
      </c>
    </row>
    <row r="735" spans="1:4">
      <c r="A735">
        <v>6509081</v>
      </c>
      <c r="B735" t="s">
        <v>2824</v>
      </c>
      <c r="C735" t="str">
        <f t="shared" si="8"/>
        <v>KIOTO</v>
      </c>
      <c r="D735" t="s">
        <v>3124</v>
      </c>
    </row>
    <row r="736" spans="1:4">
      <c r="A736">
        <v>6510849</v>
      </c>
      <c r="B736" t="s">
        <v>534</v>
      </c>
      <c r="C736" t="str">
        <f t="shared" si="8"/>
        <v>KIOTO</v>
      </c>
      <c r="D736" t="s">
        <v>3124</v>
      </c>
    </row>
    <row r="737" spans="1:4">
      <c r="A737">
        <v>6509897</v>
      </c>
      <c r="B737" t="s">
        <v>2818</v>
      </c>
      <c r="C737" t="str">
        <f t="shared" si="8"/>
        <v>KIOTO</v>
      </c>
      <c r="D737" t="s">
        <v>3124</v>
      </c>
    </row>
    <row r="738" spans="1:4">
      <c r="A738">
        <v>6510850</v>
      </c>
      <c r="B738" t="s">
        <v>535</v>
      </c>
      <c r="C738" t="str">
        <f t="shared" si="8"/>
        <v>KIOTO</v>
      </c>
      <c r="D738" t="s">
        <v>3124</v>
      </c>
    </row>
    <row r="739" spans="1:4">
      <c r="A739">
        <v>6510851</v>
      </c>
      <c r="B739" t="s">
        <v>536</v>
      </c>
      <c r="C739" t="str">
        <f t="shared" si="8"/>
        <v>KIOTO</v>
      </c>
      <c r="D739" t="s">
        <v>3124</v>
      </c>
    </row>
    <row r="740" spans="1:4">
      <c r="A740">
        <v>6509083</v>
      </c>
      <c r="B740" t="s">
        <v>2825</v>
      </c>
      <c r="C740" t="str">
        <f t="shared" si="8"/>
        <v>KIOTO</v>
      </c>
      <c r="D740" t="s">
        <v>3124</v>
      </c>
    </row>
    <row r="741" spans="1:4">
      <c r="A741">
        <v>6510852</v>
      </c>
      <c r="B741" t="s">
        <v>546</v>
      </c>
      <c r="C741" t="str">
        <f t="shared" si="8"/>
        <v>KIOTO</v>
      </c>
      <c r="D741" t="s">
        <v>3124</v>
      </c>
    </row>
    <row r="742" spans="1:4">
      <c r="A742">
        <v>6510853</v>
      </c>
      <c r="B742" t="s">
        <v>537</v>
      </c>
      <c r="C742" t="str">
        <f t="shared" si="8"/>
        <v>KIOTO</v>
      </c>
      <c r="D742" t="s">
        <v>3124</v>
      </c>
    </row>
    <row r="743" spans="1:4">
      <c r="A743">
        <v>6509900</v>
      </c>
      <c r="B743" t="s">
        <v>2819</v>
      </c>
      <c r="C743" t="str">
        <f t="shared" si="8"/>
        <v>KIOTO</v>
      </c>
      <c r="D743" t="s">
        <v>3124</v>
      </c>
    </row>
    <row r="744" spans="1:4">
      <c r="A744">
        <v>6509086</v>
      </c>
      <c r="B744" t="s">
        <v>2826</v>
      </c>
      <c r="C744" t="str">
        <f t="shared" si="8"/>
        <v>KIOTO</v>
      </c>
      <c r="D744" t="s">
        <v>3124</v>
      </c>
    </row>
    <row r="745" spans="1:4">
      <c r="A745">
        <v>6510854</v>
      </c>
      <c r="B745" t="s">
        <v>538</v>
      </c>
      <c r="C745" t="str">
        <f t="shared" si="8"/>
        <v>KIOTO</v>
      </c>
      <c r="D745" t="s">
        <v>3124</v>
      </c>
    </row>
    <row r="746" spans="1:4">
      <c r="A746">
        <v>6509179</v>
      </c>
      <c r="B746" t="s">
        <v>562</v>
      </c>
      <c r="C746" t="s">
        <v>330</v>
      </c>
      <c r="D746" t="s">
        <v>1217</v>
      </c>
    </row>
    <row r="747" spans="1:4">
      <c r="A747">
        <v>6505018</v>
      </c>
      <c r="B747" t="s">
        <v>636</v>
      </c>
      <c r="C747" t="s">
        <v>308</v>
      </c>
      <c r="D747" t="s">
        <v>1217</v>
      </c>
    </row>
    <row r="748" spans="1:4">
      <c r="A748">
        <v>6504117</v>
      </c>
      <c r="B748" t="s">
        <v>637</v>
      </c>
      <c r="C748" t="s">
        <v>308</v>
      </c>
      <c r="D748" t="s">
        <v>1217</v>
      </c>
    </row>
    <row r="749" spans="1:4">
      <c r="A749">
        <v>6510855</v>
      </c>
      <c r="B749" t="s">
        <v>2978</v>
      </c>
      <c r="C749" t="str">
        <f>TRIM(MID(SUBSTITUTE(B749," ",REPT(" ",100)),2*100+1,100))</f>
        <v>LANILLA</v>
      </c>
      <c r="D749" t="s">
        <v>3124</v>
      </c>
    </row>
    <row r="750" spans="1:4">
      <c r="A750">
        <v>6510856</v>
      </c>
      <c r="B750" t="s">
        <v>579</v>
      </c>
      <c r="C750" t="str">
        <f>TRIM(MID(SUBSTITUTE(B750," ",REPT(" ",100)),2*100+1,100))</f>
        <v>LANILLA</v>
      </c>
      <c r="D750" t="s">
        <v>3124</v>
      </c>
    </row>
    <row r="751" spans="1:4">
      <c r="A751">
        <v>6509905</v>
      </c>
      <c r="B751" t="s">
        <v>2979</v>
      </c>
      <c r="C751" t="str">
        <f>TRIM(MID(SUBSTITUTE(B751," ",REPT(" ",100)),2*100+1,100))</f>
        <v>LANILLA</v>
      </c>
      <c r="D751" t="s">
        <v>3124</v>
      </c>
    </row>
    <row r="752" spans="1:4">
      <c r="A752">
        <v>6509906</v>
      </c>
      <c r="B752" t="s">
        <v>2980</v>
      </c>
      <c r="C752" t="str">
        <f>TRIM(MID(SUBSTITUTE(B752," ",REPT(" ",100)),2*100+1,100))</f>
        <v>LANILLA</v>
      </c>
      <c r="D752" t="s">
        <v>3124</v>
      </c>
    </row>
    <row r="753" spans="1:4">
      <c r="A753">
        <v>6509907</v>
      </c>
      <c r="B753" t="s">
        <v>2981</v>
      </c>
      <c r="C753" t="str">
        <f>TRIM(MID(SUBSTITUTE(B753," ",REPT(" ",100)),2*100+1,100))</f>
        <v>LANILLA</v>
      </c>
      <c r="D753" t="s">
        <v>3124</v>
      </c>
    </row>
    <row r="754" spans="1:4">
      <c r="A754">
        <v>6505019</v>
      </c>
      <c r="B754" t="s">
        <v>638</v>
      </c>
      <c r="C754" t="s">
        <v>308</v>
      </c>
      <c r="D754" t="s">
        <v>1217</v>
      </c>
    </row>
    <row r="755" spans="1:4">
      <c r="A755">
        <v>6503302</v>
      </c>
      <c r="B755" t="s">
        <v>2977</v>
      </c>
      <c r="C755" t="str">
        <f t="shared" ref="C755:C763" si="9">TRIM(MID(SUBSTITUTE(B755," ",REPT(" ",100)),2*100+1,100))</f>
        <v>LANILLA</v>
      </c>
      <c r="D755" t="s">
        <v>3124</v>
      </c>
    </row>
    <row r="756" spans="1:4">
      <c r="A756">
        <v>6509908</v>
      </c>
      <c r="B756" t="s">
        <v>2982</v>
      </c>
      <c r="C756" t="str">
        <f t="shared" si="9"/>
        <v>LANILLA</v>
      </c>
      <c r="D756" t="s">
        <v>3124</v>
      </c>
    </row>
    <row r="757" spans="1:4">
      <c r="A757">
        <v>6509909</v>
      </c>
      <c r="B757" t="s">
        <v>2983</v>
      </c>
      <c r="C757" t="str">
        <f t="shared" si="9"/>
        <v>LANILLA</v>
      </c>
      <c r="D757" t="s">
        <v>3124</v>
      </c>
    </row>
    <row r="758" spans="1:4">
      <c r="A758">
        <v>6510858</v>
      </c>
      <c r="B758" t="s">
        <v>2988</v>
      </c>
      <c r="C758" t="str">
        <f t="shared" si="9"/>
        <v>LANILLA</v>
      </c>
      <c r="D758" t="s">
        <v>3124</v>
      </c>
    </row>
    <row r="759" spans="1:4">
      <c r="A759">
        <v>6509910</v>
      </c>
      <c r="B759" t="s">
        <v>2984</v>
      </c>
      <c r="C759" t="str">
        <f t="shared" si="9"/>
        <v>LANILLA</v>
      </c>
      <c r="D759" t="s">
        <v>3124</v>
      </c>
    </row>
    <row r="760" spans="1:4">
      <c r="A760">
        <v>6509913</v>
      </c>
      <c r="B760" t="s">
        <v>2987</v>
      </c>
      <c r="C760" t="str">
        <f t="shared" si="9"/>
        <v>LANILLA</v>
      </c>
      <c r="D760" t="s">
        <v>3124</v>
      </c>
    </row>
    <row r="761" spans="1:4">
      <c r="A761">
        <v>6509911</v>
      </c>
      <c r="B761" t="s">
        <v>2985</v>
      </c>
      <c r="C761" t="str">
        <f t="shared" si="9"/>
        <v>LANILLA</v>
      </c>
      <c r="D761" t="s">
        <v>3124</v>
      </c>
    </row>
    <row r="762" spans="1:4">
      <c r="A762">
        <v>6510857</v>
      </c>
      <c r="B762" t="s">
        <v>2986</v>
      </c>
      <c r="C762" t="str">
        <f t="shared" si="9"/>
        <v>LANILLA</v>
      </c>
      <c r="D762" t="s">
        <v>3124</v>
      </c>
    </row>
    <row r="763" spans="1:4">
      <c r="A763">
        <v>6509914</v>
      </c>
      <c r="B763" t="s">
        <v>2989</v>
      </c>
      <c r="C763" t="str">
        <f t="shared" si="9"/>
        <v>LANILLA</v>
      </c>
      <c r="D763" t="s">
        <v>3124</v>
      </c>
    </row>
    <row r="764" spans="1:4">
      <c r="A764">
        <v>6505020</v>
      </c>
      <c r="B764" t="s">
        <v>639</v>
      </c>
      <c r="C764" t="s">
        <v>308</v>
      </c>
      <c r="D764" t="s">
        <v>1217</v>
      </c>
    </row>
    <row r="765" spans="1:4">
      <c r="A765">
        <v>6510859</v>
      </c>
      <c r="B765" t="s">
        <v>2975</v>
      </c>
      <c r="C765" t="str">
        <f t="shared" ref="C765:C784" si="10">TRIM(MID(SUBSTITUTE(B765," ",REPT(" ",100)),2*100+1,100))</f>
        <v>LIRIO</v>
      </c>
      <c r="D765" t="s">
        <v>3124</v>
      </c>
    </row>
    <row r="766" spans="1:4">
      <c r="A766">
        <v>6510860</v>
      </c>
      <c r="B766" t="s">
        <v>2973</v>
      </c>
      <c r="C766" t="str">
        <f t="shared" si="10"/>
        <v>LIRIO</v>
      </c>
      <c r="D766" t="s">
        <v>3124</v>
      </c>
    </row>
    <row r="767" spans="1:4">
      <c r="A767">
        <v>6510861</v>
      </c>
      <c r="B767" t="s">
        <v>2971</v>
      </c>
      <c r="C767" t="str">
        <f t="shared" si="10"/>
        <v>LIRIO</v>
      </c>
      <c r="D767" t="s">
        <v>3124</v>
      </c>
    </row>
    <row r="768" spans="1:4">
      <c r="A768">
        <v>6510862</v>
      </c>
      <c r="B768" t="s">
        <v>2974</v>
      </c>
      <c r="C768" t="str">
        <f t="shared" si="10"/>
        <v>LIRIO</v>
      </c>
      <c r="D768" t="s">
        <v>3124</v>
      </c>
    </row>
    <row r="769" spans="1:4">
      <c r="A769">
        <v>6510863</v>
      </c>
      <c r="B769" t="s">
        <v>2976</v>
      </c>
      <c r="C769" t="str">
        <f t="shared" si="10"/>
        <v>LIRIO</v>
      </c>
      <c r="D769" t="s">
        <v>3124</v>
      </c>
    </row>
    <row r="770" spans="1:4">
      <c r="A770">
        <v>6510864</v>
      </c>
      <c r="B770" t="s">
        <v>2972</v>
      </c>
      <c r="C770" t="str">
        <f t="shared" si="10"/>
        <v>LIRIO</v>
      </c>
      <c r="D770" t="s">
        <v>3124</v>
      </c>
    </row>
    <row r="771" spans="1:4">
      <c r="A771">
        <v>6509180</v>
      </c>
      <c r="B771" t="s">
        <v>2968</v>
      </c>
      <c r="C771" t="str">
        <f t="shared" si="10"/>
        <v>LIRIO</v>
      </c>
      <c r="D771" t="s">
        <v>3124</v>
      </c>
    </row>
    <row r="772" spans="1:4">
      <c r="A772">
        <v>6509182</v>
      </c>
      <c r="B772" t="s">
        <v>2970</v>
      </c>
      <c r="C772" t="str">
        <f t="shared" si="10"/>
        <v>LIRIO</v>
      </c>
      <c r="D772" t="s">
        <v>3124</v>
      </c>
    </row>
    <row r="773" spans="1:4">
      <c r="A773">
        <v>6510006</v>
      </c>
      <c r="B773" t="s">
        <v>2969</v>
      </c>
      <c r="C773" t="str">
        <f t="shared" si="10"/>
        <v>LIRIO</v>
      </c>
      <c r="D773" t="s">
        <v>3124</v>
      </c>
    </row>
    <row r="774" spans="1:4">
      <c r="A774">
        <v>6511111</v>
      </c>
      <c r="B774" t="s">
        <v>2694</v>
      </c>
      <c r="C774" t="str">
        <f t="shared" si="10"/>
        <v>LONDRES</v>
      </c>
      <c r="D774" t="s">
        <v>3124</v>
      </c>
    </row>
    <row r="775" spans="1:4">
      <c r="A775">
        <v>6511112</v>
      </c>
      <c r="B775" t="s">
        <v>2695</v>
      </c>
      <c r="C775" t="str">
        <f t="shared" si="10"/>
        <v>LONDRES</v>
      </c>
      <c r="D775" t="s">
        <v>3124</v>
      </c>
    </row>
    <row r="776" spans="1:4">
      <c r="A776">
        <v>6511193</v>
      </c>
      <c r="B776" t="s">
        <v>599</v>
      </c>
      <c r="C776" t="str">
        <f t="shared" si="10"/>
        <v>LONDRES</v>
      </c>
      <c r="D776" t="s">
        <v>3124</v>
      </c>
    </row>
    <row r="777" spans="1:4">
      <c r="A777">
        <v>6511113</v>
      </c>
      <c r="B777" t="s">
        <v>600</v>
      </c>
      <c r="C777" t="str">
        <f t="shared" si="10"/>
        <v>LONDRES</v>
      </c>
      <c r="D777" t="s">
        <v>3124</v>
      </c>
    </row>
    <row r="778" spans="1:4">
      <c r="A778">
        <v>6511114</v>
      </c>
      <c r="B778" t="s">
        <v>2685</v>
      </c>
      <c r="C778" t="str">
        <f t="shared" si="10"/>
        <v>LONDRES</v>
      </c>
      <c r="D778" t="s">
        <v>3124</v>
      </c>
    </row>
    <row r="779" spans="1:4">
      <c r="A779">
        <v>6511115</v>
      </c>
      <c r="B779" t="s">
        <v>601</v>
      </c>
      <c r="C779" t="str">
        <f t="shared" si="10"/>
        <v>LONDRES</v>
      </c>
      <c r="D779" t="s">
        <v>3124</v>
      </c>
    </row>
    <row r="780" spans="1:4">
      <c r="A780">
        <v>6511116</v>
      </c>
      <c r="B780" t="s">
        <v>2684</v>
      </c>
      <c r="C780" t="str">
        <f t="shared" si="10"/>
        <v>LONDRES</v>
      </c>
      <c r="D780" t="s">
        <v>3124</v>
      </c>
    </row>
    <row r="781" spans="1:4">
      <c r="A781">
        <v>6511119</v>
      </c>
      <c r="B781" t="s">
        <v>657</v>
      </c>
      <c r="C781" t="str">
        <f t="shared" si="10"/>
        <v>LONDRES</v>
      </c>
      <c r="D781" t="s">
        <v>3124</v>
      </c>
    </row>
    <row r="782" spans="1:4">
      <c r="A782">
        <v>6510755</v>
      </c>
      <c r="B782" t="s">
        <v>615</v>
      </c>
      <c r="C782" t="str">
        <f t="shared" si="10"/>
        <v>LONDRES</v>
      </c>
      <c r="D782" t="s">
        <v>3124</v>
      </c>
    </row>
    <row r="783" spans="1:4">
      <c r="A783">
        <v>6511194</v>
      </c>
      <c r="B783" t="s">
        <v>602</v>
      </c>
      <c r="C783" t="str">
        <f t="shared" si="10"/>
        <v>LONDRES</v>
      </c>
      <c r="D783" t="s">
        <v>3124</v>
      </c>
    </row>
    <row r="784" spans="1:4">
      <c r="A784">
        <v>6511195</v>
      </c>
      <c r="B784" t="s">
        <v>2686</v>
      </c>
      <c r="C784" t="str">
        <f t="shared" si="10"/>
        <v>LONDRES</v>
      </c>
      <c r="D784" t="s">
        <v>3124</v>
      </c>
    </row>
    <row r="785" spans="1:4">
      <c r="A785">
        <v>6510721</v>
      </c>
      <c r="B785" t="s">
        <v>669</v>
      </c>
      <c r="C785" t="s">
        <v>1139</v>
      </c>
      <c r="D785" t="s">
        <v>3124</v>
      </c>
    </row>
    <row r="786" spans="1:4">
      <c r="A786">
        <v>6511120</v>
      </c>
      <c r="B786" t="s">
        <v>2693</v>
      </c>
      <c r="C786" t="str">
        <f>TRIM(MID(SUBSTITUTE(B786," ",REPT(" ",100)),2*100+1,100))</f>
        <v>LONDRES</v>
      </c>
      <c r="D786" t="s">
        <v>3124</v>
      </c>
    </row>
    <row r="787" spans="1:4">
      <c r="A787">
        <v>6511121</v>
      </c>
      <c r="B787" t="s">
        <v>2683</v>
      </c>
      <c r="C787" t="str">
        <f>TRIM(MID(SUBSTITUTE(B787," ",REPT(" ",100)),2*100+1,100))</f>
        <v>LONDRES</v>
      </c>
      <c r="D787" t="s">
        <v>3124</v>
      </c>
    </row>
    <row r="788" spans="1:4">
      <c r="A788">
        <v>6511122</v>
      </c>
      <c r="B788" t="s">
        <v>650</v>
      </c>
      <c r="C788" t="s">
        <v>1139</v>
      </c>
      <c r="D788" t="s">
        <v>3124</v>
      </c>
    </row>
    <row r="789" spans="1:4">
      <c r="A789">
        <v>6511123</v>
      </c>
      <c r="B789" t="s">
        <v>603</v>
      </c>
      <c r="C789" t="str">
        <f>TRIM(MID(SUBSTITUTE(B789," ",REPT(" ",100)),2*100+1,100))</f>
        <v>LONDRES</v>
      </c>
      <c r="D789" t="s">
        <v>3124</v>
      </c>
    </row>
    <row r="790" spans="1:4">
      <c r="A790">
        <v>6511124</v>
      </c>
      <c r="B790" t="s">
        <v>604</v>
      </c>
      <c r="C790" t="str">
        <f>TRIM(MID(SUBSTITUTE(B790," ",REPT(" ",100)),2*100+1,100))</f>
        <v>LONDRES</v>
      </c>
      <c r="D790" t="s">
        <v>3124</v>
      </c>
    </row>
    <row r="791" spans="1:4">
      <c r="A791">
        <v>6511126</v>
      </c>
      <c r="B791" t="s">
        <v>2691</v>
      </c>
      <c r="C791" t="str">
        <f>TRIM(MID(SUBSTITUTE(B791," ",REPT(" ",100)),2*100+1,100))</f>
        <v>LONDRES</v>
      </c>
      <c r="D791" t="s">
        <v>3124</v>
      </c>
    </row>
    <row r="792" spans="1:4">
      <c r="A792">
        <v>6511127</v>
      </c>
      <c r="B792" t="s">
        <v>651</v>
      </c>
      <c r="C792" t="str">
        <f>TRIM(MID(SUBSTITUTE(B792," ",REPT(" ",100)),2*100+1,100))</f>
        <v>LONDRES</v>
      </c>
      <c r="D792" t="s">
        <v>3124</v>
      </c>
    </row>
    <row r="793" spans="1:4">
      <c r="A793">
        <v>6511128</v>
      </c>
      <c r="B793" t="s">
        <v>652</v>
      </c>
      <c r="C793" t="s">
        <v>1139</v>
      </c>
      <c r="D793" t="s">
        <v>3124</v>
      </c>
    </row>
    <row r="794" spans="1:4">
      <c r="A794">
        <v>6511129</v>
      </c>
      <c r="B794" t="s">
        <v>2692</v>
      </c>
      <c r="C794" t="str">
        <f t="shared" ref="C794:C803" si="11">TRIM(MID(SUBSTITUTE(B794," ",REPT(" ",100)),2*100+1,100))</f>
        <v>LONDRES</v>
      </c>
      <c r="D794" t="s">
        <v>3124</v>
      </c>
    </row>
    <row r="795" spans="1:4">
      <c r="A795">
        <v>6511019</v>
      </c>
      <c r="B795" t="s">
        <v>612</v>
      </c>
      <c r="C795" t="str">
        <f t="shared" si="11"/>
        <v>LONDRES</v>
      </c>
      <c r="D795" t="s">
        <v>3124</v>
      </c>
    </row>
    <row r="796" spans="1:4">
      <c r="A796">
        <v>6511132</v>
      </c>
      <c r="B796" t="s">
        <v>605</v>
      </c>
      <c r="C796" t="str">
        <f t="shared" si="11"/>
        <v>LONDRES</v>
      </c>
      <c r="D796" t="s">
        <v>3124</v>
      </c>
    </row>
    <row r="797" spans="1:4">
      <c r="A797">
        <v>6511133</v>
      </c>
      <c r="B797" t="s">
        <v>653</v>
      </c>
      <c r="C797" t="str">
        <f t="shared" si="11"/>
        <v>LONDRES</v>
      </c>
      <c r="D797" t="s">
        <v>3124</v>
      </c>
    </row>
    <row r="798" spans="1:4">
      <c r="A798">
        <v>6511134</v>
      </c>
      <c r="B798" t="s">
        <v>606</v>
      </c>
      <c r="C798" t="str">
        <f t="shared" si="11"/>
        <v>LONDRES</v>
      </c>
      <c r="D798" t="s">
        <v>3124</v>
      </c>
    </row>
    <row r="799" spans="1:4">
      <c r="A799">
        <v>6511136</v>
      </c>
      <c r="B799" t="s">
        <v>2687</v>
      </c>
      <c r="C799" t="str">
        <f t="shared" si="11"/>
        <v>LONDRES</v>
      </c>
      <c r="D799" t="s">
        <v>3124</v>
      </c>
    </row>
    <row r="800" spans="1:4">
      <c r="A800">
        <v>6511137</v>
      </c>
      <c r="B800" t="s">
        <v>2697</v>
      </c>
      <c r="C800" t="str">
        <f t="shared" si="11"/>
        <v>LONDRES</v>
      </c>
      <c r="D800" t="s">
        <v>3124</v>
      </c>
    </row>
    <row r="801" spans="1:4">
      <c r="A801">
        <v>6511138</v>
      </c>
      <c r="B801" t="s">
        <v>2696</v>
      </c>
      <c r="C801" t="str">
        <f t="shared" si="11"/>
        <v>LONDRES</v>
      </c>
      <c r="D801" t="s">
        <v>3124</v>
      </c>
    </row>
    <row r="802" spans="1:4">
      <c r="A802">
        <v>6511139</v>
      </c>
      <c r="B802" t="s">
        <v>2689</v>
      </c>
      <c r="C802" t="str">
        <f t="shared" si="11"/>
        <v>LONDRES</v>
      </c>
      <c r="D802" t="s">
        <v>3124</v>
      </c>
    </row>
    <row r="803" spans="1:4">
      <c r="A803">
        <v>6511141</v>
      </c>
      <c r="B803" t="s">
        <v>613</v>
      </c>
      <c r="C803" t="str">
        <f t="shared" si="11"/>
        <v>LONDRES</v>
      </c>
      <c r="D803" t="s">
        <v>3124</v>
      </c>
    </row>
    <row r="804" spans="1:4">
      <c r="A804">
        <v>6511142</v>
      </c>
      <c r="B804" t="s">
        <v>607</v>
      </c>
      <c r="C804" t="s">
        <v>1139</v>
      </c>
      <c r="D804" t="s">
        <v>3124</v>
      </c>
    </row>
    <row r="805" spans="1:4">
      <c r="A805">
        <v>6511143</v>
      </c>
      <c r="B805" t="s">
        <v>608</v>
      </c>
      <c r="C805" t="str">
        <f>TRIM(MID(SUBSTITUTE(B805," ",REPT(" ",100)),2*100+1,100))</f>
        <v>LONDRES</v>
      </c>
      <c r="D805" t="s">
        <v>3124</v>
      </c>
    </row>
    <row r="806" spans="1:4">
      <c r="A806">
        <v>6511144</v>
      </c>
      <c r="B806" t="s">
        <v>2688</v>
      </c>
      <c r="C806" t="str">
        <f>TRIM(MID(SUBSTITUTE(B806," ",REPT(" ",100)),2*100+1,100))</f>
        <v>LONDRES</v>
      </c>
      <c r="D806" t="s">
        <v>3124</v>
      </c>
    </row>
    <row r="807" spans="1:4">
      <c r="A807">
        <v>6511020</v>
      </c>
      <c r="B807" t="s">
        <v>614</v>
      </c>
      <c r="C807" t="str">
        <f>TRIM(MID(SUBSTITUTE(B807," ",REPT(" ",100)),2*100+1,100))</f>
        <v>LONDRES</v>
      </c>
      <c r="D807" t="s">
        <v>3124</v>
      </c>
    </row>
    <row r="808" spans="1:4">
      <c r="A808">
        <v>6511146</v>
      </c>
      <c r="B808" t="s">
        <v>2690</v>
      </c>
      <c r="C808" t="str">
        <f>TRIM(MID(SUBSTITUTE(B808," ",REPT(" ",100)),2*100+1,100))</f>
        <v>LONDRES</v>
      </c>
      <c r="D808" t="s">
        <v>3124</v>
      </c>
    </row>
    <row r="809" spans="1:4">
      <c r="A809">
        <v>6511147</v>
      </c>
      <c r="B809" t="s">
        <v>609</v>
      </c>
      <c r="C809" t="str">
        <f>TRIM(MID(SUBSTITUTE(B809," ",REPT(" ",100)),2*100+1,100))</f>
        <v>LONDRES</v>
      </c>
      <c r="D809" t="s">
        <v>3124</v>
      </c>
    </row>
    <row r="810" spans="1:4">
      <c r="A810">
        <v>6511148</v>
      </c>
      <c r="B810" t="s">
        <v>610</v>
      </c>
      <c r="C810" t="s">
        <v>1139</v>
      </c>
      <c r="D810" t="s">
        <v>3124</v>
      </c>
    </row>
    <row r="811" spans="1:4">
      <c r="A811">
        <v>6511149</v>
      </c>
      <c r="B811" t="s">
        <v>611</v>
      </c>
      <c r="C811" t="str">
        <f>TRIM(MID(SUBSTITUTE(B811," ",REPT(" ",100)),2*100+1,100))</f>
        <v>LONDRES</v>
      </c>
      <c r="D811" t="s">
        <v>3124</v>
      </c>
    </row>
    <row r="812" spans="1:4">
      <c r="A812">
        <v>6501927</v>
      </c>
      <c r="B812" t="s">
        <v>663</v>
      </c>
      <c r="C812" t="s">
        <v>377</v>
      </c>
      <c r="D812" t="s">
        <v>3125</v>
      </c>
    </row>
    <row r="813" spans="1:4">
      <c r="A813">
        <v>6501968</v>
      </c>
      <c r="B813" t="s">
        <v>660</v>
      </c>
      <c r="C813" t="s">
        <v>377</v>
      </c>
      <c r="D813" t="s">
        <v>3125</v>
      </c>
    </row>
    <row r="814" spans="1:4">
      <c r="A814">
        <v>6510878</v>
      </c>
      <c r="B814" t="s">
        <v>2782</v>
      </c>
      <c r="C814" t="str">
        <f t="shared" ref="C814:C845" si="12">TRIM(MID(SUBSTITUTE(B814," ",REPT(" ",100)),2*100+1,100))</f>
        <v>MARILYN</v>
      </c>
      <c r="D814" t="s">
        <v>3124</v>
      </c>
    </row>
    <row r="815" spans="1:4">
      <c r="A815">
        <v>6510879</v>
      </c>
      <c r="B815" t="s">
        <v>2783</v>
      </c>
      <c r="C815" t="str">
        <f t="shared" si="12"/>
        <v>MARILYN</v>
      </c>
      <c r="D815" t="s">
        <v>3124</v>
      </c>
    </row>
    <row r="816" spans="1:4">
      <c r="A816">
        <v>6510463</v>
      </c>
      <c r="B816" t="s">
        <v>2770</v>
      </c>
      <c r="C816" t="str">
        <f t="shared" si="12"/>
        <v>MARILYN</v>
      </c>
      <c r="D816" t="s">
        <v>3124</v>
      </c>
    </row>
    <row r="817" spans="1:4">
      <c r="A817">
        <v>6510880</v>
      </c>
      <c r="B817" t="s">
        <v>642</v>
      </c>
      <c r="C817" t="str">
        <f t="shared" si="12"/>
        <v>MARILYN</v>
      </c>
      <c r="D817" t="s">
        <v>3124</v>
      </c>
    </row>
    <row r="818" spans="1:4">
      <c r="A818">
        <v>6510464</v>
      </c>
      <c r="B818" t="s">
        <v>2771</v>
      </c>
      <c r="C818" t="str">
        <f t="shared" si="12"/>
        <v>MARILYN</v>
      </c>
      <c r="D818" t="s">
        <v>3124</v>
      </c>
    </row>
    <row r="819" spans="1:4">
      <c r="A819">
        <v>6506893</v>
      </c>
      <c r="B819" t="s">
        <v>2768</v>
      </c>
      <c r="C819" t="str">
        <f t="shared" si="12"/>
        <v>MARILYN</v>
      </c>
      <c r="D819" t="s">
        <v>3124</v>
      </c>
    </row>
    <row r="820" spans="1:4">
      <c r="A820">
        <v>6510881</v>
      </c>
      <c r="B820" t="s">
        <v>661</v>
      </c>
      <c r="C820" t="str">
        <f t="shared" si="12"/>
        <v>MARILYN</v>
      </c>
      <c r="D820" t="s">
        <v>3124</v>
      </c>
    </row>
    <row r="821" spans="1:4">
      <c r="A821">
        <v>6502144</v>
      </c>
      <c r="B821" t="s">
        <v>2769</v>
      </c>
      <c r="C821" t="str">
        <f t="shared" si="12"/>
        <v>MARILYN</v>
      </c>
      <c r="D821" t="s">
        <v>3124</v>
      </c>
    </row>
    <row r="822" spans="1:4">
      <c r="A822">
        <v>6504971</v>
      </c>
      <c r="B822" t="s">
        <v>2780</v>
      </c>
      <c r="C822" t="str">
        <f t="shared" si="12"/>
        <v>MARILYN</v>
      </c>
      <c r="D822" t="s">
        <v>3124</v>
      </c>
    </row>
    <row r="823" spans="1:4">
      <c r="A823">
        <v>6510467</v>
      </c>
      <c r="B823" t="s">
        <v>2772</v>
      </c>
      <c r="C823" t="str">
        <f t="shared" si="12"/>
        <v>MARILYN</v>
      </c>
      <c r="D823" t="s">
        <v>3124</v>
      </c>
    </row>
    <row r="824" spans="1:4">
      <c r="A824">
        <v>6510882</v>
      </c>
      <c r="B824" t="s">
        <v>2781</v>
      </c>
      <c r="C824" t="str">
        <f t="shared" si="12"/>
        <v>MARILYN</v>
      </c>
      <c r="D824" t="s">
        <v>3124</v>
      </c>
    </row>
    <row r="825" spans="1:4">
      <c r="A825">
        <v>6510468</v>
      </c>
      <c r="B825" t="s">
        <v>2767</v>
      </c>
      <c r="C825" t="str">
        <f t="shared" si="12"/>
        <v>MARILYN</v>
      </c>
      <c r="D825" t="s">
        <v>3124</v>
      </c>
    </row>
    <row r="826" spans="1:4">
      <c r="A826">
        <v>6510883</v>
      </c>
      <c r="B826" t="s">
        <v>643</v>
      </c>
      <c r="C826" t="str">
        <f t="shared" si="12"/>
        <v>MARILYN</v>
      </c>
      <c r="D826" t="s">
        <v>3124</v>
      </c>
    </row>
    <row r="827" spans="1:4">
      <c r="A827">
        <v>6510884</v>
      </c>
      <c r="B827" t="s">
        <v>658</v>
      </c>
      <c r="C827" t="str">
        <f t="shared" si="12"/>
        <v>MARILYN</v>
      </c>
      <c r="D827" t="s">
        <v>3124</v>
      </c>
    </row>
    <row r="828" spans="1:4">
      <c r="A828">
        <v>6510885</v>
      </c>
      <c r="B828" t="s">
        <v>644</v>
      </c>
      <c r="C828" t="str">
        <f t="shared" si="12"/>
        <v>MARILYN</v>
      </c>
      <c r="D828" t="s">
        <v>3124</v>
      </c>
    </row>
    <row r="829" spans="1:4">
      <c r="A829">
        <v>6502149</v>
      </c>
      <c r="B829" t="s">
        <v>2775</v>
      </c>
      <c r="C829" t="str">
        <f t="shared" si="12"/>
        <v>MARILYN</v>
      </c>
      <c r="D829" t="s">
        <v>3124</v>
      </c>
    </row>
    <row r="830" spans="1:4">
      <c r="A830">
        <v>6510473</v>
      </c>
      <c r="B830" t="s">
        <v>2776</v>
      </c>
      <c r="C830" t="str">
        <f t="shared" si="12"/>
        <v>MARILYN</v>
      </c>
      <c r="D830" t="s">
        <v>3124</v>
      </c>
    </row>
    <row r="831" spans="1:4">
      <c r="A831">
        <v>6503322</v>
      </c>
      <c r="B831" t="s">
        <v>2777</v>
      </c>
      <c r="C831" t="str">
        <f t="shared" si="12"/>
        <v>MARILYN</v>
      </c>
      <c r="D831" t="s">
        <v>3124</v>
      </c>
    </row>
    <row r="832" spans="1:4">
      <c r="A832">
        <v>6510886</v>
      </c>
      <c r="B832" t="s">
        <v>645</v>
      </c>
      <c r="C832" t="str">
        <f t="shared" si="12"/>
        <v>MARILYN</v>
      </c>
      <c r="D832" t="s">
        <v>3124</v>
      </c>
    </row>
    <row r="833" spans="1:4">
      <c r="A833">
        <v>6510475</v>
      </c>
      <c r="B833" t="s">
        <v>2773</v>
      </c>
      <c r="C833" t="str">
        <f t="shared" si="12"/>
        <v>MARILYN</v>
      </c>
      <c r="D833" t="s">
        <v>3124</v>
      </c>
    </row>
    <row r="834" spans="1:4">
      <c r="A834">
        <v>6510887</v>
      </c>
      <c r="B834" t="s">
        <v>646</v>
      </c>
      <c r="C834" t="str">
        <f t="shared" si="12"/>
        <v>MARILYN</v>
      </c>
      <c r="D834" t="s">
        <v>3124</v>
      </c>
    </row>
    <row r="835" spans="1:4">
      <c r="A835">
        <v>6510888</v>
      </c>
      <c r="B835" t="s">
        <v>647</v>
      </c>
      <c r="C835" t="str">
        <f t="shared" si="12"/>
        <v>MARILYN</v>
      </c>
      <c r="D835" t="s">
        <v>3124</v>
      </c>
    </row>
    <row r="836" spans="1:4">
      <c r="A836">
        <v>6510476</v>
      </c>
      <c r="B836" t="s">
        <v>2778</v>
      </c>
      <c r="C836" t="str">
        <f t="shared" si="12"/>
        <v>MARILYN</v>
      </c>
      <c r="D836" t="s">
        <v>3124</v>
      </c>
    </row>
    <row r="837" spans="1:4">
      <c r="A837">
        <v>6510480</v>
      </c>
      <c r="B837" t="s">
        <v>2779</v>
      </c>
      <c r="C837" t="str">
        <f t="shared" si="12"/>
        <v>MARILYN</v>
      </c>
      <c r="D837" t="s">
        <v>3124</v>
      </c>
    </row>
    <row r="838" spans="1:4">
      <c r="A838">
        <v>6510889</v>
      </c>
      <c r="B838" t="s">
        <v>659</v>
      </c>
      <c r="C838" t="str">
        <f t="shared" si="12"/>
        <v>MARILYN</v>
      </c>
      <c r="D838" t="s">
        <v>3124</v>
      </c>
    </row>
    <row r="839" spans="1:4">
      <c r="A839">
        <v>6510890</v>
      </c>
      <c r="B839" t="s">
        <v>648</v>
      </c>
      <c r="C839" t="str">
        <f t="shared" si="12"/>
        <v>MARILYN</v>
      </c>
      <c r="D839" t="s">
        <v>3124</v>
      </c>
    </row>
    <row r="840" spans="1:4">
      <c r="A840">
        <v>6510479</v>
      </c>
      <c r="B840" t="s">
        <v>2774</v>
      </c>
      <c r="C840" t="str">
        <f t="shared" si="12"/>
        <v>MARILYN</v>
      </c>
      <c r="D840" t="s">
        <v>3124</v>
      </c>
    </row>
    <row r="841" spans="1:4">
      <c r="A841">
        <v>6510891</v>
      </c>
      <c r="B841" t="s">
        <v>649</v>
      </c>
      <c r="C841" t="str">
        <f t="shared" si="12"/>
        <v>MARILYN</v>
      </c>
      <c r="D841" t="s">
        <v>3124</v>
      </c>
    </row>
    <row r="842" spans="1:4">
      <c r="A842">
        <v>6510892</v>
      </c>
      <c r="B842" t="s">
        <v>2881</v>
      </c>
      <c r="C842" t="str">
        <f t="shared" si="12"/>
        <v>MELOCOTON</v>
      </c>
      <c r="D842" t="s">
        <v>3124</v>
      </c>
    </row>
    <row r="843" spans="1:4">
      <c r="A843">
        <v>6510893</v>
      </c>
      <c r="B843" t="s">
        <v>583</v>
      </c>
      <c r="C843" t="str">
        <f t="shared" si="12"/>
        <v>MELOCOTON</v>
      </c>
      <c r="D843" t="s">
        <v>3124</v>
      </c>
    </row>
    <row r="844" spans="1:4">
      <c r="A844">
        <v>6509915</v>
      </c>
      <c r="B844" t="s">
        <v>2864</v>
      </c>
      <c r="C844" t="str">
        <f t="shared" si="12"/>
        <v>MELOCOTON</v>
      </c>
      <c r="D844" t="s">
        <v>3124</v>
      </c>
    </row>
    <row r="845" spans="1:4">
      <c r="A845">
        <v>6510894</v>
      </c>
      <c r="B845" t="s">
        <v>2875</v>
      </c>
      <c r="C845" t="str">
        <f t="shared" si="12"/>
        <v>MELOCOTON</v>
      </c>
      <c r="D845" t="s">
        <v>3124</v>
      </c>
    </row>
    <row r="846" spans="1:4">
      <c r="A846">
        <v>6510367</v>
      </c>
      <c r="B846" t="s">
        <v>2871</v>
      </c>
      <c r="C846" t="str">
        <f t="shared" ref="C846:C877" si="13">TRIM(MID(SUBSTITUTE(B846," ",REPT(" ",100)),2*100+1,100))</f>
        <v>MELOCOTON</v>
      </c>
      <c r="D846" t="s">
        <v>3124</v>
      </c>
    </row>
    <row r="847" spans="1:4">
      <c r="A847">
        <v>6509916</v>
      </c>
      <c r="B847" t="s">
        <v>2865</v>
      </c>
      <c r="C847" t="str">
        <f t="shared" si="13"/>
        <v>MELOCOTON</v>
      </c>
      <c r="D847" t="s">
        <v>3124</v>
      </c>
    </row>
    <row r="848" spans="1:4">
      <c r="A848">
        <v>6509917</v>
      </c>
      <c r="B848" t="s">
        <v>2866</v>
      </c>
      <c r="C848" t="str">
        <f t="shared" si="13"/>
        <v>MELOCOTON</v>
      </c>
      <c r="D848" t="s">
        <v>3124</v>
      </c>
    </row>
    <row r="849" spans="1:4">
      <c r="A849">
        <v>6510895</v>
      </c>
      <c r="B849" t="s">
        <v>2878</v>
      </c>
      <c r="C849" t="str">
        <f t="shared" si="13"/>
        <v>MELOCOTON</v>
      </c>
      <c r="D849" t="s">
        <v>3124</v>
      </c>
    </row>
    <row r="850" spans="1:4">
      <c r="A850">
        <v>6510896</v>
      </c>
      <c r="B850" t="s">
        <v>2874</v>
      </c>
      <c r="C850" t="str">
        <f t="shared" si="13"/>
        <v>MELOCOTON</v>
      </c>
      <c r="D850" t="s">
        <v>3124</v>
      </c>
    </row>
    <row r="851" spans="1:4">
      <c r="A851">
        <v>6510262</v>
      </c>
      <c r="B851" t="s">
        <v>2869</v>
      </c>
      <c r="C851" t="str">
        <f t="shared" si="13"/>
        <v>MELOCOTON</v>
      </c>
      <c r="D851" t="s">
        <v>3124</v>
      </c>
    </row>
    <row r="852" spans="1:4">
      <c r="A852">
        <v>6508845</v>
      </c>
      <c r="B852" t="s">
        <v>2870</v>
      </c>
      <c r="C852" t="str">
        <f t="shared" si="13"/>
        <v>MELOCOTON</v>
      </c>
      <c r="D852" t="s">
        <v>3124</v>
      </c>
    </row>
    <row r="853" spans="1:4">
      <c r="A853">
        <v>6510897</v>
      </c>
      <c r="B853" t="s">
        <v>2882</v>
      </c>
      <c r="C853" t="str">
        <f t="shared" si="13"/>
        <v>MELOCOTON</v>
      </c>
      <c r="D853" t="s">
        <v>3124</v>
      </c>
    </row>
    <row r="854" spans="1:4">
      <c r="A854">
        <v>6509920</v>
      </c>
      <c r="B854" t="s">
        <v>2867</v>
      </c>
      <c r="C854" t="str">
        <f t="shared" si="13"/>
        <v>MELOCOTON</v>
      </c>
      <c r="D854" t="s">
        <v>3124</v>
      </c>
    </row>
    <row r="855" spans="1:4">
      <c r="A855">
        <v>6510898</v>
      </c>
      <c r="B855" t="s">
        <v>2880</v>
      </c>
      <c r="C855" t="str">
        <f t="shared" si="13"/>
        <v>MELOCOTON</v>
      </c>
      <c r="D855" t="s">
        <v>3124</v>
      </c>
    </row>
    <row r="856" spans="1:4">
      <c r="A856">
        <v>6510899</v>
      </c>
      <c r="B856" t="s">
        <v>2879</v>
      </c>
      <c r="C856" t="str">
        <f t="shared" si="13"/>
        <v>MELOCOTON</v>
      </c>
      <c r="D856" t="s">
        <v>3124</v>
      </c>
    </row>
    <row r="857" spans="1:4">
      <c r="A857">
        <v>6508847</v>
      </c>
      <c r="B857" t="s">
        <v>2873</v>
      </c>
      <c r="C857" t="str">
        <f t="shared" si="13"/>
        <v>MELOCOTON</v>
      </c>
      <c r="D857" t="s">
        <v>3124</v>
      </c>
    </row>
    <row r="858" spans="1:4">
      <c r="A858">
        <v>6509681</v>
      </c>
      <c r="B858" t="s">
        <v>2862</v>
      </c>
      <c r="C858" t="str">
        <f t="shared" si="13"/>
        <v>MELOCOTON</v>
      </c>
      <c r="D858" t="s">
        <v>3124</v>
      </c>
    </row>
    <row r="859" spans="1:4">
      <c r="A859">
        <v>6509580</v>
      </c>
      <c r="B859" t="s">
        <v>2863</v>
      </c>
      <c r="C859" t="str">
        <f t="shared" si="13"/>
        <v>MELOCOTON</v>
      </c>
      <c r="D859" t="s">
        <v>3124</v>
      </c>
    </row>
    <row r="860" spans="1:4">
      <c r="A860">
        <v>6509682</v>
      </c>
      <c r="B860" t="s">
        <v>2872</v>
      </c>
      <c r="C860" t="str">
        <f t="shared" si="13"/>
        <v>MELOCOTON</v>
      </c>
      <c r="D860" t="s">
        <v>3124</v>
      </c>
    </row>
    <row r="861" spans="1:4">
      <c r="A861">
        <v>6510900</v>
      </c>
      <c r="B861" t="s">
        <v>2876</v>
      </c>
      <c r="C861" t="str">
        <f t="shared" si="13"/>
        <v>MELOCOTON</v>
      </c>
      <c r="D861" t="s">
        <v>3124</v>
      </c>
    </row>
    <row r="862" spans="1:4">
      <c r="A862">
        <v>6509923</v>
      </c>
      <c r="B862" t="s">
        <v>2868</v>
      </c>
      <c r="C862" t="str">
        <f t="shared" si="13"/>
        <v>MELOCOTON</v>
      </c>
      <c r="D862" t="s">
        <v>3124</v>
      </c>
    </row>
    <row r="863" spans="1:4">
      <c r="A863">
        <v>6510901</v>
      </c>
      <c r="B863" t="s">
        <v>2877</v>
      </c>
      <c r="C863" t="str">
        <f t="shared" si="13"/>
        <v>MELOCOTON</v>
      </c>
      <c r="D863" t="s">
        <v>3124</v>
      </c>
    </row>
    <row r="864" spans="1:4">
      <c r="A864">
        <v>6506493</v>
      </c>
      <c r="B864" t="s">
        <v>2901</v>
      </c>
      <c r="C864" t="str">
        <f t="shared" si="13"/>
        <v>NAPOLES</v>
      </c>
      <c r="D864" t="s">
        <v>3124</v>
      </c>
    </row>
    <row r="865" spans="1:4">
      <c r="A865">
        <v>6510907</v>
      </c>
      <c r="B865" t="s">
        <v>2896</v>
      </c>
      <c r="C865" t="str">
        <f t="shared" si="13"/>
        <v>NAPOLITANA</v>
      </c>
      <c r="D865" t="s">
        <v>3124</v>
      </c>
    </row>
    <row r="866" spans="1:4">
      <c r="A866">
        <v>6510908</v>
      </c>
      <c r="B866" t="s">
        <v>2899</v>
      </c>
      <c r="C866" t="str">
        <f t="shared" si="13"/>
        <v>NAPOLITANA</v>
      </c>
      <c r="D866" t="s">
        <v>3124</v>
      </c>
    </row>
    <row r="867" spans="1:4">
      <c r="A867">
        <v>6510909</v>
      </c>
      <c r="B867" t="s">
        <v>2894</v>
      </c>
      <c r="C867" t="str">
        <f t="shared" si="13"/>
        <v>NAPOLITANA</v>
      </c>
      <c r="D867" t="s">
        <v>3124</v>
      </c>
    </row>
    <row r="868" spans="1:4">
      <c r="A868">
        <v>6507468</v>
      </c>
      <c r="B868" t="s">
        <v>2883</v>
      </c>
      <c r="C868" t="str">
        <f t="shared" si="13"/>
        <v>NAPOLITANA</v>
      </c>
      <c r="D868" t="s">
        <v>3124</v>
      </c>
    </row>
    <row r="869" spans="1:4">
      <c r="A869">
        <v>6510379</v>
      </c>
      <c r="B869" t="s">
        <v>2890</v>
      </c>
      <c r="C869" t="str">
        <f t="shared" si="13"/>
        <v>NAPOLITANA</v>
      </c>
      <c r="D869" t="s">
        <v>3124</v>
      </c>
    </row>
    <row r="870" spans="1:4">
      <c r="A870">
        <v>6507892</v>
      </c>
      <c r="B870" t="s">
        <v>2884</v>
      </c>
      <c r="C870" t="str">
        <f t="shared" si="13"/>
        <v>NAPOLITANA</v>
      </c>
      <c r="D870" t="s">
        <v>3124</v>
      </c>
    </row>
    <row r="871" spans="1:4">
      <c r="A871">
        <v>6509925</v>
      </c>
      <c r="B871" t="s">
        <v>2885</v>
      </c>
      <c r="C871" t="str">
        <f t="shared" si="13"/>
        <v>NAPOLITANA</v>
      </c>
      <c r="D871" t="s">
        <v>3124</v>
      </c>
    </row>
    <row r="872" spans="1:4">
      <c r="A872">
        <v>6510910</v>
      </c>
      <c r="B872" t="s">
        <v>2900</v>
      </c>
      <c r="C872" t="str">
        <f t="shared" si="13"/>
        <v>NAPOLITANA</v>
      </c>
      <c r="D872" t="s">
        <v>3124</v>
      </c>
    </row>
    <row r="873" spans="1:4">
      <c r="A873">
        <v>6510911</v>
      </c>
      <c r="B873" t="s">
        <v>2897</v>
      </c>
      <c r="C873" t="str">
        <f t="shared" si="13"/>
        <v>NAPOLITANA</v>
      </c>
      <c r="D873" t="s">
        <v>3124</v>
      </c>
    </row>
    <row r="874" spans="1:4">
      <c r="A874">
        <v>6510912</v>
      </c>
      <c r="B874" t="s">
        <v>2893</v>
      </c>
      <c r="C874" t="str">
        <f t="shared" si="13"/>
        <v>NAPOLITANA</v>
      </c>
      <c r="D874" t="s">
        <v>3124</v>
      </c>
    </row>
    <row r="875" spans="1:4">
      <c r="A875">
        <v>6507470</v>
      </c>
      <c r="B875" t="s">
        <v>2888</v>
      </c>
      <c r="C875" t="str">
        <f t="shared" si="13"/>
        <v>NAPOLITANA</v>
      </c>
      <c r="D875" t="s">
        <v>3124</v>
      </c>
    </row>
    <row r="876" spans="1:4">
      <c r="A876">
        <v>6507957</v>
      </c>
      <c r="B876" t="s">
        <v>2891</v>
      </c>
      <c r="C876" t="str">
        <f t="shared" si="13"/>
        <v>NAPOLITANA</v>
      </c>
      <c r="D876" t="s">
        <v>3124</v>
      </c>
    </row>
    <row r="877" spans="1:4">
      <c r="A877">
        <v>6509929</v>
      </c>
      <c r="B877" t="s">
        <v>2886</v>
      </c>
      <c r="C877" t="str">
        <f t="shared" si="13"/>
        <v>NAPOLITANA</v>
      </c>
      <c r="D877" t="s">
        <v>3124</v>
      </c>
    </row>
    <row r="878" spans="1:4">
      <c r="A878">
        <v>6508855</v>
      </c>
      <c r="B878" t="s">
        <v>2892</v>
      </c>
      <c r="C878" t="str">
        <f t="shared" ref="C878:C882" si="14">TRIM(MID(SUBSTITUTE(B878," ",REPT(" ",100)),2*100+1,100))</f>
        <v>NAPOLITANA</v>
      </c>
      <c r="D878" t="s">
        <v>3124</v>
      </c>
    </row>
    <row r="879" spans="1:4">
      <c r="A879">
        <v>6509581</v>
      </c>
      <c r="B879" t="s">
        <v>2889</v>
      </c>
      <c r="C879" t="str">
        <f t="shared" si="14"/>
        <v>NAPOLITANA</v>
      </c>
      <c r="D879" t="s">
        <v>3124</v>
      </c>
    </row>
    <row r="880" spans="1:4">
      <c r="A880">
        <v>6510913</v>
      </c>
      <c r="B880" t="s">
        <v>2898</v>
      </c>
      <c r="C880" t="str">
        <f t="shared" si="14"/>
        <v>NAPOLITANA</v>
      </c>
      <c r="D880" t="s">
        <v>3124</v>
      </c>
    </row>
    <row r="881" spans="1:4">
      <c r="A881">
        <v>6509932</v>
      </c>
      <c r="B881" t="s">
        <v>2887</v>
      </c>
      <c r="C881" t="str">
        <f t="shared" si="14"/>
        <v>NAPOLITANA</v>
      </c>
      <c r="D881" t="s">
        <v>3124</v>
      </c>
    </row>
    <row r="882" spans="1:4">
      <c r="A882">
        <v>6510914</v>
      </c>
      <c r="B882" t="s">
        <v>2895</v>
      </c>
      <c r="C882" t="str">
        <f t="shared" si="14"/>
        <v>NAPOLITANA</v>
      </c>
      <c r="D882" t="s">
        <v>3124</v>
      </c>
    </row>
    <row r="883" spans="1:4">
      <c r="A883">
        <v>6504748</v>
      </c>
      <c r="B883" t="s">
        <v>518</v>
      </c>
      <c r="C883" t="s">
        <v>379</v>
      </c>
      <c r="D883" t="s">
        <v>3125</v>
      </c>
    </row>
    <row r="884" spans="1:4">
      <c r="A884">
        <v>6511215</v>
      </c>
      <c r="B884" t="s">
        <v>3103</v>
      </c>
      <c r="C884" t="str">
        <f t="shared" ref="C884:C928" si="15">TRIM(MID(SUBSTITUTE(B884," ",REPT(" ",100)),2*100+1,100))</f>
        <v>NEPTUNO</v>
      </c>
      <c r="D884" t="s">
        <v>3124</v>
      </c>
    </row>
    <row r="885" spans="1:4">
      <c r="A885">
        <v>6511216</v>
      </c>
      <c r="B885" t="s">
        <v>3027</v>
      </c>
      <c r="C885" t="str">
        <f t="shared" si="15"/>
        <v>NEPTUNO</v>
      </c>
      <c r="D885" t="s">
        <v>3124</v>
      </c>
    </row>
    <row r="886" spans="1:4">
      <c r="A886">
        <v>6511217</v>
      </c>
      <c r="B886" t="s">
        <v>3104</v>
      </c>
      <c r="C886" t="str">
        <f t="shared" si="15"/>
        <v>NEPTUNO</v>
      </c>
      <c r="D886" t="s">
        <v>3124</v>
      </c>
    </row>
    <row r="887" spans="1:4">
      <c r="A887">
        <v>6511218</v>
      </c>
      <c r="B887" t="s">
        <v>3105</v>
      </c>
      <c r="C887" t="str">
        <f t="shared" si="15"/>
        <v>NEPTUNO</v>
      </c>
      <c r="D887" t="s">
        <v>3124</v>
      </c>
    </row>
    <row r="888" spans="1:4">
      <c r="A888">
        <v>6511219</v>
      </c>
      <c r="B888" t="s">
        <v>3106</v>
      </c>
      <c r="C888" t="str">
        <f t="shared" si="15"/>
        <v>NEPTUNO</v>
      </c>
      <c r="D888" t="s">
        <v>3124</v>
      </c>
    </row>
    <row r="889" spans="1:4">
      <c r="A889">
        <v>6511220</v>
      </c>
      <c r="B889" t="s">
        <v>3107</v>
      </c>
      <c r="C889" t="str">
        <f t="shared" si="15"/>
        <v>NEPTUNO</v>
      </c>
      <c r="D889" t="s">
        <v>3124</v>
      </c>
    </row>
    <row r="890" spans="1:4">
      <c r="A890">
        <v>6511221</v>
      </c>
      <c r="B890" t="s">
        <v>3028</v>
      </c>
      <c r="C890" t="str">
        <f t="shared" si="15"/>
        <v>NEPTUNO</v>
      </c>
      <c r="D890" t="s">
        <v>3124</v>
      </c>
    </row>
    <row r="891" spans="1:4">
      <c r="A891">
        <v>6511222</v>
      </c>
      <c r="B891" t="s">
        <v>3108</v>
      </c>
      <c r="C891" t="str">
        <f t="shared" si="15"/>
        <v>NEPTUNO</v>
      </c>
      <c r="D891" t="s">
        <v>3124</v>
      </c>
    </row>
    <row r="892" spans="1:4">
      <c r="A892">
        <v>6511229</v>
      </c>
      <c r="B892" t="s">
        <v>3109</v>
      </c>
      <c r="C892" t="str">
        <f t="shared" si="15"/>
        <v>NEPTUNO</v>
      </c>
      <c r="D892" t="s">
        <v>3124</v>
      </c>
    </row>
    <row r="893" spans="1:4">
      <c r="A893">
        <v>6511223</v>
      </c>
      <c r="B893" t="s">
        <v>3110</v>
      </c>
      <c r="C893" t="str">
        <f t="shared" si="15"/>
        <v>NEPTUNO</v>
      </c>
      <c r="D893" t="s">
        <v>3124</v>
      </c>
    </row>
    <row r="894" spans="1:4">
      <c r="A894">
        <v>6511224</v>
      </c>
      <c r="B894" t="s">
        <v>3111</v>
      </c>
      <c r="C894" t="str">
        <f t="shared" si="15"/>
        <v>NEPTUNO</v>
      </c>
      <c r="D894" t="s">
        <v>3124</v>
      </c>
    </row>
    <row r="895" spans="1:4">
      <c r="A895">
        <v>6511225</v>
      </c>
      <c r="B895" t="s">
        <v>3112</v>
      </c>
      <c r="C895" t="str">
        <f t="shared" si="15"/>
        <v>NEPTUNO</v>
      </c>
      <c r="D895" t="s">
        <v>3124</v>
      </c>
    </row>
    <row r="896" spans="1:4">
      <c r="A896">
        <v>6511226</v>
      </c>
      <c r="B896" t="s">
        <v>3113</v>
      </c>
      <c r="C896" t="str">
        <f t="shared" si="15"/>
        <v>NEPTUNO</v>
      </c>
      <c r="D896" t="s">
        <v>3124</v>
      </c>
    </row>
    <row r="897" spans="1:4">
      <c r="A897">
        <v>6511227</v>
      </c>
      <c r="B897" t="s">
        <v>3114</v>
      </c>
      <c r="C897" t="str">
        <f t="shared" si="15"/>
        <v>NEPTUNO</v>
      </c>
      <c r="D897" t="s">
        <v>3124</v>
      </c>
    </row>
    <row r="898" spans="1:4">
      <c r="A898">
        <v>6511228</v>
      </c>
      <c r="B898" t="s">
        <v>3115</v>
      </c>
      <c r="C898" t="str">
        <f t="shared" si="15"/>
        <v>NEPTUNO</v>
      </c>
      <c r="D898" t="s">
        <v>3124</v>
      </c>
    </row>
    <row r="899" spans="1:4">
      <c r="A899">
        <v>6510915</v>
      </c>
      <c r="B899" t="s">
        <v>2846</v>
      </c>
      <c r="C899" t="str">
        <f t="shared" si="15"/>
        <v>OSAKA</v>
      </c>
      <c r="D899" t="s">
        <v>3124</v>
      </c>
    </row>
    <row r="900" spans="1:4">
      <c r="A900">
        <v>6510916</v>
      </c>
      <c r="B900" t="s">
        <v>2845</v>
      </c>
      <c r="C900" t="str">
        <f t="shared" si="15"/>
        <v>OSAKA</v>
      </c>
      <c r="D900" t="s">
        <v>3124</v>
      </c>
    </row>
    <row r="901" spans="1:4">
      <c r="A901">
        <v>6509933</v>
      </c>
      <c r="B901" t="s">
        <v>2836</v>
      </c>
      <c r="C901" t="str">
        <f t="shared" si="15"/>
        <v>OSAKA</v>
      </c>
      <c r="D901" t="s">
        <v>3124</v>
      </c>
    </row>
    <row r="902" spans="1:4">
      <c r="A902">
        <v>6510917</v>
      </c>
      <c r="B902" t="s">
        <v>551</v>
      </c>
      <c r="C902" t="str">
        <f t="shared" si="15"/>
        <v>OSAKA</v>
      </c>
      <c r="D902" t="s">
        <v>3124</v>
      </c>
    </row>
    <row r="903" spans="1:4">
      <c r="A903">
        <v>6509934</v>
      </c>
      <c r="B903" t="s">
        <v>2837</v>
      </c>
      <c r="C903" t="str">
        <f t="shared" si="15"/>
        <v>OSAKA</v>
      </c>
      <c r="D903" t="s">
        <v>3124</v>
      </c>
    </row>
    <row r="904" spans="1:4">
      <c r="A904">
        <v>6505432</v>
      </c>
      <c r="B904" t="s">
        <v>2830</v>
      </c>
      <c r="C904" t="str">
        <f t="shared" si="15"/>
        <v>OSAKA</v>
      </c>
      <c r="D904" t="s">
        <v>3124</v>
      </c>
    </row>
    <row r="905" spans="1:4">
      <c r="A905">
        <v>6509935</v>
      </c>
      <c r="B905" t="s">
        <v>2838</v>
      </c>
      <c r="C905" t="str">
        <f t="shared" si="15"/>
        <v>OSAKA</v>
      </c>
      <c r="D905" t="s">
        <v>3124</v>
      </c>
    </row>
    <row r="906" spans="1:4">
      <c r="A906">
        <v>6505109</v>
      </c>
      <c r="B906" t="s">
        <v>2831</v>
      </c>
      <c r="C906" t="str">
        <f t="shared" si="15"/>
        <v>OSAKA</v>
      </c>
      <c r="D906" t="s">
        <v>3124</v>
      </c>
    </row>
    <row r="907" spans="1:4">
      <c r="A907">
        <v>6507609</v>
      </c>
      <c r="B907" t="s">
        <v>2843</v>
      </c>
      <c r="C907" t="str">
        <f t="shared" si="15"/>
        <v>OSAKA</v>
      </c>
      <c r="D907" t="s">
        <v>3124</v>
      </c>
    </row>
    <row r="908" spans="1:4">
      <c r="A908">
        <v>6509936</v>
      </c>
      <c r="B908" t="s">
        <v>2839</v>
      </c>
      <c r="C908" t="str">
        <f t="shared" si="15"/>
        <v>OSAKA</v>
      </c>
      <c r="D908" t="s">
        <v>3124</v>
      </c>
    </row>
    <row r="909" spans="1:4">
      <c r="A909">
        <v>6510918</v>
      </c>
      <c r="B909" t="s">
        <v>552</v>
      </c>
      <c r="C909" t="str">
        <f t="shared" si="15"/>
        <v>OSAKA</v>
      </c>
      <c r="D909" t="s">
        <v>3124</v>
      </c>
    </row>
    <row r="910" spans="1:4">
      <c r="A910">
        <v>6510919</v>
      </c>
      <c r="B910" t="s">
        <v>553</v>
      </c>
      <c r="C910" t="str">
        <f t="shared" si="15"/>
        <v>OSAKA</v>
      </c>
      <c r="D910" t="s">
        <v>3124</v>
      </c>
    </row>
    <row r="911" spans="1:4">
      <c r="A911">
        <v>6508008</v>
      </c>
      <c r="B911" t="s">
        <v>2844</v>
      </c>
      <c r="C911" t="str">
        <f t="shared" si="15"/>
        <v>OSAKA</v>
      </c>
      <c r="D911" t="s">
        <v>3124</v>
      </c>
    </row>
    <row r="912" spans="1:4">
      <c r="A912">
        <v>6510920</v>
      </c>
      <c r="B912" t="s">
        <v>554</v>
      </c>
      <c r="C912" t="str">
        <f t="shared" si="15"/>
        <v>OSAKA</v>
      </c>
      <c r="D912" t="s">
        <v>3124</v>
      </c>
    </row>
    <row r="913" spans="1:4">
      <c r="A913">
        <v>6510921</v>
      </c>
      <c r="B913" t="s">
        <v>581</v>
      </c>
      <c r="C913" t="str">
        <f t="shared" si="15"/>
        <v>OSAKA</v>
      </c>
      <c r="D913" t="s">
        <v>3124</v>
      </c>
    </row>
    <row r="914" spans="1:4">
      <c r="A914">
        <v>6510922</v>
      </c>
      <c r="B914" t="s">
        <v>555</v>
      </c>
      <c r="C914" t="str">
        <f t="shared" si="15"/>
        <v>OSAKA</v>
      </c>
      <c r="D914" t="s">
        <v>3124</v>
      </c>
    </row>
    <row r="915" spans="1:4">
      <c r="A915">
        <v>6505110</v>
      </c>
      <c r="B915" t="s">
        <v>2842</v>
      </c>
      <c r="C915" t="str">
        <f t="shared" si="15"/>
        <v>OSAKA</v>
      </c>
      <c r="D915" t="s">
        <v>3124</v>
      </c>
    </row>
    <row r="916" spans="1:4">
      <c r="A916">
        <v>6506867</v>
      </c>
      <c r="B916" t="s">
        <v>2829</v>
      </c>
      <c r="C916" t="str">
        <f t="shared" si="15"/>
        <v>OSAKA</v>
      </c>
      <c r="D916" t="s">
        <v>3124</v>
      </c>
    </row>
    <row r="917" spans="1:4">
      <c r="A917">
        <v>6510923</v>
      </c>
      <c r="B917" t="s">
        <v>556</v>
      </c>
      <c r="C917" t="str">
        <f t="shared" si="15"/>
        <v>OSAKA</v>
      </c>
      <c r="D917" t="s">
        <v>3124</v>
      </c>
    </row>
    <row r="918" spans="1:4">
      <c r="A918">
        <v>6509940</v>
      </c>
      <c r="B918" t="s">
        <v>2840</v>
      </c>
      <c r="C918" t="str">
        <f t="shared" si="15"/>
        <v>OSAKA</v>
      </c>
      <c r="D918" t="s">
        <v>3124</v>
      </c>
    </row>
    <row r="919" spans="1:4">
      <c r="A919">
        <v>6510924</v>
      </c>
      <c r="B919" t="s">
        <v>557</v>
      </c>
      <c r="C919" t="str">
        <f t="shared" si="15"/>
        <v>OSAKA</v>
      </c>
      <c r="D919" t="s">
        <v>3124</v>
      </c>
    </row>
    <row r="920" spans="1:4">
      <c r="A920">
        <v>6510925</v>
      </c>
      <c r="B920" t="s">
        <v>558</v>
      </c>
      <c r="C920" t="str">
        <f t="shared" si="15"/>
        <v>OSAKA</v>
      </c>
      <c r="D920" t="s">
        <v>3124</v>
      </c>
    </row>
    <row r="921" spans="1:4">
      <c r="A921">
        <v>6509584</v>
      </c>
      <c r="B921" t="s">
        <v>2832</v>
      </c>
      <c r="C921" t="str">
        <f t="shared" si="15"/>
        <v>OSAKA</v>
      </c>
      <c r="D921" t="s">
        <v>3124</v>
      </c>
    </row>
    <row r="922" spans="1:4">
      <c r="A922">
        <v>6509587</v>
      </c>
      <c r="B922" t="s">
        <v>2833</v>
      </c>
      <c r="C922" t="str">
        <f t="shared" si="15"/>
        <v>OSAKA</v>
      </c>
      <c r="D922" t="s">
        <v>3124</v>
      </c>
    </row>
    <row r="923" spans="1:4">
      <c r="A923">
        <v>6509698</v>
      </c>
      <c r="B923" t="s">
        <v>2834</v>
      </c>
      <c r="C923" t="str">
        <f t="shared" si="15"/>
        <v>OSAKA</v>
      </c>
      <c r="D923" t="s">
        <v>3124</v>
      </c>
    </row>
    <row r="924" spans="1:4">
      <c r="A924">
        <v>6509699</v>
      </c>
      <c r="B924" t="s">
        <v>2835</v>
      </c>
      <c r="C924" t="str">
        <f t="shared" si="15"/>
        <v>OSAKA</v>
      </c>
      <c r="D924" t="s">
        <v>3124</v>
      </c>
    </row>
    <row r="925" spans="1:4">
      <c r="A925">
        <v>6510926</v>
      </c>
      <c r="B925" t="s">
        <v>582</v>
      </c>
      <c r="C925" t="str">
        <f t="shared" si="15"/>
        <v>OSAKA</v>
      </c>
      <c r="D925" t="s">
        <v>3124</v>
      </c>
    </row>
    <row r="926" spans="1:4">
      <c r="A926">
        <v>6510927</v>
      </c>
      <c r="B926" t="s">
        <v>559</v>
      </c>
      <c r="C926" t="str">
        <f t="shared" si="15"/>
        <v>OSAKA</v>
      </c>
      <c r="D926" t="s">
        <v>3124</v>
      </c>
    </row>
    <row r="927" spans="1:4">
      <c r="A927">
        <v>6509943</v>
      </c>
      <c r="B927" t="s">
        <v>2841</v>
      </c>
      <c r="C927" t="str">
        <f t="shared" si="15"/>
        <v>OSAKA</v>
      </c>
      <c r="D927" t="s">
        <v>3124</v>
      </c>
    </row>
    <row r="928" spans="1:4">
      <c r="A928">
        <v>6510928</v>
      </c>
      <c r="B928" t="s">
        <v>560</v>
      </c>
      <c r="C928" t="str">
        <f t="shared" si="15"/>
        <v>OSAKA</v>
      </c>
      <c r="D928" t="s">
        <v>3124</v>
      </c>
    </row>
    <row r="929" spans="1:4">
      <c r="A929">
        <v>6508293</v>
      </c>
      <c r="B929" t="s">
        <v>561</v>
      </c>
      <c r="C929" t="s">
        <v>381</v>
      </c>
      <c r="D929" t="s">
        <v>1217</v>
      </c>
    </row>
    <row r="930" spans="1:4">
      <c r="A930">
        <v>6508294</v>
      </c>
      <c r="B930" t="s">
        <v>543</v>
      </c>
      <c r="C930" t="s">
        <v>381</v>
      </c>
      <c r="D930" t="s">
        <v>1217</v>
      </c>
    </row>
    <row r="931" spans="1:4">
      <c r="A931">
        <v>6508295</v>
      </c>
      <c r="B931" t="s">
        <v>547</v>
      </c>
      <c r="C931" t="s">
        <v>381</v>
      </c>
      <c r="D931" t="s">
        <v>1217</v>
      </c>
    </row>
    <row r="932" spans="1:4">
      <c r="A932">
        <v>6510929</v>
      </c>
      <c r="B932" t="s">
        <v>640</v>
      </c>
      <c r="C932" t="str">
        <f t="shared" ref="C932:C951" si="16">TRIM(MID(SUBSTITUTE(B932," ",REPT(" ",100)),2*100+1,100))</f>
        <v>PINA</v>
      </c>
      <c r="D932" t="s">
        <v>3124</v>
      </c>
    </row>
    <row r="933" spans="1:4">
      <c r="A933">
        <v>6509946</v>
      </c>
      <c r="B933" t="s">
        <v>2902</v>
      </c>
      <c r="C933" t="str">
        <f t="shared" si="16"/>
        <v>PINA</v>
      </c>
      <c r="D933" t="s">
        <v>3124</v>
      </c>
    </row>
    <row r="934" spans="1:4">
      <c r="A934">
        <v>6510930</v>
      </c>
      <c r="B934" t="s">
        <v>588</v>
      </c>
      <c r="C934" t="str">
        <f t="shared" si="16"/>
        <v>PINA</v>
      </c>
      <c r="D934" t="s">
        <v>3124</v>
      </c>
    </row>
    <row r="935" spans="1:4">
      <c r="A935">
        <v>6508862</v>
      </c>
      <c r="B935" t="s">
        <v>2907</v>
      </c>
      <c r="C935" t="str">
        <f t="shared" si="16"/>
        <v>PINA</v>
      </c>
      <c r="D935" t="s">
        <v>3124</v>
      </c>
    </row>
    <row r="936" spans="1:4">
      <c r="A936">
        <v>6510382</v>
      </c>
      <c r="B936" t="s">
        <v>2911</v>
      </c>
      <c r="C936" t="str">
        <f t="shared" si="16"/>
        <v>PINA</v>
      </c>
      <c r="D936" t="s">
        <v>3124</v>
      </c>
    </row>
    <row r="937" spans="1:4">
      <c r="A937">
        <v>6508858</v>
      </c>
      <c r="B937" t="s">
        <v>2908</v>
      </c>
      <c r="C937" t="str">
        <f t="shared" si="16"/>
        <v>PINA</v>
      </c>
      <c r="D937" t="s">
        <v>3124</v>
      </c>
    </row>
    <row r="938" spans="1:4">
      <c r="A938">
        <v>6509947</v>
      </c>
      <c r="B938" t="s">
        <v>2903</v>
      </c>
      <c r="C938" t="str">
        <f t="shared" si="16"/>
        <v>PINA</v>
      </c>
      <c r="D938" t="s">
        <v>3124</v>
      </c>
    </row>
    <row r="939" spans="1:4">
      <c r="A939">
        <v>6509948</v>
      </c>
      <c r="B939" t="s">
        <v>2904</v>
      </c>
      <c r="C939" t="str">
        <f t="shared" si="16"/>
        <v>PINA</v>
      </c>
      <c r="D939" t="s">
        <v>3124</v>
      </c>
    </row>
    <row r="940" spans="1:4">
      <c r="A940">
        <v>6510931</v>
      </c>
      <c r="B940" t="s">
        <v>589</v>
      </c>
      <c r="C940" t="str">
        <f t="shared" si="16"/>
        <v>PINA</v>
      </c>
      <c r="D940" t="s">
        <v>3124</v>
      </c>
    </row>
    <row r="941" spans="1:4">
      <c r="A941">
        <v>6510932</v>
      </c>
      <c r="B941" t="s">
        <v>641</v>
      </c>
      <c r="C941" t="str">
        <f t="shared" si="16"/>
        <v>PINA</v>
      </c>
      <c r="D941" t="s">
        <v>3124</v>
      </c>
    </row>
    <row r="942" spans="1:4">
      <c r="A942">
        <v>6508875</v>
      </c>
      <c r="B942" t="s">
        <v>2909</v>
      </c>
      <c r="C942" t="str">
        <f t="shared" si="16"/>
        <v>PINA</v>
      </c>
      <c r="D942" t="s">
        <v>3124</v>
      </c>
    </row>
    <row r="943" spans="1:4">
      <c r="A943">
        <v>6508868</v>
      </c>
      <c r="B943" t="s">
        <v>2910</v>
      </c>
      <c r="C943" t="str">
        <f t="shared" si="16"/>
        <v>PINA</v>
      </c>
      <c r="D943" t="s">
        <v>3124</v>
      </c>
    </row>
    <row r="944" spans="1:4">
      <c r="A944">
        <v>6508869</v>
      </c>
      <c r="B944" t="s">
        <v>2912</v>
      </c>
      <c r="C944" t="str">
        <f t="shared" si="16"/>
        <v>PINA</v>
      </c>
      <c r="D944" t="s">
        <v>3124</v>
      </c>
    </row>
    <row r="945" spans="1:4">
      <c r="A945">
        <v>6509952</v>
      </c>
      <c r="B945" t="s">
        <v>2905</v>
      </c>
      <c r="C945" t="str">
        <f t="shared" si="16"/>
        <v>PINA</v>
      </c>
      <c r="D945" t="s">
        <v>3124</v>
      </c>
    </row>
    <row r="946" spans="1:4">
      <c r="A946">
        <v>6510933</v>
      </c>
      <c r="B946" t="s">
        <v>590</v>
      </c>
      <c r="C946" t="str">
        <f t="shared" si="16"/>
        <v>PINA</v>
      </c>
      <c r="D946" t="s">
        <v>3124</v>
      </c>
    </row>
    <row r="947" spans="1:4">
      <c r="A947">
        <v>6510934</v>
      </c>
      <c r="B947" t="s">
        <v>591</v>
      </c>
      <c r="C947" t="str">
        <f t="shared" si="16"/>
        <v>PINA</v>
      </c>
      <c r="D947" t="s">
        <v>3124</v>
      </c>
    </row>
    <row r="948" spans="1:4">
      <c r="A948">
        <v>6508871</v>
      </c>
      <c r="B948" t="s">
        <v>2913</v>
      </c>
      <c r="C948" t="str">
        <f t="shared" si="16"/>
        <v>PINA</v>
      </c>
      <c r="D948" t="s">
        <v>3124</v>
      </c>
    </row>
    <row r="949" spans="1:4">
      <c r="A949">
        <v>6510935</v>
      </c>
      <c r="B949" t="s">
        <v>592</v>
      </c>
      <c r="C949" t="str">
        <f t="shared" si="16"/>
        <v>PINA</v>
      </c>
      <c r="D949" t="s">
        <v>3124</v>
      </c>
    </row>
    <row r="950" spans="1:4">
      <c r="A950">
        <v>6509955</v>
      </c>
      <c r="B950" t="s">
        <v>2906</v>
      </c>
      <c r="C950" t="str">
        <f t="shared" si="16"/>
        <v>PINA</v>
      </c>
      <c r="D950" t="s">
        <v>3124</v>
      </c>
    </row>
    <row r="951" spans="1:4">
      <c r="A951">
        <v>6510936</v>
      </c>
      <c r="B951" t="s">
        <v>593</v>
      </c>
      <c r="C951" t="str">
        <f t="shared" si="16"/>
        <v>PINA</v>
      </c>
      <c r="D951" t="s">
        <v>3124</v>
      </c>
    </row>
    <row r="952" spans="1:4">
      <c r="A952">
        <v>6503440</v>
      </c>
      <c r="B952" t="s">
        <v>524</v>
      </c>
      <c r="C952" t="s">
        <v>431</v>
      </c>
      <c r="D952" t="s">
        <v>3125</v>
      </c>
    </row>
    <row r="953" spans="1:4">
      <c r="A953">
        <v>6509617</v>
      </c>
      <c r="B953" t="s">
        <v>525</v>
      </c>
      <c r="C953" t="s">
        <v>431</v>
      </c>
      <c r="D953" t="s">
        <v>3125</v>
      </c>
    </row>
    <row r="954" spans="1:4">
      <c r="A954">
        <v>6510964</v>
      </c>
      <c r="B954" t="s">
        <v>3023</v>
      </c>
      <c r="C954" t="str">
        <f t="shared" ref="C954:C979" si="17">TRIM(MID(SUBSTITUTE(B954," ",REPT(" ",100)),2*100+1,100))</f>
        <v>SUEDED</v>
      </c>
      <c r="D954" t="s">
        <v>3124</v>
      </c>
    </row>
    <row r="955" spans="1:4">
      <c r="A955">
        <v>6509806</v>
      </c>
      <c r="B955" t="s">
        <v>3020</v>
      </c>
      <c r="C955" t="str">
        <f t="shared" si="17"/>
        <v>SUEDED</v>
      </c>
      <c r="D955" t="s">
        <v>3124</v>
      </c>
    </row>
    <row r="956" spans="1:4">
      <c r="A956">
        <v>6510965</v>
      </c>
      <c r="B956" t="s">
        <v>3024</v>
      </c>
      <c r="C956" t="str">
        <f t="shared" si="17"/>
        <v>SUEDED</v>
      </c>
      <c r="D956" t="s">
        <v>3124</v>
      </c>
    </row>
    <row r="957" spans="1:4">
      <c r="A957">
        <v>6509049</v>
      </c>
      <c r="B957" t="s">
        <v>3018</v>
      </c>
      <c r="C957" t="str">
        <f t="shared" si="17"/>
        <v>SUEDED</v>
      </c>
      <c r="D957" t="s">
        <v>3124</v>
      </c>
    </row>
    <row r="958" spans="1:4">
      <c r="A958">
        <v>6509807</v>
      </c>
      <c r="B958" t="s">
        <v>3021</v>
      </c>
      <c r="C958" t="str">
        <f t="shared" si="17"/>
        <v>SUEDED</v>
      </c>
      <c r="D958" t="s">
        <v>3124</v>
      </c>
    </row>
    <row r="959" spans="1:4">
      <c r="A959">
        <v>6509808</v>
      </c>
      <c r="B959" t="s">
        <v>3022</v>
      </c>
      <c r="C959" t="str">
        <f t="shared" si="17"/>
        <v>SUEDED</v>
      </c>
      <c r="D959" t="s">
        <v>3124</v>
      </c>
    </row>
    <row r="960" spans="1:4">
      <c r="A960">
        <v>6510937</v>
      </c>
      <c r="B960" t="s">
        <v>3019</v>
      </c>
      <c r="C960" t="str">
        <f t="shared" si="17"/>
        <v>SUEDED</v>
      </c>
      <c r="D960" t="s">
        <v>3124</v>
      </c>
    </row>
    <row r="961" spans="1:4">
      <c r="A961">
        <v>6510938</v>
      </c>
      <c r="B961" t="s">
        <v>2931</v>
      </c>
      <c r="C961" t="str">
        <f t="shared" si="17"/>
        <v>TOMAS</v>
      </c>
      <c r="D961" t="s">
        <v>3124</v>
      </c>
    </row>
    <row r="962" spans="1:4">
      <c r="A962">
        <v>6505249</v>
      </c>
      <c r="B962" t="s">
        <v>2914</v>
      </c>
      <c r="C962" t="str">
        <f t="shared" si="17"/>
        <v>TOMAS</v>
      </c>
      <c r="D962" t="s">
        <v>3124</v>
      </c>
    </row>
    <row r="963" spans="1:4">
      <c r="A963">
        <v>6510939</v>
      </c>
      <c r="B963" t="s">
        <v>2929</v>
      </c>
      <c r="C963" t="str">
        <f t="shared" si="17"/>
        <v>TOMAS</v>
      </c>
      <c r="D963" t="s">
        <v>3124</v>
      </c>
    </row>
    <row r="964" spans="1:4">
      <c r="A964">
        <v>6509956</v>
      </c>
      <c r="B964" t="s">
        <v>2916</v>
      </c>
      <c r="C964" t="str">
        <f t="shared" si="17"/>
        <v>TOMAS</v>
      </c>
      <c r="D964" t="s">
        <v>3124</v>
      </c>
    </row>
    <row r="965" spans="1:4">
      <c r="A965">
        <v>6510940</v>
      </c>
      <c r="B965" t="s">
        <v>2925</v>
      </c>
      <c r="C965" t="str">
        <f t="shared" si="17"/>
        <v>TOMAS</v>
      </c>
      <c r="D965" t="s">
        <v>3124</v>
      </c>
    </row>
    <row r="966" spans="1:4">
      <c r="A966">
        <v>6510373</v>
      </c>
      <c r="B966" t="s">
        <v>2922</v>
      </c>
      <c r="C966" t="str">
        <f t="shared" si="17"/>
        <v>TOMAS</v>
      </c>
      <c r="D966" t="s">
        <v>3124</v>
      </c>
    </row>
    <row r="967" spans="1:4">
      <c r="A967">
        <v>6505277</v>
      </c>
      <c r="B967" t="s">
        <v>2915</v>
      </c>
      <c r="C967" t="str">
        <f t="shared" si="17"/>
        <v>TOMAS</v>
      </c>
      <c r="D967" t="s">
        <v>3124</v>
      </c>
    </row>
    <row r="968" spans="1:4">
      <c r="A968">
        <v>6509957</v>
      </c>
      <c r="B968" t="s">
        <v>2917</v>
      </c>
      <c r="C968" t="str">
        <f t="shared" si="17"/>
        <v>TOMAS</v>
      </c>
      <c r="D968" t="s">
        <v>3124</v>
      </c>
    </row>
    <row r="969" spans="1:4">
      <c r="A969">
        <v>6510941</v>
      </c>
      <c r="B969" t="s">
        <v>2932</v>
      </c>
      <c r="C969" t="str">
        <f t="shared" si="17"/>
        <v>TOMAS</v>
      </c>
      <c r="D969" t="s">
        <v>3124</v>
      </c>
    </row>
    <row r="970" spans="1:4">
      <c r="A970">
        <v>6510942</v>
      </c>
      <c r="B970" t="s">
        <v>2927</v>
      </c>
      <c r="C970" t="str">
        <f t="shared" si="17"/>
        <v>TOMAS</v>
      </c>
      <c r="D970" t="s">
        <v>3124</v>
      </c>
    </row>
    <row r="971" spans="1:4">
      <c r="A971">
        <v>6510943</v>
      </c>
      <c r="B971" t="s">
        <v>2924</v>
      </c>
      <c r="C971" t="str">
        <f t="shared" si="17"/>
        <v>TOMAS</v>
      </c>
      <c r="D971" t="s">
        <v>3124</v>
      </c>
    </row>
    <row r="972" spans="1:4">
      <c r="A972">
        <v>6506573</v>
      </c>
      <c r="B972" t="s">
        <v>2920</v>
      </c>
      <c r="C972" t="str">
        <f t="shared" si="17"/>
        <v>TOMAS</v>
      </c>
      <c r="D972" t="s">
        <v>3124</v>
      </c>
    </row>
    <row r="973" spans="1:4">
      <c r="A973">
        <v>6506146</v>
      </c>
      <c r="B973" t="s">
        <v>2921</v>
      </c>
      <c r="C973" t="str">
        <f t="shared" si="17"/>
        <v>TOMAS</v>
      </c>
      <c r="D973" t="s">
        <v>3124</v>
      </c>
    </row>
    <row r="974" spans="1:4">
      <c r="A974">
        <v>6508159</v>
      </c>
      <c r="B974" t="s">
        <v>2923</v>
      </c>
      <c r="C974" t="str">
        <f t="shared" si="17"/>
        <v>TOMAS</v>
      </c>
      <c r="D974" t="s">
        <v>3124</v>
      </c>
    </row>
    <row r="975" spans="1:4">
      <c r="A975">
        <v>6509962</v>
      </c>
      <c r="B975" t="s">
        <v>2918</v>
      </c>
      <c r="C975" t="str">
        <f t="shared" si="17"/>
        <v>TOMAS</v>
      </c>
      <c r="D975" t="s">
        <v>3124</v>
      </c>
    </row>
    <row r="976" spans="1:4">
      <c r="A976">
        <v>6510944</v>
      </c>
      <c r="B976" t="s">
        <v>2930</v>
      </c>
      <c r="C976" t="str">
        <f t="shared" si="17"/>
        <v>TOMAS</v>
      </c>
      <c r="D976" t="s">
        <v>3124</v>
      </c>
    </row>
    <row r="977" spans="1:4">
      <c r="A977">
        <v>6510945</v>
      </c>
      <c r="B977" t="s">
        <v>2928</v>
      </c>
      <c r="C977" t="str">
        <f t="shared" si="17"/>
        <v>TOMAS</v>
      </c>
      <c r="D977" t="s">
        <v>3124</v>
      </c>
    </row>
    <row r="978" spans="1:4">
      <c r="A978">
        <v>6509965</v>
      </c>
      <c r="B978" t="s">
        <v>2919</v>
      </c>
      <c r="C978" t="str">
        <f t="shared" si="17"/>
        <v>TOMAS</v>
      </c>
      <c r="D978" t="s">
        <v>3124</v>
      </c>
    </row>
    <row r="979" spans="1:4">
      <c r="A979">
        <v>6510946</v>
      </c>
      <c r="B979" t="s">
        <v>2926</v>
      </c>
      <c r="C979" t="str">
        <f t="shared" si="17"/>
        <v>TOMAS</v>
      </c>
      <c r="D979" t="s">
        <v>3124</v>
      </c>
    </row>
    <row r="980" spans="1:4">
      <c r="A980">
        <v>6508915</v>
      </c>
      <c r="B980" t="s">
        <v>662</v>
      </c>
      <c r="C980" t="s">
        <v>304</v>
      </c>
      <c r="D980" t="s">
        <v>1217</v>
      </c>
    </row>
    <row r="981" spans="1:4">
      <c r="A981">
        <v>6511150</v>
      </c>
      <c r="B981" t="s">
        <v>2701</v>
      </c>
      <c r="C981" t="str">
        <f t="shared" ref="C981:C991" si="18">TRIM(MID(SUBSTITUTE(B981," ",REPT(" ",100)),2*100+1,100))</f>
        <v>TORONJA</v>
      </c>
      <c r="D981" t="s">
        <v>3124</v>
      </c>
    </row>
    <row r="982" spans="1:4">
      <c r="A982">
        <v>6511151</v>
      </c>
      <c r="B982" t="s">
        <v>2700</v>
      </c>
      <c r="C982" t="str">
        <f t="shared" si="18"/>
        <v>TORONJA</v>
      </c>
      <c r="D982" t="s">
        <v>3124</v>
      </c>
    </row>
    <row r="983" spans="1:4">
      <c r="A983">
        <v>6511152</v>
      </c>
      <c r="B983" t="s">
        <v>2706</v>
      </c>
      <c r="C983" t="str">
        <f t="shared" si="18"/>
        <v>TORONJA</v>
      </c>
      <c r="D983" t="s">
        <v>3124</v>
      </c>
    </row>
    <row r="984" spans="1:4">
      <c r="A984">
        <v>6511153</v>
      </c>
      <c r="B984" t="s">
        <v>2702</v>
      </c>
      <c r="C984" t="str">
        <f t="shared" si="18"/>
        <v>TORONJA</v>
      </c>
      <c r="D984" t="s">
        <v>3124</v>
      </c>
    </row>
    <row r="985" spans="1:4">
      <c r="A985">
        <v>6511154</v>
      </c>
      <c r="B985" t="s">
        <v>2703</v>
      </c>
      <c r="C985" t="str">
        <f t="shared" si="18"/>
        <v>TORONJA</v>
      </c>
      <c r="D985" t="s">
        <v>3124</v>
      </c>
    </row>
    <row r="986" spans="1:4">
      <c r="A986">
        <v>6511155</v>
      </c>
      <c r="B986" t="s">
        <v>2704</v>
      </c>
      <c r="C986" t="str">
        <f t="shared" si="18"/>
        <v>TORONJA</v>
      </c>
      <c r="D986" t="s">
        <v>3124</v>
      </c>
    </row>
    <row r="987" spans="1:4">
      <c r="A987">
        <v>6511156</v>
      </c>
      <c r="B987" t="s">
        <v>2705</v>
      </c>
      <c r="C987" t="str">
        <f t="shared" si="18"/>
        <v>TORONJA</v>
      </c>
      <c r="D987" t="s">
        <v>3124</v>
      </c>
    </row>
    <row r="988" spans="1:4">
      <c r="A988">
        <v>6511157</v>
      </c>
      <c r="B988" t="s">
        <v>2707</v>
      </c>
      <c r="C988" t="str">
        <f t="shared" si="18"/>
        <v>TORONJA</v>
      </c>
      <c r="D988" t="s">
        <v>3124</v>
      </c>
    </row>
    <row r="989" spans="1:4">
      <c r="A989">
        <v>6511063</v>
      </c>
      <c r="B989" t="s">
        <v>2698</v>
      </c>
      <c r="C989" t="str">
        <f t="shared" si="18"/>
        <v>TORONJA</v>
      </c>
      <c r="D989" t="s">
        <v>3124</v>
      </c>
    </row>
    <row r="990" spans="1:4">
      <c r="A990">
        <v>6511158</v>
      </c>
      <c r="B990" t="s">
        <v>2708</v>
      </c>
      <c r="C990" t="str">
        <f t="shared" si="18"/>
        <v>TORONJA</v>
      </c>
      <c r="D990" t="s">
        <v>3124</v>
      </c>
    </row>
    <row r="991" spans="1:4">
      <c r="A991">
        <v>6511159</v>
      </c>
      <c r="B991" t="s">
        <v>2709</v>
      </c>
      <c r="C991" t="str">
        <f t="shared" si="18"/>
        <v>TORONJA</v>
      </c>
      <c r="D991" t="s">
        <v>3124</v>
      </c>
    </row>
    <row r="992" spans="1:4">
      <c r="A992">
        <v>6510967</v>
      </c>
      <c r="B992" t="s">
        <v>667</v>
      </c>
      <c r="C992" t="s">
        <v>1144</v>
      </c>
      <c r="D992" t="s">
        <v>3124</v>
      </c>
    </row>
    <row r="993" spans="1:4">
      <c r="A993">
        <v>6511160</v>
      </c>
      <c r="B993" t="s">
        <v>2710</v>
      </c>
      <c r="C993" t="str">
        <f t="shared" ref="C993:C1022" si="19">TRIM(MID(SUBSTITUTE(B993," ",REPT(" ",100)),2*100+1,100))</f>
        <v>TORONJA</v>
      </c>
      <c r="D993" t="s">
        <v>3124</v>
      </c>
    </row>
    <row r="994" spans="1:4">
      <c r="A994">
        <v>6511161</v>
      </c>
      <c r="B994" t="s">
        <v>2722</v>
      </c>
      <c r="C994" t="str">
        <f t="shared" si="19"/>
        <v>TORONJA</v>
      </c>
      <c r="D994" t="s">
        <v>3124</v>
      </c>
    </row>
    <row r="995" spans="1:4">
      <c r="A995">
        <v>6511162</v>
      </c>
      <c r="B995" t="s">
        <v>2711</v>
      </c>
      <c r="C995" t="str">
        <f t="shared" si="19"/>
        <v>TORONJA</v>
      </c>
      <c r="D995" t="s">
        <v>3124</v>
      </c>
    </row>
    <row r="996" spans="1:4">
      <c r="A996">
        <v>6511163</v>
      </c>
      <c r="B996" t="s">
        <v>2712</v>
      </c>
      <c r="C996" t="str">
        <f t="shared" si="19"/>
        <v>TORONJA</v>
      </c>
      <c r="D996" t="s">
        <v>3124</v>
      </c>
    </row>
    <row r="997" spans="1:4">
      <c r="A997">
        <v>6511164</v>
      </c>
      <c r="B997" t="s">
        <v>2713</v>
      </c>
      <c r="C997" t="str">
        <f t="shared" si="19"/>
        <v>TORONJA</v>
      </c>
      <c r="D997" t="s">
        <v>3124</v>
      </c>
    </row>
    <row r="998" spans="1:4">
      <c r="A998">
        <v>6511165</v>
      </c>
      <c r="B998" t="s">
        <v>2714</v>
      </c>
      <c r="C998" t="str">
        <f t="shared" si="19"/>
        <v>TORONJA</v>
      </c>
      <c r="D998" t="s">
        <v>3124</v>
      </c>
    </row>
    <row r="999" spans="1:4">
      <c r="A999">
        <v>6511166</v>
      </c>
      <c r="B999" t="s">
        <v>2715</v>
      </c>
      <c r="C999" t="str">
        <f t="shared" si="19"/>
        <v>TORONJA</v>
      </c>
      <c r="D999" t="s">
        <v>3124</v>
      </c>
    </row>
    <row r="1000" spans="1:4">
      <c r="A1000">
        <v>6511064</v>
      </c>
      <c r="B1000" t="s">
        <v>2699</v>
      </c>
      <c r="C1000" t="str">
        <f t="shared" si="19"/>
        <v>TORONJA</v>
      </c>
      <c r="D1000" t="s">
        <v>3124</v>
      </c>
    </row>
    <row r="1001" spans="1:4">
      <c r="A1001">
        <v>6511167</v>
      </c>
      <c r="B1001" t="s">
        <v>2716</v>
      </c>
      <c r="C1001" t="str">
        <f t="shared" si="19"/>
        <v>TORONJA</v>
      </c>
      <c r="D1001" t="s">
        <v>3124</v>
      </c>
    </row>
    <row r="1002" spans="1:4">
      <c r="A1002">
        <v>6511168</v>
      </c>
      <c r="B1002" t="s">
        <v>2717</v>
      </c>
      <c r="C1002" t="str">
        <f t="shared" si="19"/>
        <v>TORONJA</v>
      </c>
      <c r="D1002" t="s">
        <v>3124</v>
      </c>
    </row>
    <row r="1003" spans="1:4">
      <c r="A1003">
        <v>6511169</v>
      </c>
      <c r="B1003" t="s">
        <v>2718</v>
      </c>
      <c r="C1003" t="str">
        <f t="shared" si="19"/>
        <v>TORONJA</v>
      </c>
      <c r="D1003" t="s">
        <v>3124</v>
      </c>
    </row>
    <row r="1004" spans="1:4">
      <c r="A1004">
        <v>6511170</v>
      </c>
      <c r="B1004" t="s">
        <v>2719</v>
      </c>
      <c r="C1004" t="str">
        <f t="shared" si="19"/>
        <v>TORONJA</v>
      </c>
      <c r="D1004" t="s">
        <v>3124</v>
      </c>
    </row>
    <row r="1005" spans="1:4">
      <c r="A1005">
        <v>6511171</v>
      </c>
      <c r="B1005" t="s">
        <v>2720</v>
      </c>
      <c r="C1005" t="str">
        <f t="shared" si="19"/>
        <v>TORONJA</v>
      </c>
      <c r="D1005" t="s">
        <v>3124</v>
      </c>
    </row>
    <row r="1006" spans="1:4">
      <c r="A1006">
        <v>6511172</v>
      </c>
      <c r="B1006" t="s">
        <v>2721</v>
      </c>
      <c r="C1006" t="str">
        <f t="shared" si="19"/>
        <v>TORONJA</v>
      </c>
      <c r="D1006" t="s">
        <v>3124</v>
      </c>
    </row>
    <row r="1007" spans="1:4">
      <c r="A1007">
        <v>6511173</v>
      </c>
      <c r="B1007" t="s">
        <v>2723</v>
      </c>
      <c r="C1007" t="str">
        <f t="shared" si="19"/>
        <v>TORONJA</v>
      </c>
      <c r="D1007" t="s">
        <v>3124</v>
      </c>
    </row>
    <row r="1008" spans="1:4">
      <c r="A1008">
        <v>6511174</v>
      </c>
      <c r="B1008" t="s">
        <v>2725</v>
      </c>
      <c r="C1008" t="str">
        <f t="shared" si="19"/>
        <v>TORONJA</v>
      </c>
      <c r="D1008" t="s">
        <v>3124</v>
      </c>
    </row>
    <row r="1009" spans="1:4">
      <c r="A1009">
        <v>6511175</v>
      </c>
      <c r="B1009" t="s">
        <v>2726</v>
      </c>
      <c r="C1009" t="str">
        <f t="shared" si="19"/>
        <v>TORONJA</v>
      </c>
      <c r="D1009" t="s">
        <v>3124</v>
      </c>
    </row>
    <row r="1010" spans="1:4">
      <c r="A1010">
        <v>6511176</v>
      </c>
      <c r="B1010" t="s">
        <v>2727</v>
      </c>
      <c r="C1010" t="str">
        <f t="shared" si="19"/>
        <v>TORONJA</v>
      </c>
      <c r="D1010" t="s">
        <v>3124</v>
      </c>
    </row>
    <row r="1011" spans="1:4">
      <c r="A1011">
        <v>6511177</v>
      </c>
      <c r="B1011" t="s">
        <v>2728</v>
      </c>
      <c r="C1011" t="str">
        <f t="shared" si="19"/>
        <v>TORONJA</v>
      </c>
      <c r="D1011" t="s">
        <v>3124</v>
      </c>
    </row>
    <row r="1012" spans="1:4">
      <c r="A1012">
        <v>6511178</v>
      </c>
      <c r="B1012" t="s">
        <v>2729</v>
      </c>
      <c r="C1012" t="str">
        <f t="shared" si="19"/>
        <v>TORONJA</v>
      </c>
      <c r="D1012" t="s">
        <v>3124</v>
      </c>
    </row>
    <row r="1013" spans="1:4">
      <c r="A1013">
        <v>6511179</v>
      </c>
      <c r="B1013" t="s">
        <v>2730</v>
      </c>
      <c r="C1013" t="str">
        <f t="shared" si="19"/>
        <v>TORONJA</v>
      </c>
      <c r="D1013" t="s">
        <v>3124</v>
      </c>
    </row>
    <row r="1014" spans="1:4">
      <c r="A1014">
        <v>6511180</v>
      </c>
      <c r="B1014" t="s">
        <v>2724</v>
      </c>
      <c r="C1014" t="str">
        <f t="shared" si="19"/>
        <v>TORONJA</v>
      </c>
      <c r="D1014" t="s">
        <v>3124</v>
      </c>
    </row>
    <row r="1015" spans="1:4">
      <c r="A1015">
        <v>6510902</v>
      </c>
      <c r="B1015" t="s">
        <v>3014</v>
      </c>
      <c r="C1015" t="str">
        <f t="shared" si="19"/>
        <v>TULL</v>
      </c>
      <c r="D1015" t="s">
        <v>3124</v>
      </c>
    </row>
    <row r="1016" spans="1:4">
      <c r="A1016">
        <v>6510903</v>
      </c>
      <c r="B1016" t="s">
        <v>3017</v>
      </c>
      <c r="C1016" t="str">
        <f t="shared" si="19"/>
        <v>TULL</v>
      </c>
      <c r="D1016" t="s">
        <v>3124</v>
      </c>
    </row>
    <row r="1017" spans="1:4">
      <c r="A1017">
        <v>6510904</v>
      </c>
      <c r="B1017" t="s">
        <v>3015</v>
      </c>
      <c r="C1017" t="str">
        <f t="shared" si="19"/>
        <v>TULL</v>
      </c>
      <c r="D1017" t="s">
        <v>3124</v>
      </c>
    </row>
    <row r="1018" spans="1:4">
      <c r="A1018">
        <v>6510905</v>
      </c>
      <c r="B1018" t="s">
        <v>3016</v>
      </c>
      <c r="C1018" t="str">
        <f t="shared" si="19"/>
        <v>TULL</v>
      </c>
      <c r="D1018" t="s">
        <v>3124</v>
      </c>
    </row>
    <row r="1019" spans="1:4">
      <c r="A1019">
        <v>6510906</v>
      </c>
      <c r="B1019" t="s">
        <v>3013</v>
      </c>
      <c r="C1019" t="str">
        <f t="shared" si="19"/>
        <v>TULL</v>
      </c>
      <c r="D1019" t="s">
        <v>3124</v>
      </c>
    </row>
    <row r="1020" spans="1:4">
      <c r="A1020">
        <v>6509184</v>
      </c>
      <c r="B1020" t="s">
        <v>3010</v>
      </c>
      <c r="C1020" t="str">
        <f t="shared" si="19"/>
        <v>TULL</v>
      </c>
      <c r="D1020" t="s">
        <v>3124</v>
      </c>
    </row>
    <row r="1021" spans="1:4">
      <c r="A1021">
        <v>6509088</v>
      </c>
      <c r="B1021" t="s">
        <v>3012</v>
      </c>
      <c r="C1021" t="str">
        <f t="shared" si="19"/>
        <v>TULL</v>
      </c>
      <c r="D1021" t="s">
        <v>3124</v>
      </c>
    </row>
    <row r="1022" spans="1:4">
      <c r="A1022">
        <v>6509185</v>
      </c>
      <c r="B1022" t="s">
        <v>3011</v>
      </c>
      <c r="C1022" t="str">
        <f t="shared" si="19"/>
        <v>TULL</v>
      </c>
      <c r="D1022" t="s">
        <v>3124</v>
      </c>
    </row>
    <row r="1023" spans="1:4">
      <c r="A1023">
        <v>6001603</v>
      </c>
      <c r="B1023" t="s">
        <v>1103</v>
      </c>
      <c r="C1023" t="s">
        <v>1175</v>
      </c>
      <c r="D1023" t="s">
        <v>1217</v>
      </c>
    </row>
    <row r="1024" spans="1:4">
      <c r="A1024">
        <v>6002376</v>
      </c>
      <c r="B1024" t="s">
        <v>1013</v>
      </c>
      <c r="C1024" t="s">
        <v>1163</v>
      </c>
      <c r="D1024" t="s">
        <v>1217</v>
      </c>
    </row>
    <row r="1025" spans="1:4">
      <c r="A1025">
        <v>6001604</v>
      </c>
      <c r="B1025" t="s">
        <v>940</v>
      </c>
      <c r="C1025" t="s">
        <v>1163</v>
      </c>
      <c r="D1025" t="s">
        <v>1217</v>
      </c>
    </row>
    <row r="1026" spans="1:4">
      <c r="A1026">
        <v>6003015</v>
      </c>
      <c r="B1026" t="s">
        <v>906</v>
      </c>
      <c r="C1026" t="s">
        <v>1162</v>
      </c>
      <c r="D1026" t="s">
        <v>1217</v>
      </c>
    </row>
    <row r="1027" spans="1:4">
      <c r="A1027">
        <v>6003016</v>
      </c>
      <c r="B1027" t="s">
        <v>907</v>
      </c>
      <c r="C1027" t="s">
        <v>1162</v>
      </c>
      <c r="D1027" t="s">
        <v>1217</v>
      </c>
    </row>
    <row r="1028" spans="1:4">
      <c r="A1028">
        <v>6003017</v>
      </c>
      <c r="B1028" t="s">
        <v>908</v>
      </c>
      <c r="C1028" t="s">
        <v>1162</v>
      </c>
      <c r="D1028" t="s">
        <v>1217</v>
      </c>
    </row>
    <row r="1029" spans="1:4">
      <c r="A1029">
        <v>6001610</v>
      </c>
      <c r="B1029" t="s">
        <v>1094</v>
      </c>
      <c r="C1029" t="s">
        <v>1174</v>
      </c>
      <c r="D1029" t="s">
        <v>1217</v>
      </c>
    </row>
  </sheetData>
  <autoFilter ref="A1:D1029" xr:uid="{8D7DFCB8-BF76-43F5-A734-3456B8BC9DD2}"/>
  <sortState xmlns:xlrd2="http://schemas.microsoft.com/office/spreadsheetml/2017/richdata2" ref="A2:D1029">
    <sortCondition ref="B2:B1029"/>
  </sortState>
  <conditionalFormatting sqref="A1423:A1048576 A1:A1028">
    <cfRule type="duplicateValues" dxfId="1479" priority="2"/>
  </conditionalFormatting>
  <conditionalFormatting sqref="A1:A1048576">
    <cfRule type="duplicateValues" dxfId="1478"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DC708-217A-40AF-B9C3-368848AC4F92}">
  <sheetPr codeName="Hoja2"/>
  <dimension ref="A1:U1227"/>
  <sheetViews>
    <sheetView zoomScale="85" zoomScaleNormal="85" workbookViewId="0">
      <pane xSplit="2" ySplit="1" topLeftCell="E189" activePane="bottomRight" state="frozen"/>
      <selection pane="topRight" activeCell="C1" sqref="C1"/>
      <selection pane="bottomLeft" activeCell="A2" sqref="A2"/>
      <selection pane="bottomRight" activeCell="K201" sqref="K201"/>
    </sheetView>
  </sheetViews>
  <sheetFormatPr baseColWidth="10" defaultColWidth="11.42578125" defaultRowHeight="15" outlineLevelRow="1"/>
  <cols>
    <col min="1" max="1" width="21.5703125" customWidth="1"/>
    <col min="2" max="2" width="37.42578125" bestFit="1" customWidth="1"/>
    <col min="3" max="3" width="12.85546875" bestFit="1" customWidth="1"/>
    <col min="4" max="4" width="7.7109375" bestFit="1" customWidth="1"/>
    <col min="5" max="5" width="10.42578125" bestFit="1" customWidth="1"/>
    <col min="6" max="6" width="13.28515625" bestFit="1" customWidth="1"/>
    <col min="7" max="7" width="16" bestFit="1" customWidth="1"/>
    <col min="8" max="8" width="13.28515625" bestFit="1" customWidth="1"/>
    <col min="9" max="9" width="15.5703125" customWidth="1"/>
    <col min="10" max="10" width="19.5703125" customWidth="1"/>
    <col min="11" max="11" width="15.5703125" customWidth="1"/>
    <col min="12" max="12" width="14.28515625" customWidth="1"/>
    <col min="15" max="15" width="43.28515625" bestFit="1" customWidth="1"/>
  </cols>
  <sheetData>
    <row r="1" spans="1:7" ht="56.25">
      <c r="A1" s="29" t="s">
        <v>261</v>
      </c>
      <c r="B1" s="29" t="s">
        <v>262</v>
      </c>
      <c r="C1" s="29" t="s">
        <v>263</v>
      </c>
      <c r="D1" s="29" t="s">
        <v>263</v>
      </c>
      <c r="E1" s="74" t="s">
        <v>264</v>
      </c>
      <c r="F1" s="128" t="s">
        <v>265</v>
      </c>
      <c r="G1" s="229" t="s">
        <v>266</v>
      </c>
    </row>
    <row r="2" spans="1:7" ht="18.75" outlineLevel="1">
      <c r="A2" s="290" t="s">
        <v>267</v>
      </c>
      <c r="B2" s="290" t="str">
        <f t="shared" ref="B2:B35" si="0">UPPER(LEFT(A2,FIND(" ",A2,1)))</f>
        <v xml:space="preserve">ACTIVE </v>
      </c>
      <c r="C2" s="179" t="s">
        <v>263</v>
      </c>
      <c r="D2" s="179" t="s">
        <v>263</v>
      </c>
      <c r="E2" s="80">
        <v>3700</v>
      </c>
      <c r="F2" s="178">
        <v>1.04</v>
      </c>
      <c r="G2" t="s">
        <v>268</v>
      </c>
    </row>
    <row r="3" spans="1:7" ht="18.75" outlineLevel="1">
      <c r="A3" s="290" t="s">
        <v>269</v>
      </c>
      <c r="B3" s="290" t="str">
        <f t="shared" ref="B3" si="1">UPPER(LEFT(A3,FIND(" ",A3,1)))</f>
        <v xml:space="preserve">ACTIVE </v>
      </c>
      <c r="C3" s="179" t="s">
        <v>263</v>
      </c>
      <c r="D3" s="179" t="s">
        <v>263</v>
      </c>
      <c r="E3" s="80">
        <v>3900</v>
      </c>
      <c r="F3" s="178">
        <v>1.04</v>
      </c>
      <c r="G3" t="s">
        <v>268</v>
      </c>
    </row>
    <row r="4" spans="1:7" ht="18.75" customHeight="1" outlineLevel="1">
      <c r="A4" s="290" t="s">
        <v>270</v>
      </c>
      <c r="B4" s="290" t="str">
        <f t="shared" si="0"/>
        <v xml:space="preserve">ANDRES </v>
      </c>
      <c r="C4" s="179" t="s">
        <v>263</v>
      </c>
      <c r="D4" s="179" t="s">
        <v>263</v>
      </c>
      <c r="E4" s="80">
        <v>7900</v>
      </c>
      <c r="F4" s="178">
        <v>1.03</v>
      </c>
      <c r="G4" t="s">
        <v>268</v>
      </c>
    </row>
    <row r="5" spans="1:7" ht="18.75" customHeight="1" outlineLevel="1">
      <c r="A5" s="290" t="s">
        <v>271</v>
      </c>
      <c r="B5" s="290" t="str">
        <f t="shared" si="0"/>
        <v xml:space="preserve">GAVIOTA </v>
      </c>
      <c r="C5" s="179" t="s">
        <v>263</v>
      </c>
      <c r="D5" s="179" t="s">
        <v>263</v>
      </c>
      <c r="E5" s="80">
        <v>11000</v>
      </c>
      <c r="F5" s="178">
        <v>1.03</v>
      </c>
      <c r="G5" t="s">
        <v>268</v>
      </c>
    </row>
    <row r="6" spans="1:7" ht="18.75" customHeight="1" outlineLevel="1">
      <c r="A6" s="290" t="s">
        <v>272</v>
      </c>
      <c r="B6" s="290" t="str">
        <f t="shared" si="0"/>
        <v xml:space="preserve">INCA </v>
      </c>
      <c r="C6" s="179" t="s">
        <v>263</v>
      </c>
      <c r="D6" s="179" t="s">
        <v>263</v>
      </c>
      <c r="E6" s="80">
        <v>5100</v>
      </c>
      <c r="F6" s="178">
        <v>1.04</v>
      </c>
      <c r="G6" t="s">
        <v>268</v>
      </c>
    </row>
    <row r="7" spans="1:7" ht="18.75" customHeight="1" outlineLevel="1">
      <c r="A7" s="290" t="s">
        <v>273</v>
      </c>
      <c r="B7" s="290" t="str">
        <f t="shared" si="0"/>
        <v xml:space="preserve">INCA </v>
      </c>
      <c r="C7" s="179" t="s">
        <v>263</v>
      </c>
      <c r="D7" s="179" t="s">
        <v>263</v>
      </c>
      <c r="E7" s="80">
        <f>+E6</f>
        <v>5100</v>
      </c>
      <c r="F7" s="178">
        <v>1.04</v>
      </c>
      <c r="G7" t="s">
        <v>268</v>
      </c>
    </row>
    <row r="8" spans="1:7" ht="18.75" customHeight="1" outlineLevel="1">
      <c r="A8" s="290" t="s">
        <v>274</v>
      </c>
      <c r="B8" s="290" t="str">
        <f t="shared" si="0"/>
        <v xml:space="preserve">INCA </v>
      </c>
      <c r="C8" s="179" t="s">
        <v>263</v>
      </c>
      <c r="D8" s="179" t="s">
        <v>263</v>
      </c>
      <c r="E8" s="80">
        <f>+E7</f>
        <v>5100</v>
      </c>
      <c r="F8" s="178">
        <v>1.04</v>
      </c>
      <c r="G8" t="s">
        <v>268</v>
      </c>
    </row>
    <row r="9" spans="1:7" ht="18.75" customHeight="1" outlineLevel="1">
      <c r="A9" s="290" t="s">
        <v>275</v>
      </c>
      <c r="B9" s="290" t="str">
        <f t="shared" si="0"/>
        <v xml:space="preserve">INCA </v>
      </c>
      <c r="C9" s="179" t="s">
        <v>263</v>
      </c>
      <c r="D9" s="179" t="s">
        <v>263</v>
      </c>
      <c r="E9" s="80">
        <v>7000</v>
      </c>
      <c r="F9" s="178">
        <v>1.04</v>
      </c>
      <c r="G9" t="s">
        <v>268</v>
      </c>
    </row>
    <row r="10" spans="1:7" ht="18.75" customHeight="1" outlineLevel="1">
      <c r="A10" s="290" t="s">
        <v>277</v>
      </c>
      <c r="B10" s="290" t="str">
        <f t="shared" si="0"/>
        <v xml:space="preserve">DANNA </v>
      </c>
      <c r="C10" s="179" t="s">
        <v>263</v>
      </c>
      <c r="D10" s="179" t="s">
        <v>263</v>
      </c>
      <c r="E10" s="80">
        <v>7300</v>
      </c>
      <c r="F10" s="178">
        <v>1.07</v>
      </c>
      <c r="G10" t="s">
        <v>268</v>
      </c>
    </row>
    <row r="11" spans="1:7" ht="18.75" customHeight="1" outlineLevel="1">
      <c r="A11" s="290" t="s">
        <v>278</v>
      </c>
      <c r="B11" s="290" t="str">
        <f t="shared" si="0"/>
        <v xml:space="preserve">DANNA </v>
      </c>
      <c r="C11" s="179" t="s">
        <v>263</v>
      </c>
      <c r="D11" s="179" t="s">
        <v>263</v>
      </c>
      <c r="E11" s="80">
        <f>+E10</f>
        <v>7300</v>
      </c>
      <c r="F11" s="178">
        <v>1.07</v>
      </c>
      <c r="G11" t="s">
        <v>268</v>
      </c>
    </row>
    <row r="12" spans="1:7" ht="18.75" customHeight="1" outlineLevel="1">
      <c r="A12" s="290" t="s">
        <v>279</v>
      </c>
      <c r="B12" s="290" t="str">
        <f t="shared" si="0"/>
        <v xml:space="preserve">DANNA </v>
      </c>
      <c r="C12" s="179" t="s">
        <v>263</v>
      </c>
      <c r="D12" s="179" t="s">
        <v>263</v>
      </c>
      <c r="E12" s="80">
        <f>+E11</f>
        <v>7300</v>
      </c>
      <c r="F12" s="178">
        <v>1.07</v>
      </c>
      <c r="G12" t="s">
        <v>268</v>
      </c>
    </row>
    <row r="13" spans="1:7" ht="18.75" outlineLevel="1">
      <c r="A13" s="290" t="s">
        <v>280</v>
      </c>
      <c r="B13" s="290" t="str">
        <f t="shared" si="0"/>
        <v xml:space="preserve">DANNA </v>
      </c>
      <c r="C13" s="179" t="s">
        <v>263</v>
      </c>
      <c r="D13" s="179" t="s">
        <v>263</v>
      </c>
      <c r="E13" s="80">
        <v>9200</v>
      </c>
      <c r="F13" s="178">
        <v>1.07</v>
      </c>
      <c r="G13" t="s">
        <v>268</v>
      </c>
    </row>
    <row r="14" spans="1:7" ht="18.75" outlineLevel="1">
      <c r="A14" s="290" t="s">
        <v>282</v>
      </c>
      <c r="B14" s="290" t="str">
        <f t="shared" si="0"/>
        <v xml:space="preserve">ANA </v>
      </c>
      <c r="C14" s="179" t="s">
        <v>263</v>
      </c>
      <c r="D14" s="179" t="s">
        <v>263</v>
      </c>
      <c r="E14" s="80">
        <v>8800</v>
      </c>
      <c r="F14" s="178">
        <v>1.04</v>
      </c>
      <c r="G14" t="s">
        <v>268</v>
      </c>
    </row>
    <row r="15" spans="1:7" ht="18.75" outlineLevel="1">
      <c r="A15" s="290" t="s">
        <v>283</v>
      </c>
      <c r="B15" s="290" t="str">
        <f t="shared" si="0"/>
        <v xml:space="preserve">ANA </v>
      </c>
      <c r="C15" s="179" t="s">
        <v>263</v>
      </c>
      <c r="D15" s="179" t="s">
        <v>263</v>
      </c>
      <c r="E15" s="80">
        <f>+E14</f>
        <v>8800</v>
      </c>
      <c r="F15" s="178">
        <v>1.04</v>
      </c>
      <c r="G15" t="s">
        <v>268</v>
      </c>
    </row>
    <row r="16" spans="1:7" ht="18.75" outlineLevel="1">
      <c r="A16" s="290" t="s">
        <v>284</v>
      </c>
      <c r="B16" s="290" t="str">
        <f t="shared" si="0"/>
        <v xml:space="preserve">ANA </v>
      </c>
      <c r="C16" s="179" t="s">
        <v>263</v>
      </c>
      <c r="D16" s="179" t="s">
        <v>263</v>
      </c>
      <c r="E16" s="80">
        <f>+E15</f>
        <v>8800</v>
      </c>
      <c r="F16" s="178">
        <v>1.04</v>
      </c>
      <c r="G16" t="s">
        <v>268</v>
      </c>
    </row>
    <row r="17" spans="1:7" ht="18.75" outlineLevel="1">
      <c r="A17" s="290" t="s">
        <v>285</v>
      </c>
      <c r="B17" s="290" t="str">
        <f t="shared" si="0"/>
        <v xml:space="preserve">ANA </v>
      </c>
      <c r="C17" s="179" t="s">
        <v>263</v>
      </c>
      <c r="D17" s="179" t="s">
        <v>263</v>
      </c>
      <c r="E17" s="80">
        <v>10700</v>
      </c>
      <c r="F17" s="178">
        <v>1.04</v>
      </c>
      <c r="G17" t="s">
        <v>268</v>
      </c>
    </row>
    <row r="18" spans="1:7" ht="18.75" outlineLevel="1">
      <c r="A18" s="290" t="s">
        <v>286</v>
      </c>
      <c r="B18" s="290" t="str">
        <f t="shared" si="0"/>
        <v xml:space="preserve">JUANA </v>
      </c>
      <c r="C18" s="179" t="s">
        <v>263</v>
      </c>
      <c r="D18" s="179" t="s">
        <v>263</v>
      </c>
      <c r="E18" s="80">
        <v>5700</v>
      </c>
      <c r="F18" s="178">
        <v>1.04</v>
      </c>
      <c r="G18" t="s">
        <v>268</v>
      </c>
    </row>
    <row r="19" spans="1:7" ht="18.75" outlineLevel="1">
      <c r="A19" s="290" t="s">
        <v>287</v>
      </c>
      <c r="B19" s="290" t="str">
        <f t="shared" si="0"/>
        <v xml:space="preserve">JUANA </v>
      </c>
      <c r="C19" s="179" t="s">
        <v>263</v>
      </c>
      <c r="D19" s="179" t="s">
        <v>263</v>
      </c>
      <c r="E19" s="80">
        <f>+E18</f>
        <v>5700</v>
      </c>
      <c r="F19" s="178">
        <v>1.04</v>
      </c>
      <c r="G19" t="s">
        <v>268</v>
      </c>
    </row>
    <row r="20" spans="1:7" ht="18.75" outlineLevel="1">
      <c r="A20" s="290" t="s">
        <v>288</v>
      </c>
      <c r="B20" s="290" t="str">
        <f t="shared" si="0"/>
        <v xml:space="preserve">JUANA </v>
      </c>
      <c r="C20" s="179" t="s">
        <v>263</v>
      </c>
      <c r="D20" s="179" t="s">
        <v>263</v>
      </c>
      <c r="E20" s="80">
        <f>+E19</f>
        <v>5700</v>
      </c>
      <c r="F20" s="178">
        <v>1.04</v>
      </c>
      <c r="G20" t="s">
        <v>268</v>
      </c>
    </row>
    <row r="21" spans="1:7" ht="18.75" outlineLevel="1">
      <c r="A21" s="290" t="s">
        <v>289</v>
      </c>
      <c r="B21" s="290" t="str">
        <f t="shared" si="0"/>
        <v xml:space="preserve">JUANA </v>
      </c>
      <c r="C21" s="179" t="s">
        <v>263</v>
      </c>
      <c r="D21" s="179" t="s">
        <v>263</v>
      </c>
      <c r="E21" s="80">
        <v>8000</v>
      </c>
      <c r="F21" s="178">
        <v>1.04</v>
      </c>
      <c r="G21" t="s">
        <v>268</v>
      </c>
    </row>
    <row r="22" spans="1:7" ht="18.75" outlineLevel="1">
      <c r="A22" s="290" t="s">
        <v>290</v>
      </c>
      <c r="B22" s="290" t="str">
        <f t="shared" si="0"/>
        <v xml:space="preserve">JULIANA </v>
      </c>
      <c r="C22" s="179" t="s">
        <v>263</v>
      </c>
      <c r="D22" s="179" t="s">
        <v>263</v>
      </c>
      <c r="E22" s="80">
        <v>7100</v>
      </c>
      <c r="F22" s="178">
        <v>1.04</v>
      </c>
      <c r="G22" t="s">
        <v>268</v>
      </c>
    </row>
    <row r="23" spans="1:7" ht="18.75" outlineLevel="1">
      <c r="A23" s="290" t="s">
        <v>291</v>
      </c>
      <c r="B23" s="290" t="str">
        <f t="shared" si="0"/>
        <v xml:space="preserve">JULIANA </v>
      </c>
      <c r="C23" s="179" t="s">
        <v>263</v>
      </c>
      <c r="D23" s="179" t="s">
        <v>263</v>
      </c>
      <c r="E23" s="80">
        <f>+E22</f>
        <v>7100</v>
      </c>
      <c r="F23" s="178">
        <v>1.04</v>
      </c>
      <c r="G23" t="s">
        <v>268</v>
      </c>
    </row>
    <row r="24" spans="1:7" ht="18.75" outlineLevel="1">
      <c r="A24" s="290" t="s">
        <v>292</v>
      </c>
      <c r="B24" s="290" t="str">
        <f t="shared" si="0"/>
        <v xml:space="preserve">NAPOLITANA </v>
      </c>
      <c r="C24" s="179" t="s">
        <v>263</v>
      </c>
      <c r="D24" s="179" t="s">
        <v>263</v>
      </c>
      <c r="E24" s="80">
        <v>8600</v>
      </c>
      <c r="F24" s="178">
        <v>1.04</v>
      </c>
      <c r="G24" t="s">
        <v>268</v>
      </c>
    </row>
    <row r="25" spans="1:7" ht="18.75" outlineLevel="1">
      <c r="A25" s="290" t="s">
        <v>293</v>
      </c>
      <c r="B25" s="290" t="str">
        <f t="shared" si="0"/>
        <v xml:space="preserve">NAPOLITANA </v>
      </c>
      <c r="C25" s="179" t="s">
        <v>263</v>
      </c>
      <c r="D25" s="179" t="s">
        <v>263</v>
      </c>
      <c r="E25" s="80">
        <f>+E24</f>
        <v>8600</v>
      </c>
      <c r="F25" s="178">
        <v>1.04</v>
      </c>
      <c r="G25" t="s">
        <v>268</v>
      </c>
    </row>
    <row r="26" spans="1:7" ht="18.75" outlineLevel="1">
      <c r="A26" s="290" t="s">
        <v>294</v>
      </c>
      <c r="B26" s="290" t="str">
        <f t="shared" si="0"/>
        <v xml:space="preserve">NAPOLITANA </v>
      </c>
      <c r="C26" s="179" t="s">
        <v>263</v>
      </c>
      <c r="D26" s="179" t="s">
        <v>263</v>
      </c>
      <c r="E26" s="80">
        <f>+E25</f>
        <v>8600</v>
      </c>
      <c r="F26" s="178">
        <v>1.04</v>
      </c>
      <c r="G26" t="s">
        <v>268</v>
      </c>
    </row>
    <row r="27" spans="1:7" ht="18.75" outlineLevel="1">
      <c r="A27" s="290" t="s">
        <v>295</v>
      </c>
      <c r="B27" s="290" t="str">
        <f t="shared" si="0"/>
        <v xml:space="preserve">NAPOLITANA </v>
      </c>
      <c r="C27" s="179" t="s">
        <v>263</v>
      </c>
      <c r="D27" s="179" t="s">
        <v>263</v>
      </c>
      <c r="E27" s="80">
        <v>10700</v>
      </c>
      <c r="F27" s="178">
        <v>1.04</v>
      </c>
      <c r="G27" t="s">
        <v>268</v>
      </c>
    </row>
    <row r="28" spans="1:7" ht="18.75" outlineLevel="1">
      <c r="A28" s="290" t="s">
        <v>296</v>
      </c>
      <c r="B28" s="290" t="str">
        <f t="shared" si="0"/>
        <v xml:space="preserve">OSAKA </v>
      </c>
      <c r="C28" s="179" t="s">
        <v>263</v>
      </c>
      <c r="D28" s="179" t="s">
        <v>263</v>
      </c>
      <c r="E28" s="80">
        <v>7500</v>
      </c>
      <c r="F28" s="178">
        <v>1.04</v>
      </c>
      <c r="G28" t="s">
        <v>268</v>
      </c>
    </row>
    <row r="29" spans="1:7" ht="18.75" outlineLevel="1">
      <c r="A29" s="290" t="s">
        <v>297</v>
      </c>
      <c r="B29" s="290" t="str">
        <f t="shared" si="0"/>
        <v xml:space="preserve">OSAKA </v>
      </c>
      <c r="C29" s="179" t="s">
        <v>263</v>
      </c>
      <c r="D29" s="179" t="s">
        <v>263</v>
      </c>
      <c r="E29" s="80">
        <f>+E28</f>
        <v>7500</v>
      </c>
      <c r="F29" s="178">
        <v>1.04</v>
      </c>
      <c r="G29" t="s">
        <v>268</v>
      </c>
    </row>
    <row r="30" spans="1:7" ht="18.75" outlineLevel="1">
      <c r="A30" s="290" t="s">
        <v>298</v>
      </c>
      <c r="B30" s="290" t="str">
        <f t="shared" si="0"/>
        <v xml:space="preserve">OSAKA </v>
      </c>
      <c r="C30" s="179" t="s">
        <v>263</v>
      </c>
      <c r="D30" s="179" t="s">
        <v>263</v>
      </c>
      <c r="E30" s="80">
        <f>+E29</f>
        <v>7500</v>
      </c>
      <c r="F30" s="178">
        <v>1.04</v>
      </c>
      <c r="G30" t="s">
        <v>268</v>
      </c>
    </row>
    <row r="31" spans="1:7" ht="18.75" outlineLevel="1">
      <c r="A31" s="290" t="s">
        <v>299</v>
      </c>
      <c r="B31" s="290" t="str">
        <f t="shared" si="0"/>
        <v xml:space="preserve">OSAKA </v>
      </c>
      <c r="C31" s="179" t="s">
        <v>263</v>
      </c>
      <c r="D31" s="179" t="s">
        <v>263</v>
      </c>
      <c r="E31" s="80">
        <v>9100</v>
      </c>
      <c r="F31" s="178">
        <v>1.04</v>
      </c>
      <c r="G31" t="s">
        <v>268</v>
      </c>
    </row>
    <row r="32" spans="1:7" ht="18.75" customHeight="1" outlineLevel="1">
      <c r="A32" s="290" t="s">
        <v>301</v>
      </c>
      <c r="B32" s="290" t="str">
        <f t="shared" si="0"/>
        <v xml:space="preserve">TOMAS </v>
      </c>
      <c r="C32" s="179" t="s">
        <v>263</v>
      </c>
      <c r="D32" s="179" t="s">
        <v>263</v>
      </c>
      <c r="E32" s="80">
        <v>6500</v>
      </c>
      <c r="F32" s="178">
        <v>1.04</v>
      </c>
      <c r="G32" t="s">
        <v>268</v>
      </c>
    </row>
    <row r="33" spans="1:7" ht="18.75" customHeight="1" outlineLevel="1">
      <c r="A33" s="290" t="s">
        <v>302</v>
      </c>
      <c r="B33" s="290" t="str">
        <f t="shared" si="0"/>
        <v xml:space="preserve">TOMAS </v>
      </c>
      <c r="C33" s="179" t="s">
        <v>263</v>
      </c>
      <c r="D33" s="179" t="s">
        <v>263</v>
      </c>
      <c r="E33" s="80">
        <f>+E32</f>
        <v>6500</v>
      </c>
      <c r="F33" s="178">
        <v>1.04</v>
      </c>
      <c r="G33" t="s">
        <v>268</v>
      </c>
    </row>
    <row r="34" spans="1:7" ht="18.75" customHeight="1" outlineLevel="1">
      <c r="A34" s="290" t="s">
        <v>303</v>
      </c>
      <c r="B34" s="290" t="str">
        <f t="shared" si="0"/>
        <v xml:space="preserve">TOMAS </v>
      </c>
      <c r="C34" s="179" t="s">
        <v>263</v>
      </c>
      <c r="D34" s="179" t="s">
        <v>263</v>
      </c>
      <c r="E34" s="80">
        <f>+E33</f>
        <v>6500</v>
      </c>
      <c r="F34" s="178">
        <v>1.04</v>
      </c>
      <c r="G34" t="s">
        <v>268</v>
      </c>
    </row>
    <row r="35" spans="1:7" ht="18.75" customHeight="1" outlineLevel="1">
      <c r="A35" s="290" t="s">
        <v>304</v>
      </c>
      <c r="B35" s="290" t="str">
        <f t="shared" si="0"/>
        <v xml:space="preserve">TOMAS </v>
      </c>
      <c r="C35" s="179" t="s">
        <v>263</v>
      </c>
      <c r="D35" s="179" t="s">
        <v>263</v>
      </c>
      <c r="E35" s="80">
        <v>8300</v>
      </c>
      <c r="F35" s="178">
        <v>1.04</v>
      </c>
      <c r="G35" t="s">
        <v>268</v>
      </c>
    </row>
    <row r="36" spans="1:7" ht="18.75" outlineLevel="1">
      <c r="A36" s="290" t="s">
        <v>306</v>
      </c>
      <c r="B36" s="290" t="str">
        <f t="shared" ref="B36:B57" si="2">UPPER(LEFT(A36,FIND(" ",A36,1)))</f>
        <v xml:space="preserve">IGOR </v>
      </c>
      <c r="C36" s="179" t="s">
        <v>263</v>
      </c>
      <c r="D36" s="179" t="s">
        <v>263</v>
      </c>
      <c r="E36" s="80">
        <v>11800</v>
      </c>
      <c r="F36" s="178">
        <v>1.03</v>
      </c>
      <c r="G36" t="s">
        <v>268</v>
      </c>
    </row>
    <row r="37" spans="1:7" ht="18.75" outlineLevel="1">
      <c r="A37" s="290" t="s">
        <v>307</v>
      </c>
      <c r="B37" s="290" t="str">
        <f t="shared" si="2"/>
        <v xml:space="preserve">LANILLA </v>
      </c>
      <c r="C37" s="179" t="s">
        <v>263</v>
      </c>
      <c r="D37" s="179" t="s">
        <v>263</v>
      </c>
      <c r="E37" s="80">
        <v>5000</v>
      </c>
      <c r="F37" s="178">
        <v>1.04</v>
      </c>
      <c r="G37" t="s">
        <v>268</v>
      </c>
    </row>
    <row r="38" spans="1:7" ht="18.75" outlineLevel="1">
      <c r="A38" s="290" t="s">
        <v>308</v>
      </c>
      <c r="B38" s="290" t="str">
        <f t="shared" si="2"/>
        <v xml:space="preserve">LANILLA </v>
      </c>
      <c r="C38" s="179" t="s">
        <v>263</v>
      </c>
      <c r="D38" s="179" t="s">
        <v>263</v>
      </c>
      <c r="E38" s="80">
        <v>7100</v>
      </c>
      <c r="F38" s="178">
        <v>1.04</v>
      </c>
      <c r="G38" t="s">
        <v>268</v>
      </c>
    </row>
    <row r="39" spans="1:7" ht="18.75" outlineLevel="1">
      <c r="A39" s="290" t="s">
        <v>309</v>
      </c>
      <c r="B39" s="290" t="str">
        <f t="shared" si="2"/>
        <v xml:space="preserve">COMANECI </v>
      </c>
      <c r="C39" s="179" t="s">
        <v>263</v>
      </c>
      <c r="D39" s="179" t="s">
        <v>263</v>
      </c>
      <c r="E39" s="80">
        <v>12200</v>
      </c>
      <c r="F39" s="178">
        <v>1.03</v>
      </c>
      <c r="G39" t="s">
        <v>268</v>
      </c>
    </row>
    <row r="40" spans="1:7" ht="18.75" outlineLevel="1">
      <c r="A40" s="290" t="s">
        <v>310</v>
      </c>
      <c r="B40" s="290" t="str">
        <f t="shared" si="2"/>
        <v xml:space="preserve">NAPOLES </v>
      </c>
      <c r="C40" s="179" t="s">
        <v>263</v>
      </c>
      <c r="D40" s="179" t="s">
        <v>263</v>
      </c>
      <c r="E40" s="80">
        <v>7600</v>
      </c>
      <c r="F40" s="178">
        <v>1.04</v>
      </c>
      <c r="G40" t="s">
        <v>268</v>
      </c>
    </row>
    <row r="41" spans="1:7" ht="18.75" outlineLevel="1">
      <c r="A41" s="290" t="s">
        <v>311</v>
      </c>
      <c r="B41" s="290" t="str">
        <f t="shared" si="2"/>
        <v xml:space="preserve">MILENA </v>
      </c>
      <c r="C41" s="179" t="s">
        <v>263</v>
      </c>
      <c r="D41" s="179" t="s">
        <v>263</v>
      </c>
      <c r="E41" s="81">
        <v>3800</v>
      </c>
      <c r="F41" s="178">
        <v>1.04</v>
      </c>
      <c r="G41" t="s">
        <v>268</v>
      </c>
    </row>
    <row r="42" spans="1:7" ht="18.75" outlineLevel="1">
      <c r="A42" s="290" t="s">
        <v>312</v>
      </c>
      <c r="B42" s="290" t="str">
        <f t="shared" si="2"/>
        <v xml:space="preserve">MILENA </v>
      </c>
      <c r="C42" s="179" t="s">
        <v>263</v>
      </c>
      <c r="D42" s="179" t="s">
        <v>263</v>
      </c>
      <c r="E42" s="81">
        <f>+E41</f>
        <v>3800</v>
      </c>
      <c r="F42" s="178">
        <v>1.04</v>
      </c>
      <c r="G42" t="s">
        <v>268</v>
      </c>
    </row>
    <row r="43" spans="1:7" ht="18.75" outlineLevel="1">
      <c r="A43" s="290" t="s">
        <v>313</v>
      </c>
      <c r="B43" s="290" t="str">
        <f t="shared" si="2"/>
        <v xml:space="preserve">MILENA </v>
      </c>
      <c r="C43" s="179" t="s">
        <v>263</v>
      </c>
      <c r="D43" s="179" t="s">
        <v>263</v>
      </c>
      <c r="E43" s="81">
        <v>4900</v>
      </c>
      <c r="F43" s="178">
        <v>1.04</v>
      </c>
      <c r="G43" t="s">
        <v>268</v>
      </c>
    </row>
    <row r="44" spans="1:7" ht="18.75" outlineLevel="1">
      <c r="A44" s="290" t="s">
        <v>314</v>
      </c>
      <c r="B44" s="290" t="str">
        <f t="shared" si="2"/>
        <v xml:space="preserve">PINA </v>
      </c>
      <c r="C44" s="179" t="s">
        <v>263</v>
      </c>
      <c r="D44" s="179" t="s">
        <v>263</v>
      </c>
      <c r="E44" s="81">
        <v>6600</v>
      </c>
      <c r="F44" s="178">
        <v>1.04</v>
      </c>
      <c r="G44" t="s">
        <v>268</v>
      </c>
    </row>
    <row r="45" spans="1:7" ht="18.75" outlineLevel="1">
      <c r="A45" s="290" t="s">
        <v>315</v>
      </c>
      <c r="B45" s="290" t="str">
        <f t="shared" si="2"/>
        <v xml:space="preserve">PINA </v>
      </c>
      <c r="C45" s="179" t="s">
        <v>263</v>
      </c>
      <c r="D45" s="179" t="s">
        <v>263</v>
      </c>
      <c r="E45" s="81">
        <f>+E44</f>
        <v>6600</v>
      </c>
      <c r="F45" s="178">
        <v>1.04</v>
      </c>
      <c r="G45" t="s">
        <v>268</v>
      </c>
    </row>
    <row r="46" spans="1:7" ht="18.75" outlineLevel="1">
      <c r="A46" s="290" t="s">
        <v>316</v>
      </c>
      <c r="B46" s="290" t="str">
        <f t="shared" si="2"/>
        <v xml:space="preserve">PINA </v>
      </c>
      <c r="C46" s="179" t="s">
        <v>263</v>
      </c>
      <c r="D46" s="179" t="s">
        <v>263</v>
      </c>
      <c r="E46" s="81">
        <f>+E45</f>
        <v>6600</v>
      </c>
      <c r="F46" s="178">
        <v>1.04</v>
      </c>
      <c r="G46" t="s">
        <v>268</v>
      </c>
    </row>
    <row r="47" spans="1:7" ht="18.75" outlineLevel="1">
      <c r="A47" s="290" t="s">
        <v>317</v>
      </c>
      <c r="B47" s="290" t="str">
        <f t="shared" si="2"/>
        <v xml:space="preserve">PINA </v>
      </c>
      <c r="C47" s="179" t="s">
        <v>263</v>
      </c>
      <c r="D47" s="179" t="s">
        <v>263</v>
      </c>
      <c r="E47" s="81">
        <v>7900</v>
      </c>
      <c r="F47" s="178">
        <v>1.04</v>
      </c>
      <c r="G47" t="s">
        <v>268</v>
      </c>
    </row>
    <row r="48" spans="1:7" ht="18.75" outlineLevel="1">
      <c r="A48" s="290" t="s">
        <v>318</v>
      </c>
      <c r="B48" s="290" t="str">
        <f t="shared" si="2"/>
        <v xml:space="preserve">AZALEA </v>
      </c>
      <c r="C48" s="179" t="s">
        <v>263</v>
      </c>
      <c r="D48" s="179" t="s">
        <v>263</v>
      </c>
      <c r="E48" s="81">
        <v>9100</v>
      </c>
      <c r="F48" s="178">
        <v>1.04</v>
      </c>
      <c r="G48" t="s">
        <v>268</v>
      </c>
    </row>
    <row r="49" spans="1:7" ht="18.75" outlineLevel="1">
      <c r="A49" s="290" t="s">
        <v>319</v>
      </c>
      <c r="B49" s="290" t="str">
        <f t="shared" si="2"/>
        <v xml:space="preserve">AZALEA </v>
      </c>
      <c r="C49" s="179" t="s">
        <v>263</v>
      </c>
      <c r="D49" s="179" t="s">
        <v>263</v>
      </c>
      <c r="E49" s="81">
        <f>+E48</f>
        <v>9100</v>
      </c>
      <c r="F49" s="178">
        <v>1.04</v>
      </c>
      <c r="G49" t="s">
        <v>268</v>
      </c>
    </row>
    <row r="50" spans="1:7" ht="18.75" outlineLevel="1">
      <c r="A50" s="290" t="s">
        <v>320</v>
      </c>
      <c r="B50" s="290" t="str">
        <f t="shared" si="2"/>
        <v xml:space="preserve">AZALEA </v>
      </c>
      <c r="C50" s="179" t="s">
        <v>263</v>
      </c>
      <c r="D50" s="179" t="s">
        <v>263</v>
      </c>
      <c r="E50" s="81">
        <v>10500</v>
      </c>
      <c r="F50" s="178">
        <v>1.04</v>
      </c>
      <c r="G50" t="s">
        <v>268</v>
      </c>
    </row>
    <row r="51" spans="1:7" ht="18.75" outlineLevel="1">
      <c r="A51" s="290" t="s">
        <v>322</v>
      </c>
      <c r="B51" s="290" t="str">
        <f t="shared" si="2"/>
        <v xml:space="preserve">LIRIO </v>
      </c>
      <c r="C51" s="179" t="s">
        <v>263</v>
      </c>
      <c r="D51" s="179" t="s">
        <v>263</v>
      </c>
      <c r="E51" s="81">
        <v>7100</v>
      </c>
      <c r="F51" s="178">
        <v>1.04</v>
      </c>
      <c r="G51" t="s">
        <v>268</v>
      </c>
    </row>
    <row r="52" spans="1:7" ht="18.75" outlineLevel="1">
      <c r="A52" s="290" t="s">
        <v>323</v>
      </c>
      <c r="B52" s="290" t="str">
        <f t="shared" si="2"/>
        <v xml:space="preserve">LIRIO </v>
      </c>
      <c r="C52" s="179" t="s">
        <v>263</v>
      </c>
      <c r="D52" s="179" t="s">
        <v>263</v>
      </c>
      <c r="E52" s="81">
        <f>+E51</f>
        <v>7100</v>
      </c>
      <c r="F52" s="178">
        <v>1.04</v>
      </c>
      <c r="G52" t="s">
        <v>268</v>
      </c>
    </row>
    <row r="53" spans="1:7" ht="18.75" outlineLevel="1">
      <c r="A53" s="290" t="s">
        <v>324</v>
      </c>
      <c r="B53" s="290" t="str">
        <f t="shared" si="2"/>
        <v xml:space="preserve">LIRIO </v>
      </c>
      <c r="C53" s="179" t="s">
        <v>263</v>
      </c>
      <c r="D53" s="179" t="s">
        <v>263</v>
      </c>
      <c r="E53" s="81">
        <v>9700</v>
      </c>
      <c r="F53" s="178">
        <v>1.04</v>
      </c>
      <c r="G53" t="s">
        <v>268</v>
      </c>
    </row>
    <row r="54" spans="1:7" ht="18.75" outlineLevel="1">
      <c r="A54" s="290" t="s">
        <v>325</v>
      </c>
      <c r="B54" s="290" t="str">
        <f t="shared" si="2"/>
        <v xml:space="preserve">SUEDE </v>
      </c>
      <c r="C54" s="179" t="s">
        <v>263</v>
      </c>
      <c r="D54" s="179" t="s">
        <v>263</v>
      </c>
      <c r="E54" s="81">
        <v>9500</v>
      </c>
      <c r="F54" s="178">
        <v>1.04</v>
      </c>
      <c r="G54" t="s">
        <v>268</v>
      </c>
    </row>
    <row r="55" spans="1:7" ht="18.75" outlineLevel="1">
      <c r="A55" s="290" t="s">
        <v>326</v>
      </c>
      <c r="B55" s="290" t="str">
        <f t="shared" si="2"/>
        <v xml:space="preserve">MELOCOTON </v>
      </c>
      <c r="C55" s="179" t="s">
        <v>263</v>
      </c>
      <c r="D55" s="179" t="s">
        <v>263</v>
      </c>
      <c r="E55" s="81">
        <v>7400</v>
      </c>
      <c r="F55" s="178">
        <v>1.04</v>
      </c>
      <c r="G55" t="s">
        <v>268</v>
      </c>
    </row>
    <row r="56" spans="1:7" ht="18.75" outlineLevel="1">
      <c r="A56" s="290" t="s">
        <v>327</v>
      </c>
      <c r="B56" s="290" t="str">
        <f t="shared" si="2"/>
        <v xml:space="preserve">MELOCOTON </v>
      </c>
      <c r="C56" s="179" t="s">
        <v>263</v>
      </c>
      <c r="D56" s="179" t="s">
        <v>263</v>
      </c>
      <c r="E56" s="81">
        <v>8900</v>
      </c>
      <c r="F56" s="178">
        <v>1.04</v>
      </c>
      <c r="G56" t="s">
        <v>268</v>
      </c>
    </row>
    <row r="57" spans="1:7" ht="18.75" outlineLevel="1">
      <c r="A57" s="290" t="s">
        <v>328</v>
      </c>
      <c r="B57" s="290" t="str">
        <f t="shared" si="2"/>
        <v xml:space="preserve">KIOTO </v>
      </c>
      <c r="C57" s="179" t="s">
        <v>263</v>
      </c>
      <c r="D57" s="179" t="s">
        <v>263</v>
      </c>
      <c r="E57" s="81">
        <v>9300</v>
      </c>
      <c r="F57" s="178">
        <v>1.1000000000000001</v>
      </c>
      <c r="G57" t="s">
        <v>268</v>
      </c>
    </row>
    <row r="58" spans="1:7" ht="18.75" outlineLevel="1">
      <c r="A58" s="290" t="s">
        <v>329</v>
      </c>
      <c r="B58" s="290" t="str">
        <f t="shared" ref="B58:B64" si="3">UPPER(LEFT(A58,FIND(" ",A58,1)))</f>
        <v xml:space="preserve">KIOTO </v>
      </c>
      <c r="C58" s="179" t="s">
        <v>263</v>
      </c>
      <c r="D58" s="179" t="s">
        <v>263</v>
      </c>
      <c r="E58" s="81">
        <f>+E57</f>
        <v>9300</v>
      </c>
      <c r="F58" s="178">
        <v>1.1000000000000001</v>
      </c>
      <c r="G58" t="s">
        <v>268</v>
      </c>
    </row>
    <row r="59" spans="1:7" ht="18.75" outlineLevel="1">
      <c r="A59" s="290" t="s">
        <v>330</v>
      </c>
      <c r="B59" s="290" t="str">
        <f t="shared" si="3"/>
        <v xml:space="preserve">KIOTO </v>
      </c>
      <c r="C59" s="179" t="s">
        <v>263</v>
      </c>
      <c r="D59" s="179" t="s">
        <v>263</v>
      </c>
      <c r="E59" s="81">
        <v>10700</v>
      </c>
      <c r="F59" s="178">
        <v>1.1000000000000001</v>
      </c>
      <c r="G59" t="s">
        <v>268</v>
      </c>
    </row>
    <row r="60" spans="1:7" ht="18.75" outlineLevel="1">
      <c r="A60" s="290" t="s">
        <v>331</v>
      </c>
      <c r="B60" s="290" t="str">
        <f t="shared" si="3"/>
        <v xml:space="preserve">PACIFIC </v>
      </c>
      <c r="C60" s="179" t="s">
        <v>263</v>
      </c>
      <c r="D60" s="179" t="s">
        <v>263</v>
      </c>
      <c r="E60" s="81">
        <v>9500</v>
      </c>
      <c r="F60" s="178">
        <v>1.1000000000000001</v>
      </c>
      <c r="G60" t="s">
        <v>268</v>
      </c>
    </row>
    <row r="61" spans="1:7" ht="18.75" outlineLevel="1">
      <c r="A61" s="290" t="s">
        <v>332</v>
      </c>
      <c r="B61" s="290" t="str">
        <f t="shared" si="3"/>
        <v xml:space="preserve">CHERRY </v>
      </c>
      <c r="C61" s="179" t="s">
        <v>263</v>
      </c>
      <c r="D61" s="179" t="s">
        <v>263</v>
      </c>
      <c r="E61" s="81">
        <v>6900</v>
      </c>
      <c r="F61" s="178">
        <v>1.1000000000000001</v>
      </c>
      <c r="G61" t="s">
        <v>268</v>
      </c>
    </row>
    <row r="62" spans="1:7" ht="18.75" outlineLevel="1">
      <c r="A62" s="290" t="s">
        <v>334</v>
      </c>
      <c r="B62" s="290" t="str">
        <f t="shared" si="3"/>
        <v xml:space="preserve">IAGO </v>
      </c>
      <c r="C62" s="179" t="s">
        <v>263</v>
      </c>
      <c r="D62" s="179" t="s">
        <v>263</v>
      </c>
      <c r="E62" s="291">
        <v>11800</v>
      </c>
      <c r="F62" s="178">
        <v>1.04</v>
      </c>
      <c r="G62" t="s">
        <v>268</v>
      </c>
    </row>
    <row r="63" spans="1:7" ht="18.75" outlineLevel="1">
      <c r="A63" s="290" t="s">
        <v>336</v>
      </c>
      <c r="B63" s="290" t="str">
        <f t="shared" si="3"/>
        <v xml:space="preserve">LANILLA </v>
      </c>
      <c r="C63" s="179" t="s">
        <v>263</v>
      </c>
      <c r="D63" s="179" t="s">
        <v>263</v>
      </c>
      <c r="E63" s="291">
        <v>6800</v>
      </c>
      <c r="F63" s="178">
        <v>1.04</v>
      </c>
      <c r="G63" t="s">
        <v>268</v>
      </c>
    </row>
    <row r="64" spans="1:7" ht="18.75" outlineLevel="1">
      <c r="A64" s="290" t="s">
        <v>337</v>
      </c>
      <c r="B64" s="290" t="str">
        <f t="shared" si="3"/>
        <v xml:space="preserve">LANILLA </v>
      </c>
      <c r="C64" s="179" t="s">
        <v>263</v>
      </c>
      <c r="D64" s="179" t="s">
        <v>263</v>
      </c>
      <c r="E64" s="291">
        <v>7700</v>
      </c>
      <c r="F64" s="178">
        <v>1.04</v>
      </c>
      <c r="G64" t="s">
        <v>268</v>
      </c>
    </row>
    <row r="65" spans="1:7" ht="18.75" outlineLevel="1">
      <c r="A65" s="290" t="s">
        <v>339</v>
      </c>
      <c r="B65" s="290" t="str">
        <f t="shared" ref="B65:B79" si="4">UPPER(LEFT(A65,FIND(" ",A65,1)))</f>
        <v xml:space="preserve">GAZA </v>
      </c>
      <c r="C65" s="179" t="s">
        <v>263</v>
      </c>
      <c r="D65" s="179" t="s">
        <v>263</v>
      </c>
      <c r="E65" s="291">
        <v>25000</v>
      </c>
      <c r="F65" s="178">
        <v>1.04</v>
      </c>
      <c r="G65" t="s">
        <v>268</v>
      </c>
    </row>
    <row r="66" spans="1:7" ht="18.75" outlineLevel="1">
      <c r="A66" s="290" t="s">
        <v>340</v>
      </c>
      <c r="B66" s="290" t="str">
        <f t="shared" si="4"/>
        <v xml:space="preserve">GAZA </v>
      </c>
      <c r="C66" s="179" t="s">
        <v>263</v>
      </c>
      <c r="D66" s="179" t="s">
        <v>263</v>
      </c>
      <c r="E66" s="291">
        <v>29500</v>
      </c>
      <c r="F66" s="178">
        <v>1.04</v>
      </c>
      <c r="G66" t="s">
        <v>268</v>
      </c>
    </row>
    <row r="67" spans="1:7" ht="18.75" outlineLevel="1">
      <c r="A67" s="290" t="s">
        <v>341</v>
      </c>
      <c r="B67" s="290" t="str">
        <f t="shared" si="4"/>
        <v xml:space="preserve">GENOVA </v>
      </c>
      <c r="C67" s="179" t="s">
        <v>263</v>
      </c>
      <c r="D67" s="179" t="s">
        <v>263</v>
      </c>
      <c r="E67" s="291">
        <v>7400</v>
      </c>
      <c r="F67" s="178">
        <v>1.04</v>
      </c>
      <c r="G67" t="s">
        <v>268</v>
      </c>
    </row>
    <row r="68" spans="1:7" ht="18.75" outlineLevel="1">
      <c r="A68" s="290" t="s">
        <v>342</v>
      </c>
      <c r="B68" s="290" t="str">
        <f t="shared" si="4"/>
        <v xml:space="preserve">GENOVA </v>
      </c>
      <c r="C68" s="179" t="s">
        <v>263</v>
      </c>
      <c r="D68" s="179" t="s">
        <v>263</v>
      </c>
      <c r="E68" s="291">
        <f>+E67</f>
        <v>7400</v>
      </c>
      <c r="F68" s="178">
        <v>1.04</v>
      </c>
      <c r="G68" t="s">
        <v>268</v>
      </c>
    </row>
    <row r="69" spans="1:7" ht="18.75" outlineLevel="1">
      <c r="A69" s="290" t="s">
        <v>343</v>
      </c>
      <c r="B69" s="290" t="str">
        <f t="shared" si="4"/>
        <v xml:space="preserve">GENOVA </v>
      </c>
      <c r="C69" s="179" t="s">
        <v>263</v>
      </c>
      <c r="D69" s="179" t="s">
        <v>263</v>
      </c>
      <c r="E69" s="292">
        <f>+E68</f>
        <v>7400</v>
      </c>
      <c r="F69" s="178">
        <v>1.04</v>
      </c>
      <c r="G69" t="s">
        <v>268</v>
      </c>
    </row>
    <row r="70" spans="1:7" ht="18.75" outlineLevel="1">
      <c r="A70" s="290" t="s">
        <v>344</v>
      </c>
      <c r="B70" s="290" t="str">
        <f t="shared" si="4"/>
        <v xml:space="preserve">GENOVA </v>
      </c>
      <c r="C70" s="179" t="s">
        <v>263</v>
      </c>
      <c r="D70" s="179" t="s">
        <v>263</v>
      </c>
      <c r="E70" s="291">
        <v>8300</v>
      </c>
      <c r="F70" s="178">
        <v>1.04</v>
      </c>
      <c r="G70" t="s">
        <v>268</v>
      </c>
    </row>
    <row r="71" spans="1:7" ht="18.75" outlineLevel="1">
      <c r="A71" s="290" t="s">
        <v>345</v>
      </c>
      <c r="B71" s="290" t="str">
        <f t="shared" si="4"/>
        <v xml:space="preserve">MARILYN </v>
      </c>
      <c r="C71" s="179" t="s">
        <v>263</v>
      </c>
      <c r="D71" s="179" t="s">
        <v>263</v>
      </c>
      <c r="E71" s="291">
        <v>6000</v>
      </c>
      <c r="F71" s="178">
        <v>1.04</v>
      </c>
      <c r="G71" t="s">
        <v>268</v>
      </c>
    </row>
    <row r="72" spans="1:7" ht="18.75" outlineLevel="1">
      <c r="A72" s="290" t="s">
        <v>346</v>
      </c>
      <c r="B72" s="290" t="str">
        <f t="shared" si="4"/>
        <v xml:space="preserve">MARILYN </v>
      </c>
      <c r="C72" s="179" t="s">
        <v>263</v>
      </c>
      <c r="D72" s="179" t="s">
        <v>263</v>
      </c>
      <c r="E72" s="292">
        <f>+E71</f>
        <v>6000</v>
      </c>
      <c r="F72" s="178">
        <v>1.04</v>
      </c>
      <c r="G72" t="s">
        <v>268</v>
      </c>
    </row>
    <row r="73" spans="1:7" ht="18.75" outlineLevel="1">
      <c r="A73" s="290" t="s">
        <v>347</v>
      </c>
      <c r="B73" s="290" t="str">
        <f t="shared" si="4"/>
        <v xml:space="preserve">MARILYN </v>
      </c>
      <c r="C73" s="179" t="s">
        <v>263</v>
      </c>
      <c r="D73" s="179" t="s">
        <v>263</v>
      </c>
      <c r="E73" s="292">
        <f>+E72</f>
        <v>6000</v>
      </c>
      <c r="F73" s="178">
        <v>1.04</v>
      </c>
      <c r="G73" t="s">
        <v>268</v>
      </c>
    </row>
    <row r="74" spans="1:7" ht="18.75" outlineLevel="1">
      <c r="A74" s="290" t="s">
        <v>348</v>
      </c>
      <c r="B74" s="290" t="str">
        <f t="shared" si="4"/>
        <v xml:space="preserve">MARILYN </v>
      </c>
      <c r="C74" s="179" t="s">
        <v>263</v>
      </c>
      <c r="D74" s="179" t="s">
        <v>263</v>
      </c>
      <c r="E74" s="291">
        <v>7900</v>
      </c>
      <c r="F74" s="178">
        <v>1.04</v>
      </c>
      <c r="G74" t="s">
        <v>268</v>
      </c>
    </row>
    <row r="75" spans="1:7" ht="18.75" outlineLevel="1">
      <c r="A75" s="290" t="s">
        <v>349</v>
      </c>
      <c r="B75" s="290" t="str">
        <f t="shared" si="4"/>
        <v xml:space="preserve">KATIA </v>
      </c>
      <c r="C75" s="179" t="s">
        <v>263</v>
      </c>
      <c r="D75" s="179" t="s">
        <v>263</v>
      </c>
      <c r="E75" s="291">
        <f>+E74</f>
        <v>7900</v>
      </c>
      <c r="F75" s="178">
        <v>1.04</v>
      </c>
      <c r="G75" t="s">
        <v>268</v>
      </c>
    </row>
    <row r="76" spans="1:7" ht="18.75" outlineLevel="1">
      <c r="A76" s="290" t="s">
        <v>350</v>
      </c>
      <c r="B76" s="290" t="str">
        <f t="shared" si="4"/>
        <v xml:space="preserve">KATIA </v>
      </c>
      <c r="C76" s="179" t="s">
        <v>263</v>
      </c>
      <c r="D76" s="179" t="s">
        <v>263</v>
      </c>
      <c r="E76" s="292">
        <f t="shared" ref="E76:E77" si="5">+E75</f>
        <v>7900</v>
      </c>
      <c r="F76" s="178">
        <v>1.04</v>
      </c>
      <c r="G76" t="s">
        <v>268</v>
      </c>
    </row>
    <row r="77" spans="1:7" ht="18.75" outlineLevel="1">
      <c r="A77" s="290" t="s">
        <v>351</v>
      </c>
      <c r="B77" s="290" t="str">
        <f t="shared" si="4"/>
        <v xml:space="preserve">KATIA </v>
      </c>
      <c r="C77" s="179" t="s">
        <v>263</v>
      </c>
      <c r="D77" s="179" t="s">
        <v>263</v>
      </c>
      <c r="E77" s="292">
        <f t="shared" si="5"/>
        <v>7900</v>
      </c>
      <c r="F77" s="178">
        <v>1.04</v>
      </c>
      <c r="G77" t="s">
        <v>268</v>
      </c>
    </row>
    <row r="78" spans="1:7" ht="18.75" outlineLevel="1">
      <c r="A78" s="290" t="s">
        <v>352</v>
      </c>
      <c r="B78" s="290" t="str">
        <f t="shared" si="4"/>
        <v xml:space="preserve">KATIA </v>
      </c>
      <c r="C78" s="179" t="s">
        <v>263</v>
      </c>
      <c r="D78" s="179" t="s">
        <v>263</v>
      </c>
      <c r="E78" s="291">
        <v>9900</v>
      </c>
      <c r="F78" s="178">
        <v>1.04</v>
      </c>
      <c r="G78" t="s">
        <v>268</v>
      </c>
    </row>
    <row r="79" spans="1:7" ht="18.75" outlineLevel="1">
      <c r="A79" s="290" t="s">
        <v>354</v>
      </c>
      <c r="B79" s="290" t="str">
        <f t="shared" si="4"/>
        <v xml:space="preserve">HUNGRIA </v>
      </c>
      <c r="C79" s="179" t="s">
        <v>263</v>
      </c>
      <c r="D79" s="179" t="s">
        <v>263</v>
      </c>
      <c r="E79" s="291">
        <v>3300</v>
      </c>
      <c r="F79" s="178">
        <v>1.04</v>
      </c>
      <c r="G79" t="s">
        <v>268</v>
      </c>
    </row>
    <row r="80" spans="1:7" ht="18.75">
      <c r="A80" s="290" t="s">
        <v>3093</v>
      </c>
      <c r="B80" s="290" t="s">
        <v>3099</v>
      </c>
      <c r="C80" s="179" t="s">
        <v>263</v>
      </c>
      <c r="D80" s="179" t="s">
        <v>263</v>
      </c>
      <c r="E80" s="291">
        <v>6000</v>
      </c>
      <c r="F80" s="178">
        <v>1.06</v>
      </c>
      <c r="G80" t="s">
        <v>268</v>
      </c>
    </row>
    <row r="81" spans="1:21" ht="18.75">
      <c r="A81" s="290" t="s">
        <v>3094</v>
      </c>
      <c r="B81" s="290" t="s">
        <v>3099</v>
      </c>
      <c r="C81" s="179" t="s">
        <v>355</v>
      </c>
      <c r="D81" s="179" t="s">
        <v>355</v>
      </c>
      <c r="E81" s="291">
        <v>6000</v>
      </c>
      <c r="F81" s="178">
        <v>1.06</v>
      </c>
      <c r="G81" t="s">
        <v>268</v>
      </c>
    </row>
    <row r="82" spans="1:21" ht="18.75">
      <c r="A82" s="290" t="s">
        <v>3095</v>
      </c>
      <c r="B82" s="290" t="s">
        <v>3099</v>
      </c>
      <c r="C82" s="179" t="s">
        <v>355</v>
      </c>
      <c r="D82" s="179" t="s">
        <v>355</v>
      </c>
      <c r="E82" s="291">
        <v>6000</v>
      </c>
      <c r="F82" s="178">
        <v>1.06</v>
      </c>
      <c r="G82" t="s">
        <v>268</v>
      </c>
    </row>
    <row r="83" spans="1:21" ht="18.75">
      <c r="A83" s="290" t="s">
        <v>1139</v>
      </c>
      <c r="B83" s="290" t="s">
        <v>3099</v>
      </c>
      <c r="C83" s="179" t="s">
        <v>355</v>
      </c>
      <c r="D83" s="179" t="s">
        <v>355</v>
      </c>
      <c r="E83" s="291">
        <v>7800</v>
      </c>
      <c r="F83" s="178">
        <v>1.06</v>
      </c>
      <c r="G83" t="s">
        <v>268</v>
      </c>
    </row>
    <row r="84" spans="1:21" ht="18.75">
      <c r="A84" s="290" t="s">
        <v>3096</v>
      </c>
      <c r="B84" s="290" t="s">
        <v>1144</v>
      </c>
      <c r="C84" s="179" t="s">
        <v>355</v>
      </c>
      <c r="D84" s="179" t="s">
        <v>355</v>
      </c>
      <c r="E84" s="291">
        <v>6300</v>
      </c>
      <c r="F84" s="178">
        <v>1.04</v>
      </c>
      <c r="G84" t="s">
        <v>268</v>
      </c>
    </row>
    <row r="85" spans="1:21" ht="18.75">
      <c r="A85" s="290" t="s">
        <v>3097</v>
      </c>
      <c r="B85" s="290" t="s">
        <v>1144</v>
      </c>
      <c r="C85" s="179" t="s">
        <v>355</v>
      </c>
      <c r="D85" s="179" t="s">
        <v>355</v>
      </c>
      <c r="E85" s="291">
        <v>6300</v>
      </c>
      <c r="F85" s="178">
        <v>1.04</v>
      </c>
      <c r="G85" t="s">
        <v>268</v>
      </c>
    </row>
    <row r="86" spans="1:21" ht="18.75">
      <c r="A86" s="290" t="s">
        <v>3098</v>
      </c>
      <c r="B86" s="290" t="s">
        <v>1144</v>
      </c>
      <c r="C86" s="179" t="s">
        <v>355</v>
      </c>
      <c r="D86" s="179" t="s">
        <v>355</v>
      </c>
      <c r="E86" s="291">
        <v>6300</v>
      </c>
      <c r="F86" s="178">
        <v>1.04</v>
      </c>
      <c r="G86" t="s">
        <v>268</v>
      </c>
    </row>
    <row r="87" spans="1:21" ht="18.75">
      <c r="A87" s="290" t="s">
        <v>1144</v>
      </c>
      <c r="B87" s="290" t="s">
        <v>1144</v>
      </c>
      <c r="C87" s="179" t="s">
        <v>355</v>
      </c>
      <c r="D87" s="179" t="s">
        <v>355</v>
      </c>
      <c r="E87" s="291">
        <v>8400</v>
      </c>
      <c r="F87" s="178">
        <v>1.04</v>
      </c>
      <c r="G87" t="s">
        <v>268</v>
      </c>
    </row>
    <row r="88" spans="1:21" ht="18.75">
      <c r="A88" s="290" t="s">
        <v>3116</v>
      </c>
      <c r="B88" s="290" t="s">
        <v>3031</v>
      </c>
      <c r="C88" s="179" t="s">
        <v>355</v>
      </c>
      <c r="D88" s="179" t="s">
        <v>355</v>
      </c>
      <c r="E88" s="291">
        <v>5500</v>
      </c>
      <c r="F88" s="178">
        <v>1.04</v>
      </c>
      <c r="G88" t="s">
        <v>268</v>
      </c>
    </row>
    <row r="89" spans="1:21" ht="18.75">
      <c r="A89" s="290" t="s">
        <v>3117</v>
      </c>
      <c r="B89" s="290" t="s">
        <v>3031</v>
      </c>
      <c r="C89" s="179" t="s">
        <v>355</v>
      </c>
      <c r="D89" s="179" t="s">
        <v>355</v>
      </c>
      <c r="E89" s="291">
        <v>5500</v>
      </c>
      <c r="F89" s="178">
        <v>1.04</v>
      </c>
      <c r="G89" t="s">
        <v>268</v>
      </c>
    </row>
    <row r="90" spans="1:21" ht="18.75">
      <c r="A90" s="290" t="s">
        <v>3118</v>
      </c>
      <c r="B90" s="290" t="s">
        <v>3031</v>
      </c>
      <c r="C90" s="179" t="s">
        <v>355</v>
      </c>
      <c r="D90" s="179" t="s">
        <v>355</v>
      </c>
      <c r="E90" s="291">
        <v>5500</v>
      </c>
      <c r="F90" s="178">
        <v>1.04</v>
      </c>
      <c r="G90" t="s">
        <v>268</v>
      </c>
    </row>
    <row r="91" spans="1:21" ht="18.75">
      <c r="A91" s="290" t="s">
        <v>3031</v>
      </c>
      <c r="B91" s="290" t="s">
        <v>3031</v>
      </c>
      <c r="C91" s="179" t="s">
        <v>355</v>
      </c>
      <c r="D91" s="179" t="s">
        <v>355</v>
      </c>
      <c r="E91" s="291">
        <v>7600</v>
      </c>
      <c r="F91" s="178">
        <v>1.04</v>
      </c>
      <c r="G91" t="s">
        <v>268</v>
      </c>
    </row>
    <row r="92" spans="1:21" ht="18.75">
      <c r="A92" s="290" t="s">
        <v>3119</v>
      </c>
      <c r="B92" s="290" t="s">
        <v>368</v>
      </c>
      <c r="C92" s="179" t="s">
        <v>355</v>
      </c>
      <c r="D92" s="179" t="s">
        <v>355</v>
      </c>
      <c r="E92" s="291">
        <v>9400</v>
      </c>
      <c r="F92" s="178">
        <v>1.04</v>
      </c>
      <c r="G92" t="s">
        <v>268</v>
      </c>
      <c r="K92" t="s">
        <v>3372</v>
      </c>
      <c r="L92" t="s">
        <v>3372</v>
      </c>
      <c r="M92" t="s">
        <v>3372</v>
      </c>
      <c r="N92" t="s">
        <v>3372</v>
      </c>
      <c r="O92" t="s">
        <v>3372</v>
      </c>
      <c r="P92" t="s">
        <v>3372</v>
      </c>
      <c r="Q92" t="s">
        <v>3372</v>
      </c>
      <c r="R92" t="s">
        <v>3372</v>
      </c>
      <c r="S92">
        <v>0</v>
      </c>
      <c r="T92">
        <v>0</v>
      </c>
      <c r="U92" t="s">
        <v>3372</v>
      </c>
    </row>
    <row r="93" spans="1:21" ht="18.75">
      <c r="A93" s="290" t="s">
        <v>3120</v>
      </c>
      <c r="B93" s="290" t="s">
        <v>1143</v>
      </c>
      <c r="C93" s="179" t="s">
        <v>355</v>
      </c>
      <c r="D93" s="179" t="s">
        <v>355</v>
      </c>
      <c r="E93" s="291">
        <v>5300</v>
      </c>
      <c r="F93" s="178">
        <v>1.04</v>
      </c>
      <c r="G93" t="s">
        <v>268</v>
      </c>
    </row>
    <row r="94" spans="1:21" ht="18.75">
      <c r="A94" s="290" t="s">
        <v>3121</v>
      </c>
      <c r="B94" s="290" t="s">
        <v>1143</v>
      </c>
      <c r="C94" s="179" t="s">
        <v>355</v>
      </c>
      <c r="D94" s="179" t="s">
        <v>355</v>
      </c>
      <c r="E94" s="291">
        <v>5300</v>
      </c>
      <c r="F94" s="178">
        <v>1.04</v>
      </c>
      <c r="G94" t="s">
        <v>268</v>
      </c>
    </row>
    <row r="95" spans="1:21" ht="18.75">
      <c r="A95" s="290" t="s">
        <v>3122</v>
      </c>
      <c r="B95" s="290" t="s">
        <v>1143</v>
      </c>
      <c r="C95" s="179" t="s">
        <v>355</v>
      </c>
      <c r="D95" s="179" t="s">
        <v>355</v>
      </c>
      <c r="E95" s="291">
        <v>5300</v>
      </c>
      <c r="F95" s="178">
        <v>1.04</v>
      </c>
      <c r="G95" t="s">
        <v>268</v>
      </c>
    </row>
    <row r="96" spans="1:21" ht="18.75">
      <c r="A96" s="290" t="s">
        <v>1143</v>
      </c>
      <c r="B96" s="290" t="s">
        <v>1143</v>
      </c>
      <c r="C96" s="179" t="s">
        <v>355</v>
      </c>
      <c r="D96" s="179" t="s">
        <v>355</v>
      </c>
      <c r="E96" s="291">
        <v>5300</v>
      </c>
      <c r="F96" s="178">
        <v>1.04</v>
      </c>
      <c r="G96" t="s">
        <v>268</v>
      </c>
    </row>
    <row r="97" spans="1:7" ht="18.75">
      <c r="A97" s="290" t="s">
        <v>3100</v>
      </c>
      <c r="B97" s="290" t="s">
        <v>1141</v>
      </c>
      <c r="C97" s="179" t="s">
        <v>355</v>
      </c>
      <c r="D97" s="179" t="s">
        <v>355</v>
      </c>
      <c r="E97" s="291">
        <v>6400</v>
      </c>
      <c r="F97" s="178">
        <v>1.04</v>
      </c>
      <c r="G97" t="s">
        <v>268</v>
      </c>
    </row>
    <row r="98" spans="1:7" ht="18.75">
      <c r="A98" s="290" t="s">
        <v>3101</v>
      </c>
      <c r="B98" s="290" t="s">
        <v>1141</v>
      </c>
      <c r="C98" s="179" t="s">
        <v>355</v>
      </c>
      <c r="D98" s="179" t="s">
        <v>355</v>
      </c>
      <c r="E98" s="291">
        <v>6400</v>
      </c>
      <c r="F98" s="178">
        <v>1.04</v>
      </c>
      <c r="G98" t="s">
        <v>268</v>
      </c>
    </row>
    <row r="99" spans="1:7" ht="18.75">
      <c r="A99" s="290" t="s">
        <v>3102</v>
      </c>
      <c r="B99" s="290" t="s">
        <v>1141</v>
      </c>
      <c r="C99" s="179" t="s">
        <v>355</v>
      </c>
      <c r="D99" s="179" t="s">
        <v>355</v>
      </c>
      <c r="E99" s="291">
        <v>6400</v>
      </c>
      <c r="F99" s="178">
        <v>1.04</v>
      </c>
      <c r="G99" t="s">
        <v>268</v>
      </c>
    </row>
    <row r="100" spans="1:7" ht="18.75">
      <c r="A100" s="290" t="s">
        <v>1141</v>
      </c>
      <c r="B100" s="290" t="s">
        <v>1141</v>
      </c>
      <c r="C100" s="179" t="s">
        <v>355</v>
      </c>
      <c r="D100" s="179" t="s">
        <v>355</v>
      </c>
      <c r="E100" s="291">
        <v>8000</v>
      </c>
      <c r="F100" s="178">
        <v>1.04</v>
      </c>
      <c r="G100" t="s">
        <v>268</v>
      </c>
    </row>
    <row r="101" spans="1:7" ht="18.75">
      <c r="A101" s="290" t="s">
        <v>3284</v>
      </c>
      <c r="B101" s="290" t="s">
        <v>3373</v>
      </c>
      <c r="C101" s="179"/>
      <c r="D101" s="179"/>
      <c r="E101" s="291">
        <v>5600</v>
      </c>
      <c r="F101" s="178"/>
    </row>
    <row r="102" spans="1:7" ht="18.75">
      <c r="A102" s="290" t="s">
        <v>3285</v>
      </c>
      <c r="B102" s="290" t="s">
        <v>3373</v>
      </c>
      <c r="C102" s="179"/>
      <c r="D102" s="179"/>
      <c r="E102" s="291">
        <v>7200</v>
      </c>
      <c r="F102" s="178"/>
    </row>
    <row r="103" spans="1:7" ht="18.75">
      <c r="A103" s="290" t="s">
        <v>3286</v>
      </c>
      <c r="B103" s="290" t="s">
        <v>3373</v>
      </c>
      <c r="C103" s="179"/>
      <c r="D103" s="179"/>
      <c r="E103" s="291">
        <v>6300</v>
      </c>
      <c r="F103" s="178"/>
    </row>
    <row r="104" spans="1:7" ht="18.75">
      <c r="A104" s="290" t="s">
        <v>3287</v>
      </c>
      <c r="B104" s="290" t="s">
        <v>3373</v>
      </c>
      <c r="C104" s="179"/>
      <c r="D104" s="179"/>
      <c r="E104" s="291">
        <v>5700</v>
      </c>
      <c r="F104" s="178"/>
    </row>
    <row r="105" spans="1:7" ht="18.75">
      <c r="A105" s="290" t="s">
        <v>3288</v>
      </c>
      <c r="B105" s="290" t="s">
        <v>3373</v>
      </c>
      <c r="C105" s="179"/>
      <c r="D105" s="179"/>
      <c r="E105" s="291">
        <v>8000</v>
      </c>
      <c r="F105" s="178"/>
    </row>
    <row r="106" spans="1:7" ht="18.75">
      <c r="A106" s="290" t="s">
        <v>3289</v>
      </c>
      <c r="B106" s="290" t="s">
        <v>3373</v>
      </c>
      <c r="C106" s="179"/>
      <c r="D106" s="179"/>
      <c r="E106" s="291">
        <v>6500</v>
      </c>
      <c r="F106" s="178"/>
    </row>
    <row r="107" spans="1:7" ht="18.75">
      <c r="A107" s="290" t="s">
        <v>3290</v>
      </c>
      <c r="B107" s="290" t="s">
        <v>3373</v>
      </c>
      <c r="C107" s="179"/>
      <c r="D107" s="179"/>
      <c r="E107" s="291">
        <v>8300</v>
      </c>
      <c r="F107" s="178"/>
    </row>
    <row r="108" spans="1:7" ht="18.75">
      <c r="A108" s="290" t="s">
        <v>3291</v>
      </c>
      <c r="B108" s="290" t="s">
        <v>3373</v>
      </c>
      <c r="C108" s="179"/>
      <c r="D108" s="179"/>
      <c r="E108" s="291">
        <v>3700</v>
      </c>
      <c r="F108" s="178"/>
    </row>
    <row r="109" spans="1:7" ht="18.75">
      <c r="A109" s="290" t="s">
        <v>3292</v>
      </c>
      <c r="B109" s="290" t="s">
        <v>3373</v>
      </c>
      <c r="C109" s="179"/>
      <c r="D109" s="179"/>
      <c r="E109" s="291">
        <v>3900</v>
      </c>
      <c r="F109" s="178"/>
    </row>
    <row r="110" spans="1:7" ht="18.75">
      <c r="A110" s="290" t="s">
        <v>3293</v>
      </c>
      <c r="B110" s="290" t="s">
        <v>3373</v>
      </c>
      <c r="C110" s="179"/>
      <c r="D110" s="179"/>
      <c r="E110" s="291">
        <v>7500</v>
      </c>
      <c r="F110" s="178"/>
    </row>
    <row r="111" spans="1:7" ht="18.75">
      <c r="A111" s="290" t="s">
        <v>3294</v>
      </c>
      <c r="B111" s="290" t="s">
        <v>3373</v>
      </c>
      <c r="C111" s="179"/>
      <c r="D111" s="179"/>
      <c r="E111" s="291">
        <v>9100</v>
      </c>
      <c r="F111" s="178"/>
    </row>
    <row r="112" spans="1:7" ht="18.75">
      <c r="A112" s="290" t="s">
        <v>3295</v>
      </c>
      <c r="B112" s="290" t="s">
        <v>3373</v>
      </c>
      <c r="C112" s="179"/>
      <c r="D112" s="179"/>
      <c r="E112" s="291">
        <v>6300</v>
      </c>
      <c r="F112" s="178"/>
    </row>
    <row r="113" spans="1:6" ht="18.75">
      <c r="A113" s="290" t="s">
        <v>3296</v>
      </c>
      <c r="B113" s="290" t="s">
        <v>3373</v>
      </c>
      <c r="C113" s="179"/>
      <c r="D113" s="179"/>
      <c r="E113" s="291">
        <v>7600</v>
      </c>
      <c r="F113" s="178"/>
    </row>
    <row r="114" spans="1:6" ht="18.75">
      <c r="A114" s="290" t="s">
        <v>3297</v>
      </c>
      <c r="B114" s="290" t="s">
        <v>3373</v>
      </c>
      <c r="C114" s="179"/>
      <c r="D114" s="179"/>
      <c r="E114" s="291">
        <v>7000</v>
      </c>
      <c r="F114" s="178"/>
    </row>
    <row r="115" spans="1:6" ht="18.75">
      <c r="A115" s="290" t="s">
        <v>3298</v>
      </c>
      <c r="B115" s="290" t="s">
        <v>3373</v>
      </c>
      <c r="C115" s="179"/>
      <c r="D115" s="179"/>
      <c r="E115" s="291">
        <v>5100</v>
      </c>
      <c r="F115" s="178"/>
    </row>
    <row r="116" spans="1:6" ht="18.75">
      <c r="A116" s="290" t="s">
        <v>3299</v>
      </c>
      <c r="B116" s="290" t="s">
        <v>3373</v>
      </c>
      <c r="C116" s="179"/>
      <c r="D116" s="179"/>
      <c r="E116" s="291">
        <v>7000</v>
      </c>
      <c r="F116" s="178"/>
    </row>
    <row r="117" spans="1:6" ht="18.75">
      <c r="A117" s="290" t="s">
        <v>3300</v>
      </c>
      <c r="B117" s="290" t="s">
        <v>3373</v>
      </c>
      <c r="C117" s="179"/>
      <c r="D117" s="179"/>
      <c r="E117" s="291">
        <v>4500</v>
      </c>
      <c r="F117" s="178"/>
    </row>
    <row r="118" spans="1:6" ht="18.75">
      <c r="A118" s="290" t="s">
        <v>3301</v>
      </c>
      <c r="B118" s="290" t="s">
        <v>3373</v>
      </c>
      <c r="C118" s="179"/>
      <c r="D118" s="179"/>
      <c r="E118" s="291">
        <v>7600</v>
      </c>
      <c r="F118" s="178"/>
    </row>
    <row r="119" spans="1:6" ht="18.75">
      <c r="A119" s="290" t="s">
        <v>3302</v>
      </c>
      <c r="B119" s="290" t="s">
        <v>3373</v>
      </c>
      <c r="C119" s="179"/>
      <c r="D119" s="179"/>
      <c r="E119" s="291">
        <v>8600</v>
      </c>
      <c r="F119" s="178"/>
    </row>
    <row r="120" spans="1:6" ht="18.75">
      <c r="A120" s="290" t="s">
        <v>3303</v>
      </c>
      <c r="B120" s="290" t="s">
        <v>3373</v>
      </c>
      <c r="C120" s="179"/>
      <c r="D120" s="179"/>
      <c r="E120" s="291">
        <v>10700</v>
      </c>
      <c r="F120" s="178"/>
    </row>
    <row r="121" spans="1:6" ht="18.75">
      <c r="A121" s="290" t="s">
        <v>3304</v>
      </c>
      <c r="B121" s="290" t="s">
        <v>3373</v>
      </c>
      <c r="C121" s="179"/>
      <c r="D121" s="179"/>
      <c r="E121" s="291">
        <v>7300</v>
      </c>
      <c r="F121" s="178"/>
    </row>
    <row r="122" spans="1:6" ht="18.75">
      <c r="A122" s="290" t="s">
        <v>3305</v>
      </c>
      <c r="B122" s="290" t="s">
        <v>3373</v>
      </c>
      <c r="C122" s="179"/>
      <c r="D122" s="179"/>
      <c r="E122" s="291">
        <v>9200</v>
      </c>
      <c r="F122" s="178"/>
    </row>
    <row r="123" spans="1:6" ht="18.75">
      <c r="A123" s="290" t="s">
        <v>3306</v>
      </c>
      <c r="B123" s="290" t="s">
        <v>3373</v>
      </c>
      <c r="C123" s="179"/>
      <c r="D123" s="179"/>
      <c r="E123" s="291">
        <v>7900</v>
      </c>
      <c r="F123" s="178"/>
    </row>
    <row r="124" spans="1:6" ht="18.75">
      <c r="A124" s="290" t="s">
        <v>3307</v>
      </c>
      <c r="B124" s="290" t="s">
        <v>3373</v>
      </c>
      <c r="C124" s="179"/>
      <c r="D124" s="179"/>
      <c r="E124" s="291">
        <v>12200</v>
      </c>
      <c r="F124" s="178"/>
    </row>
    <row r="125" spans="1:6" ht="18.75">
      <c r="A125" s="290" t="s">
        <v>3308</v>
      </c>
      <c r="B125" s="290" t="s">
        <v>3373</v>
      </c>
      <c r="C125" s="179"/>
      <c r="D125" s="179"/>
      <c r="E125" s="291">
        <v>11800</v>
      </c>
      <c r="F125" s="178"/>
    </row>
    <row r="126" spans="1:6" ht="18.75">
      <c r="A126" s="290" t="s">
        <v>3309</v>
      </c>
      <c r="B126" s="290" t="s">
        <v>3373</v>
      </c>
      <c r="C126" s="179"/>
      <c r="D126" s="179"/>
      <c r="E126" s="291">
        <v>5000</v>
      </c>
      <c r="F126" s="178"/>
    </row>
    <row r="127" spans="1:6" ht="18.75">
      <c r="A127" s="290" t="s">
        <v>3310</v>
      </c>
      <c r="B127" s="290" t="s">
        <v>3373</v>
      </c>
      <c r="C127" s="179"/>
      <c r="D127" s="179"/>
      <c r="E127" s="291">
        <v>7100</v>
      </c>
      <c r="F127" s="178"/>
    </row>
    <row r="128" spans="1:6" ht="18.75">
      <c r="A128" s="290" t="s">
        <v>3311</v>
      </c>
      <c r="B128" s="290" t="s">
        <v>3373</v>
      </c>
      <c r="C128" s="179"/>
      <c r="D128" s="179"/>
      <c r="E128" s="291">
        <v>7100</v>
      </c>
      <c r="F128" s="178"/>
    </row>
    <row r="129" spans="1:6" ht="18.75">
      <c r="A129" s="290" t="s">
        <v>3312</v>
      </c>
      <c r="B129" s="290" t="s">
        <v>3373</v>
      </c>
      <c r="C129" s="179"/>
      <c r="D129" s="179"/>
      <c r="E129" s="291">
        <v>3800</v>
      </c>
      <c r="F129" s="178"/>
    </row>
    <row r="130" spans="1:6" ht="18.75">
      <c r="A130" s="290" t="s">
        <v>3313</v>
      </c>
      <c r="B130" s="290" t="s">
        <v>3373</v>
      </c>
      <c r="C130" s="179"/>
      <c r="D130" s="179"/>
      <c r="E130" s="291">
        <v>4900</v>
      </c>
      <c r="F130" s="178"/>
    </row>
    <row r="131" spans="1:6" ht="18.75">
      <c r="A131" s="290" t="s">
        <v>3314</v>
      </c>
      <c r="B131" s="290" t="s">
        <v>3373</v>
      </c>
      <c r="C131" s="179"/>
      <c r="D131" s="179"/>
      <c r="E131" s="291">
        <v>11000</v>
      </c>
      <c r="F131" s="178"/>
    </row>
    <row r="132" spans="1:6" ht="18.75">
      <c r="A132" s="290" t="s">
        <v>3315</v>
      </c>
      <c r="B132" s="290" t="s">
        <v>3373</v>
      </c>
      <c r="C132" s="179"/>
      <c r="D132" s="179"/>
      <c r="E132" s="291">
        <v>11000</v>
      </c>
      <c r="F132" s="178"/>
    </row>
    <row r="133" spans="1:6" ht="18.75">
      <c r="A133" s="290" t="s">
        <v>3316</v>
      </c>
      <c r="B133" s="290" t="s">
        <v>3373</v>
      </c>
      <c r="C133" s="179"/>
      <c r="D133" s="179"/>
      <c r="E133" s="291">
        <v>9100</v>
      </c>
      <c r="F133" s="178"/>
    </row>
    <row r="134" spans="1:6" ht="18.75">
      <c r="A134" s="290" t="s">
        <v>3317</v>
      </c>
      <c r="B134" s="290" t="s">
        <v>3373</v>
      </c>
      <c r="C134" s="179"/>
      <c r="D134" s="179"/>
      <c r="E134" s="291">
        <v>10500</v>
      </c>
      <c r="F134" s="178"/>
    </row>
    <row r="135" spans="1:6" ht="18.75">
      <c r="A135" s="290" t="s">
        <v>3318</v>
      </c>
      <c r="B135" s="290" t="s">
        <v>3373</v>
      </c>
      <c r="C135" s="179"/>
      <c r="D135" s="179"/>
      <c r="E135" s="291">
        <v>7600</v>
      </c>
      <c r="F135" s="178"/>
    </row>
    <row r="136" spans="1:6" ht="18.75">
      <c r="A136" s="290" t="s">
        <v>3319</v>
      </c>
      <c r="B136" s="290" t="s">
        <v>3373</v>
      </c>
      <c r="C136" s="179"/>
      <c r="D136" s="179"/>
      <c r="E136" s="291">
        <v>10400</v>
      </c>
      <c r="F136" s="178"/>
    </row>
    <row r="137" spans="1:6" ht="18.75">
      <c r="A137" s="290" t="s">
        <v>3320</v>
      </c>
      <c r="B137" s="290" t="s">
        <v>3373</v>
      </c>
      <c r="C137" s="179"/>
      <c r="D137" s="179"/>
      <c r="E137" s="291">
        <v>6600</v>
      </c>
      <c r="F137" s="178"/>
    </row>
    <row r="138" spans="1:6" ht="18.75">
      <c r="A138" s="290" t="s">
        <v>3321</v>
      </c>
      <c r="B138" s="290" t="s">
        <v>3373</v>
      </c>
      <c r="C138" s="179"/>
      <c r="D138" s="179"/>
      <c r="E138" s="291">
        <v>7900</v>
      </c>
      <c r="F138" s="178"/>
    </row>
    <row r="139" spans="1:6" ht="18.75">
      <c r="A139" s="290" t="s">
        <v>3322</v>
      </c>
      <c r="B139" s="290" t="s">
        <v>3373</v>
      </c>
      <c r="C139" s="179"/>
      <c r="D139" s="179"/>
      <c r="E139" s="291">
        <v>7100</v>
      </c>
      <c r="F139" s="178"/>
    </row>
    <row r="140" spans="1:6" ht="18.75">
      <c r="A140" s="290" t="s">
        <v>3323</v>
      </c>
      <c r="B140" s="290" t="s">
        <v>3373</v>
      </c>
      <c r="C140" s="179"/>
      <c r="D140" s="179"/>
      <c r="E140" s="291">
        <v>9700</v>
      </c>
      <c r="F140" s="178"/>
    </row>
    <row r="141" spans="1:6" ht="18.75">
      <c r="A141" s="290" t="s">
        <v>3324</v>
      </c>
      <c r="B141" s="290" t="s">
        <v>3373</v>
      </c>
      <c r="C141" s="179"/>
      <c r="D141" s="179"/>
      <c r="E141" s="291">
        <v>9500</v>
      </c>
      <c r="F141" s="178"/>
    </row>
    <row r="142" spans="1:6" ht="18.75">
      <c r="A142" s="290" t="s">
        <v>3325</v>
      </c>
      <c r="B142" s="290" t="s">
        <v>3373</v>
      </c>
      <c r="C142" s="179"/>
      <c r="D142" s="179"/>
      <c r="E142" s="291">
        <v>11500</v>
      </c>
      <c r="F142" s="178"/>
    </row>
    <row r="143" spans="1:6" ht="18.75">
      <c r="A143" s="290" t="s">
        <v>3326</v>
      </c>
      <c r="B143" s="290" t="s">
        <v>3373</v>
      </c>
      <c r="C143" s="179"/>
      <c r="D143" s="179"/>
      <c r="E143" s="291">
        <v>8900</v>
      </c>
      <c r="F143" s="178"/>
    </row>
    <row r="144" spans="1:6" ht="18.75">
      <c r="A144" s="290" t="s">
        <v>3327</v>
      </c>
      <c r="B144" s="290" t="s">
        <v>3373</v>
      </c>
      <c r="C144" s="179"/>
      <c r="D144" s="179"/>
      <c r="E144" s="291">
        <v>9600</v>
      </c>
      <c r="F144" s="178"/>
    </row>
    <row r="145" spans="1:6" ht="18.75">
      <c r="A145" s="290" t="s">
        <v>3328</v>
      </c>
      <c r="B145" s="290" t="s">
        <v>3373</v>
      </c>
      <c r="C145" s="179"/>
      <c r="D145" s="179"/>
      <c r="E145" s="291">
        <v>9300</v>
      </c>
      <c r="F145" s="178"/>
    </row>
    <row r="146" spans="1:6" ht="18.75">
      <c r="A146" s="290" t="s">
        <v>3329</v>
      </c>
      <c r="B146" s="290" t="s">
        <v>3373</v>
      </c>
      <c r="C146" s="179"/>
      <c r="D146" s="179"/>
      <c r="E146" s="291">
        <v>10700</v>
      </c>
      <c r="F146" s="178"/>
    </row>
    <row r="147" spans="1:6" ht="18.75">
      <c r="A147" s="290" t="s">
        <v>3330</v>
      </c>
      <c r="B147" s="290" t="s">
        <v>3373</v>
      </c>
      <c r="C147" s="179"/>
      <c r="D147" s="179"/>
      <c r="E147" s="291">
        <v>7400</v>
      </c>
      <c r="F147" s="178"/>
    </row>
    <row r="148" spans="1:6" ht="18.75">
      <c r="A148" s="290" t="s">
        <v>3331</v>
      </c>
      <c r="B148" s="290" t="s">
        <v>3373</v>
      </c>
      <c r="C148" s="179"/>
      <c r="D148" s="179"/>
      <c r="E148" s="291">
        <v>8900</v>
      </c>
      <c r="F148" s="178"/>
    </row>
    <row r="149" spans="1:6" ht="18.75">
      <c r="A149" s="290" t="s">
        <v>3332</v>
      </c>
      <c r="B149" s="290" t="s">
        <v>3373</v>
      </c>
      <c r="C149" s="179"/>
      <c r="D149" s="179"/>
      <c r="E149" s="291">
        <v>6200</v>
      </c>
      <c r="F149" s="178"/>
    </row>
    <row r="150" spans="1:6" ht="18.75">
      <c r="A150" s="290" t="s">
        <v>3333</v>
      </c>
      <c r="B150" s="290" t="s">
        <v>3373</v>
      </c>
      <c r="C150" s="179"/>
      <c r="D150" s="179"/>
      <c r="E150" s="291">
        <v>7400</v>
      </c>
      <c r="F150" s="178"/>
    </row>
    <row r="151" spans="1:6" ht="18.75">
      <c r="A151" s="290" t="s">
        <v>3334</v>
      </c>
      <c r="B151" s="290" t="s">
        <v>3373</v>
      </c>
      <c r="C151" s="179"/>
      <c r="D151" s="179"/>
      <c r="E151" s="291">
        <v>7900</v>
      </c>
      <c r="F151" s="178"/>
    </row>
    <row r="152" spans="1:6" ht="18.75">
      <c r="A152" s="290" t="s">
        <v>3335</v>
      </c>
      <c r="B152" s="290" t="s">
        <v>3373</v>
      </c>
      <c r="C152" s="179"/>
      <c r="D152" s="179"/>
      <c r="E152" s="291">
        <v>9700</v>
      </c>
      <c r="F152" s="178"/>
    </row>
    <row r="153" spans="1:6" ht="18.75">
      <c r="A153" s="290" t="s">
        <v>3336</v>
      </c>
      <c r="B153" s="290" t="s">
        <v>3373</v>
      </c>
      <c r="C153" s="179"/>
      <c r="D153" s="179"/>
      <c r="E153" s="291">
        <v>9500</v>
      </c>
      <c r="F153" s="178"/>
    </row>
    <row r="154" spans="1:6" ht="18.75">
      <c r="A154" s="290" t="s">
        <v>3337</v>
      </c>
      <c r="B154" s="290" t="s">
        <v>3373</v>
      </c>
      <c r="C154" s="179"/>
      <c r="D154" s="179"/>
      <c r="E154" s="291">
        <v>9500</v>
      </c>
      <c r="F154" s="178"/>
    </row>
    <row r="155" spans="1:6" ht="18.75">
      <c r="A155" s="290" t="s">
        <v>3338</v>
      </c>
      <c r="B155" s="290" t="s">
        <v>3373</v>
      </c>
      <c r="C155" s="179"/>
      <c r="D155" s="179"/>
      <c r="E155" s="291">
        <v>5200</v>
      </c>
      <c r="F155" s="178"/>
    </row>
    <row r="156" spans="1:6" ht="18.75">
      <c r="A156" s="290" t="s">
        <v>3339</v>
      </c>
      <c r="B156" s="290" t="s">
        <v>3373</v>
      </c>
      <c r="C156" s="179"/>
      <c r="D156" s="179"/>
      <c r="E156" s="291">
        <v>5800</v>
      </c>
      <c r="F156" s="178"/>
    </row>
    <row r="157" spans="1:6" ht="18.75">
      <c r="A157" s="290" t="s">
        <v>3340</v>
      </c>
      <c r="B157" s="290" t="s">
        <v>3373</v>
      </c>
      <c r="C157" s="179"/>
      <c r="D157" s="179"/>
      <c r="E157" s="291">
        <v>6900</v>
      </c>
      <c r="F157" s="178"/>
    </row>
    <row r="158" spans="1:6" ht="18.75">
      <c r="A158" s="290" t="s">
        <v>3341</v>
      </c>
      <c r="B158" s="290" t="s">
        <v>3373</v>
      </c>
      <c r="C158" s="179"/>
      <c r="D158" s="179"/>
      <c r="E158" s="291">
        <v>7100</v>
      </c>
      <c r="F158" s="178"/>
    </row>
    <row r="159" spans="1:6" ht="18.75">
      <c r="A159" s="290" t="s">
        <v>3342</v>
      </c>
      <c r="B159" s="290" t="s">
        <v>3373</v>
      </c>
      <c r="C159" s="179"/>
      <c r="D159" s="179"/>
      <c r="E159" s="291">
        <v>10500</v>
      </c>
      <c r="F159" s="178"/>
    </row>
    <row r="160" spans="1:6" ht="18.75">
      <c r="A160" s="290" t="s">
        <v>3343</v>
      </c>
      <c r="B160" s="290" t="s">
        <v>3373</v>
      </c>
      <c r="C160" s="179"/>
      <c r="D160" s="179"/>
      <c r="E160" s="291">
        <v>11800</v>
      </c>
      <c r="F160" s="178"/>
    </row>
    <row r="161" spans="1:6" ht="18.75">
      <c r="A161" s="290" t="s">
        <v>3344</v>
      </c>
      <c r="B161" s="290" t="s">
        <v>3373</v>
      </c>
      <c r="C161" s="179"/>
      <c r="D161" s="179"/>
      <c r="E161" s="291">
        <v>7000</v>
      </c>
      <c r="F161" s="178"/>
    </row>
    <row r="162" spans="1:6" ht="18.75">
      <c r="A162" s="290" t="s">
        <v>3345</v>
      </c>
      <c r="B162" s="290" t="s">
        <v>3373</v>
      </c>
      <c r="C162" s="179"/>
      <c r="D162" s="179"/>
      <c r="E162" s="291">
        <v>6800</v>
      </c>
      <c r="F162" s="178"/>
    </row>
    <row r="163" spans="1:6" ht="18.75">
      <c r="A163" s="290" t="s">
        <v>3346</v>
      </c>
      <c r="B163" s="290" t="s">
        <v>3373</v>
      </c>
      <c r="C163" s="179"/>
      <c r="D163" s="179"/>
      <c r="E163" s="291">
        <v>7700</v>
      </c>
      <c r="F163" s="178"/>
    </row>
    <row r="164" spans="1:6" ht="18.75">
      <c r="A164" s="290" t="s">
        <v>3347</v>
      </c>
      <c r="B164" s="290" t="s">
        <v>3373</v>
      </c>
      <c r="C164" s="179"/>
      <c r="D164" s="179"/>
      <c r="E164" s="291">
        <v>8800</v>
      </c>
      <c r="F164" s="178"/>
    </row>
    <row r="165" spans="1:6" ht="18.75">
      <c r="A165" s="290" t="s">
        <v>3348</v>
      </c>
      <c r="B165" s="290" t="s">
        <v>3373</v>
      </c>
      <c r="C165" s="179"/>
      <c r="D165" s="179"/>
      <c r="E165" s="291">
        <v>10700</v>
      </c>
      <c r="F165" s="178"/>
    </row>
    <row r="166" spans="1:6" ht="18.75">
      <c r="A166" s="290" t="s">
        <v>3349</v>
      </c>
      <c r="B166" s="290" t="s">
        <v>3373</v>
      </c>
      <c r="C166" s="179"/>
      <c r="D166" s="179"/>
      <c r="E166" s="291">
        <v>25000</v>
      </c>
      <c r="F166" s="178"/>
    </row>
    <row r="167" spans="1:6" ht="18.75">
      <c r="A167" s="290" t="s">
        <v>3350</v>
      </c>
      <c r="B167" s="290" t="s">
        <v>3373</v>
      </c>
      <c r="C167" s="179"/>
      <c r="D167" s="179"/>
      <c r="E167" s="291">
        <v>29500</v>
      </c>
      <c r="F167" s="178"/>
    </row>
    <row r="168" spans="1:6" ht="18.75">
      <c r="A168" s="290" t="s">
        <v>3351</v>
      </c>
      <c r="B168" s="290" t="s">
        <v>3373</v>
      </c>
      <c r="C168" s="179"/>
      <c r="D168" s="179"/>
      <c r="E168" s="291">
        <v>6000</v>
      </c>
      <c r="F168" s="178"/>
    </row>
    <row r="169" spans="1:6" ht="18.75">
      <c r="A169" s="290" t="s">
        <v>3352</v>
      </c>
      <c r="B169" s="290" t="s">
        <v>3373</v>
      </c>
      <c r="C169" s="179"/>
      <c r="D169" s="179"/>
      <c r="E169" s="291">
        <v>7600</v>
      </c>
      <c r="F169" s="178"/>
    </row>
    <row r="170" spans="1:6" ht="18.75">
      <c r="A170" s="290" t="s">
        <v>3353</v>
      </c>
      <c r="B170" s="290" t="s">
        <v>3373</v>
      </c>
      <c r="C170" s="179"/>
      <c r="D170" s="179"/>
      <c r="E170" s="291">
        <v>7900</v>
      </c>
      <c r="F170" s="178"/>
    </row>
    <row r="171" spans="1:6" ht="18.75">
      <c r="A171" s="290" t="s">
        <v>3354</v>
      </c>
      <c r="B171" s="290" t="s">
        <v>3373</v>
      </c>
      <c r="C171" s="179"/>
      <c r="D171" s="179"/>
      <c r="E171" s="291">
        <v>9900</v>
      </c>
      <c r="F171" s="178"/>
    </row>
    <row r="172" spans="1:6" ht="18.75">
      <c r="A172" s="290" t="s">
        <v>3355</v>
      </c>
      <c r="B172" s="290" t="s">
        <v>3373</v>
      </c>
      <c r="C172" s="179"/>
      <c r="D172" s="179"/>
      <c r="E172" s="291">
        <v>10900</v>
      </c>
      <c r="F172" s="178"/>
    </row>
    <row r="173" spans="1:6" ht="18.75">
      <c r="A173" s="290" t="s">
        <v>3356</v>
      </c>
      <c r="B173" s="290" t="s">
        <v>3373</v>
      </c>
      <c r="C173" s="179"/>
      <c r="D173" s="179"/>
      <c r="E173" s="291">
        <v>11400</v>
      </c>
      <c r="F173" s="178"/>
    </row>
    <row r="174" spans="1:6" ht="18.75">
      <c r="A174" s="290" t="s">
        <v>3357</v>
      </c>
      <c r="B174" s="290" t="s">
        <v>3373</v>
      </c>
      <c r="C174" s="179"/>
      <c r="D174" s="179"/>
      <c r="E174" s="291">
        <v>7400</v>
      </c>
      <c r="F174" s="178"/>
    </row>
    <row r="175" spans="1:6" ht="18.75">
      <c r="A175" s="290" t="s">
        <v>3358</v>
      </c>
      <c r="B175" s="290" t="s">
        <v>3373</v>
      </c>
      <c r="C175" s="179"/>
      <c r="D175" s="179"/>
      <c r="E175" s="291">
        <v>8300</v>
      </c>
      <c r="F175" s="178"/>
    </row>
    <row r="176" spans="1:6" ht="18.75">
      <c r="A176" s="290" t="s">
        <v>3359</v>
      </c>
      <c r="B176" s="290" t="s">
        <v>3373</v>
      </c>
      <c r="C176" s="179"/>
      <c r="D176" s="179"/>
      <c r="E176" s="291">
        <v>3300</v>
      </c>
      <c r="F176" s="178"/>
    </row>
    <row r="177" spans="1:7" ht="18.75">
      <c r="A177" s="290" t="s">
        <v>3360</v>
      </c>
      <c r="B177" s="290" t="s">
        <v>3373</v>
      </c>
      <c r="C177" s="179"/>
      <c r="D177" s="179"/>
      <c r="E177" s="291">
        <v>9300</v>
      </c>
      <c r="F177" s="178"/>
    </row>
    <row r="178" spans="1:7" ht="18.75">
      <c r="A178" s="290" t="s">
        <v>3361</v>
      </c>
      <c r="B178" s="290" t="s">
        <v>3373</v>
      </c>
      <c r="C178" s="179"/>
      <c r="D178" s="179"/>
      <c r="E178" s="291">
        <v>6000</v>
      </c>
      <c r="F178" s="178"/>
    </row>
    <row r="179" spans="1:7" ht="18.75">
      <c r="A179" s="290" t="s">
        <v>3362</v>
      </c>
      <c r="B179" s="290" t="s">
        <v>3373</v>
      </c>
      <c r="C179" s="179"/>
      <c r="D179" s="179"/>
      <c r="E179" s="291">
        <v>7800</v>
      </c>
      <c r="F179" s="178"/>
    </row>
    <row r="180" spans="1:7" ht="18.75">
      <c r="A180" s="290" t="s">
        <v>3363</v>
      </c>
      <c r="B180" s="290" t="s">
        <v>3373</v>
      </c>
      <c r="C180" s="179"/>
      <c r="D180" s="179"/>
      <c r="E180" s="291">
        <v>6300</v>
      </c>
      <c r="F180" s="178"/>
    </row>
    <row r="181" spans="1:7" ht="18.75">
      <c r="A181" s="290" t="s">
        <v>3364</v>
      </c>
      <c r="B181" s="290" t="s">
        <v>3373</v>
      </c>
      <c r="C181" s="179"/>
      <c r="D181" s="179"/>
      <c r="E181" s="291">
        <v>6300</v>
      </c>
      <c r="F181" s="178"/>
    </row>
    <row r="182" spans="1:7" ht="18.75">
      <c r="A182" s="290" t="s">
        <v>3365</v>
      </c>
      <c r="B182" s="290" t="s">
        <v>3373</v>
      </c>
      <c r="C182" s="179"/>
      <c r="D182" s="179"/>
      <c r="E182" s="291">
        <v>8400</v>
      </c>
      <c r="F182" s="178"/>
    </row>
    <row r="183" spans="1:7" ht="18.75">
      <c r="A183" s="290" t="s">
        <v>3366</v>
      </c>
      <c r="B183" s="290" t="s">
        <v>3373</v>
      </c>
      <c r="C183" s="179"/>
      <c r="D183" s="179"/>
      <c r="E183" s="291">
        <v>7000</v>
      </c>
      <c r="F183" s="178"/>
    </row>
    <row r="184" spans="1:7" ht="18.75">
      <c r="A184" s="290" t="s">
        <v>3367</v>
      </c>
      <c r="B184" s="290" t="s">
        <v>3373</v>
      </c>
      <c r="C184" s="179"/>
      <c r="D184" s="179"/>
      <c r="E184" s="291">
        <v>6400</v>
      </c>
      <c r="F184" s="178"/>
    </row>
    <row r="185" spans="1:7" ht="18.75">
      <c r="A185" s="290" t="s">
        <v>3368</v>
      </c>
      <c r="B185" s="290" t="s">
        <v>3373</v>
      </c>
      <c r="C185" s="179"/>
      <c r="D185" s="179"/>
      <c r="E185" s="291">
        <v>8000</v>
      </c>
      <c r="F185" s="178"/>
    </row>
    <row r="186" spans="1:7" ht="18.75">
      <c r="A186" s="290" t="s">
        <v>3369</v>
      </c>
      <c r="B186" s="290" t="s">
        <v>3373</v>
      </c>
      <c r="C186" s="179"/>
      <c r="D186" s="179"/>
      <c r="E186" s="291">
        <v>5300</v>
      </c>
      <c r="F186" s="178"/>
    </row>
    <row r="187" spans="1:7" ht="18.75">
      <c r="A187" s="290" t="s">
        <v>3370</v>
      </c>
      <c r="B187" s="290" t="s">
        <v>3373</v>
      </c>
      <c r="C187" s="179"/>
      <c r="D187" s="179"/>
      <c r="E187" s="291">
        <v>5500</v>
      </c>
      <c r="F187" s="178"/>
    </row>
    <row r="188" spans="1:7" ht="18.75">
      <c r="A188" s="290" t="s">
        <v>3371</v>
      </c>
      <c r="B188" s="290" t="s">
        <v>3373</v>
      </c>
      <c r="C188" s="179"/>
      <c r="D188" s="179"/>
      <c r="E188" s="291">
        <v>7600</v>
      </c>
      <c r="F188" s="178"/>
    </row>
    <row r="189" spans="1:7" ht="18.75">
      <c r="A189" s="290" t="s">
        <v>3360</v>
      </c>
      <c r="B189" s="290" t="s">
        <v>3373</v>
      </c>
      <c r="C189" s="179"/>
      <c r="D189" s="179"/>
      <c r="E189" s="291">
        <v>9400</v>
      </c>
      <c r="F189" s="178"/>
    </row>
    <row r="190" spans="1:7" ht="18.75">
      <c r="A190" s="288" t="s">
        <v>355</v>
      </c>
      <c r="B190" s="289" t="s">
        <v>3029</v>
      </c>
      <c r="C190" s="179" t="s">
        <v>263</v>
      </c>
      <c r="D190" s="179" t="s">
        <v>263</v>
      </c>
      <c r="E190" s="179" t="s">
        <v>263</v>
      </c>
      <c r="F190" s="129"/>
      <c r="G190" s="230" t="s">
        <v>3123</v>
      </c>
    </row>
    <row r="191" spans="1:7" ht="18.75">
      <c r="A191" s="179" t="s">
        <v>355</v>
      </c>
      <c r="B191" s="231" t="s">
        <v>263</v>
      </c>
      <c r="C191" s="179" t="s">
        <v>263</v>
      </c>
      <c r="D191" s="179" t="s">
        <v>263</v>
      </c>
      <c r="E191" s="179" t="s">
        <v>263</v>
      </c>
      <c r="F191" s="129"/>
      <c r="G191" s="230"/>
    </row>
    <row r="192" spans="1:7" ht="18.75">
      <c r="A192" s="179" t="s">
        <v>355</v>
      </c>
      <c r="B192" s="231" t="s">
        <v>263</v>
      </c>
      <c r="C192" s="179" t="s">
        <v>263</v>
      </c>
      <c r="D192" s="179" t="s">
        <v>263</v>
      </c>
      <c r="E192" s="179" t="s">
        <v>263</v>
      </c>
      <c r="F192" s="129"/>
      <c r="G192" s="230"/>
    </row>
    <row r="193" spans="1:12" ht="18.75">
      <c r="A193" s="179" t="s">
        <v>355</v>
      </c>
      <c r="B193" s="231" t="s">
        <v>263</v>
      </c>
      <c r="C193" s="179" t="s">
        <v>263</v>
      </c>
      <c r="D193" s="179" t="s">
        <v>263</v>
      </c>
      <c r="E193" s="179" t="s">
        <v>263</v>
      </c>
      <c r="F193" s="129"/>
      <c r="G193" s="230"/>
    </row>
    <row r="194" spans="1:12" ht="18.75">
      <c r="A194" s="179" t="s">
        <v>355</v>
      </c>
      <c r="B194" s="231" t="s">
        <v>263</v>
      </c>
      <c r="C194" s="179" t="s">
        <v>263</v>
      </c>
      <c r="D194" s="179" t="s">
        <v>263</v>
      </c>
      <c r="E194" s="179" t="s">
        <v>263</v>
      </c>
      <c r="F194" s="129"/>
      <c r="G194" s="230"/>
    </row>
    <row r="195" spans="1:12" ht="18.75">
      <c r="A195" s="179" t="s">
        <v>355</v>
      </c>
      <c r="B195" s="231" t="s">
        <v>263</v>
      </c>
      <c r="C195" s="179" t="s">
        <v>263</v>
      </c>
      <c r="D195" s="179" t="s">
        <v>263</v>
      </c>
      <c r="E195" s="179" t="s">
        <v>263</v>
      </c>
      <c r="F195" s="129"/>
      <c r="G195" s="230"/>
    </row>
    <row r="196" spans="1:12" ht="18.75">
      <c r="A196" s="179" t="s">
        <v>355</v>
      </c>
      <c r="B196" s="231" t="s">
        <v>263</v>
      </c>
      <c r="C196" s="179" t="s">
        <v>263</v>
      </c>
      <c r="D196" s="179" t="s">
        <v>263</v>
      </c>
      <c r="E196" s="179" t="s">
        <v>263</v>
      </c>
      <c r="F196" s="129"/>
      <c r="G196" s="230"/>
    </row>
    <row r="197" spans="1:12" ht="18.75">
      <c r="A197" s="179" t="s">
        <v>263</v>
      </c>
      <c r="B197" s="231" t="s">
        <v>263</v>
      </c>
      <c r="C197" s="179" t="s">
        <v>263</v>
      </c>
      <c r="D197" s="179" t="s">
        <v>263</v>
      </c>
      <c r="E197" s="179" t="s">
        <v>263</v>
      </c>
      <c r="F197" s="129"/>
      <c r="G197" s="230"/>
    </row>
    <row r="198" spans="1:12" ht="18.75">
      <c r="A198" s="179" t="s">
        <v>263</v>
      </c>
      <c r="B198" s="231" t="s">
        <v>263</v>
      </c>
      <c r="C198" s="179" t="s">
        <v>263</v>
      </c>
      <c r="D198" s="179" t="s">
        <v>263</v>
      </c>
      <c r="E198" s="179" t="s">
        <v>263</v>
      </c>
      <c r="F198" s="129"/>
      <c r="G198" s="230"/>
    </row>
    <row r="199" spans="1:12">
      <c r="A199" t="s">
        <v>438</v>
      </c>
      <c r="B199" s="232" t="s">
        <v>439</v>
      </c>
      <c r="C199" t="s">
        <v>440</v>
      </c>
      <c r="D199" t="s">
        <v>441</v>
      </c>
      <c r="E199" t="s">
        <v>442</v>
      </c>
      <c r="F199" t="s">
        <v>26</v>
      </c>
      <c r="G199" t="s">
        <v>443</v>
      </c>
      <c r="J199" s="76" t="s">
        <v>444</v>
      </c>
      <c r="K199" s="76" t="s">
        <v>445</v>
      </c>
      <c r="L199" s="76" t="s">
        <v>446</v>
      </c>
    </row>
    <row r="200" spans="1:12">
      <c r="A200">
        <v>6002970</v>
      </c>
      <c r="B200" t="s">
        <v>447</v>
      </c>
      <c r="C200">
        <v>2.73</v>
      </c>
      <c r="D200" t="s">
        <v>448</v>
      </c>
      <c r="E200">
        <v>720000</v>
      </c>
      <c r="F200" t="str">
        <f t="shared" ref="F200:F263" si="6">IFERROR(IF(LEFT(B200,4)="TELA",LEFT(REPLACE(B200,1,9,""),FIND(" ",REPLACE(B200,1,9,""),1)),LEFT(B200,FIND(" ",B200,1))),0)</f>
        <v xml:space="preserve">PAPEL </v>
      </c>
      <c r="G200">
        <f>IFERROR(VLOOKUP(Sheet1__2[[#This Row],[NOMBRE]],B:F,5,0),1)</f>
        <v>1</v>
      </c>
      <c r="J200" s="77" t="s">
        <v>449</v>
      </c>
      <c r="K200" s="77" t="s">
        <v>450</v>
      </c>
      <c r="L200" s="77" t="s">
        <v>451</v>
      </c>
    </row>
    <row r="201" spans="1:12">
      <c r="A201">
        <v>6001038</v>
      </c>
      <c r="B201" t="s">
        <v>452</v>
      </c>
      <c r="C201">
        <v>1</v>
      </c>
      <c r="D201" t="s">
        <v>448</v>
      </c>
      <c r="E201">
        <v>171000</v>
      </c>
      <c r="F201" t="str">
        <f t="shared" si="6"/>
        <v xml:space="preserve">PAPEL </v>
      </c>
      <c r="G201">
        <f>IFERROR(VLOOKUP(Sheet1__2[[#This Row],[NOMBRE]],B:F,5,0),1)</f>
        <v>1</v>
      </c>
      <c r="J201" t="s">
        <v>453</v>
      </c>
      <c r="K201" t="s">
        <v>454</v>
      </c>
    </row>
    <row r="202" spans="1:12">
      <c r="A202">
        <v>6001036</v>
      </c>
      <c r="B202" t="s">
        <v>455</v>
      </c>
      <c r="C202">
        <v>3.62</v>
      </c>
      <c r="D202" t="s">
        <v>448</v>
      </c>
      <c r="E202">
        <v>169000</v>
      </c>
      <c r="F202" t="str">
        <f t="shared" si="6"/>
        <v xml:space="preserve">PAPEL </v>
      </c>
      <c r="G202">
        <f>IFERROR(VLOOKUP(Sheet1__2[[#This Row],[NOMBRE]],B:F,5,0),1)</f>
        <v>1</v>
      </c>
    </row>
    <row r="203" spans="1:12">
      <c r="A203">
        <v>6001037</v>
      </c>
      <c r="B203" t="s">
        <v>456</v>
      </c>
      <c r="C203">
        <v>4.42</v>
      </c>
      <c r="D203" t="s">
        <v>448</v>
      </c>
      <c r="E203">
        <v>169000</v>
      </c>
      <c r="F203" t="str">
        <f t="shared" si="6"/>
        <v xml:space="preserve">PAPEL </v>
      </c>
      <c r="G203">
        <f>IFERROR(VLOOKUP(Sheet1__2[[#This Row],[NOMBRE]],B:F,5,0),1)</f>
        <v>1</v>
      </c>
    </row>
    <row r="204" spans="1:12">
      <c r="A204">
        <v>7501030</v>
      </c>
      <c r="B204" t="s">
        <v>457</v>
      </c>
      <c r="C204">
        <v>18.41</v>
      </c>
      <c r="D204" t="s">
        <v>458</v>
      </c>
      <c r="E204">
        <v>36546</v>
      </c>
      <c r="F204" t="str">
        <f t="shared" si="6"/>
        <v xml:space="preserve">GAZA </v>
      </c>
      <c r="G204">
        <f>IFERROR(VLOOKUP(Sheet1__2[[#This Row],[NOMBRE]],B:F,5,0),1)</f>
        <v>1.04</v>
      </c>
    </row>
    <row r="205" spans="1:12">
      <c r="A205">
        <v>7501005</v>
      </c>
      <c r="B205" t="s">
        <v>459</v>
      </c>
      <c r="C205">
        <v>29.39</v>
      </c>
      <c r="D205" t="s">
        <v>458</v>
      </c>
      <c r="E205">
        <v>34407</v>
      </c>
      <c r="F205" t="str">
        <f t="shared" si="6"/>
        <v xml:space="preserve">GAZA </v>
      </c>
      <c r="G205">
        <f>IFERROR(VLOOKUP(Sheet1__2[[#This Row],[NOMBRE]],B:F,5,0),1)</f>
        <v>1.04</v>
      </c>
    </row>
    <row r="206" spans="1:12">
      <c r="A206">
        <v>7500668</v>
      </c>
      <c r="B206" t="s">
        <v>460</v>
      </c>
      <c r="C206">
        <v>0</v>
      </c>
      <c r="D206" t="s">
        <v>458</v>
      </c>
      <c r="E206">
        <v>32917</v>
      </c>
      <c r="F206" t="str">
        <f t="shared" si="6"/>
        <v xml:space="preserve">GAZA </v>
      </c>
      <c r="G206">
        <f>IFERROR(VLOOKUP(Sheet1__2[[#This Row],[NOMBRE]],B:F,5,0),1)</f>
        <v>1.04</v>
      </c>
    </row>
    <row r="207" spans="1:12">
      <c r="A207">
        <v>7501008</v>
      </c>
      <c r="B207" t="s">
        <v>461</v>
      </c>
      <c r="C207">
        <v>4.55</v>
      </c>
      <c r="D207" t="s">
        <v>458</v>
      </c>
      <c r="E207">
        <v>32745</v>
      </c>
      <c r="F207" t="str">
        <f t="shared" si="6"/>
        <v xml:space="preserve">GAZA </v>
      </c>
      <c r="G207">
        <f>IFERROR(VLOOKUP(Sheet1__2[[#This Row],[NOMBRE]],B:F,5,0),1)</f>
        <v>1.04</v>
      </c>
    </row>
    <row r="208" spans="1:12">
      <c r="A208">
        <v>7500701</v>
      </c>
      <c r="B208" t="s">
        <v>462</v>
      </c>
      <c r="C208">
        <v>4.3890000000000002</v>
      </c>
      <c r="D208" t="s">
        <v>458</v>
      </c>
      <c r="E208">
        <v>31973</v>
      </c>
      <c r="F208" t="str">
        <f t="shared" si="6"/>
        <v xml:space="preserve">GAZA </v>
      </c>
      <c r="G208">
        <f>IFERROR(VLOOKUP(Sheet1__2[[#This Row],[NOMBRE]],B:F,5,0),1)</f>
        <v>1.04</v>
      </c>
    </row>
    <row r="209" spans="1:7">
      <c r="A209">
        <v>7500526</v>
      </c>
      <c r="B209" t="s">
        <v>3139</v>
      </c>
      <c r="C209">
        <v>0</v>
      </c>
      <c r="D209" t="s">
        <v>458</v>
      </c>
      <c r="E209">
        <v>31455</v>
      </c>
      <c r="F209" t="str">
        <f t="shared" si="6"/>
        <v xml:space="preserve">NO </v>
      </c>
      <c r="G209">
        <f>IFERROR(VLOOKUP(Sheet1__2[[#This Row],[NOMBRE]],B:F,5,0),1)</f>
        <v>1</v>
      </c>
    </row>
    <row r="210" spans="1:7">
      <c r="A210">
        <v>7500528</v>
      </c>
      <c r="B210" t="s">
        <v>3140</v>
      </c>
      <c r="C210">
        <v>0</v>
      </c>
      <c r="D210" t="s">
        <v>458</v>
      </c>
      <c r="E210">
        <v>31455</v>
      </c>
      <c r="F210" t="str">
        <f t="shared" si="6"/>
        <v xml:space="preserve">NO </v>
      </c>
      <c r="G210">
        <f>IFERROR(VLOOKUP(Sheet1__2[[#This Row],[NOMBRE]],B:F,5,0),1)</f>
        <v>1</v>
      </c>
    </row>
    <row r="211" spans="1:7">
      <c r="A211">
        <v>7500671</v>
      </c>
      <c r="B211" t="s">
        <v>465</v>
      </c>
      <c r="C211">
        <v>0</v>
      </c>
      <c r="D211" t="s">
        <v>458</v>
      </c>
      <c r="E211">
        <v>30838</v>
      </c>
      <c r="F211" t="str">
        <f t="shared" si="6"/>
        <v xml:space="preserve">GAZA </v>
      </c>
      <c r="G211">
        <f>IFERROR(VLOOKUP(Sheet1__2[[#This Row],[NOMBRE]],B:F,5,0),1)</f>
        <v>1.04</v>
      </c>
    </row>
    <row r="212" spans="1:7">
      <c r="A212">
        <v>7500952</v>
      </c>
      <c r="B212" t="s">
        <v>466</v>
      </c>
      <c r="C212">
        <v>11.9</v>
      </c>
      <c r="D212" t="s">
        <v>458</v>
      </c>
      <c r="E212">
        <v>30598</v>
      </c>
      <c r="F212" t="str">
        <f t="shared" si="6"/>
        <v xml:space="preserve">GAZA </v>
      </c>
      <c r="G212">
        <f>IFERROR(VLOOKUP(Sheet1__2[[#This Row],[NOMBRE]],B:F,5,0),1)</f>
        <v>1.04</v>
      </c>
    </row>
    <row r="213" spans="1:7">
      <c r="A213">
        <v>7500958</v>
      </c>
      <c r="B213" t="s">
        <v>467</v>
      </c>
      <c r="C213">
        <v>24.794</v>
      </c>
      <c r="D213" t="s">
        <v>458</v>
      </c>
      <c r="E213">
        <v>30525</v>
      </c>
      <c r="F213" t="str">
        <f t="shared" si="6"/>
        <v xml:space="preserve">GAZA </v>
      </c>
      <c r="G213">
        <f>IFERROR(VLOOKUP(Sheet1__2[[#This Row],[NOMBRE]],B:F,5,0),1)</f>
        <v>1.04</v>
      </c>
    </row>
    <row r="214" spans="1:7">
      <c r="A214">
        <v>7501009</v>
      </c>
      <c r="B214" t="s">
        <v>468</v>
      </c>
      <c r="C214">
        <v>83.506</v>
      </c>
      <c r="D214" t="s">
        <v>458</v>
      </c>
      <c r="E214">
        <v>30313</v>
      </c>
      <c r="F214" t="str">
        <f t="shared" si="6"/>
        <v xml:space="preserve">GAZA </v>
      </c>
      <c r="G214">
        <f>IFERROR(VLOOKUP(Sheet1__2[[#This Row],[NOMBRE]],B:F,5,0),1)</f>
        <v>1.04</v>
      </c>
    </row>
    <row r="215" spans="1:7">
      <c r="A215">
        <v>7500700</v>
      </c>
      <c r="B215" t="s">
        <v>469</v>
      </c>
      <c r="C215">
        <v>0</v>
      </c>
      <c r="D215" t="s">
        <v>458</v>
      </c>
      <c r="E215">
        <v>30302.999999999996</v>
      </c>
      <c r="F215" t="str">
        <f t="shared" si="6"/>
        <v xml:space="preserve">GAZA </v>
      </c>
      <c r="G215">
        <f>IFERROR(VLOOKUP(Sheet1__2[[#This Row],[NOMBRE]],B:F,5,0),1)</f>
        <v>1.04</v>
      </c>
    </row>
    <row r="216" spans="1:7">
      <c r="A216">
        <v>7500537</v>
      </c>
      <c r="B216" t="s">
        <v>470</v>
      </c>
      <c r="C216">
        <v>0</v>
      </c>
      <c r="D216" t="s">
        <v>458</v>
      </c>
      <c r="E216">
        <v>30267</v>
      </c>
      <c r="F216" t="str">
        <f t="shared" si="6"/>
        <v xml:space="preserve">GAZA </v>
      </c>
      <c r="G216">
        <f>IFERROR(VLOOKUP(Sheet1__2[[#This Row],[NOMBRE]],B:F,5,0),1)</f>
        <v>1.04</v>
      </c>
    </row>
    <row r="217" spans="1:7">
      <c r="A217">
        <v>7500960</v>
      </c>
      <c r="B217" t="s">
        <v>471</v>
      </c>
      <c r="C217">
        <v>62.5</v>
      </c>
      <c r="D217" t="s">
        <v>458</v>
      </c>
      <c r="E217">
        <v>30080</v>
      </c>
      <c r="F217" t="str">
        <f t="shared" si="6"/>
        <v xml:space="preserve">GAZA </v>
      </c>
      <c r="G217">
        <f>IFERROR(VLOOKUP(Sheet1__2[[#This Row],[NOMBRE]],B:F,5,0),1)</f>
        <v>1.04</v>
      </c>
    </row>
    <row r="218" spans="1:7">
      <c r="A218">
        <v>7500437</v>
      </c>
      <c r="B218" t="s">
        <v>473</v>
      </c>
      <c r="C218">
        <v>0</v>
      </c>
      <c r="D218" t="s">
        <v>458</v>
      </c>
      <c r="E218">
        <v>30000</v>
      </c>
      <c r="F218" t="str">
        <f t="shared" si="6"/>
        <v xml:space="preserve">GAZA </v>
      </c>
      <c r="G218">
        <f>IFERROR(VLOOKUP(Sheet1__2[[#This Row],[NOMBRE]],B:F,5,0),1)</f>
        <v>1.04</v>
      </c>
    </row>
    <row r="219" spans="1:7">
      <c r="A219">
        <v>7501006</v>
      </c>
      <c r="B219" t="s">
        <v>481</v>
      </c>
      <c r="C219">
        <v>0</v>
      </c>
      <c r="D219" t="s">
        <v>458</v>
      </c>
      <c r="E219">
        <v>30000</v>
      </c>
      <c r="F219" t="str">
        <f t="shared" si="6"/>
        <v xml:space="preserve">GAZA </v>
      </c>
      <c r="G219">
        <f>IFERROR(VLOOKUP(Sheet1__2[[#This Row],[NOMBRE]],B:F,5,0),1)</f>
        <v>1.04</v>
      </c>
    </row>
    <row r="220" spans="1:7">
      <c r="A220">
        <v>7500746</v>
      </c>
      <c r="B220" t="s">
        <v>472</v>
      </c>
      <c r="C220">
        <v>0</v>
      </c>
      <c r="D220" t="s">
        <v>458</v>
      </c>
      <c r="E220">
        <v>29998</v>
      </c>
      <c r="F220" t="str">
        <f t="shared" si="6"/>
        <v xml:space="preserve">GAZA </v>
      </c>
      <c r="G220">
        <f>IFERROR(VLOOKUP(Sheet1__2[[#This Row],[NOMBRE]],B:F,5,0),1)</f>
        <v>1.04</v>
      </c>
    </row>
    <row r="221" spans="1:7">
      <c r="A221">
        <v>7500553</v>
      </c>
      <c r="B221" t="s">
        <v>475</v>
      </c>
      <c r="C221">
        <v>0</v>
      </c>
      <c r="D221" t="s">
        <v>458</v>
      </c>
      <c r="E221">
        <v>29539.999999999996</v>
      </c>
      <c r="F221" t="str">
        <f t="shared" si="6"/>
        <v xml:space="preserve">GAZA </v>
      </c>
      <c r="G221">
        <f>IFERROR(VLOOKUP(Sheet1__2[[#This Row],[NOMBRE]],B:F,5,0),1)</f>
        <v>1.04</v>
      </c>
    </row>
    <row r="222" spans="1:7">
      <c r="A222">
        <v>7500677</v>
      </c>
      <c r="B222" t="s">
        <v>476</v>
      </c>
      <c r="C222">
        <v>0</v>
      </c>
      <c r="D222" t="s">
        <v>458</v>
      </c>
      <c r="E222">
        <v>29522.000000000004</v>
      </c>
      <c r="F222" t="str">
        <f t="shared" si="6"/>
        <v xml:space="preserve">GAZA </v>
      </c>
      <c r="G222">
        <f>IFERROR(VLOOKUP(Sheet1__2[[#This Row],[NOMBRE]],B:F,5,0),1)</f>
        <v>1.04</v>
      </c>
    </row>
    <row r="223" spans="1:7">
      <c r="A223">
        <v>7500786</v>
      </c>
      <c r="B223" t="s">
        <v>477</v>
      </c>
      <c r="C223">
        <v>0</v>
      </c>
      <c r="D223" t="s">
        <v>458</v>
      </c>
      <c r="E223">
        <v>29461</v>
      </c>
      <c r="F223" t="str">
        <f t="shared" si="6"/>
        <v xml:space="preserve">GAZA </v>
      </c>
      <c r="G223">
        <f>IFERROR(VLOOKUP(Sheet1__2[[#This Row],[NOMBRE]],B:F,5,0),1)</f>
        <v>1.04</v>
      </c>
    </row>
    <row r="224" spans="1:7">
      <c r="A224">
        <v>7501004</v>
      </c>
      <c r="B224" t="s">
        <v>478</v>
      </c>
      <c r="C224">
        <v>10.4</v>
      </c>
      <c r="D224" t="s">
        <v>458</v>
      </c>
      <c r="E224">
        <v>29426</v>
      </c>
      <c r="F224" t="str">
        <f t="shared" si="6"/>
        <v xml:space="preserve">GAZA </v>
      </c>
      <c r="G224">
        <f>IFERROR(VLOOKUP(Sheet1__2[[#This Row],[NOMBRE]],B:F,5,0),1)</f>
        <v>1.04</v>
      </c>
    </row>
    <row r="225" spans="1:7">
      <c r="A225">
        <v>7500787</v>
      </c>
      <c r="B225" t="s">
        <v>479</v>
      </c>
      <c r="C225">
        <v>0</v>
      </c>
      <c r="D225" t="s">
        <v>458</v>
      </c>
      <c r="E225">
        <v>29295</v>
      </c>
      <c r="F225" t="str">
        <f t="shared" si="6"/>
        <v xml:space="preserve">GAZA </v>
      </c>
      <c r="G225">
        <f>IFERROR(VLOOKUP(Sheet1__2[[#This Row],[NOMBRE]],B:F,5,0),1)</f>
        <v>1.04</v>
      </c>
    </row>
    <row r="226" spans="1:7">
      <c r="A226">
        <v>7500670</v>
      </c>
      <c r="B226" t="s">
        <v>480</v>
      </c>
      <c r="C226">
        <v>0</v>
      </c>
      <c r="D226" t="s">
        <v>458</v>
      </c>
      <c r="E226">
        <v>29236</v>
      </c>
      <c r="F226" t="str">
        <f t="shared" si="6"/>
        <v xml:space="preserve">GAZA </v>
      </c>
      <c r="G226">
        <f>IFERROR(VLOOKUP(Sheet1__2[[#This Row],[NOMBRE]],B:F,5,0),1)</f>
        <v>1.04</v>
      </c>
    </row>
    <row r="227" spans="1:7">
      <c r="A227">
        <v>7500444</v>
      </c>
      <c r="B227" t="s">
        <v>482</v>
      </c>
      <c r="C227">
        <v>0</v>
      </c>
      <c r="D227" t="s">
        <v>458</v>
      </c>
      <c r="E227">
        <v>29188</v>
      </c>
      <c r="F227" t="str">
        <f t="shared" si="6"/>
        <v xml:space="preserve">GAZA </v>
      </c>
      <c r="G227">
        <f>IFERROR(VLOOKUP(Sheet1__2[[#This Row],[NOMBRE]],B:F,5,0),1)</f>
        <v>1.04</v>
      </c>
    </row>
    <row r="228" spans="1:7">
      <c r="A228">
        <v>7500669</v>
      </c>
      <c r="B228" t="s">
        <v>483</v>
      </c>
      <c r="C228">
        <v>0</v>
      </c>
      <c r="D228" t="s">
        <v>458</v>
      </c>
      <c r="E228">
        <v>29077.999999999996</v>
      </c>
      <c r="F228" t="str">
        <f t="shared" si="6"/>
        <v xml:space="preserve">GAZA </v>
      </c>
      <c r="G228">
        <f>IFERROR(VLOOKUP(Sheet1__2[[#This Row],[NOMBRE]],B:F,5,0),1)</f>
        <v>1.04</v>
      </c>
    </row>
    <row r="229" spans="1:7">
      <c r="A229">
        <v>7500797</v>
      </c>
      <c r="B229" t="s">
        <v>484</v>
      </c>
      <c r="C229">
        <v>0</v>
      </c>
      <c r="D229" t="s">
        <v>458</v>
      </c>
      <c r="E229">
        <v>28980</v>
      </c>
      <c r="F229" t="str">
        <f t="shared" si="6"/>
        <v xml:space="preserve">GAZA </v>
      </c>
      <c r="G229">
        <f>IFERROR(VLOOKUP(Sheet1__2[[#This Row],[NOMBRE]],B:F,5,0),1)</f>
        <v>1.04</v>
      </c>
    </row>
    <row r="230" spans="1:7">
      <c r="A230">
        <v>7500959</v>
      </c>
      <c r="B230" t="s">
        <v>485</v>
      </c>
      <c r="C230">
        <v>0</v>
      </c>
      <c r="D230" t="s">
        <v>458</v>
      </c>
      <c r="E230">
        <v>28755</v>
      </c>
      <c r="F230" t="str">
        <f t="shared" si="6"/>
        <v xml:space="preserve">GAZA </v>
      </c>
      <c r="G230">
        <f>IFERROR(VLOOKUP(Sheet1__2[[#This Row],[NOMBRE]],B:F,5,0),1)</f>
        <v>1.04</v>
      </c>
    </row>
    <row r="231" spans="1:7">
      <c r="A231">
        <v>7500440</v>
      </c>
      <c r="B231" t="s">
        <v>486</v>
      </c>
      <c r="C231">
        <v>0</v>
      </c>
      <c r="D231" t="s">
        <v>458</v>
      </c>
      <c r="E231">
        <v>28677</v>
      </c>
      <c r="F231" t="str">
        <f t="shared" si="6"/>
        <v xml:space="preserve">GAZA </v>
      </c>
      <c r="G231">
        <f>IFERROR(VLOOKUP(Sheet1__2[[#This Row],[NOMBRE]],B:F,5,0),1)</f>
        <v>1.04</v>
      </c>
    </row>
    <row r="232" spans="1:7">
      <c r="A232">
        <v>7500443</v>
      </c>
      <c r="B232" t="s">
        <v>487</v>
      </c>
      <c r="C232">
        <v>0</v>
      </c>
      <c r="D232" t="s">
        <v>458</v>
      </c>
      <c r="E232">
        <v>28239.999999999996</v>
      </c>
      <c r="F232" t="str">
        <f t="shared" si="6"/>
        <v xml:space="preserve">GAZA </v>
      </c>
      <c r="G232">
        <f>IFERROR(VLOOKUP(Sheet1__2[[#This Row],[NOMBRE]],B:F,5,0),1)</f>
        <v>1.04</v>
      </c>
    </row>
    <row r="233" spans="1:7">
      <c r="A233">
        <v>7500541</v>
      </c>
      <c r="B233" t="s">
        <v>488</v>
      </c>
      <c r="C233">
        <v>0</v>
      </c>
      <c r="D233" t="s">
        <v>458</v>
      </c>
      <c r="E233">
        <v>28239.999999999996</v>
      </c>
      <c r="F233" t="str">
        <f t="shared" si="6"/>
        <v xml:space="preserve">GAZA </v>
      </c>
      <c r="G233">
        <f>IFERROR(VLOOKUP(Sheet1__2[[#This Row],[NOMBRE]],B:F,5,0),1)</f>
        <v>1.04</v>
      </c>
    </row>
    <row r="234" spans="1:7">
      <c r="A234">
        <v>7500680</v>
      </c>
      <c r="B234" t="s">
        <v>489</v>
      </c>
      <c r="C234">
        <v>0</v>
      </c>
      <c r="D234" t="s">
        <v>458</v>
      </c>
      <c r="E234">
        <v>27689.999999999996</v>
      </c>
      <c r="F234" t="str">
        <f t="shared" si="6"/>
        <v xml:space="preserve">GAZA </v>
      </c>
      <c r="G234">
        <f>IFERROR(VLOOKUP(Sheet1__2[[#This Row],[NOMBRE]],B:F,5,0),1)</f>
        <v>1.04</v>
      </c>
    </row>
    <row r="235" spans="1:7">
      <c r="A235">
        <v>7500540</v>
      </c>
      <c r="B235" t="s">
        <v>490</v>
      </c>
      <c r="C235">
        <v>0</v>
      </c>
      <c r="D235" t="s">
        <v>458</v>
      </c>
      <c r="E235">
        <v>27579.000000000004</v>
      </c>
      <c r="F235" t="str">
        <f t="shared" si="6"/>
        <v xml:space="preserve">GAZA </v>
      </c>
      <c r="G235">
        <f>IFERROR(VLOOKUP(Sheet1__2[[#This Row],[NOMBRE]],B:F,5,0),1)</f>
        <v>1.04</v>
      </c>
    </row>
    <row r="236" spans="1:7">
      <c r="A236">
        <v>7501002</v>
      </c>
      <c r="B236" t="s">
        <v>491</v>
      </c>
      <c r="C236">
        <v>2.11</v>
      </c>
      <c r="D236" t="s">
        <v>458</v>
      </c>
      <c r="E236">
        <v>27416.000000000004</v>
      </c>
      <c r="F236" t="str">
        <f t="shared" si="6"/>
        <v xml:space="preserve">GAZA </v>
      </c>
      <c r="G236">
        <f>IFERROR(VLOOKUP(Sheet1__2[[#This Row],[NOMBRE]],B:F,5,0),1)</f>
        <v>1.04</v>
      </c>
    </row>
    <row r="237" spans="1:7">
      <c r="A237">
        <v>7500783</v>
      </c>
      <c r="B237" t="s">
        <v>502</v>
      </c>
      <c r="C237">
        <v>0</v>
      </c>
      <c r="D237" t="s">
        <v>458</v>
      </c>
      <c r="E237">
        <v>26933.999999999996</v>
      </c>
      <c r="F237" t="str">
        <f t="shared" si="6"/>
        <v xml:space="preserve">GAZA </v>
      </c>
      <c r="G237">
        <f>IFERROR(VLOOKUP(Sheet1__2[[#This Row],[NOMBRE]],B:F,5,0),1)</f>
        <v>1.04</v>
      </c>
    </row>
    <row r="238" spans="1:7">
      <c r="A238">
        <v>7500784</v>
      </c>
      <c r="B238" t="s">
        <v>503</v>
      </c>
      <c r="C238">
        <v>59.69</v>
      </c>
      <c r="D238" t="s">
        <v>458</v>
      </c>
      <c r="E238">
        <v>26933.999999999996</v>
      </c>
      <c r="F238" t="str">
        <f t="shared" si="6"/>
        <v xml:space="preserve">GAZA </v>
      </c>
      <c r="G238">
        <f>IFERROR(VLOOKUP(Sheet1__2[[#This Row],[NOMBRE]],B:F,5,0),1)</f>
        <v>1.04</v>
      </c>
    </row>
    <row r="239" spans="1:7">
      <c r="A239">
        <v>7500785</v>
      </c>
      <c r="B239" t="s">
        <v>504</v>
      </c>
      <c r="C239">
        <v>0</v>
      </c>
      <c r="D239" t="s">
        <v>458</v>
      </c>
      <c r="E239">
        <v>26933.999999999996</v>
      </c>
      <c r="F239" t="str">
        <f t="shared" si="6"/>
        <v xml:space="preserve">GAZA </v>
      </c>
      <c r="G239">
        <f>IFERROR(VLOOKUP(Sheet1__2[[#This Row],[NOMBRE]],B:F,5,0),1)</f>
        <v>1.04</v>
      </c>
    </row>
    <row r="240" spans="1:7">
      <c r="A240">
        <v>7500439</v>
      </c>
      <c r="B240" t="s">
        <v>499</v>
      </c>
      <c r="C240">
        <v>33.515000000000001</v>
      </c>
      <c r="D240" t="s">
        <v>458</v>
      </c>
      <c r="E240">
        <v>26874</v>
      </c>
      <c r="F240" t="str">
        <f t="shared" si="6"/>
        <v xml:space="preserve">GAZA </v>
      </c>
      <c r="G240">
        <f>IFERROR(VLOOKUP(Sheet1__2[[#This Row],[NOMBRE]],B:F,5,0),1)</f>
        <v>1.04</v>
      </c>
    </row>
    <row r="241" spans="1:7">
      <c r="A241">
        <v>7501047</v>
      </c>
      <c r="B241" t="s">
        <v>492</v>
      </c>
      <c r="C241">
        <v>5.7</v>
      </c>
      <c r="D241" t="s">
        <v>458</v>
      </c>
      <c r="E241">
        <v>26827.999999999996</v>
      </c>
      <c r="F241" t="str">
        <f t="shared" si="6"/>
        <v xml:space="preserve">GAZA </v>
      </c>
      <c r="G241">
        <f>IFERROR(VLOOKUP(Sheet1__2[[#This Row],[NOMBRE]],B:F,5,0),1)</f>
        <v>1.04</v>
      </c>
    </row>
    <row r="242" spans="1:7">
      <c r="A242">
        <v>7501007</v>
      </c>
      <c r="B242" t="s">
        <v>493</v>
      </c>
      <c r="C242">
        <v>26.7</v>
      </c>
      <c r="D242" t="s">
        <v>458</v>
      </c>
      <c r="E242">
        <v>26769</v>
      </c>
      <c r="F242" t="str">
        <f t="shared" si="6"/>
        <v xml:space="preserve">GAZA </v>
      </c>
      <c r="G242">
        <f>IFERROR(VLOOKUP(Sheet1__2[[#This Row],[NOMBRE]],B:F,5,0),1)</f>
        <v>1.04</v>
      </c>
    </row>
    <row r="243" spans="1:7">
      <c r="A243">
        <v>7500536</v>
      </c>
      <c r="B243" t="s">
        <v>495</v>
      </c>
      <c r="C243">
        <v>0</v>
      </c>
      <c r="D243" t="s">
        <v>458</v>
      </c>
      <c r="E243">
        <v>26744</v>
      </c>
      <c r="F243" t="str">
        <f t="shared" si="6"/>
        <v xml:space="preserve">GAZA </v>
      </c>
      <c r="G243">
        <f>IFERROR(VLOOKUP(Sheet1__2[[#This Row],[NOMBRE]],B:F,5,0),1)</f>
        <v>1.04</v>
      </c>
    </row>
    <row r="244" spans="1:7">
      <c r="A244">
        <v>7500721</v>
      </c>
      <c r="B244" t="s">
        <v>509</v>
      </c>
      <c r="C244">
        <v>0</v>
      </c>
      <c r="D244" t="s">
        <v>458</v>
      </c>
      <c r="E244">
        <v>26744</v>
      </c>
      <c r="F244" t="str">
        <f t="shared" si="6"/>
        <v xml:space="preserve">GAZA </v>
      </c>
      <c r="G244">
        <f>IFERROR(VLOOKUP(Sheet1__2[[#This Row],[NOMBRE]],B:F,5,0),1)</f>
        <v>1.04</v>
      </c>
    </row>
    <row r="245" spans="1:7">
      <c r="A245">
        <v>7500743</v>
      </c>
      <c r="B245" t="s">
        <v>507</v>
      </c>
      <c r="C245">
        <v>0</v>
      </c>
      <c r="D245" t="s">
        <v>458</v>
      </c>
      <c r="E245">
        <v>26744</v>
      </c>
      <c r="F245" t="str">
        <f t="shared" si="6"/>
        <v xml:space="preserve">GAZA </v>
      </c>
      <c r="G245">
        <f>IFERROR(VLOOKUP(Sheet1__2[[#This Row],[NOMBRE]],B:F,5,0),1)</f>
        <v>1.04</v>
      </c>
    </row>
    <row r="246" spans="1:7">
      <c r="A246">
        <v>7501068</v>
      </c>
      <c r="B246" t="s">
        <v>474</v>
      </c>
      <c r="C246">
        <v>37.215000000000003</v>
      </c>
      <c r="D246" t="s">
        <v>458</v>
      </c>
      <c r="E246">
        <v>26733</v>
      </c>
      <c r="F246" t="str">
        <f t="shared" si="6"/>
        <v xml:space="preserve">GAZA </v>
      </c>
      <c r="G246">
        <f>IFERROR(VLOOKUP(Sheet1__2[[#This Row],[NOMBRE]],B:F,5,0),1)</f>
        <v>1.04</v>
      </c>
    </row>
    <row r="247" spans="1:7">
      <c r="A247">
        <v>7500679</v>
      </c>
      <c r="B247" t="s">
        <v>494</v>
      </c>
      <c r="C247">
        <v>0</v>
      </c>
      <c r="D247" t="s">
        <v>458</v>
      </c>
      <c r="E247">
        <v>26643</v>
      </c>
      <c r="F247" t="str">
        <f t="shared" si="6"/>
        <v xml:space="preserve">GAZA </v>
      </c>
      <c r="G247">
        <f>IFERROR(VLOOKUP(Sheet1__2[[#This Row],[NOMBRE]],B:F,5,0),1)</f>
        <v>1.04</v>
      </c>
    </row>
    <row r="248" spans="1:7">
      <c r="A248">
        <v>7500676</v>
      </c>
      <c r="B248" t="s">
        <v>511</v>
      </c>
      <c r="C248">
        <v>0</v>
      </c>
      <c r="D248" t="s">
        <v>458</v>
      </c>
      <c r="E248">
        <v>26554.000000000004</v>
      </c>
      <c r="F248" t="str">
        <f t="shared" si="6"/>
        <v xml:space="preserve">GAZA </v>
      </c>
      <c r="G248">
        <f>IFERROR(VLOOKUP(Sheet1__2[[#This Row],[NOMBRE]],B:F,5,0),1)</f>
        <v>1.04</v>
      </c>
    </row>
    <row r="249" spans="1:7">
      <c r="A249">
        <v>7500799</v>
      </c>
      <c r="B249" t="s">
        <v>506</v>
      </c>
      <c r="C249">
        <v>113.658</v>
      </c>
      <c r="D249" t="s">
        <v>458</v>
      </c>
      <c r="E249">
        <v>26554.000000000004</v>
      </c>
      <c r="F249" t="str">
        <f t="shared" si="6"/>
        <v xml:space="preserve">GAZA </v>
      </c>
      <c r="G249">
        <f>IFERROR(VLOOKUP(Sheet1__2[[#This Row],[NOMBRE]],B:F,5,0),1)</f>
        <v>1.04</v>
      </c>
    </row>
    <row r="250" spans="1:7">
      <c r="A250">
        <v>7501045</v>
      </c>
      <c r="B250" t="s">
        <v>512</v>
      </c>
      <c r="C250">
        <v>35.520000000000003</v>
      </c>
      <c r="D250" t="s">
        <v>458</v>
      </c>
      <c r="E250">
        <v>26554.000000000004</v>
      </c>
      <c r="F250" t="str">
        <f t="shared" si="6"/>
        <v xml:space="preserve">GAZA </v>
      </c>
      <c r="G250">
        <f>IFERROR(VLOOKUP(Sheet1__2[[#This Row],[NOMBRE]],B:F,5,0),1)</f>
        <v>1.04</v>
      </c>
    </row>
    <row r="251" spans="1:7">
      <c r="A251">
        <v>7501069</v>
      </c>
      <c r="B251" t="s">
        <v>501</v>
      </c>
      <c r="C251">
        <v>62.747999999999998</v>
      </c>
      <c r="D251" t="s">
        <v>458</v>
      </c>
      <c r="E251">
        <v>26554.000000000004</v>
      </c>
      <c r="F251" t="str">
        <f t="shared" si="6"/>
        <v xml:space="preserve">GAZA </v>
      </c>
      <c r="G251">
        <f>IFERROR(VLOOKUP(Sheet1__2[[#This Row],[NOMBRE]],B:F,5,0),1)</f>
        <v>1.04</v>
      </c>
    </row>
    <row r="252" spans="1:7">
      <c r="A252">
        <v>7501046</v>
      </c>
      <c r="B252" t="s">
        <v>496</v>
      </c>
      <c r="C252">
        <v>0</v>
      </c>
      <c r="D252" t="s">
        <v>458</v>
      </c>
      <c r="E252">
        <v>26476</v>
      </c>
      <c r="F252" t="str">
        <f t="shared" si="6"/>
        <v xml:space="preserve">GAZA </v>
      </c>
      <c r="G252">
        <f>IFERROR(VLOOKUP(Sheet1__2[[#This Row],[NOMBRE]],B:F,5,0),1)</f>
        <v>1.04</v>
      </c>
    </row>
    <row r="253" spans="1:7">
      <c r="A253">
        <v>7500692</v>
      </c>
      <c r="B253" t="s">
        <v>497</v>
      </c>
      <c r="C253">
        <v>0</v>
      </c>
      <c r="D253" t="s">
        <v>458</v>
      </c>
      <c r="E253">
        <v>26389.999999999996</v>
      </c>
      <c r="F253" t="str">
        <f t="shared" si="6"/>
        <v xml:space="preserve">GAZA </v>
      </c>
      <c r="G253">
        <f>IFERROR(VLOOKUP(Sheet1__2[[#This Row],[NOMBRE]],B:F,5,0),1)</f>
        <v>1.04</v>
      </c>
    </row>
    <row r="254" spans="1:7">
      <c r="A254">
        <v>7500693</v>
      </c>
      <c r="B254" t="s">
        <v>498</v>
      </c>
      <c r="C254">
        <v>0</v>
      </c>
      <c r="D254" t="s">
        <v>458</v>
      </c>
      <c r="E254">
        <v>26385.000000000004</v>
      </c>
      <c r="F254" t="str">
        <f t="shared" si="6"/>
        <v xml:space="preserve">GAZA </v>
      </c>
      <c r="G254">
        <f>IFERROR(VLOOKUP(Sheet1__2[[#This Row],[NOMBRE]],B:F,5,0),1)</f>
        <v>1.04</v>
      </c>
    </row>
    <row r="255" spans="1:7">
      <c r="A255">
        <v>7500438</v>
      </c>
      <c r="B255" t="s">
        <v>500</v>
      </c>
      <c r="C255">
        <v>0</v>
      </c>
      <c r="D255" t="s">
        <v>458</v>
      </c>
      <c r="E255">
        <v>25639.999999999996</v>
      </c>
      <c r="F255" t="str">
        <f t="shared" si="6"/>
        <v xml:space="preserve">GAZA </v>
      </c>
      <c r="G255">
        <f>IFERROR(VLOOKUP(Sheet1__2[[#This Row],[NOMBRE]],B:F,5,0),1)</f>
        <v>1.04</v>
      </c>
    </row>
    <row r="256" spans="1:7">
      <c r="A256">
        <v>7501001</v>
      </c>
      <c r="B256" t="s">
        <v>505</v>
      </c>
      <c r="C256">
        <v>41.723999999999997</v>
      </c>
      <c r="D256" t="s">
        <v>458</v>
      </c>
      <c r="E256">
        <v>25319</v>
      </c>
      <c r="F256" t="str">
        <f t="shared" si="6"/>
        <v xml:space="preserve">GAZA </v>
      </c>
      <c r="G256">
        <f>IFERROR(VLOOKUP(Sheet1__2[[#This Row],[NOMBRE]],B:F,5,0),1)</f>
        <v>1.04</v>
      </c>
    </row>
    <row r="257" spans="1:7">
      <c r="A257">
        <v>7500678</v>
      </c>
      <c r="B257" t="s">
        <v>508</v>
      </c>
      <c r="C257">
        <v>0</v>
      </c>
      <c r="D257" t="s">
        <v>458</v>
      </c>
      <c r="E257">
        <v>25159</v>
      </c>
      <c r="F257" t="str">
        <f t="shared" si="6"/>
        <v xml:space="preserve">GAZA </v>
      </c>
      <c r="G257">
        <f>IFERROR(VLOOKUP(Sheet1__2[[#This Row],[NOMBRE]],B:F,5,0),1)</f>
        <v>1.04</v>
      </c>
    </row>
    <row r="258" spans="1:7">
      <c r="A258">
        <v>7500527</v>
      </c>
      <c r="B258" t="s">
        <v>510</v>
      </c>
      <c r="C258">
        <v>0</v>
      </c>
      <c r="D258" t="s">
        <v>458</v>
      </c>
      <c r="E258">
        <v>24986</v>
      </c>
      <c r="F258" t="str">
        <f t="shared" si="6"/>
        <v xml:space="preserve">GAZA </v>
      </c>
      <c r="G258">
        <f>IFERROR(VLOOKUP(Sheet1__2[[#This Row],[NOMBRE]],B:F,5,0),1)</f>
        <v>1.04</v>
      </c>
    </row>
    <row r="259" spans="1:7">
      <c r="A259">
        <v>7500798</v>
      </c>
      <c r="B259" t="s">
        <v>514</v>
      </c>
      <c r="C259">
        <v>50</v>
      </c>
      <c r="D259" t="s">
        <v>458</v>
      </c>
      <c r="E259">
        <v>24554</v>
      </c>
      <c r="F259" t="str">
        <f t="shared" si="6"/>
        <v xml:space="preserve">GAZA </v>
      </c>
      <c r="G259">
        <f>IFERROR(VLOOKUP(Sheet1__2[[#This Row],[NOMBRE]],B:F,5,0),1)</f>
        <v>1.04</v>
      </c>
    </row>
    <row r="260" spans="1:7">
      <c r="A260">
        <v>7500442</v>
      </c>
      <c r="B260" t="s">
        <v>513</v>
      </c>
      <c r="C260">
        <v>0</v>
      </c>
      <c r="D260" t="s">
        <v>458</v>
      </c>
      <c r="E260">
        <v>24364</v>
      </c>
      <c r="F260" t="str">
        <f t="shared" si="6"/>
        <v xml:space="preserve">GAZA </v>
      </c>
      <c r="G260">
        <f>IFERROR(VLOOKUP(Sheet1__2[[#This Row],[NOMBRE]],B:F,5,0),1)</f>
        <v>1.04</v>
      </c>
    </row>
    <row r="261" spans="1:7">
      <c r="A261">
        <v>7500744</v>
      </c>
      <c r="B261" t="s">
        <v>515</v>
      </c>
      <c r="C261">
        <v>0</v>
      </c>
      <c r="D261" t="s">
        <v>458</v>
      </c>
      <c r="E261">
        <v>24364</v>
      </c>
      <c r="F261" t="str">
        <f t="shared" si="6"/>
        <v xml:space="preserve">GAZA </v>
      </c>
      <c r="G261">
        <f>IFERROR(VLOOKUP(Sheet1__2[[#This Row],[NOMBRE]],B:F,5,0),1)</f>
        <v>1.04</v>
      </c>
    </row>
    <row r="262" spans="1:7">
      <c r="A262">
        <v>7501066</v>
      </c>
      <c r="B262" t="s">
        <v>516</v>
      </c>
      <c r="C262">
        <v>141.24</v>
      </c>
      <c r="D262" t="s">
        <v>458</v>
      </c>
      <c r="E262">
        <v>24174</v>
      </c>
      <c r="F262" t="str">
        <f t="shared" si="6"/>
        <v xml:space="preserve">GAZA </v>
      </c>
      <c r="G262">
        <f>IFERROR(VLOOKUP(Sheet1__2[[#This Row],[NOMBRE]],B:F,5,0),1)</f>
        <v>1.04</v>
      </c>
    </row>
    <row r="263" spans="1:7">
      <c r="A263">
        <v>7500584</v>
      </c>
      <c r="B263" t="s">
        <v>517</v>
      </c>
      <c r="C263">
        <v>53.29</v>
      </c>
      <c r="D263" t="s">
        <v>458</v>
      </c>
      <c r="E263">
        <v>22931</v>
      </c>
      <c r="F263" t="str">
        <f t="shared" si="6"/>
        <v xml:space="preserve">GAZA </v>
      </c>
      <c r="G263">
        <f>IFERROR(VLOOKUP(Sheet1__2[[#This Row],[NOMBRE]],B:F,5,0),1)</f>
        <v>1.04</v>
      </c>
    </row>
    <row r="264" spans="1:7">
      <c r="A264">
        <v>7501087</v>
      </c>
      <c r="B264" t="s">
        <v>520</v>
      </c>
      <c r="C264">
        <v>149.44499999999999</v>
      </c>
      <c r="D264" t="s">
        <v>458</v>
      </c>
      <c r="E264">
        <v>22164</v>
      </c>
      <c r="F264" t="str">
        <f t="shared" ref="F264:F327" si="7">IFERROR(IF(LEFT(B264,4)="TELA",LEFT(REPLACE(B264,1,9,""),FIND(" ",REPLACE(B264,1,9,""),1)),LEFT(B264,FIND(" ",B264,1))),0)</f>
        <v xml:space="preserve">GAZA </v>
      </c>
      <c r="G264">
        <f>IFERROR(VLOOKUP(Sheet1__2[[#This Row],[NOMBRE]],B:F,5,0),1)</f>
        <v>1.04</v>
      </c>
    </row>
    <row r="265" spans="1:7">
      <c r="A265">
        <v>7500552</v>
      </c>
      <c r="B265" t="s">
        <v>521</v>
      </c>
      <c r="C265">
        <v>0</v>
      </c>
      <c r="D265" t="s">
        <v>458</v>
      </c>
      <c r="E265">
        <v>21844</v>
      </c>
      <c r="F265" t="str">
        <f t="shared" si="7"/>
        <v xml:space="preserve">GAZA </v>
      </c>
      <c r="G265">
        <f>IFERROR(VLOOKUP(Sheet1__2[[#This Row],[NOMBRE]],B:F,5,0),1)</f>
        <v>1.04</v>
      </c>
    </row>
    <row r="266" spans="1:7">
      <c r="A266">
        <v>7501067</v>
      </c>
      <c r="B266" t="s">
        <v>522</v>
      </c>
      <c r="C266">
        <v>46.332999999999998</v>
      </c>
      <c r="D266" t="s">
        <v>458</v>
      </c>
      <c r="E266">
        <v>21654</v>
      </c>
      <c r="F266" t="str">
        <f t="shared" si="7"/>
        <v xml:space="preserve">GAZA </v>
      </c>
      <c r="G266">
        <f>IFERROR(VLOOKUP(Sheet1__2[[#This Row],[NOMBRE]],B:F,5,0),1)</f>
        <v>1.04</v>
      </c>
    </row>
    <row r="267" spans="1:7">
      <c r="A267">
        <v>6504748</v>
      </c>
      <c r="B267" t="s">
        <v>518</v>
      </c>
      <c r="C267">
        <v>1343.02</v>
      </c>
      <c r="D267" t="s">
        <v>519</v>
      </c>
      <c r="E267">
        <v>20833</v>
      </c>
      <c r="F267" t="str">
        <f t="shared" si="7"/>
        <v xml:space="preserve">NEOPRENO </v>
      </c>
      <c r="G267">
        <f>IFERROR(VLOOKUP(Sheet1__2[[#This Row],[NOMBRE]],B:F,5,0),1)</f>
        <v>1</v>
      </c>
    </row>
    <row r="268" spans="1:7">
      <c r="A268">
        <v>6003052</v>
      </c>
      <c r="B268" t="s">
        <v>523</v>
      </c>
      <c r="C268">
        <v>0</v>
      </c>
      <c r="D268" t="s">
        <v>458</v>
      </c>
      <c r="E268">
        <v>18900</v>
      </c>
      <c r="F268" t="str">
        <f t="shared" si="7"/>
        <v xml:space="preserve">HILAZA </v>
      </c>
      <c r="G268">
        <f>IFERROR(VLOOKUP(Sheet1__2[[#This Row],[NOMBRE]],B:F,5,0),1)</f>
        <v>1</v>
      </c>
    </row>
    <row r="269" spans="1:7">
      <c r="A269">
        <v>6503440</v>
      </c>
      <c r="B269" t="s">
        <v>524</v>
      </c>
      <c r="C269">
        <v>1191.25</v>
      </c>
      <c r="D269" t="s">
        <v>519</v>
      </c>
      <c r="E269">
        <v>15330.000000000002</v>
      </c>
      <c r="F269" t="str">
        <f t="shared" si="7"/>
        <v xml:space="preserve">POWERNET </v>
      </c>
      <c r="G269">
        <f>IFERROR(VLOOKUP(Sheet1__2[[#This Row],[NOMBRE]],B:F,5,0),1)</f>
        <v>1</v>
      </c>
    </row>
    <row r="270" spans="1:7">
      <c r="A270">
        <v>6509617</v>
      </c>
      <c r="B270" t="s">
        <v>525</v>
      </c>
      <c r="C270">
        <v>893.57</v>
      </c>
      <c r="D270" t="s">
        <v>519</v>
      </c>
      <c r="E270">
        <v>15330.000000000002</v>
      </c>
      <c r="F270" t="str">
        <f t="shared" si="7"/>
        <v xml:space="preserve">POWERNET </v>
      </c>
      <c r="G270">
        <f>IFERROR(VLOOKUP(Sheet1__2[[#This Row],[NOMBRE]],B:F,5,0),1)</f>
        <v>1</v>
      </c>
    </row>
    <row r="271" spans="1:7">
      <c r="A271">
        <v>6508307</v>
      </c>
      <c r="B271" t="s">
        <v>2996</v>
      </c>
      <c r="C271">
        <v>0</v>
      </c>
      <c r="D271" t="s">
        <v>519</v>
      </c>
      <c r="E271">
        <v>11700</v>
      </c>
      <c r="F271" t="str">
        <f t="shared" si="7"/>
        <v xml:space="preserve">IGOR </v>
      </c>
      <c r="G271">
        <f>IFERROR(VLOOKUP(Sheet1__2[[#This Row],[NOMBRE]],B:F,5,0),1)</f>
        <v>1.03</v>
      </c>
    </row>
    <row r="272" spans="1:7">
      <c r="A272">
        <v>6509178</v>
      </c>
      <c r="B272" t="s">
        <v>2999</v>
      </c>
      <c r="C272">
        <v>471.54199999999997</v>
      </c>
      <c r="D272" t="s">
        <v>519</v>
      </c>
      <c r="E272">
        <v>11585</v>
      </c>
      <c r="F272" t="str">
        <f t="shared" si="7"/>
        <v xml:space="preserve">AZALEA </v>
      </c>
      <c r="G272">
        <f>IFERROR(VLOOKUP(Sheet1__2[[#This Row],[NOMBRE]],B:F,5,0),1)</f>
        <v>1.04</v>
      </c>
    </row>
    <row r="273" spans="1:7">
      <c r="A273">
        <v>6504791</v>
      </c>
      <c r="B273" t="s">
        <v>2993</v>
      </c>
      <c r="C273">
        <v>10126.17</v>
      </c>
      <c r="D273" t="s">
        <v>519</v>
      </c>
      <c r="E273">
        <v>10925</v>
      </c>
      <c r="F273" t="str">
        <f t="shared" si="7"/>
        <v xml:space="preserve">GAVIOTA </v>
      </c>
      <c r="G273">
        <f>IFERROR(VLOOKUP(Sheet1__2[[#This Row],[NOMBRE]],B:F,5,0),1)</f>
        <v>1.03</v>
      </c>
    </row>
    <row r="274" spans="1:7">
      <c r="A274">
        <v>6508008</v>
      </c>
      <c r="B274" t="s">
        <v>2844</v>
      </c>
      <c r="C274">
        <v>175.05</v>
      </c>
      <c r="D274" t="s">
        <v>519</v>
      </c>
      <c r="E274">
        <v>10901</v>
      </c>
      <c r="F274" t="str">
        <f t="shared" si="7"/>
        <v xml:space="preserve">OSAKA </v>
      </c>
      <c r="G274">
        <f>IFERROR(VLOOKUP(Sheet1__2[[#This Row],[NOMBRE]],B:F,5,0),1)</f>
        <v>1.04</v>
      </c>
    </row>
    <row r="275" spans="1:7">
      <c r="A275">
        <v>6510859</v>
      </c>
      <c r="B275" t="s">
        <v>2975</v>
      </c>
      <c r="C275">
        <v>0</v>
      </c>
      <c r="D275" t="s">
        <v>519</v>
      </c>
      <c r="E275">
        <v>10899</v>
      </c>
      <c r="F275" t="str">
        <f t="shared" si="7"/>
        <v xml:space="preserve">LIRIO </v>
      </c>
      <c r="G275">
        <f>IFERROR(VLOOKUP(Sheet1__2[[#This Row],[NOMBRE]],B:F,5,0),1)</f>
        <v>1.04</v>
      </c>
    </row>
    <row r="276" spans="1:7">
      <c r="A276">
        <v>6510862</v>
      </c>
      <c r="B276" t="s">
        <v>2974</v>
      </c>
      <c r="C276">
        <v>0</v>
      </c>
      <c r="D276" t="s">
        <v>519</v>
      </c>
      <c r="E276">
        <v>10899</v>
      </c>
      <c r="F276" t="str">
        <f t="shared" si="7"/>
        <v xml:space="preserve">LIRIO </v>
      </c>
      <c r="G276">
        <f>IFERROR(VLOOKUP(Sheet1__2[[#This Row],[NOMBRE]],B:F,5,0),1)</f>
        <v>1.04</v>
      </c>
    </row>
    <row r="277" spans="1:7">
      <c r="A277">
        <v>6510863</v>
      </c>
      <c r="B277" t="s">
        <v>2976</v>
      </c>
      <c r="C277">
        <v>0</v>
      </c>
      <c r="D277" t="s">
        <v>519</v>
      </c>
      <c r="E277">
        <v>10899</v>
      </c>
      <c r="F277" t="str">
        <f t="shared" si="7"/>
        <v xml:space="preserve">LIRIO </v>
      </c>
      <c r="G277">
        <f>IFERROR(VLOOKUP(Sheet1__2[[#This Row],[NOMBRE]],B:F,5,0),1)</f>
        <v>1.04</v>
      </c>
    </row>
    <row r="278" spans="1:7">
      <c r="A278">
        <v>6510864</v>
      </c>
      <c r="B278" t="s">
        <v>2972</v>
      </c>
      <c r="C278">
        <v>0</v>
      </c>
      <c r="D278" t="s">
        <v>519</v>
      </c>
      <c r="E278">
        <v>10899</v>
      </c>
      <c r="F278" t="str">
        <f t="shared" si="7"/>
        <v xml:space="preserve">LIRIO </v>
      </c>
      <c r="G278">
        <f>IFERROR(VLOOKUP(Sheet1__2[[#This Row],[NOMBRE]],B:F,5,0),1)</f>
        <v>1.04</v>
      </c>
    </row>
    <row r="279" spans="1:7">
      <c r="A279">
        <v>6509177</v>
      </c>
      <c r="B279" t="s">
        <v>2997</v>
      </c>
      <c r="C279">
        <v>672.096</v>
      </c>
      <c r="D279" t="s">
        <v>519</v>
      </c>
      <c r="E279">
        <v>10833</v>
      </c>
      <c r="F279" t="str">
        <f t="shared" si="7"/>
        <v xml:space="preserve">AZALEA </v>
      </c>
      <c r="G279">
        <f>IFERROR(VLOOKUP(Sheet1__2[[#This Row],[NOMBRE]],B:F,5,0),1)</f>
        <v>1.04</v>
      </c>
    </row>
    <row r="280" spans="1:7">
      <c r="A280">
        <v>6508985</v>
      </c>
      <c r="B280" t="s">
        <v>2827</v>
      </c>
      <c r="C280">
        <v>2951.8879999999999</v>
      </c>
      <c r="D280" t="s">
        <v>519</v>
      </c>
      <c r="E280">
        <v>10812</v>
      </c>
      <c r="F280" t="str">
        <f t="shared" si="7"/>
        <v xml:space="preserve">KIOTO </v>
      </c>
      <c r="G280">
        <f>IFERROR(VLOOKUP(Sheet1__2[[#This Row],[NOMBRE]],B:F,5,0),1)</f>
        <v>1.1000000000000001</v>
      </c>
    </row>
    <row r="281" spans="1:7">
      <c r="A281">
        <v>6510784</v>
      </c>
      <c r="B281" t="s">
        <v>3002</v>
      </c>
      <c r="C281">
        <v>0</v>
      </c>
      <c r="D281" t="s">
        <v>519</v>
      </c>
      <c r="E281">
        <v>10807</v>
      </c>
      <c r="F281" t="str">
        <f t="shared" si="7"/>
        <v xml:space="preserve">AZALEA </v>
      </c>
      <c r="G281">
        <f>IFERROR(VLOOKUP(Sheet1__2[[#This Row],[NOMBRE]],B:F,5,0),1)</f>
        <v>1.04</v>
      </c>
    </row>
    <row r="282" spans="1:7">
      <c r="A282">
        <v>6510786</v>
      </c>
      <c r="B282" t="s">
        <v>3000</v>
      </c>
      <c r="C282">
        <v>0</v>
      </c>
      <c r="D282" t="s">
        <v>519</v>
      </c>
      <c r="E282">
        <v>10807</v>
      </c>
      <c r="F282" t="str">
        <f t="shared" si="7"/>
        <v xml:space="preserve">AZALEA </v>
      </c>
      <c r="G282">
        <f>IFERROR(VLOOKUP(Sheet1__2[[#This Row],[NOMBRE]],B:F,5,0),1)</f>
        <v>1.04</v>
      </c>
    </row>
    <row r="283" spans="1:7">
      <c r="A283">
        <v>6510787</v>
      </c>
      <c r="B283" t="s">
        <v>3001</v>
      </c>
      <c r="C283">
        <v>0</v>
      </c>
      <c r="D283" t="s">
        <v>519</v>
      </c>
      <c r="E283">
        <v>10807</v>
      </c>
      <c r="F283" t="str">
        <f t="shared" si="7"/>
        <v xml:space="preserve">AZALEA </v>
      </c>
      <c r="G283">
        <f>IFERROR(VLOOKUP(Sheet1__2[[#This Row],[NOMBRE]],B:F,5,0),1)</f>
        <v>1.04</v>
      </c>
    </row>
    <row r="284" spans="1:7">
      <c r="A284">
        <v>6509067</v>
      </c>
      <c r="B284" t="s">
        <v>2821</v>
      </c>
      <c r="C284">
        <v>2060.5479999999998</v>
      </c>
      <c r="D284" t="s">
        <v>519</v>
      </c>
      <c r="E284">
        <v>10694</v>
      </c>
      <c r="F284" t="str">
        <f t="shared" si="7"/>
        <v xml:space="preserve">KIOTO </v>
      </c>
      <c r="G284">
        <f>IFERROR(VLOOKUP(Sheet1__2[[#This Row],[NOMBRE]],B:F,5,0),1)</f>
        <v>1.1000000000000001</v>
      </c>
    </row>
    <row r="285" spans="1:7">
      <c r="A285">
        <v>6509070</v>
      </c>
      <c r="B285" t="s">
        <v>2828</v>
      </c>
      <c r="C285">
        <v>351.71100000000001</v>
      </c>
      <c r="D285" t="s">
        <v>519</v>
      </c>
      <c r="E285">
        <v>10694</v>
      </c>
      <c r="F285" t="str">
        <f t="shared" si="7"/>
        <v xml:space="preserve">KIOTO </v>
      </c>
      <c r="G285">
        <f>IFERROR(VLOOKUP(Sheet1__2[[#This Row],[NOMBRE]],B:F,5,0),1)</f>
        <v>1.1000000000000001</v>
      </c>
    </row>
    <row r="286" spans="1:7">
      <c r="A286">
        <v>6509071</v>
      </c>
      <c r="B286" t="s">
        <v>2822</v>
      </c>
      <c r="C286">
        <v>77.555999999999997</v>
      </c>
      <c r="D286" t="s">
        <v>519</v>
      </c>
      <c r="E286">
        <v>10694</v>
      </c>
      <c r="F286" t="str">
        <f t="shared" si="7"/>
        <v xml:space="preserve">KIOTO </v>
      </c>
      <c r="G286">
        <f>IFERROR(VLOOKUP(Sheet1__2[[#This Row],[NOMBRE]],B:F,5,0),1)</f>
        <v>1.1000000000000001</v>
      </c>
    </row>
    <row r="287" spans="1:7">
      <c r="A287">
        <v>6509081</v>
      </c>
      <c r="B287" t="s">
        <v>2824</v>
      </c>
      <c r="C287">
        <v>27.45</v>
      </c>
      <c r="D287" t="s">
        <v>519</v>
      </c>
      <c r="E287">
        <v>10694</v>
      </c>
      <c r="F287" t="str">
        <f t="shared" si="7"/>
        <v xml:space="preserve">KIOTO </v>
      </c>
      <c r="G287">
        <f>IFERROR(VLOOKUP(Sheet1__2[[#This Row],[NOMBRE]],B:F,5,0),1)</f>
        <v>1.1000000000000001</v>
      </c>
    </row>
    <row r="288" spans="1:7">
      <c r="A288">
        <v>6509083</v>
      </c>
      <c r="B288" t="s">
        <v>2825</v>
      </c>
      <c r="C288">
        <v>345.06700000000001</v>
      </c>
      <c r="D288" t="s">
        <v>519</v>
      </c>
      <c r="E288">
        <v>10694</v>
      </c>
      <c r="F288" t="str">
        <f t="shared" si="7"/>
        <v xml:space="preserve">KIOTO </v>
      </c>
      <c r="G288">
        <f>IFERROR(VLOOKUP(Sheet1__2[[#This Row],[NOMBRE]],B:F,5,0),1)</f>
        <v>1.1000000000000001</v>
      </c>
    </row>
    <row r="289" spans="1:7">
      <c r="A289">
        <v>6509086</v>
      </c>
      <c r="B289" t="s">
        <v>2826</v>
      </c>
      <c r="C289">
        <v>837.18299999999999</v>
      </c>
      <c r="D289" t="s">
        <v>519</v>
      </c>
      <c r="E289">
        <v>10694</v>
      </c>
      <c r="F289" t="str">
        <f t="shared" si="7"/>
        <v xml:space="preserve">KIOTO </v>
      </c>
      <c r="G289">
        <f>IFERROR(VLOOKUP(Sheet1__2[[#This Row],[NOMBRE]],B:F,5,0),1)</f>
        <v>1.1000000000000001</v>
      </c>
    </row>
    <row r="290" spans="1:7">
      <c r="A290">
        <v>6509890</v>
      </c>
      <c r="B290" t="s">
        <v>2814</v>
      </c>
      <c r="C290">
        <v>505.32</v>
      </c>
      <c r="D290" t="s">
        <v>519</v>
      </c>
      <c r="E290">
        <v>10694</v>
      </c>
      <c r="F290" t="str">
        <f t="shared" si="7"/>
        <v xml:space="preserve">KIOTO </v>
      </c>
      <c r="G290">
        <f>IFERROR(VLOOKUP(Sheet1__2[[#This Row],[NOMBRE]],B:F,5,0),1)</f>
        <v>1.1000000000000001</v>
      </c>
    </row>
    <row r="291" spans="1:7">
      <c r="A291">
        <v>6509897</v>
      </c>
      <c r="B291" t="s">
        <v>2818</v>
      </c>
      <c r="C291">
        <v>647.33000000000004</v>
      </c>
      <c r="D291" t="s">
        <v>519</v>
      </c>
      <c r="E291">
        <v>10694</v>
      </c>
      <c r="F291" t="str">
        <f t="shared" si="7"/>
        <v xml:space="preserve">KIOTO </v>
      </c>
      <c r="G291">
        <f>IFERROR(VLOOKUP(Sheet1__2[[#This Row],[NOMBRE]],B:F,5,0),1)</f>
        <v>1.1000000000000001</v>
      </c>
    </row>
    <row r="292" spans="1:7">
      <c r="A292">
        <v>6509900</v>
      </c>
      <c r="B292" t="s">
        <v>2819</v>
      </c>
      <c r="C292">
        <v>432.42</v>
      </c>
      <c r="D292" t="s">
        <v>519</v>
      </c>
      <c r="E292">
        <v>10694</v>
      </c>
      <c r="F292" t="str">
        <f t="shared" si="7"/>
        <v xml:space="preserve">KIOTO </v>
      </c>
      <c r="G292">
        <f>IFERROR(VLOOKUP(Sheet1__2[[#This Row],[NOMBRE]],B:F,5,0),1)</f>
        <v>1.1000000000000001</v>
      </c>
    </row>
    <row r="293" spans="1:7">
      <c r="A293">
        <v>6510842</v>
      </c>
      <c r="B293" t="s">
        <v>528</v>
      </c>
      <c r="C293">
        <v>0</v>
      </c>
      <c r="D293" t="s">
        <v>519</v>
      </c>
      <c r="E293">
        <v>10694</v>
      </c>
      <c r="F293" t="str">
        <f t="shared" si="7"/>
        <v xml:space="preserve">KIOTO </v>
      </c>
      <c r="G293">
        <f>IFERROR(VLOOKUP(Sheet1__2[[#This Row],[NOMBRE]],B:F,5,0),1)</f>
        <v>1.1000000000000001</v>
      </c>
    </row>
    <row r="294" spans="1:7">
      <c r="A294">
        <v>6510843</v>
      </c>
      <c r="B294" t="s">
        <v>529</v>
      </c>
      <c r="C294">
        <v>0</v>
      </c>
      <c r="D294" t="s">
        <v>519</v>
      </c>
      <c r="E294">
        <v>10694</v>
      </c>
      <c r="F294" t="str">
        <f t="shared" si="7"/>
        <v xml:space="preserve">KIOTO </v>
      </c>
      <c r="G294">
        <f>IFERROR(VLOOKUP(Sheet1__2[[#This Row],[NOMBRE]],B:F,5,0),1)</f>
        <v>1.1000000000000001</v>
      </c>
    </row>
    <row r="295" spans="1:7">
      <c r="A295">
        <v>6510844</v>
      </c>
      <c r="B295" t="s">
        <v>530</v>
      </c>
      <c r="C295">
        <v>0</v>
      </c>
      <c r="D295" t="s">
        <v>519</v>
      </c>
      <c r="E295">
        <v>10694</v>
      </c>
      <c r="F295" t="str">
        <f t="shared" si="7"/>
        <v xml:space="preserve">KIOTO </v>
      </c>
      <c r="G295">
        <f>IFERROR(VLOOKUP(Sheet1__2[[#This Row],[NOMBRE]],B:F,5,0),1)</f>
        <v>1.1000000000000001</v>
      </c>
    </row>
    <row r="296" spans="1:7">
      <c r="A296">
        <v>6510845</v>
      </c>
      <c r="B296" t="s">
        <v>531</v>
      </c>
      <c r="C296">
        <v>0</v>
      </c>
      <c r="D296" t="s">
        <v>519</v>
      </c>
      <c r="E296">
        <v>10694</v>
      </c>
      <c r="F296" t="str">
        <f t="shared" si="7"/>
        <v xml:space="preserve">KIOTO </v>
      </c>
      <c r="G296">
        <f>IFERROR(VLOOKUP(Sheet1__2[[#This Row],[NOMBRE]],B:F,5,0),1)</f>
        <v>1.1000000000000001</v>
      </c>
    </row>
    <row r="297" spans="1:7">
      <c r="A297">
        <v>6510846</v>
      </c>
      <c r="B297" t="s">
        <v>532</v>
      </c>
      <c r="C297">
        <v>0</v>
      </c>
      <c r="D297" t="s">
        <v>519</v>
      </c>
      <c r="E297">
        <v>10694</v>
      </c>
      <c r="F297" t="str">
        <f t="shared" si="7"/>
        <v xml:space="preserve">KIOTO </v>
      </c>
      <c r="G297">
        <f>IFERROR(VLOOKUP(Sheet1__2[[#This Row],[NOMBRE]],B:F,5,0),1)</f>
        <v>1.1000000000000001</v>
      </c>
    </row>
    <row r="298" spans="1:7">
      <c r="A298">
        <v>6510848</v>
      </c>
      <c r="B298" t="s">
        <v>533</v>
      </c>
      <c r="C298">
        <v>0</v>
      </c>
      <c r="D298" t="s">
        <v>519</v>
      </c>
      <c r="E298">
        <v>10694</v>
      </c>
      <c r="F298" t="str">
        <f t="shared" si="7"/>
        <v xml:space="preserve">KIOTO </v>
      </c>
      <c r="G298">
        <f>IFERROR(VLOOKUP(Sheet1__2[[#This Row],[NOMBRE]],B:F,5,0),1)</f>
        <v>1.1000000000000001</v>
      </c>
    </row>
    <row r="299" spans="1:7">
      <c r="A299">
        <v>6510849</v>
      </c>
      <c r="B299" t="s">
        <v>534</v>
      </c>
      <c r="C299">
        <v>0</v>
      </c>
      <c r="D299" t="s">
        <v>519</v>
      </c>
      <c r="E299">
        <v>10694</v>
      </c>
      <c r="F299" t="str">
        <f t="shared" si="7"/>
        <v xml:space="preserve">KIOTO </v>
      </c>
      <c r="G299">
        <f>IFERROR(VLOOKUP(Sheet1__2[[#This Row],[NOMBRE]],B:F,5,0),1)</f>
        <v>1.1000000000000001</v>
      </c>
    </row>
    <row r="300" spans="1:7">
      <c r="A300">
        <v>6510850</v>
      </c>
      <c r="B300" t="s">
        <v>535</v>
      </c>
      <c r="C300">
        <v>0</v>
      </c>
      <c r="D300" t="s">
        <v>519</v>
      </c>
      <c r="E300">
        <v>10694</v>
      </c>
      <c r="F300" t="str">
        <f t="shared" si="7"/>
        <v xml:space="preserve">KIOTO </v>
      </c>
      <c r="G300">
        <f>IFERROR(VLOOKUP(Sheet1__2[[#This Row],[NOMBRE]],B:F,5,0),1)</f>
        <v>1.1000000000000001</v>
      </c>
    </row>
    <row r="301" spans="1:7">
      <c r="A301">
        <v>6510851</v>
      </c>
      <c r="B301" t="s">
        <v>536</v>
      </c>
      <c r="C301">
        <v>0</v>
      </c>
      <c r="D301" t="s">
        <v>519</v>
      </c>
      <c r="E301">
        <v>10694</v>
      </c>
      <c r="F301" t="str">
        <f t="shared" si="7"/>
        <v xml:space="preserve">KIOTO </v>
      </c>
      <c r="G301">
        <f>IFERROR(VLOOKUP(Sheet1__2[[#This Row],[NOMBRE]],B:F,5,0),1)</f>
        <v>1.1000000000000001</v>
      </c>
    </row>
    <row r="302" spans="1:7">
      <c r="A302">
        <v>6510853</v>
      </c>
      <c r="B302" t="s">
        <v>537</v>
      </c>
      <c r="C302">
        <v>0</v>
      </c>
      <c r="D302" t="s">
        <v>519</v>
      </c>
      <c r="E302">
        <v>10694</v>
      </c>
      <c r="F302" t="str">
        <f t="shared" si="7"/>
        <v xml:space="preserve">KIOTO </v>
      </c>
      <c r="G302">
        <f>IFERROR(VLOOKUP(Sheet1__2[[#This Row],[NOMBRE]],B:F,5,0),1)</f>
        <v>1.1000000000000001</v>
      </c>
    </row>
    <row r="303" spans="1:7">
      <c r="A303">
        <v>6510854</v>
      </c>
      <c r="B303" t="s">
        <v>538</v>
      </c>
      <c r="C303">
        <v>0</v>
      </c>
      <c r="D303" t="s">
        <v>519</v>
      </c>
      <c r="E303">
        <v>10694</v>
      </c>
      <c r="F303" t="str">
        <f t="shared" si="7"/>
        <v xml:space="preserve">KIOTO </v>
      </c>
      <c r="G303">
        <f>IFERROR(VLOOKUP(Sheet1__2[[#This Row],[NOMBRE]],B:F,5,0),1)</f>
        <v>1.1000000000000001</v>
      </c>
    </row>
    <row r="304" spans="1:7">
      <c r="A304">
        <v>6510785</v>
      </c>
      <c r="B304" t="s">
        <v>3003</v>
      </c>
      <c r="C304">
        <v>0</v>
      </c>
      <c r="D304" t="s">
        <v>519</v>
      </c>
      <c r="E304">
        <v>10592</v>
      </c>
      <c r="F304" t="str">
        <f t="shared" si="7"/>
        <v xml:space="preserve">AZALEA </v>
      </c>
      <c r="G304">
        <f>IFERROR(VLOOKUP(Sheet1__2[[#This Row],[NOMBRE]],B:F,5,0),1)</f>
        <v>1.04</v>
      </c>
    </row>
    <row r="305" spans="1:7">
      <c r="A305">
        <v>6509556</v>
      </c>
      <c r="B305" t="s">
        <v>2796</v>
      </c>
      <c r="C305">
        <v>2796.248</v>
      </c>
      <c r="D305" t="s">
        <v>519</v>
      </c>
      <c r="E305">
        <v>10299</v>
      </c>
      <c r="F305" t="str">
        <f t="shared" si="7"/>
        <v xml:space="preserve">DANNA </v>
      </c>
      <c r="G305">
        <f>IFERROR(VLOOKUP(Sheet1__2[[#This Row],[NOMBRE]],B:F,5,0),1)</f>
        <v>1.07</v>
      </c>
    </row>
    <row r="306" spans="1:7">
      <c r="A306">
        <v>6510776</v>
      </c>
      <c r="B306" t="s">
        <v>2942</v>
      </c>
      <c r="C306">
        <v>0</v>
      </c>
      <c r="D306" t="s">
        <v>519</v>
      </c>
      <c r="E306">
        <v>10278</v>
      </c>
      <c r="F306" t="str">
        <f t="shared" si="7"/>
        <v xml:space="preserve">ANA </v>
      </c>
      <c r="G306">
        <f>IFERROR(VLOOKUP(Sheet1__2[[#This Row],[NOMBRE]],B:F,5,0),1)</f>
        <v>1.04</v>
      </c>
    </row>
    <row r="307" spans="1:7">
      <c r="A307">
        <v>6510779</v>
      </c>
      <c r="B307" t="s">
        <v>541</v>
      </c>
      <c r="C307">
        <v>0</v>
      </c>
      <c r="D307" t="s">
        <v>519</v>
      </c>
      <c r="E307">
        <v>10278</v>
      </c>
      <c r="F307" t="str">
        <f t="shared" si="7"/>
        <v xml:space="preserve">ANA </v>
      </c>
      <c r="G307">
        <f>IFERROR(VLOOKUP(Sheet1__2[[#This Row],[NOMBRE]],B:F,5,0),1)</f>
        <v>1.04</v>
      </c>
    </row>
    <row r="308" spans="1:7">
      <c r="A308">
        <v>6510780</v>
      </c>
      <c r="B308" t="s">
        <v>2940</v>
      </c>
      <c r="C308">
        <v>0</v>
      </c>
      <c r="D308" t="s">
        <v>519</v>
      </c>
      <c r="E308">
        <v>10278</v>
      </c>
      <c r="F308" t="str">
        <f t="shared" si="7"/>
        <v xml:space="preserve">ANA </v>
      </c>
      <c r="G308">
        <f>IFERROR(VLOOKUP(Sheet1__2[[#This Row],[NOMBRE]],B:F,5,0),1)</f>
        <v>1.04</v>
      </c>
    </row>
    <row r="309" spans="1:7">
      <c r="A309">
        <v>6510781</v>
      </c>
      <c r="B309" t="s">
        <v>2941</v>
      </c>
      <c r="C309">
        <v>0</v>
      </c>
      <c r="D309" t="s">
        <v>519</v>
      </c>
      <c r="E309">
        <v>10278</v>
      </c>
      <c r="F309" t="str">
        <f t="shared" si="7"/>
        <v xml:space="preserve">ANA </v>
      </c>
      <c r="G309">
        <f>IFERROR(VLOOKUP(Sheet1__2[[#This Row],[NOMBRE]],B:F,5,0),1)</f>
        <v>1.04</v>
      </c>
    </row>
    <row r="310" spans="1:7">
      <c r="A310">
        <v>6510782</v>
      </c>
      <c r="B310" t="s">
        <v>2943</v>
      </c>
      <c r="C310">
        <v>0</v>
      </c>
      <c r="D310" t="s">
        <v>519</v>
      </c>
      <c r="E310">
        <v>10278</v>
      </c>
      <c r="F310" t="str">
        <f t="shared" si="7"/>
        <v xml:space="preserve">ANA </v>
      </c>
      <c r="G310">
        <f>IFERROR(VLOOKUP(Sheet1__2[[#This Row],[NOMBRE]],B:F,5,0),1)</f>
        <v>1.04</v>
      </c>
    </row>
    <row r="311" spans="1:7">
      <c r="A311">
        <v>6510783</v>
      </c>
      <c r="B311" t="s">
        <v>542</v>
      </c>
      <c r="C311">
        <v>0</v>
      </c>
      <c r="D311" t="s">
        <v>519</v>
      </c>
      <c r="E311">
        <v>10278</v>
      </c>
      <c r="F311" t="str">
        <f t="shared" si="7"/>
        <v xml:space="preserve">ANA </v>
      </c>
      <c r="G311">
        <f>IFERROR(VLOOKUP(Sheet1__2[[#This Row],[NOMBRE]],B:F,5,0),1)</f>
        <v>1.04</v>
      </c>
    </row>
    <row r="312" spans="1:7">
      <c r="A312">
        <v>6508294</v>
      </c>
      <c r="B312" t="s">
        <v>543</v>
      </c>
      <c r="C312">
        <v>60.43</v>
      </c>
      <c r="D312" t="s">
        <v>519</v>
      </c>
      <c r="E312">
        <v>10213</v>
      </c>
      <c r="F312" t="str">
        <f t="shared" si="7"/>
        <v xml:space="preserve">PACIFICPLUS </v>
      </c>
      <c r="G312">
        <f>IFERROR(VLOOKUP(Sheet1__2[[#This Row],[NOMBRE]],B:F,5,0),1)</f>
        <v>1</v>
      </c>
    </row>
    <row r="313" spans="1:7">
      <c r="A313">
        <v>6510395</v>
      </c>
      <c r="B313" t="s">
        <v>2935</v>
      </c>
      <c r="C313">
        <v>2299.67</v>
      </c>
      <c r="D313" t="s">
        <v>519</v>
      </c>
      <c r="E313">
        <v>9966</v>
      </c>
      <c r="F313" t="str">
        <f t="shared" si="7"/>
        <v xml:space="preserve">ANA </v>
      </c>
      <c r="G313">
        <f>IFERROR(VLOOKUP(Sheet1__2[[#This Row],[NOMBRE]],B:F,5,0),1)</f>
        <v>1.04</v>
      </c>
    </row>
    <row r="314" spans="1:7">
      <c r="A314">
        <v>6510400</v>
      </c>
      <c r="B314" t="s">
        <v>2933</v>
      </c>
      <c r="C314">
        <v>1127.07</v>
      </c>
      <c r="D314" t="s">
        <v>519</v>
      </c>
      <c r="E314">
        <v>9966</v>
      </c>
      <c r="F314" t="str">
        <f t="shared" si="7"/>
        <v xml:space="preserve">ANA </v>
      </c>
      <c r="G314">
        <f>IFERROR(VLOOKUP(Sheet1__2[[#This Row],[NOMBRE]],B:F,5,0),1)</f>
        <v>1.04</v>
      </c>
    </row>
    <row r="315" spans="1:7">
      <c r="A315">
        <v>6510409</v>
      </c>
      <c r="B315" t="s">
        <v>2938</v>
      </c>
      <c r="C315">
        <v>48.786000000000001</v>
      </c>
      <c r="D315" t="s">
        <v>519</v>
      </c>
      <c r="E315">
        <v>9966</v>
      </c>
      <c r="F315" t="str">
        <f t="shared" si="7"/>
        <v xml:space="preserve">ANA </v>
      </c>
      <c r="G315">
        <f>IFERROR(VLOOKUP(Sheet1__2[[#This Row],[NOMBRE]],B:F,5,0),1)</f>
        <v>1.04</v>
      </c>
    </row>
    <row r="316" spans="1:7">
      <c r="A316">
        <v>6510411</v>
      </c>
      <c r="B316" t="s">
        <v>2939</v>
      </c>
      <c r="C316">
        <v>651.09</v>
      </c>
      <c r="D316" t="s">
        <v>519</v>
      </c>
      <c r="E316">
        <v>9966</v>
      </c>
      <c r="F316" t="str">
        <f t="shared" si="7"/>
        <v xml:space="preserve">ANA </v>
      </c>
      <c r="G316">
        <f>IFERROR(VLOOKUP(Sheet1__2[[#This Row],[NOMBRE]],B:F,5,0),1)</f>
        <v>1.04</v>
      </c>
    </row>
    <row r="317" spans="1:7">
      <c r="A317">
        <v>6510416</v>
      </c>
      <c r="B317" t="s">
        <v>2934</v>
      </c>
      <c r="C317">
        <v>221.82</v>
      </c>
      <c r="D317" t="s">
        <v>519</v>
      </c>
      <c r="E317">
        <v>9966</v>
      </c>
      <c r="F317" t="str">
        <f t="shared" si="7"/>
        <v xml:space="preserve">ANA </v>
      </c>
      <c r="G317">
        <f>IFERROR(VLOOKUP(Sheet1__2[[#This Row],[NOMBRE]],B:F,5,0),1)</f>
        <v>1.04</v>
      </c>
    </row>
    <row r="318" spans="1:7">
      <c r="A318">
        <v>6510418</v>
      </c>
      <c r="B318" t="s">
        <v>2936</v>
      </c>
      <c r="C318">
        <v>4831.7889999999998</v>
      </c>
      <c r="D318" t="s">
        <v>519</v>
      </c>
      <c r="E318">
        <v>9966</v>
      </c>
      <c r="F318" t="str">
        <f t="shared" si="7"/>
        <v xml:space="preserve">ANA </v>
      </c>
      <c r="G318">
        <f>IFERROR(VLOOKUP(Sheet1__2[[#This Row],[NOMBRE]],B:F,5,0),1)</f>
        <v>1.04</v>
      </c>
    </row>
    <row r="319" spans="1:7">
      <c r="A319">
        <v>6500399</v>
      </c>
      <c r="B319" t="s">
        <v>2994</v>
      </c>
      <c r="C319">
        <v>54605.279999999999</v>
      </c>
      <c r="D319" t="s">
        <v>519</v>
      </c>
      <c r="E319">
        <v>9868</v>
      </c>
      <c r="F319" t="str">
        <f t="shared" si="7"/>
        <v xml:space="preserve">GAVIOTA </v>
      </c>
      <c r="G319">
        <f>IFERROR(VLOOKUP(Sheet1__2[[#This Row],[NOMBRE]],B:F,5,0),1)</f>
        <v>1.03</v>
      </c>
    </row>
    <row r="320" spans="1:7">
      <c r="A320">
        <v>6500277</v>
      </c>
      <c r="B320" t="s">
        <v>2992</v>
      </c>
      <c r="C320">
        <v>10231.89</v>
      </c>
      <c r="D320" t="s">
        <v>519</v>
      </c>
      <c r="E320">
        <v>9834</v>
      </c>
      <c r="F320" t="str">
        <f t="shared" si="7"/>
        <v xml:space="preserve">COMANECI </v>
      </c>
      <c r="G320">
        <f>IFERROR(VLOOKUP(Sheet1__2[[#This Row],[NOMBRE]],B:F,5,0),1)</f>
        <v>1.03</v>
      </c>
    </row>
    <row r="321" spans="1:7">
      <c r="A321">
        <v>6510937</v>
      </c>
      <c r="B321" t="s">
        <v>3019</v>
      </c>
      <c r="C321">
        <v>0</v>
      </c>
      <c r="D321" t="s">
        <v>519</v>
      </c>
      <c r="E321">
        <v>9806</v>
      </c>
      <c r="F321" t="str">
        <f t="shared" si="7"/>
        <v xml:space="preserve">SUEDED </v>
      </c>
      <c r="G321">
        <f>IFERROR(VLOOKUP(Sheet1__2[[#This Row],[NOMBRE]],B:F,5,0),1)</f>
        <v>1</v>
      </c>
    </row>
    <row r="322" spans="1:7">
      <c r="A322">
        <v>6510964</v>
      </c>
      <c r="B322" t="s">
        <v>3023</v>
      </c>
      <c r="C322">
        <v>0</v>
      </c>
      <c r="D322" t="s">
        <v>519</v>
      </c>
      <c r="E322">
        <v>9806</v>
      </c>
      <c r="F322" t="str">
        <f t="shared" si="7"/>
        <v xml:space="preserve">SUEDED </v>
      </c>
      <c r="G322">
        <f>IFERROR(VLOOKUP(Sheet1__2[[#This Row],[NOMBRE]],B:F,5,0),1)</f>
        <v>1</v>
      </c>
    </row>
    <row r="323" spans="1:7">
      <c r="A323">
        <v>6510965</v>
      </c>
      <c r="B323" t="s">
        <v>3024</v>
      </c>
      <c r="C323">
        <v>0</v>
      </c>
      <c r="D323" t="s">
        <v>519</v>
      </c>
      <c r="E323">
        <v>9806</v>
      </c>
      <c r="F323" t="str">
        <f t="shared" si="7"/>
        <v xml:space="preserve">SUEDED </v>
      </c>
      <c r="G323">
        <f>IFERROR(VLOOKUP(Sheet1__2[[#This Row],[NOMBRE]],B:F,5,0),1)</f>
        <v>1</v>
      </c>
    </row>
    <row r="324" spans="1:7">
      <c r="A324">
        <v>6509079</v>
      </c>
      <c r="B324" t="s">
        <v>2823</v>
      </c>
      <c r="C324">
        <v>1093.9100000000001</v>
      </c>
      <c r="D324" t="s">
        <v>519</v>
      </c>
      <c r="E324">
        <v>9777</v>
      </c>
      <c r="F324" t="str">
        <f t="shared" si="7"/>
        <v xml:space="preserve">KIOTO </v>
      </c>
      <c r="G324">
        <f>IFERROR(VLOOKUP(Sheet1__2[[#This Row],[NOMBRE]],B:F,5,0),1)</f>
        <v>1.1000000000000001</v>
      </c>
    </row>
    <row r="325" spans="1:7">
      <c r="A325">
        <v>6509891</v>
      </c>
      <c r="B325" t="s">
        <v>2815</v>
      </c>
      <c r="C325">
        <v>567.94799999999998</v>
      </c>
      <c r="D325" t="s">
        <v>519</v>
      </c>
      <c r="E325">
        <v>9777</v>
      </c>
      <c r="F325" t="str">
        <f t="shared" si="7"/>
        <v xml:space="preserve">KIOTO </v>
      </c>
      <c r="G325">
        <f>IFERROR(VLOOKUP(Sheet1__2[[#This Row],[NOMBRE]],B:F,5,0),1)</f>
        <v>1.1000000000000001</v>
      </c>
    </row>
    <row r="326" spans="1:7">
      <c r="A326">
        <v>6510841</v>
      </c>
      <c r="B326" t="s">
        <v>544</v>
      </c>
      <c r="C326">
        <v>0</v>
      </c>
      <c r="D326" t="s">
        <v>519</v>
      </c>
      <c r="E326">
        <v>9777</v>
      </c>
      <c r="F326" t="str">
        <f t="shared" si="7"/>
        <v xml:space="preserve">KIOTO </v>
      </c>
      <c r="G326">
        <f>IFERROR(VLOOKUP(Sheet1__2[[#This Row],[NOMBRE]],B:F,5,0),1)</f>
        <v>1.1000000000000001</v>
      </c>
    </row>
    <row r="327" spans="1:7">
      <c r="A327">
        <v>6510847</v>
      </c>
      <c r="B327" t="s">
        <v>545</v>
      </c>
      <c r="C327">
        <v>0</v>
      </c>
      <c r="D327" t="s">
        <v>519</v>
      </c>
      <c r="E327">
        <v>9777</v>
      </c>
      <c r="F327" t="str">
        <f t="shared" si="7"/>
        <v xml:space="preserve">KIOTO </v>
      </c>
      <c r="G327">
        <f>IFERROR(VLOOKUP(Sheet1__2[[#This Row],[NOMBRE]],B:F,5,0),1)</f>
        <v>1.1000000000000001</v>
      </c>
    </row>
    <row r="328" spans="1:7">
      <c r="A328">
        <v>6510852</v>
      </c>
      <c r="B328" t="s">
        <v>546</v>
      </c>
      <c r="C328">
        <v>0</v>
      </c>
      <c r="D328" t="s">
        <v>519</v>
      </c>
      <c r="E328">
        <v>9777</v>
      </c>
      <c r="F328" t="str">
        <f t="shared" ref="F328:F391" si="8">IFERROR(IF(LEFT(B328,4)="TELA",LEFT(REPLACE(B328,1,9,""),FIND(" ",REPLACE(B328,1,9,""),1)),LEFT(B328,FIND(" ",B328,1))),0)</f>
        <v xml:space="preserve">KIOTO </v>
      </c>
      <c r="G328">
        <f>IFERROR(VLOOKUP(Sheet1__2[[#This Row],[NOMBRE]],B:F,5,0),1)</f>
        <v>1.1000000000000001</v>
      </c>
    </row>
    <row r="329" spans="1:7">
      <c r="A329">
        <v>6510778</v>
      </c>
      <c r="B329" t="s">
        <v>540</v>
      </c>
      <c r="C329">
        <v>245.87</v>
      </c>
      <c r="D329" t="s">
        <v>519</v>
      </c>
      <c r="E329">
        <v>9774</v>
      </c>
      <c r="F329" t="str">
        <f t="shared" si="8"/>
        <v xml:space="preserve">ANA </v>
      </c>
      <c r="G329">
        <f>IFERROR(VLOOKUP(Sheet1__2[[#This Row],[NOMBRE]],B:F,5,0),1)</f>
        <v>1.04</v>
      </c>
    </row>
    <row r="330" spans="1:7">
      <c r="A330">
        <v>6509171</v>
      </c>
      <c r="B330" t="s">
        <v>2995</v>
      </c>
      <c r="C330">
        <v>6735.25</v>
      </c>
      <c r="D330" t="s">
        <v>519</v>
      </c>
      <c r="E330">
        <v>9731</v>
      </c>
      <c r="F330" t="str">
        <f t="shared" si="8"/>
        <v xml:space="preserve">IAGO </v>
      </c>
      <c r="G330">
        <f>IFERROR(VLOOKUP(Sheet1__2[[#This Row],[NOMBRE]],B:F,5,0),1)</f>
        <v>1.04</v>
      </c>
    </row>
    <row r="331" spans="1:7">
      <c r="A331">
        <v>6508295</v>
      </c>
      <c r="B331" t="s">
        <v>547</v>
      </c>
      <c r="C331">
        <v>67.25</v>
      </c>
      <c r="D331" t="s">
        <v>519</v>
      </c>
      <c r="E331">
        <v>9545</v>
      </c>
      <c r="F331" t="str">
        <f t="shared" si="8"/>
        <v xml:space="preserve">PACIFICPLUS </v>
      </c>
      <c r="G331">
        <f>IFERROR(VLOOKUP(Sheet1__2[[#This Row],[NOMBRE]],B:F,5,0),1)</f>
        <v>1</v>
      </c>
    </row>
    <row r="332" spans="1:7">
      <c r="A332">
        <v>6509180</v>
      </c>
      <c r="B332" t="s">
        <v>2968</v>
      </c>
      <c r="C332">
        <v>170.86199999999999</v>
      </c>
      <c r="D332" t="s">
        <v>519</v>
      </c>
      <c r="E332">
        <v>9493</v>
      </c>
      <c r="F332" t="str">
        <f t="shared" si="8"/>
        <v xml:space="preserve">LIRIO </v>
      </c>
      <c r="G332">
        <f>IFERROR(VLOOKUP(Sheet1__2[[#This Row],[NOMBRE]],B:F,5,0),1)</f>
        <v>1.04</v>
      </c>
    </row>
    <row r="333" spans="1:7">
      <c r="A333">
        <v>6510006</v>
      </c>
      <c r="B333" t="s">
        <v>2969</v>
      </c>
      <c r="C333">
        <v>809.02</v>
      </c>
      <c r="D333" t="s">
        <v>519</v>
      </c>
      <c r="E333">
        <v>9493</v>
      </c>
      <c r="F333" t="str">
        <f t="shared" si="8"/>
        <v xml:space="preserve">LIRIO </v>
      </c>
      <c r="G333">
        <f>IFERROR(VLOOKUP(Sheet1__2[[#This Row],[NOMBRE]],B:F,5,0),1)</f>
        <v>1.04</v>
      </c>
    </row>
    <row r="334" spans="1:7">
      <c r="A334">
        <v>6510444</v>
      </c>
      <c r="B334" t="s">
        <v>548</v>
      </c>
      <c r="C334">
        <v>457.99</v>
      </c>
      <c r="D334" t="s">
        <v>519</v>
      </c>
      <c r="E334">
        <v>9383</v>
      </c>
      <c r="F334" t="str">
        <f t="shared" si="8"/>
        <v xml:space="preserve">KATIA </v>
      </c>
      <c r="G334">
        <f>IFERROR(VLOOKUP(Sheet1__2[[#This Row],[NOMBRE]],B:F,5,0),1)</f>
        <v>1.04</v>
      </c>
    </row>
    <row r="335" spans="1:7">
      <c r="A335">
        <v>6510445</v>
      </c>
      <c r="B335" t="s">
        <v>549</v>
      </c>
      <c r="C335">
        <v>610.6</v>
      </c>
      <c r="D335" t="s">
        <v>519</v>
      </c>
      <c r="E335">
        <v>9383</v>
      </c>
      <c r="F335" t="str">
        <f t="shared" si="8"/>
        <v xml:space="preserve">KATIA </v>
      </c>
      <c r="G335">
        <f>IFERROR(VLOOKUP(Sheet1__2[[#This Row],[NOMBRE]],B:F,5,0),1)</f>
        <v>1.04</v>
      </c>
    </row>
    <row r="336" spans="1:7">
      <c r="A336">
        <v>6510446</v>
      </c>
      <c r="B336" t="s">
        <v>550</v>
      </c>
      <c r="C336">
        <v>411.44</v>
      </c>
      <c r="D336" t="s">
        <v>519</v>
      </c>
      <c r="E336">
        <v>9383</v>
      </c>
      <c r="F336" t="str">
        <f t="shared" si="8"/>
        <v xml:space="preserve">KATIA </v>
      </c>
      <c r="G336">
        <f>IFERROR(VLOOKUP(Sheet1__2[[#This Row],[NOMBRE]],B:F,5,0),1)</f>
        <v>1.04</v>
      </c>
    </row>
    <row r="337" spans="1:7">
      <c r="A337">
        <v>6510908</v>
      </c>
      <c r="B337" t="s">
        <v>2899</v>
      </c>
      <c r="C337">
        <v>0</v>
      </c>
      <c r="D337" t="s">
        <v>519</v>
      </c>
      <c r="E337">
        <v>9370</v>
      </c>
      <c r="F337" t="str">
        <f t="shared" si="8"/>
        <v xml:space="preserve">NAPOLITANA </v>
      </c>
      <c r="G337">
        <f>IFERROR(VLOOKUP(Sheet1__2[[#This Row],[NOMBRE]],B:F,5,0),1)</f>
        <v>1.04</v>
      </c>
    </row>
    <row r="338" spans="1:7">
      <c r="A338">
        <v>6509542</v>
      </c>
      <c r="B338" t="s">
        <v>2787</v>
      </c>
      <c r="C338">
        <v>1765.1</v>
      </c>
      <c r="D338" t="s">
        <v>519</v>
      </c>
      <c r="E338">
        <v>9249</v>
      </c>
      <c r="F338" t="str">
        <f t="shared" si="8"/>
        <v xml:space="preserve">DANNA </v>
      </c>
      <c r="G338">
        <f>IFERROR(VLOOKUP(Sheet1__2[[#This Row],[NOMBRE]],B:F,5,0),1)</f>
        <v>1.07</v>
      </c>
    </row>
    <row r="339" spans="1:7">
      <c r="A339">
        <v>6511092</v>
      </c>
      <c r="B339" t="s">
        <v>2735</v>
      </c>
      <c r="C339">
        <v>0</v>
      </c>
      <c r="D339" t="s">
        <v>519</v>
      </c>
      <c r="E339">
        <v>9247</v>
      </c>
      <c r="F339" t="str">
        <f t="shared" si="8"/>
        <v xml:space="preserve">GALES </v>
      </c>
      <c r="G339">
        <f>IFERROR(VLOOKUP(Sheet1__2[[#This Row],[NOMBRE]],B:F,5,0),1)</f>
        <v>1.04</v>
      </c>
    </row>
    <row r="340" spans="1:7">
      <c r="A340">
        <v>6511093</v>
      </c>
      <c r="B340" t="s">
        <v>2736</v>
      </c>
      <c r="C340">
        <v>0</v>
      </c>
      <c r="D340" t="s">
        <v>519</v>
      </c>
      <c r="E340">
        <v>9247</v>
      </c>
      <c r="F340" t="str">
        <f t="shared" si="8"/>
        <v xml:space="preserve">GALES </v>
      </c>
      <c r="G340">
        <f>IFERROR(VLOOKUP(Sheet1__2[[#This Row],[NOMBRE]],B:F,5,0),1)</f>
        <v>1.04</v>
      </c>
    </row>
    <row r="341" spans="1:7">
      <c r="A341">
        <v>6511094</v>
      </c>
      <c r="B341" t="s">
        <v>2732</v>
      </c>
      <c r="C341">
        <v>0</v>
      </c>
      <c r="D341" t="s">
        <v>519</v>
      </c>
      <c r="E341">
        <v>9247</v>
      </c>
      <c r="F341" t="str">
        <f t="shared" si="8"/>
        <v xml:space="preserve">GALES </v>
      </c>
      <c r="G341">
        <f>IFERROR(VLOOKUP(Sheet1__2[[#This Row],[NOMBRE]],B:F,5,0),1)</f>
        <v>1.04</v>
      </c>
    </row>
    <row r="342" spans="1:7">
      <c r="A342">
        <v>6511096</v>
      </c>
      <c r="B342" t="s">
        <v>2738</v>
      </c>
      <c r="C342">
        <v>0</v>
      </c>
      <c r="D342" t="s">
        <v>519</v>
      </c>
      <c r="E342">
        <v>9247</v>
      </c>
      <c r="F342" t="str">
        <f t="shared" si="8"/>
        <v xml:space="preserve">GALES </v>
      </c>
      <c r="G342">
        <f>IFERROR(VLOOKUP(Sheet1__2[[#This Row],[NOMBRE]],B:F,5,0),1)</f>
        <v>1.04</v>
      </c>
    </row>
    <row r="343" spans="1:7">
      <c r="A343">
        <v>6511097</v>
      </c>
      <c r="B343" t="s">
        <v>2739</v>
      </c>
      <c r="C343">
        <v>0</v>
      </c>
      <c r="D343" t="s">
        <v>519</v>
      </c>
      <c r="E343">
        <v>9247</v>
      </c>
      <c r="F343" t="str">
        <f t="shared" si="8"/>
        <v xml:space="preserve">GALES </v>
      </c>
      <c r="G343">
        <f>IFERROR(VLOOKUP(Sheet1__2[[#This Row],[NOMBRE]],B:F,5,0),1)</f>
        <v>1.04</v>
      </c>
    </row>
    <row r="344" spans="1:7">
      <c r="A344">
        <v>6511098</v>
      </c>
      <c r="B344" t="s">
        <v>2740</v>
      </c>
      <c r="C344">
        <v>0</v>
      </c>
      <c r="D344" t="s">
        <v>519</v>
      </c>
      <c r="E344">
        <v>9247</v>
      </c>
      <c r="F344" t="str">
        <f t="shared" si="8"/>
        <v xml:space="preserve">GALES </v>
      </c>
      <c r="G344">
        <f>IFERROR(VLOOKUP(Sheet1__2[[#This Row],[NOMBRE]],B:F,5,0),1)</f>
        <v>1.04</v>
      </c>
    </row>
    <row r="345" spans="1:7">
      <c r="A345">
        <v>6511100</v>
      </c>
      <c r="B345" t="s">
        <v>2742</v>
      </c>
      <c r="C345">
        <v>0</v>
      </c>
      <c r="D345" t="s">
        <v>519</v>
      </c>
      <c r="E345">
        <v>9247</v>
      </c>
      <c r="F345" t="str">
        <f t="shared" si="8"/>
        <v xml:space="preserve">GALES </v>
      </c>
      <c r="G345">
        <f>IFERROR(VLOOKUP(Sheet1__2[[#This Row],[NOMBRE]],B:F,5,0),1)</f>
        <v>1.04</v>
      </c>
    </row>
    <row r="346" spans="1:7">
      <c r="A346">
        <v>6511101</v>
      </c>
      <c r="B346" t="s">
        <v>2743</v>
      </c>
      <c r="C346">
        <v>0</v>
      </c>
      <c r="D346" t="s">
        <v>519</v>
      </c>
      <c r="E346">
        <v>9247</v>
      </c>
      <c r="F346" t="str">
        <f t="shared" si="8"/>
        <v xml:space="preserve">GALES </v>
      </c>
      <c r="G346">
        <f>IFERROR(VLOOKUP(Sheet1__2[[#This Row],[NOMBRE]],B:F,5,0),1)</f>
        <v>1.04</v>
      </c>
    </row>
    <row r="347" spans="1:7">
      <c r="A347">
        <v>6511103</v>
      </c>
      <c r="B347" t="s">
        <v>2745</v>
      </c>
      <c r="C347">
        <v>0</v>
      </c>
      <c r="D347" t="s">
        <v>519</v>
      </c>
      <c r="E347">
        <v>9247</v>
      </c>
      <c r="F347" t="str">
        <f t="shared" si="8"/>
        <v xml:space="preserve">GALES </v>
      </c>
      <c r="G347">
        <f>IFERROR(VLOOKUP(Sheet1__2[[#This Row],[NOMBRE]],B:F,5,0),1)</f>
        <v>1.04</v>
      </c>
    </row>
    <row r="348" spans="1:7">
      <c r="A348">
        <v>6511104</v>
      </c>
      <c r="B348" t="s">
        <v>2746</v>
      </c>
      <c r="C348">
        <v>0</v>
      </c>
      <c r="D348" t="s">
        <v>519</v>
      </c>
      <c r="E348">
        <v>9247</v>
      </c>
      <c r="F348" t="str">
        <f t="shared" si="8"/>
        <v xml:space="preserve">GALES </v>
      </c>
      <c r="G348">
        <f>IFERROR(VLOOKUP(Sheet1__2[[#This Row],[NOMBRE]],B:F,5,0),1)</f>
        <v>1.04</v>
      </c>
    </row>
    <row r="349" spans="1:7">
      <c r="A349">
        <v>6511105</v>
      </c>
      <c r="B349" t="s">
        <v>2747</v>
      </c>
      <c r="C349">
        <v>0</v>
      </c>
      <c r="D349" t="s">
        <v>519</v>
      </c>
      <c r="E349">
        <v>9247</v>
      </c>
      <c r="F349" t="str">
        <f t="shared" si="8"/>
        <v xml:space="preserve">GALES </v>
      </c>
      <c r="G349">
        <f>IFERROR(VLOOKUP(Sheet1__2[[#This Row],[NOMBRE]],B:F,5,0),1)</f>
        <v>1.04</v>
      </c>
    </row>
    <row r="350" spans="1:7">
      <c r="A350">
        <v>6511106</v>
      </c>
      <c r="B350" t="s">
        <v>2733</v>
      </c>
      <c r="C350">
        <v>0</v>
      </c>
      <c r="D350" t="s">
        <v>519</v>
      </c>
      <c r="E350">
        <v>9247</v>
      </c>
      <c r="F350" t="str">
        <f t="shared" si="8"/>
        <v xml:space="preserve">GALES </v>
      </c>
      <c r="G350">
        <f>IFERROR(VLOOKUP(Sheet1__2[[#This Row],[NOMBRE]],B:F,5,0),1)</f>
        <v>1.04</v>
      </c>
    </row>
    <row r="351" spans="1:7">
      <c r="A351">
        <v>6511107</v>
      </c>
      <c r="B351" t="s">
        <v>2748</v>
      </c>
      <c r="C351">
        <v>0</v>
      </c>
      <c r="D351" t="s">
        <v>519</v>
      </c>
      <c r="E351">
        <v>9247</v>
      </c>
      <c r="F351" t="str">
        <f t="shared" si="8"/>
        <v xml:space="preserve">GALES </v>
      </c>
      <c r="G351">
        <f>IFERROR(VLOOKUP(Sheet1__2[[#This Row],[NOMBRE]],B:F,5,0),1)</f>
        <v>1.04</v>
      </c>
    </row>
    <row r="352" spans="1:7">
      <c r="A352">
        <v>6511108</v>
      </c>
      <c r="B352" t="s">
        <v>2749</v>
      </c>
      <c r="C352">
        <v>0</v>
      </c>
      <c r="D352" t="s">
        <v>519</v>
      </c>
      <c r="E352">
        <v>9247</v>
      </c>
      <c r="F352" t="str">
        <f t="shared" si="8"/>
        <v xml:space="preserve">GALES </v>
      </c>
      <c r="G352">
        <f>IFERROR(VLOOKUP(Sheet1__2[[#This Row],[NOMBRE]],B:F,5,0),1)</f>
        <v>1.04</v>
      </c>
    </row>
    <row r="353" spans="1:7">
      <c r="A353">
        <v>6511109</v>
      </c>
      <c r="B353" t="s">
        <v>2750</v>
      </c>
      <c r="C353">
        <v>0</v>
      </c>
      <c r="D353" t="s">
        <v>519</v>
      </c>
      <c r="E353">
        <v>9247</v>
      </c>
      <c r="F353" t="str">
        <f t="shared" si="8"/>
        <v xml:space="preserve">GALES </v>
      </c>
      <c r="G353">
        <f>IFERROR(VLOOKUP(Sheet1__2[[#This Row],[NOMBRE]],B:F,5,0),1)</f>
        <v>1.04</v>
      </c>
    </row>
    <row r="354" spans="1:7">
      <c r="A354">
        <v>6511110</v>
      </c>
      <c r="B354" t="s">
        <v>2751</v>
      </c>
      <c r="C354">
        <v>320.32</v>
      </c>
      <c r="D354" t="s">
        <v>519</v>
      </c>
      <c r="E354">
        <v>9247</v>
      </c>
      <c r="F354" t="str">
        <f t="shared" si="8"/>
        <v xml:space="preserve">GALES </v>
      </c>
      <c r="G354">
        <f>IFERROR(VLOOKUP(Sheet1__2[[#This Row],[NOMBRE]],B:F,5,0),1)</f>
        <v>1.04</v>
      </c>
    </row>
    <row r="355" spans="1:7">
      <c r="A355">
        <v>6507468</v>
      </c>
      <c r="B355" t="s">
        <v>2883</v>
      </c>
      <c r="C355">
        <v>2025.559</v>
      </c>
      <c r="D355" t="s">
        <v>519</v>
      </c>
      <c r="E355">
        <v>9039</v>
      </c>
      <c r="F355" t="str">
        <f t="shared" si="8"/>
        <v xml:space="preserve">NAPOLITANA </v>
      </c>
      <c r="G355">
        <f>IFERROR(VLOOKUP(Sheet1__2[[#This Row],[NOMBRE]],B:F,5,0),1)</f>
        <v>1.04</v>
      </c>
    </row>
    <row r="356" spans="1:7">
      <c r="A356">
        <v>6507470</v>
      </c>
      <c r="B356" t="s">
        <v>2888</v>
      </c>
      <c r="C356">
        <v>1086.5920000000001</v>
      </c>
      <c r="D356" t="s">
        <v>519</v>
      </c>
      <c r="E356">
        <v>9039</v>
      </c>
      <c r="F356" t="str">
        <f t="shared" si="8"/>
        <v xml:space="preserve">NAPOLITANA </v>
      </c>
      <c r="G356">
        <f>IFERROR(VLOOKUP(Sheet1__2[[#This Row],[NOMBRE]],B:F,5,0),1)</f>
        <v>1.04</v>
      </c>
    </row>
    <row r="357" spans="1:7">
      <c r="A357">
        <v>6508855</v>
      </c>
      <c r="B357" t="s">
        <v>2892</v>
      </c>
      <c r="C357">
        <v>411.149</v>
      </c>
      <c r="D357" t="s">
        <v>519</v>
      </c>
      <c r="E357">
        <v>9039</v>
      </c>
      <c r="F357" t="str">
        <f t="shared" si="8"/>
        <v xml:space="preserve">NAPOLITANA </v>
      </c>
      <c r="G357">
        <f>IFERROR(VLOOKUP(Sheet1__2[[#This Row],[NOMBRE]],B:F,5,0),1)</f>
        <v>1.04</v>
      </c>
    </row>
    <row r="358" spans="1:7">
      <c r="A358">
        <v>6509925</v>
      </c>
      <c r="B358" t="s">
        <v>2885</v>
      </c>
      <c r="C358">
        <v>689.19</v>
      </c>
      <c r="D358" t="s">
        <v>519</v>
      </c>
      <c r="E358">
        <v>9039</v>
      </c>
      <c r="F358" t="str">
        <f t="shared" si="8"/>
        <v xml:space="preserve">NAPOLITANA </v>
      </c>
      <c r="G358">
        <f>IFERROR(VLOOKUP(Sheet1__2[[#This Row],[NOMBRE]],B:F,5,0),1)</f>
        <v>1.04</v>
      </c>
    </row>
    <row r="359" spans="1:7">
      <c r="A359">
        <v>6509929</v>
      </c>
      <c r="B359" t="s">
        <v>2886</v>
      </c>
      <c r="C359">
        <v>93.55</v>
      </c>
      <c r="D359" t="s">
        <v>519</v>
      </c>
      <c r="E359">
        <v>9039</v>
      </c>
      <c r="F359" t="str">
        <f t="shared" si="8"/>
        <v xml:space="preserve">NAPOLITANA </v>
      </c>
      <c r="G359">
        <f>IFERROR(VLOOKUP(Sheet1__2[[#This Row],[NOMBRE]],B:F,5,0),1)</f>
        <v>1.04</v>
      </c>
    </row>
    <row r="360" spans="1:7">
      <c r="A360">
        <v>6509932</v>
      </c>
      <c r="B360" t="s">
        <v>2887</v>
      </c>
      <c r="C360">
        <v>568.04</v>
      </c>
      <c r="D360" t="s">
        <v>519</v>
      </c>
      <c r="E360">
        <v>9039</v>
      </c>
      <c r="F360" t="str">
        <f t="shared" si="8"/>
        <v xml:space="preserve">NAPOLITANA </v>
      </c>
      <c r="G360">
        <f>IFERROR(VLOOKUP(Sheet1__2[[#This Row],[NOMBRE]],B:F,5,0),1)</f>
        <v>1.04</v>
      </c>
    </row>
    <row r="361" spans="1:7">
      <c r="A361">
        <v>6510907</v>
      </c>
      <c r="B361" t="s">
        <v>2896</v>
      </c>
      <c r="C361">
        <v>259.74</v>
      </c>
      <c r="D361" t="s">
        <v>519</v>
      </c>
      <c r="E361">
        <v>9039</v>
      </c>
      <c r="F361" t="str">
        <f t="shared" si="8"/>
        <v xml:space="preserve">NAPOLITANA </v>
      </c>
      <c r="G361">
        <f>IFERROR(VLOOKUP(Sheet1__2[[#This Row],[NOMBRE]],B:F,5,0),1)</f>
        <v>1.04</v>
      </c>
    </row>
    <row r="362" spans="1:7">
      <c r="A362">
        <v>6510909</v>
      </c>
      <c r="B362" t="s">
        <v>2894</v>
      </c>
      <c r="C362">
        <v>261.36</v>
      </c>
      <c r="D362" t="s">
        <v>519</v>
      </c>
      <c r="E362">
        <v>9039</v>
      </c>
      <c r="F362" t="str">
        <f t="shared" si="8"/>
        <v xml:space="preserve">NAPOLITANA </v>
      </c>
      <c r="G362">
        <f>IFERROR(VLOOKUP(Sheet1__2[[#This Row],[NOMBRE]],B:F,5,0),1)</f>
        <v>1.04</v>
      </c>
    </row>
    <row r="363" spans="1:7">
      <c r="A363">
        <v>6510910</v>
      </c>
      <c r="B363" t="s">
        <v>2900</v>
      </c>
      <c r="C363">
        <v>261.08999999999997</v>
      </c>
      <c r="D363" t="s">
        <v>519</v>
      </c>
      <c r="E363">
        <v>9039</v>
      </c>
      <c r="F363" t="str">
        <f t="shared" si="8"/>
        <v xml:space="preserve">NAPOLITANA </v>
      </c>
      <c r="G363">
        <f>IFERROR(VLOOKUP(Sheet1__2[[#This Row],[NOMBRE]],B:F,5,0),1)</f>
        <v>1.04</v>
      </c>
    </row>
    <row r="364" spans="1:7">
      <c r="A364">
        <v>6510912</v>
      </c>
      <c r="B364" t="s">
        <v>2893</v>
      </c>
      <c r="C364">
        <v>265.68</v>
      </c>
      <c r="D364" t="s">
        <v>519</v>
      </c>
      <c r="E364">
        <v>9039</v>
      </c>
      <c r="F364" t="str">
        <f t="shared" si="8"/>
        <v xml:space="preserve">NAPOLITANA </v>
      </c>
      <c r="G364">
        <f>IFERROR(VLOOKUP(Sheet1__2[[#This Row],[NOMBRE]],B:F,5,0),1)</f>
        <v>1.04</v>
      </c>
    </row>
    <row r="365" spans="1:7">
      <c r="A365">
        <v>6510913</v>
      </c>
      <c r="B365" t="s">
        <v>2898</v>
      </c>
      <c r="C365">
        <v>249.9</v>
      </c>
      <c r="D365" t="s">
        <v>519</v>
      </c>
      <c r="E365">
        <v>9039</v>
      </c>
      <c r="F365" t="str">
        <f t="shared" si="8"/>
        <v xml:space="preserve">NAPOLITANA </v>
      </c>
      <c r="G365">
        <f>IFERROR(VLOOKUP(Sheet1__2[[#This Row],[NOMBRE]],B:F,5,0),1)</f>
        <v>1.04</v>
      </c>
    </row>
    <row r="366" spans="1:7">
      <c r="A366">
        <v>6510914</v>
      </c>
      <c r="B366" t="s">
        <v>2895</v>
      </c>
      <c r="C366">
        <v>257.04000000000002</v>
      </c>
      <c r="D366" t="s">
        <v>519</v>
      </c>
      <c r="E366">
        <v>9039</v>
      </c>
      <c r="F366" t="str">
        <f t="shared" si="8"/>
        <v xml:space="preserve">NAPOLITANA </v>
      </c>
      <c r="G366">
        <f>IFERROR(VLOOKUP(Sheet1__2[[#This Row],[NOMBRE]],B:F,5,0),1)</f>
        <v>1.04</v>
      </c>
    </row>
    <row r="367" spans="1:7">
      <c r="A367">
        <v>6508984</v>
      </c>
      <c r="B367" t="s">
        <v>2820</v>
      </c>
      <c r="C367">
        <v>2544.5709999999999</v>
      </c>
      <c r="D367" t="s">
        <v>519</v>
      </c>
      <c r="E367">
        <v>8830</v>
      </c>
      <c r="F367" t="str">
        <f t="shared" si="8"/>
        <v xml:space="preserve">KIOTO </v>
      </c>
      <c r="G367">
        <f>IFERROR(VLOOKUP(Sheet1__2[[#This Row],[NOMBRE]],B:F,5,0),1)</f>
        <v>1.1000000000000001</v>
      </c>
    </row>
    <row r="368" spans="1:7">
      <c r="A368">
        <v>6509179</v>
      </c>
      <c r="B368" t="s">
        <v>562</v>
      </c>
      <c r="C368">
        <v>1129.472</v>
      </c>
      <c r="D368" t="s">
        <v>519</v>
      </c>
      <c r="E368">
        <v>8830</v>
      </c>
      <c r="F368" t="str">
        <f t="shared" si="8"/>
        <v xml:space="preserve">KIOTO </v>
      </c>
      <c r="G368">
        <f>IFERROR(VLOOKUP(Sheet1__2[[#This Row],[NOMBRE]],B:F,5,0),1)</f>
        <v>1.1000000000000001</v>
      </c>
    </row>
    <row r="369" spans="1:7">
      <c r="A369">
        <v>6510916</v>
      </c>
      <c r="B369" t="s">
        <v>2845</v>
      </c>
      <c r="C369">
        <v>0</v>
      </c>
      <c r="D369" t="s">
        <v>519</v>
      </c>
      <c r="E369">
        <v>8818</v>
      </c>
      <c r="F369" t="str">
        <f t="shared" si="8"/>
        <v xml:space="preserve">OSAKA </v>
      </c>
      <c r="G369">
        <f>IFERROR(VLOOKUP(Sheet1__2[[#This Row],[NOMBRE]],B:F,5,0),1)</f>
        <v>1.04</v>
      </c>
    </row>
    <row r="370" spans="1:7">
      <c r="A370">
        <v>6510917</v>
      </c>
      <c r="B370" t="s">
        <v>551</v>
      </c>
      <c r="C370">
        <v>0</v>
      </c>
      <c r="D370" t="s">
        <v>519</v>
      </c>
      <c r="E370">
        <v>8818</v>
      </c>
      <c r="F370" t="str">
        <f t="shared" si="8"/>
        <v xml:space="preserve">OSAKA </v>
      </c>
      <c r="G370">
        <f>IFERROR(VLOOKUP(Sheet1__2[[#This Row],[NOMBRE]],B:F,5,0),1)</f>
        <v>1.04</v>
      </c>
    </row>
    <row r="371" spans="1:7">
      <c r="A371">
        <v>6510918</v>
      </c>
      <c r="B371" t="s">
        <v>552</v>
      </c>
      <c r="C371">
        <v>0</v>
      </c>
      <c r="D371" t="s">
        <v>519</v>
      </c>
      <c r="E371">
        <v>8818</v>
      </c>
      <c r="F371" t="str">
        <f t="shared" si="8"/>
        <v xml:space="preserve">OSAKA </v>
      </c>
      <c r="G371">
        <f>IFERROR(VLOOKUP(Sheet1__2[[#This Row],[NOMBRE]],B:F,5,0),1)</f>
        <v>1.04</v>
      </c>
    </row>
    <row r="372" spans="1:7">
      <c r="A372">
        <v>6510919</v>
      </c>
      <c r="B372" t="s">
        <v>553</v>
      </c>
      <c r="C372">
        <v>0</v>
      </c>
      <c r="D372" t="s">
        <v>519</v>
      </c>
      <c r="E372">
        <v>8818</v>
      </c>
      <c r="F372" t="str">
        <f t="shared" si="8"/>
        <v xml:space="preserve">OSAKA </v>
      </c>
      <c r="G372">
        <f>IFERROR(VLOOKUP(Sheet1__2[[#This Row],[NOMBRE]],B:F,5,0),1)</f>
        <v>1.04</v>
      </c>
    </row>
    <row r="373" spans="1:7">
      <c r="A373">
        <v>6510922</v>
      </c>
      <c r="B373" t="s">
        <v>555</v>
      </c>
      <c r="C373">
        <v>0</v>
      </c>
      <c r="D373" t="s">
        <v>519</v>
      </c>
      <c r="E373">
        <v>8818</v>
      </c>
      <c r="F373" t="str">
        <f t="shared" si="8"/>
        <v xml:space="preserve">OSAKA </v>
      </c>
      <c r="G373">
        <f>IFERROR(VLOOKUP(Sheet1__2[[#This Row],[NOMBRE]],B:F,5,0),1)</f>
        <v>1.04</v>
      </c>
    </row>
    <row r="374" spans="1:7">
      <c r="A374">
        <v>6510923</v>
      </c>
      <c r="B374" t="s">
        <v>556</v>
      </c>
      <c r="C374">
        <v>0</v>
      </c>
      <c r="D374" t="s">
        <v>519</v>
      </c>
      <c r="E374">
        <v>8818</v>
      </c>
      <c r="F374" t="str">
        <f t="shared" si="8"/>
        <v xml:space="preserve">OSAKA </v>
      </c>
      <c r="G374">
        <f>IFERROR(VLOOKUP(Sheet1__2[[#This Row],[NOMBRE]],B:F,5,0),1)</f>
        <v>1.04</v>
      </c>
    </row>
    <row r="375" spans="1:7">
      <c r="A375">
        <v>6510924</v>
      </c>
      <c r="B375" t="s">
        <v>557</v>
      </c>
      <c r="C375">
        <v>0</v>
      </c>
      <c r="D375" t="s">
        <v>519</v>
      </c>
      <c r="E375">
        <v>8818</v>
      </c>
      <c r="F375" t="str">
        <f t="shared" si="8"/>
        <v xml:space="preserve">OSAKA </v>
      </c>
      <c r="G375">
        <f>IFERROR(VLOOKUP(Sheet1__2[[#This Row],[NOMBRE]],B:F,5,0),1)</f>
        <v>1.04</v>
      </c>
    </row>
    <row r="376" spans="1:7">
      <c r="A376">
        <v>6510925</v>
      </c>
      <c r="B376" t="s">
        <v>558</v>
      </c>
      <c r="C376">
        <v>0</v>
      </c>
      <c r="D376" t="s">
        <v>519</v>
      </c>
      <c r="E376">
        <v>8818</v>
      </c>
      <c r="F376" t="str">
        <f t="shared" si="8"/>
        <v xml:space="preserve">OSAKA </v>
      </c>
      <c r="G376">
        <f>IFERROR(VLOOKUP(Sheet1__2[[#This Row],[NOMBRE]],B:F,5,0),1)</f>
        <v>1.04</v>
      </c>
    </row>
    <row r="377" spans="1:7">
      <c r="A377">
        <v>6510927</v>
      </c>
      <c r="B377" t="s">
        <v>559</v>
      </c>
      <c r="C377">
        <v>0</v>
      </c>
      <c r="D377" t="s">
        <v>519</v>
      </c>
      <c r="E377">
        <v>8818</v>
      </c>
      <c r="F377" t="str">
        <f t="shared" si="8"/>
        <v xml:space="preserve">OSAKA </v>
      </c>
      <c r="G377">
        <f>IFERROR(VLOOKUP(Sheet1__2[[#This Row],[NOMBRE]],B:F,5,0),1)</f>
        <v>1.04</v>
      </c>
    </row>
    <row r="378" spans="1:7">
      <c r="A378">
        <v>6510928</v>
      </c>
      <c r="B378" t="s">
        <v>560</v>
      </c>
      <c r="C378">
        <v>0</v>
      </c>
      <c r="D378" t="s">
        <v>519</v>
      </c>
      <c r="E378">
        <v>8818</v>
      </c>
      <c r="F378" t="str">
        <f t="shared" si="8"/>
        <v xml:space="preserve">OSAKA </v>
      </c>
      <c r="G378">
        <f>IFERROR(VLOOKUP(Sheet1__2[[#This Row],[NOMBRE]],B:F,5,0),1)</f>
        <v>1.04</v>
      </c>
    </row>
    <row r="379" spans="1:7">
      <c r="A379">
        <v>6508293</v>
      </c>
      <c r="B379" t="s">
        <v>561</v>
      </c>
      <c r="C379">
        <v>349.46</v>
      </c>
      <c r="D379" t="s">
        <v>519</v>
      </c>
      <c r="E379">
        <v>8807</v>
      </c>
      <c r="F379" t="str">
        <f t="shared" si="8"/>
        <v xml:space="preserve">PACIFICPLUS </v>
      </c>
      <c r="G379">
        <f>IFERROR(VLOOKUP(Sheet1__2[[#This Row],[NOMBRE]],B:F,5,0),1)</f>
        <v>1</v>
      </c>
    </row>
    <row r="380" spans="1:7">
      <c r="A380">
        <v>6507957</v>
      </c>
      <c r="B380" t="s">
        <v>2891</v>
      </c>
      <c r="C380">
        <v>481.02</v>
      </c>
      <c r="D380" t="s">
        <v>519</v>
      </c>
      <c r="E380">
        <v>8785</v>
      </c>
      <c r="F380" t="str">
        <f t="shared" si="8"/>
        <v xml:space="preserve">NAPOLITANA </v>
      </c>
      <c r="G380">
        <f>IFERROR(VLOOKUP(Sheet1__2[[#This Row],[NOMBRE]],B:F,5,0),1)</f>
        <v>1.04</v>
      </c>
    </row>
    <row r="381" spans="1:7">
      <c r="A381">
        <v>6509892</v>
      </c>
      <c r="B381" t="s">
        <v>2816</v>
      </c>
      <c r="C381">
        <v>763.52700000000004</v>
      </c>
      <c r="D381" t="s">
        <v>519</v>
      </c>
      <c r="E381">
        <v>8780</v>
      </c>
      <c r="F381" t="str">
        <f t="shared" si="8"/>
        <v xml:space="preserve">KIOTO </v>
      </c>
      <c r="G381">
        <f>IFERROR(VLOOKUP(Sheet1__2[[#This Row],[NOMBRE]],B:F,5,0),1)</f>
        <v>1.1000000000000001</v>
      </c>
    </row>
    <row r="382" spans="1:7">
      <c r="A382">
        <v>6509182</v>
      </c>
      <c r="B382" t="s">
        <v>2970</v>
      </c>
      <c r="C382">
        <v>351.24099999999999</v>
      </c>
      <c r="D382" t="s">
        <v>519</v>
      </c>
      <c r="E382">
        <v>8685</v>
      </c>
      <c r="F382" t="str">
        <f t="shared" si="8"/>
        <v xml:space="preserve">LIRIO </v>
      </c>
      <c r="G382">
        <f>IFERROR(VLOOKUP(Sheet1__2[[#This Row],[NOMBRE]],B:F,5,0),1)</f>
        <v>1.04</v>
      </c>
    </row>
    <row r="383" spans="1:7">
      <c r="A383">
        <v>6510803</v>
      </c>
      <c r="B383" t="s">
        <v>564</v>
      </c>
      <c r="C383">
        <v>0</v>
      </c>
      <c r="D383" t="s">
        <v>519</v>
      </c>
      <c r="E383">
        <v>8623</v>
      </c>
      <c r="F383" t="str">
        <f t="shared" si="8"/>
        <v xml:space="preserve">DANNA </v>
      </c>
      <c r="G383">
        <f>IFERROR(VLOOKUP(Sheet1__2[[#This Row],[NOMBRE]],B:F,5,0),1)</f>
        <v>1.07</v>
      </c>
    </row>
    <row r="384" spans="1:7">
      <c r="A384">
        <v>6510807</v>
      </c>
      <c r="B384" t="s">
        <v>2812</v>
      </c>
      <c r="C384">
        <v>0</v>
      </c>
      <c r="D384" t="s">
        <v>519</v>
      </c>
      <c r="E384">
        <v>8623</v>
      </c>
      <c r="F384" t="str">
        <f t="shared" si="8"/>
        <v xml:space="preserve">DANNA </v>
      </c>
      <c r="G384">
        <f>IFERROR(VLOOKUP(Sheet1__2[[#This Row],[NOMBRE]],B:F,5,0),1)</f>
        <v>1.07</v>
      </c>
    </row>
    <row r="385" spans="1:7">
      <c r="A385">
        <v>6510808</v>
      </c>
      <c r="B385" t="s">
        <v>2811</v>
      </c>
      <c r="C385">
        <v>0</v>
      </c>
      <c r="D385" t="s">
        <v>519</v>
      </c>
      <c r="E385">
        <v>8623</v>
      </c>
      <c r="F385" t="str">
        <f t="shared" si="8"/>
        <v xml:space="preserve">DANNA </v>
      </c>
      <c r="G385">
        <f>IFERROR(VLOOKUP(Sheet1__2[[#This Row],[NOMBRE]],B:F,5,0),1)</f>
        <v>1.07</v>
      </c>
    </row>
    <row r="386" spans="1:7">
      <c r="A386">
        <v>6511152</v>
      </c>
      <c r="B386" t="s">
        <v>2706</v>
      </c>
      <c r="C386">
        <v>0</v>
      </c>
      <c r="D386" t="s">
        <v>519</v>
      </c>
      <c r="E386">
        <v>8613</v>
      </c>
      <c r="F386" t="str">
        <f t="shared" si="8"/>
        <v xml:space="preserve">TORONJA </v>
      </c>
      <c r="G386">
        <f>IFERROR(VLOOKUP(Sheet1__2[[#This Row],[NOMBRE]],B:F,5,0),1)</f>
        <v>1.04</v>
      </c>
    </row>
    <row r="387" spans="1:7">
      <c r="A387">
        <v>6511153</v>
      </c>
      <c r="B387" t="s">
        <v>2702</v>
      </c>
      <c r="C387">
        <v>260.27999999999997</v>
      </c>
      <c r="D387" t="s">
        <v>519</v>
      </c>
      <c r="E387">
        <v>8613</v>
      </c>
      <c r="F387" t="str">
        <f t="shared" si="8"/>
        <v xml:space="preserve">TORONJA </v>
      </c>
      <c r="G387">
        <f>IFERROR(VLOOKUP(Sheet1__2[[#This Row],[NOMBRE]],B:F,5,0),1)</f>
        <v>1.04</v>
      </c>
    </row>
    <row r="388" spans="1:7">
      <c r="A388">
        <v>6511154</v>
      </c>
      <c r="B388" t="s">
        <v>2703</v>
      </c>
      <c r="C388">
        <v>0</v>
      </c>
      <c r="D388" t="s">
        <v>519</v>
      </c>
      <c r="E388">
        <v>8613</v>
      </c>
      <c r="F388" t="str">
        <f t="shared" si="8"/>
        <v xml:space="preserve">TORONJA </v>
      </c>
      <c r="G388">
        <f>IFERROR(VLOOKUP(Sheet1__2[[#This Row],[NOMBRE]],B:F,5,0),1)</f>
        <v>1.04</v>
      </c>
    </row>
    <row r="389" spans="1:7">
      <c r="A389">
        <v>6511155</v>
      </c>
      <c r="B389" t="s">
        <v>2704</v>
      </c>
      <c r="C389">
        <v>226.26</v>
      </c>
      <c r="D389" t="s">
        <v>519</v>
      </c>
      <c r="E389">
        <v>8613</v>
      </c>
      <c r="F389" t="str">
        <f t="shared" si="8"/>
        <v xml:space="preserve">TORONJA </v>
      </c>
      <c r="G389">
        <f>IFERROR(VLOOKUP(Sheet1__2[[#This Row],[NOMBRE]],B:F,5,0),1)</f>
        <v>1.04</v>
      </c>
    </row>
    <row r="390" spans="1:7">
      <c r="A390">
        <v>6511156</v>
      </c>
      <c r="B390" t="s">
        <v>2705</v>
      </c>
      <c r="C390">
        <v>0</v>
      </c>
      <c r="D390" t="s">
        <v>519</v>
      </c>
      <c r="E390">
        <v>8613</v>
      </c>
      <c r="F390" t="str">
        <f t="shared" si="8"/>
        <v xml:space="preserve">TORONJA </v>
      </c>
      <c r="G390">
        <f>IFERROR(VLOOKUP(Sheet1__2[[#This Row],[NOMBRE]],B:F,5,0),1)</f>
        <v>1.04</v>
      </c>
    </row>
    <row r="391" spans="1:7">
      <c r="A391">
        <v>6511158</v>
      </c>
      <c r="B391" t="s">
        <v>2708</v>
      </c>
      <c r="C391">
        <v>0</v>
      </c>
      <c r="D391" t="s">
        <v>519</v>
      </c>
      <c r="E391">
        <v>8613</v>
      </c>
      <c r="F391" t="str">
        <f t="shared" si="8"/>
        <v xml:space="preserve">TORONJA </v>
      </c>
      <c r="G391">
        <f>IFERROR(VLOOKUP(Sheet1__2[[#This Row],[NOMBRE]],B:F,5,0),1)</f>
        <v>1.04</v>
      </c>
    </row>
    <row r="392" spans="1:7">
      <c r="A392">
        <v>6511159</v>
      </c>
      <c r="B392" t="s">
        <v>2709</v>
      </c>
      <c r="C392">
        <v>0</v>
      </c>
      <c r="D392" t="s">
        <v>519</v>
      </c>
      <c r="E392">
        <v>8613</v>
      </c>
      <c r="F392" t="str">
        <f t="shared" ref="F392:F455" si="9">IFERROR(IF(LEFT(B392,4)="TELA",LEFT(REPLACE(B392,1,9,""),FIND(" ",REPLACE(B392,1,9,""),1)),LEFT(B392,FIND(" ",B392,1))),0)</f>
        <v xml:space="preserve">TORONJA </v>
      </c>
      <c r="G392">
        <f>IFERROR(VLOOKUP(Sheet1__2[[#This Row],[NOMBRE]],B:F,5,0),1)</f>
        <v>1.04</v>
      </c>
    </row>
    <row r="393" spans="1:7">
      <c r="A393">
        <v>6511160</v>
      </c>
      <c r="B393" t="s">
        <v>2710</v>
      </c>
      <c r="C393">
        <v>529.47</v>
      </c>
      <c r="D393" t="s">
        <v>519</v>
      </c>
      <c r="E393">
        <v>8613</v>
      </c>
      <c r="F393" t="str">
        <f t="shared" si="9"/>
        <v xml:space="preserve">TORONJA </v>
      </c>
      <c r="G393">
        <f>IFERROR(VLOOKUP(Sheet1__2[[#This Row],[NOMBRE]],B:F,5,0),1)</f>
        <v>1.04</v>
      </c>
    </row>
    <row r="394" spans="1:7">
      <c r="A394">
        <v>6511161</v>
      </c>
      <c r="B394" t="s">
        <v>2722</v>
      </c>
      <c r="C394">
        <v>0</v>
      </c>
      <c r="D394" t="s">
        <v>519</v>
      </c>
      <c r="E394">
        <v>8613</v>
      </c>
      <c r="F394" t="str">
        <f t="shared" si="9"/>
        <v xml:space="preserve">TORONJA </v>
      </c>
      <c r="G394">
        <f>IFERROR(VLOOKUP(Sheet1__2[[#This Row],[NOMBRE]],B:F,5,0),1)</f>
        <v>1.04</v>
      </c>
    </row>
    <row r="395" spans="1:7">
      <c r="A395">
        <v>6511162</v>
      </c>
      <c r="B395" t="s">
        <v>2711</v>
      </c>
      <c r="C395">
        <v>0</v>
      </c>
      <c r="D395" t="s">
        <v>519</v>
      </c>
      <c r="E395">
        <v>8613</v>
      </c>
      <c r="F395" t="str">
        <f t="shared" si="9"/>
        <v xml:space="preserve">TORONJA </v>
      </c>
      <c r="G395">
        <f>IFERROR(VLOOKUP(Sheet1__2[[#This Row],[NOMBRE]],B:F,5,0),1)</f>
        <v>1.04</v>
      </c>
    </row>
    <row r="396" spans="1:7">
      <c r="A396">
        <v>6511164</v>
      </c>
      <c r="B396" t="s">
        <v>2713</v>
      </c>
      <c r="C396">
        <v>249.21</v>
      </c>
      <c r="D396" t="s">
        <v>519</v>
      </c>
      <c r="E396">
        <v>8613</v>
      </c>
      <c r="F396" t="str">
        <f t="shared" si="9"/>
        <v xml:space="preserve">TORONJA </v>
      </c>
      <c r="G396">
        <f>IFERROR(VLOOKUP(Sheet1__2[[#This Row],[NOMBRE]],B:F,5,0),1)</f>
        <v>1.04</v>
      </c>
    </row>
    <row r="397" spans="1:7">
      <c r="A397">
        <v>6511166</v>
      </c>
      <c r="B397" t="s">
        <v>2715</v>
      </c>
      <c r="C397">
        <v>250.02</v>
      </c>
      <c r="D397" t="s">
        <v>519</v>
      </c>
      <c r="E397">
        <v>8613</v>
      </c>
      <c r="F397" t="str">
        <f t="shared" si="9"/>
        <v xml:space="preserve">TORONJA </v>
      </c>
      <c r="G397">
        <f>IFERROR(VLOOKUP(Sheet1__2[[#This Row],[NOMBRE]],B:F,5,0),1)</f>
        <v>1.04</v>
      </c>
    </row>
    <row r="398" spans="1:7">
      <c r="A398">
        <v>6511167</v>
      </c>
      <c r="B398" t="s">
        <v>2716</v>
      </c>
      <c r="C398">
        <v>0</v>
      </c>
      <c r="D398" t="s">
        <v>519</v>
      </c>
      <c r="E398">
        <v>8613</v>
      </c>
      <c r="F398" t="str">
        <f t="shared" si="9"/>
        <v xml:space="preserve">TORONJA </v>
      </c>
      <c r="G398">
        <f>IFERROR(VLOOKUP(Sheet1__2[[#This Row],[NOMBRE]],B:F,5,0),1)</f>
        <v>1.04</v>
      </c>
    </row>
    <row r="399" spans="1:7">
      <c r="A399">
        <v>6511169</v>
      </c>
      <c r="B399" t="s">
        <v>2718</v>
      </c>
      <c r="C399">
        <v>0</v>
      </c>
      <c r="D399" t="s">
        <v>519</v>
      </c>
      <c r="E399">
        <v>8613</v>
      </c>
      <c r="F399" t="str">
        <f t="shared" si="9"/>
        <v xml:space="preserve">TORONJA </v>
      </c>
      <c r="G399">
        <f>IFERROR(VLOOKUP(Sheet1__2[[#This Row],[NOMBRE]],B:F,5,0),1)</f>
        <v>1.04</v>
      </c>
    </row>
    <row r="400" spans="1:7">
      <c r="A400">
        <v>6511170</v>
      </c>
      <c r="B400" t="s">
        <v>2719</v>
      </c>
      <c r="C400">
        <v>0</v>
      </c>
      <c r="D400" t="s">
        <v>519</v>
      </c>
      <c r="E400">
        <v>8613</v>
      </c>
      <c r="F400" t="str">
        <f t="shared" si="9"/>
        <v xml:space="preserve">TORONJA </v>
      </c>
      <c r="G400">
        <f>IFERROR(VLOOKUP(Sheet1__2[[#This Row],[NOMBRE]],B:F,5,0),1)</f>
        <v>1.04</v>
      </c>
    </row>
    <row r="401" spans="1:7">
      <c r="A401">
        <v>6511171</v>
      </c>
      <c r="B401" t="s">
        <v>2720</v>
      </c>
      <c r="C401">
        <v>0</v>
      </c>
      <c r="D401" t="s">
        <v>519</v>
      </c>
      <c r="E401">
        <v>8613</v>
      </c>
      <c r="F401" t="str">
        <f t="shared" si="9"/>
        <v xml:space="preserve">TORONJA </v>
      </c>
      <c r="G401">
        <f>IFERROR(VLOOKUP(Sheet1__2[[#This Row],[NOMBRE]],B:F,5,0),1)</f>
        <v>1.04</v>
      </c>
    </row>
    <row r="402" spans="1:7">
      <c r="A402">
        <v>6511172</v>
      </c>
      <c r="B402" t="s">
        <v>2721</v>
      </c>
      <c r="C402">
        <v>0</v>
      </c>
      <c r="D402" t="s">
        <v>519</v>
      </c>
      <c r="E402">
        <v>8613</v>
      </c>
      <c r="F402" t="str">
        <f t="shared" si="9"/>
        <v xml:space="preserve">TORONJA </v>
      </c>
      <c r="G402">
        <f>IFERROR(VLOOKUP(Sheet1__2[[#This Row],[NOMBRE]],B:F,5,0),1)</f>
        <v>1.04</v>
      </c>
    </row>
    <row r="403" spans="1:7">
      <c r="A403">
        <v>6511173</v>
      </c>
      <c r="B403" t="s">
        <v>2723</v>
      </c>
      <c r="C403">
        <v>0</v>
      </c>
      <c r="D403" t="s">
        <v>519</v>
      </c>
      <c r="E403">
        <v>8613</v>
      </c>
      <c r="F403" t="str">
        <f t="shared" si="9"/>
        <v xml:space="preserve">TORONJA </v>
      </c>
      <c r="G403">
        <f>IFERROR(VLOOKUP(Sheet1__2[[#This Row],[NOMBRE]],B:F,5,0),1)</f>
        <v>1.04</v>
      </c>
    </row>
    <row r="404" spans="1:7">
      <c r="A404">
        <v>6511175</v>
      </c>
      <c r="B404" t="s">
        <v>2726</v>
      </c>
      <c r="C404">
        <v>252.18</v>
      </c>
      <c r="D404" t="s">
        <v>519</v>
      </c>
      <c r="E404">
        <v>8613</v>
      </c>
      <c r="F404" t="str">
        <f t="shared" si="9"/>
        <v xml:space="preserve">TORONJA </v>
      </c>
      <c r="G404">
        <f>IFERROR(VLOOKUP(Sheet1__2[[#This Row],[NOMBRE]],B:F,5,0),1)</f>
        <v>1.04</v>
      </c>
    </row>
    <row r="405" spans="1:7">
      <c r="A405">
        <v>6511176</v>
      </c>
      <c r="B405" t="s">
        <v>2727</v>
      </c>
      <c r="C405">
        <v>0</v>
      </c>
      <c r="D405" t="s">
        <v>519</v>
      </c>
      <c r="E405">
        <v>8613</v>
      </c>
      <c r="F405" t="str">
        <f t="shared" si="9"/>
        <v xml:space="preserve">TORONJA </v>
      </c>
      <c r="G405">
        <f>IFERROR(VLOOKUP(Sheet1__2[[#This Row],[NOMBRE]],B:F,5,0),1)</f>
        <v>1.04</v>
      </c>
    </row>
    <row r="406" spans="1:7">
      <c r="A406">
        <v>6511177</v>
      </c>
      <c r="B406" t="s">
        <v>2728</v>
      </c>
      <c r="C406">
        <v>0</v>
      </c>
      <c r="D406" t="s">
        <v>519</v>
      </c>
      <c r="E406">
        <v>8613</v>
      </c>
      <c r="F406" t="str">
        <f t="shared" si="9"/>
        <v xml:space="preserve">TORONJA </v>
      </c>
      <c r="G406">
        <f>IFERROR(VLOOKUP(Sheet1__2[[#This Row],[NOMBRE]],B:F,5,0),1)</f>
        <v>1.04</v>
      </c>
    </row>
    <row r="407" spans="1:7">
      <c r="A407">
        <v>6511178</v>
      </c>
      <c r="B407" t="s">
        <v>2729</v>
      </c>
      <c r="C407">
        <v>251.64</v>
      </c>
      <c r="D407" t="s">
        <v>519</v>
      </c>
      <c r="E407">
        <v>8613</v>
      </c>
      <c r="F407" t="str">
        <f t="shared" si="9"/>
        <v xml:space="preserve">TORONJA </v>
      </c>
      <c r="G407">
        <f>IFERROR(VLOOKUP(Sheet1__2[[#This Row],[NOMBRE]],B:F,5,0),1)</f>
        <v>1.04</v>
      </c>
    </row>
    <row r="408" spans="1:7">
      <c r="A408">
        <v>6511179</v>
      </c>
      <c r="B408" t="s">
        <v>2730</v>
      </c>
      <c r="C408">
        <v>0</v>
      </c>
      <c r="D408" t="s">
        <v>519</v>
      </c>
      <c r="E408">
        <v>8613</v>
      </c>
      <c r="F408" t="str">
        <f t="shared" si="9"/>
        <v xml:space="preserve">TORONJA </v>
      </c>
      <c r="G408">
        <f>IFERROR(VLOOKUP(Sheet1__2[[#This Row],[NOMBRE]],B:F,5,0),1)</f>
        <v>1.04</v>
      </c>
    </row>
    <row r="409" spans="1:7">
      <c r="A409">
        <v>6511180</v>
      </c>
      <c r="B409" t="s">
        <v>2724</v>
      </c>
      <c r="C409">
        <v>0</v>
      </c>
      <c r="D409" t="s">
        <v>519</v>
      </c>
      <c r="E409">
        <v>8613</v>
      </c>
      <c r="F409" t="str">
        <f t="shared" si="9"/>
        <v xml:space="preserve">TORONJA </v>
      </c>
      <c r="G409">
        <f>IFERROR(VLOOKUP(Sheet1__2[[#This Row],[NOMBRE]],B:F,5,0),1)</f>
        <v>1.04</v>
      </c>
    </row>
    <row r="410" spans="1:7">
      <c r="A410">
        <v>6511064</v>
      </c>
      <c r="B410" t="s">
        <v>2699</v>
      </c>
      <c r="C410">
        <v>0</v>
      </c>
      <c r="D410" t="s">
        <v>519</v>
      </c>
      <c r="E410">
        <v>8609</v>
      </c>
      <c r="F410" t="str">
        <f t="shared" si="9"/>
        <v xml:space="preserve">TORONJA </v>
      </c>
      <c r="G410">
        <f>IFERROR(VLOOKUP(Sheet1__2[[#This Row],[NOMBRE]],B:F,5,0),1)</f>
        <v>1.04</v>
      </c>
    </row>
    <row r="411" spans="1:7">
      <c r="A411">
        <v>6510800</v>
      </c>
      <c r="B411" t="s">
        <v>2808</v>
      </c>
      <c r="C411">
        <v>54.6</v>
      </c>
      <c r="D411" t="s">
        <v>519</v>
      </c>
      <c r="E411">
        <v>8600</v>
      </c>
      <c r="F411" t="str">
        <f t="shared" si="9"/>
        <v xml:space="preserve">DANNA </v>
      </c>
      <c r="G411">
        <f>IFERROR(VLOOKUP(Sheet1__2[[#This Row],[NOMBRE]],B:F,5,0),1)</f>
        <v>1.07</v>
      </c>
    </row>
    <row r="412" spans="1:7">
      <c r="A412">
        <v>6510801</v>
      </c>
      <c r="B412" t="s">
        <v>563</v>
      </c>
      <c r="C412">
        <v>54.32</v>
      </c>
      <c r="D412" t="s">
        <v>519</v>
      </c>
      <c r="E412">
        <v>8600</v>
      </c>
      <c r="F412" t="str">
        <f t="shared" si="9"/>
        <v xml:space="preserve">DANNA </v>
      </c>
      <c r="G412">
        <f>IFERROR(VLOOKUP(Sheet1__2[[#This Row],[NOMBRE]],B:F,5,0),1)</f>
        <v>1.07</v>
      </c>
    </row>
    <row r="413" spans="1:7">
      <c r="A413">
        <v>6510802</v>
      </c>
      <c r="B413" t="s">
        <v>2806</v>
      </c>
      <c r="C413">
        <v>52.64</v>
      </c>
      <c r="D413" t="s">
        <v>519</v>
      </c>
      <c r="E413">
        <v>8600</v>
      </c>
      <c r="F413" t="str">
        <f t="shared" si="9"/>
        <v xml:space="preserve">DANNA </v>
      </c>
      <c r="G413">
        <f>IFERROR(VLOOKUP(Sheet1__2[[#This Row],[NOMBRE]],B:F,5,0),1)</f>
        <v>1.07</v>
      </c>
    </row>
    <row r="414" spans="1:7">
      <c r="A414">
        <v>6510804</v>
      </c>
      <c r="B414" t="s">
        <v>2804</v>
      </c>
      <c r="C414">
        <v>54.6</v>
      </c>
      <c r="D414" t="s">
        <v>519</v>
      </c>
      <c r="E414">
        <v>8600</v>
      </c>
      <c r="F414" t="str">
        <f t="shared" si="9"/>
        <v xml:space="preserve">DANNA </v>
      </c>
      <c r="G414">
        <f>IFERROR(VLOOKUP(Sheet1__2[[#This Row],[NOMBRE]],B:F,5,0),1)</f>
        <v>1.07</v>
      </c>
    </row>
    <row r="415" spans="1:7">
      <c r="A415">
        <v>6510806</v>
      </c>
      <c r="B415" t="s">
        <v>2805</v>
      </c>
      <c r="C415">
        <v>54.04</v>
      </c>
      <c r="D415" t="s">
        <v>519</v>
      </c>
      <c r="E415">
        <v>8600</v>
      </c>
      <c r="F415" t="str">
        <f t="shared" si="9"/>
        <v xml:space="preserve">DANNA </v>
      </c>
      <c r="G415">
        <f>IFERROR(VLOOKUP(Sheet1__2[[#This Row],[NOMBRE]],B:F,5,0),1)</f>
        <v>1.07</v>
      </c>
    </row>
    <row r="416" spans="1:7">
      <c r="A416">
        <v>6510810</v>
      </c>
      <c r="B416" t="s">
        <v>2809</v>
      </c>
      <c r="C416">
        <v>53.48</v>
      </c>
      <c r="D416" t="s">
        <v>519</v>
      </c>
      <c r="E416">
        <v>8600</v>
      </c>
      <c r="F416" t="str">
        <f t="shared" si="9"/>
        <v xml:space="preserve">DANNA </v>
      </c>
      <c r="G416">
        <f>IFERROR(VLOOKUP(Sheet1__2[[#This Row],[NOMBRE]],B:F,5,0),1)</f>
        <v>1.07</v>
      </c>
    </row>
    <row r="417" spans="1:7">
      <c r="A417">
        <v>6510811</v>
      </c>
      <c r="B417" t="s">
        <v>565</v>
      </c>
      <c r="C417">
        <v>53.76</v>
      </c>
      <c r="D417" t="s">
        <v>519</v>
      </c>
      <c r="E417">
        <v>8600</v>
      </c>
      <c r="F417" t="str">
        <f t="shared" si="9"/>
        <v xml:space="preserve">DANNA </v>
      </c>
      <c r="G417">
        <f>IFERROR(VLOOKUP(Sheet1__2[[#This Row],[NOMBRE]],B:F,5,0),1)</f>
        <v>1.07</v>
      </c>
    </row>
    <row r="418" spans="1:7">
      <c r="A418">
        <v>6509630</v>
      </c>
      <c r="B418" t="s">
        <v>2998</v>
      </c>
      <c r="C418">
        <v>0</v>
      </c>
      <c r="D418" t="s">
        <v>519</v>
      </c>
      <c r="E418">
        <v>8566</v>
      </c>
      <c r="F418" t="str">
        <f t="shared" si="9"/>
        <v xml:space="preserve">AZALEA </v>
      </c>
      <c r="G418">
        <f>IFERROR(VLOOKUP(Sheet1__2[[#This Row],[NOMBRE]],B:F,5,0),1)</f>
        <v>1.04</v>
      </c>
    </row>
    <row r="419" spans="1:7">
      <c r="A419">
        <v>6510920</v>
      </c>
      <c r="B419" t="s">
        <v>554</v>
      </c>
      <c r="C419">
        <v>259.27999999999997</v>
      </c>
      <c r="D419" t="s">
        <v>519</v>
      </c>
      <c r="E419">
        <v>8562</v>
      </c>
      <c r="F419" t="str">
        <f t="shared" si="9"/>
        <v xml:space="preserve">OSAKA </v>
      </c>
      <c r="G419">
        <f>IFERROR(VLOOKUP(Sheet1__2[[#This Row],[NOMBRE]],B:F,5,0),1)</f>
        <v>1.04</v>
      </c>
    </row>
    <row r="420" spans="1:7">
      <c r="A420">
        <v>6507609</v>
      </c>
      <c r="B420" t="s">
        <v>2843</v>
      </c>
      <c r="C420">
        <v>462.12</v>
      </c>
      <c r="D420" t="s">
        <v>519</v>
      </c>
      <c r="E420">
        <v>8550</v>
      </c>
      <c r="F420" t="str">
        <f t="shared" si="9"/>
        <v xml:space="preserve">OSAKA </v>
      </c>
      <c r="G420">
        <f>IFERROR(VLOOKUP(Sheet1__2[[#This Row],[NOMBRE]],B:F,5,0),1)</f>
        <v>1.04</v>
      </c>
    </row>
    <row r="421" spans="1:7">
      <c r="A421">
        <v>6510777</v>
      </c>
      <c r="B421" t="s">
        <v>539</v>
      </c>
      <c r="C421">
        <v>258.75</v>
      </c>
      <c r="D421" t="s">
        <v>519</v>
      </c>
      <c r="E421">
        <v>8522</v>
      </c>
      <c r="F421" t="str">
        <f t="shared" si="9"/>
        <v xml:space="preserve">ANA </v>
      </c>
      <c r="G421">
        <f>IFERROR(VLOOKUP(Sheet1__2[[#This Row],[NOMBRE]],B:F,5,0),1)</f>
        <v>1.04</v>
      </c>
    </row>
    <row r="422" spans="1:7">
      <c r="A422">
        <v>6510860</v>
      </c>
      <c r="B422" t="s">
        <v>2973</v>
      </c>
      <c r="C422">
        <v>324.39</v>
      </c>
      <c r="D422" t="s">
        <v>519</v>
      </c>
      <c r="E422">
        <v>8511</v>
      </c>
      <c r="F422" t="str">
        <f t="shared" si="9"/>
        <v xml:space="preserve">LIRIO </v>
      </c>
      <c r="G422">
        <f>IFERROR(VLOOKUP(Sheet1__2[[#This Row],[NOMBRE]],B:F,5,0),1)</f>
        <v>1.04</v>
      </c>
    </row>
    <row r="423" spans="1:7">
      <c r="A423">
        <v>6509584</v>
      </c>
      <c r="B423" t="s">
        <v>2832</v>
      </c>
      <c r="C423">
        <v>27.75</v>
      </c>
      <c r="D423" t="s">
        <v>519</v>
      </c>
      <c r="E423">
        <v>8452</v>
      </c>
      <c r="F423" t="str">
        <f t="shared" si="9"/>
        <v xml:space="preserve">OSAKA </v>
      </c>
      <c r="G423">
        <f>IFERROR(VLOOKUP(Sheet1__2[[#This Row],[NOMBRE]],B:F,5,0),1)</f>
        <v>1.04</v>
      </c>
    </row>
    <row r="424" spans="1:7">
      <c r="A424">
        <v>6509698</v>
      </c>
      <c r="B424" t="s">
        <v>2834</v>
      </c>
      <c r="C424">
        <v>521.5</v>
      </c>
      <c r="D424" t="s">
        <v>519</v>
      </c>
      <c r="E424">
        <v>8452</v>
      </c>
      <c r="F424" t="str">
        <f t="shared" si="9"/>
        <v xml:space="preserve">OSAKA </v>
      </c>
      <c r="G424">
        <f>IFERROR(VLOOKUP(Sheet1__2[[#This Row],[NOMBRE]],B:F,5,0),1)</f>
        <v>1.04</v>
      </c>
    </row>
    <row r="425" spans="1:7">
      <c r="A425">
        <v>6509699</v>
      </c>
      <c r="B425" t="s">
        <v>2835</v>
      </c>
      <c r="C425">
        <v>585.38</v>
      </c>
      <c r="D425" t="s">
        <v>519</v>
      </c>
      <c r="E425">
        <v>8452</v>
      </c>
      <c r="F425" t="str">
        <f t="shared" si="9"/>
        <v xml:space="preserve">OSAKA </v>
      </c>
      <c r="G425">
        <f>IFERROR(VLOOKUP(Sheet1__2[[#This Row],[NOMBRE]],B:F,5,0),1)</f>
        <v>1.04</v>
      </c>
    </row>
    <row r="426" spans="1:7">
      <c r="A426">
        <v>6509933</v>
      </c>
      <c r="B426" t="s">
        <v>2836</v>
      </c>
      <c r="C426">
        <v>562.91999999999996</v>
      </c>
      <c r="D426" t="s">
        <v>519</v>
      </c>
      <c r="E426">
        <v>8452</v>
      </c>
      <c r="F426" t="str">
        <f t="shared" si="9"/>
        <v xml:space="preserve">OSAKA </v>
      </c>
      <c r="G426">
        <f>IFERROR(VLOOKUP(Sheet1__2[[#This Row],[NOMBRE]],B:F,5,0),1)</f>
        <v>1.04</v>
      </c>
    </row>
    <row r="427" spans="1:7">
      <c r="A427">
        <v>6509936</v>
      </c>
      <c r="B427" t="s">
        <v>2839</v>
      </c>
      <c r="C427">
        <v>239.37</v>
      </c>
      <c r="D427" t="s">
        <v>519</v>
      </c>
      <c r="E427">
        <v>8452</v>
      </c>
      <c r="F427" t="str">
        <f t="shared" si="9"/>
        <v xml:space="preserve">OSAKA </v>
      </c>
      <c r="G427">
        <f>IFERROR(VLOOKUP(Sheet1__2[[#This Row],[NOMBRE]],B:F,5,0),1)</f>
        <v>1.04</v>
      </c>
    </row>
    <row r="428" spans="1:7">
      <c r="A428">
        <v>6509940</v>
      </c>
      <c r="B428" t="s">
        <v>2840</v>
      </c>
      <c r="C428">
        <v>19.579999999999998</v>
      </c>
      <c r="D428" t="s">
        <v>519</v>
      </c>
      <c r="E428">
        <v>8452</v>
      </c>
      <c r="F428" t="str">
        <f t="shared" si="9"/>
        <v xml:space="preserve">OSAKA </v>
      </c>
      <c r="G428">
        <f>IFERROR(VLOOKUP(Sheet1__2[[#This Row],[NOMBRE]],B:F,5,0),1)</f>
        <v>1.04</v>
      </c>
    </row>
    <row r="429" spans="1:7">
      <c r="A429">
        <v>6509943</v>
      </c>
      <c r="B429" t="s">
        <v>2841</v>
      </c>
      <c r="C429">
        <v>395.23</v>
      </c>
      <c r="D429" t="s">
        <v>519</v>
      </c>
      <c r="E429">
        <v>8452</v>
      </c>
      <c r="F429" t="str">
        <f t="shared" si="9"/>
        <v xml:space="preserve">OSAKA </v>
      </c>
      <c r="G429">
        <f>IFERROR(VLOOKUP(Sheet1__2[[#This Row],[NOMBRE]],B:F,5,0),1)</f>
        <v>1.04</v>
      </c>
    </row>
    <row r="430" spans="1:7">
      <c r="A430">
        <v>6509551</v>
      </c>
      <c r="B430" t="s">
        <v>2799</v>
      </c>
      <c r="C430">
        <v>52.765999999999998</v>
      </c>
      <c r="D430" t="s">
        <v>519</v>
      </c>
      <c r="E430">
        <v>8395</v>
      </c>
      <c r="F430" t="str">
        <f t="shared" si="9"/>
        <v xml:space="preserve">DANNA </v>
      </c>
      <c r="G430">
        <f>IFERROR(VLOOKUP(Sheet1__2[[#This Row],[NOMBRE]],B:F,5,0),1)</f>
        <v>1.07</v>
      </c>
    </row>
    <row r="431" spans="1:7">
      <c r="A431">
        <v>6509555</v>
      </c>
      <c r="B431" t="s">
        <v>2801</v>
      </c>
      <c r="C431">
        <v>424.46600000000001</v>
      </c>
      <c r="D431" t="s">
        <v>519</v>
      </c>
      <c r="E431">
        <v>8395</v>
      </c>
      <c r="F431" t="str">
        <f t="shared" si="9"/>
        <v xml:space="preserve">DANNA </v>
      </c>
      <c r="G431">
        <f>IFERROR(VLOOKUP(Sheet1__2[[#This Row],[NOMBRE]],B:F,5,0),1)</f>
        <v>1.07</v>
      </c>
    </row>
    <row r="432" spans="1:7">
      <c r="A432">
        <v>6509668</v>
      </c>
      <c r="B432" t="s">
        <v>2786</v>
      </c>
      <c r="C432">
        <v>32.567999999999998</v>
      </c>
      <c r="D432" t="s">
        <v>519</v>
      </c>
      <c r="E432">
        <v>8395</v>
      </c>
      <c r="F432" t="str">
        <f t="shared" si="9"/>
        <v xml:space="preserve">DANNA </v>
      </c>
      <c r="G432">
        <f>IFERROR(VLOOKUP(Sheet1__2[[#This Row],[NOMBRE]],B:F,5,0),1)</f>
        <v>1.07</v>
      </c>
    </row>
    <row r="433" spans="1:7">
      <c r="A433">
        <v>6509669</v>
      </c>
      <c r="B433" t="s">
        <v>2800</v>
      </c>
      <c r="C433">
        <v>96.787999999999997</v>
      </c>
      <c r="D433" t="s">
        <v>519</v>
      </c>
      <c r="E433">
        <v>8395</v>
      </c>
      <c r="F433" t="str">
        <f t="shared" si="9"/>
        <v xml:space="preserve">DANNA </v>
      </c>
      <c r="G433">
        <f>IFERROR(VLOOKUP(Sheet1__2[[#This Row],[NOMBRE]],B:F,5,0),1)</f>
        <v>1.07</v>
      </c>
    </row>
    <row r="434" spans="1:7">
      <c r="A434">
        <v>6509758</v>
      </c>
      <c r="B434" t="s">
        <v>2803</v>
      </c>
      <c r="C434">
        <v>891.79200000000003</v>
      </c>
      <c r="D434" t="s">
        <v>519</v>
      </c>
      <c r="E434">
        <v>8395</v>
      </c>
      <c r="F434" t="str">
        <f t="shared" si="9"/>
        <v xml:space="preserve">DANNA </v>
      </c>
      <c r="G434">
        <f>IFERROR(VLOOKUP(Sheet1__2[[#This Row],[NOMBRE]],B:F,5,0),1)</f>
        <v>1.07</v>
      </c>
    </row>
    <row r="435" spans="1:7">
      <c r="A435">
        <v>6509759</v>
      </c>
      <c r="B435" t="s">
        <v>2784</v>
      </c>
      <c r="C435">
        <v>121.78</v>
      </c>
      <c r="D435" t="s">
        <v>519</v>
      </c>
      <c r="E435">
        <v>8395</v>
      </c>
      <c r="F435" t="str">
        <f t="shared" si="9"/>
        <v xml:space="preserve">DANNA </v>
      </c>
      <c r="G435">
        <f>IFERROR(VLOOKUP(Sheet1__2[[#This Row],[NOMBRE]],B:F,5,0),1)</f>
        <v>1.07</v>
      </c>
    </row>
    <row r="436" spans="1:7">
      <c r="A436">
        <v>6509762</v>
      </c>
      <c r="B436" t="s">
        <v>2797</v>
      </c>
      <c r="C436">
        <v>108.114</v>
      </c>
      <c r="D436" t="s">
        <v>519</v>
      </c>
      <c r="E436">
        <v>8395</v>
      </c>
      <c r="F436" t="str">
        <f t="shared" si="9"/>
        <v xml:space="preserve">DANNA </v>
      </c>
      <c r="G436">
        <f>IFERROR(VLOOKUP(Sheet1__2[[#This Row],[NOMBRE]],B:F,5,0),1)</f>
        <v>1.07</v>
      </c>
    </row>
    <row r="437" spans="1:7">
      <c r="A437">
        <v>6509764</v>
      </c>
      <c r="B437" t="s">
        <v>2802</v>
      </c>
      <c r="C437">
        <v>25.616</v>
      </c>
      <c r="D437" t="s">
        <v>519</v>
      </c>
      <c r="E437">
        <v>8395</v>
      </c>
      <c r="F437" t="str">
        <f t="shared" si="9"/>
        <v xml:space="preserve">DANNA </v>
      </c>
      <c r="G437">
        <f>IFERROR(VLOOKUP(Sheet1__2[[#This Row],[NOMBRE]],B:F,5,0),1)</f>
        <v>1.07</v>
      </c>
    </row>
    <row r="438" spans="1:7">
      <c r="A438">
        <v>6509841</v>
      </c>
      <c r="B438" t="s">
        <v>2790</v>
      </c>
      <c r="C438">
        <v>105.96</v>
      </c>
      <c r="D438" t="s">
        <v>519</v>
      </c>
      <c r="E438">
        <v>8395</v>
      </c>
      <c r="F438" t="str">
        <f t="shared" si="9"/>
        <v xml:space="preserve">DANNA </v>
      </c>
      <c r="G438">
        <f>IFERROR(VLOOKUP(Sheet1__2[[#This Row],[NOMBRE]],B:F,5,0),1)</f>
        <v>1.07</v>
      </c>
    </row>
    <row r="439" spans="1:7">
      <c r="A439">
        <v>6509844</v>
      </c>
      <c r="B439" t="s">
        <v>2793</v>
      </c>
      <c r="C439">
        <v>528.79</v>
      </c>
      <c r="D439" t="s">
        <v>519</v>
      </c>
      <c r="E439">
        <v>8395</v>
      </c>
      <c r="F439" t="str">
        <f t="shared" si="9"/>
        <v xml:space="preserve">DANNA </v>
      </c>
      <c r="G439">
        <f>IFERROR(VLOOKUP(Sheet1__2[[#This Row],[NOMBRE]],B:F,5,0),1)</f>
        <v>1.07</v>
      </c>
    </row>
    <row r="440" spans="1:7">
      <c r="A440">
        <v>6509848</v>
      </c>
      <c r="B440" t="s">
        <v>2794</v>
      </c>
      <c r="C440">
        <v>579.51599999999996</v>
      </c>
      <c r="D440" t="s">
        <v>519</v>
      </c>
      <c r="E440">
        <v>8395</v>
      </c>
      <c r="F440" t="str">
        <f t="shared" si="9"/>
        <v xml:space="preserve">DANNA </v>
      </c>
      <c r="G440">
        <f>IFERROR(VLOOKUP(Sheet1__2[[#This Row],[NOMBRE]],B:F,5,0),1)</f>
        <v>1.07</v>
      </c>
    </row>
    <row r="441" spans="1:7">
      <c r="A441">
        <v>6509851</v>
      </c>
      <c r="B441" t="s">
        <v>2795</v>
      </c>
      <c r="C441">
        <v>660.19799999999998</v>
      </c>
      <c r="D441" t="s">
        <v>519</v>
      </c>
      <c r="E441">
        <v>8395</v>
      </c>
      <c r="F441" t="str">
        <f t="shared" si="9"/>
        <v xml:space="preserve">DANNA </v>
      </c>
      <c r="G441">
        <f>IFERROR(VLOOKUP(Sheet1__2[[#This Row],[NOMBRE]],B:F,5,0),1)</f>
        <v>1.07</v>
      </c>
    </row>
    <row r="442" spans="1:7">
      <c r="A442">
        <v>6505110</v>
      </c>
      <c r="B442" t="s">
        <v>2842</v>
      </c>
      <c r="C442">
        <v>1540.58</v>
      </c>
      <c r="D442" t="s">
        <v>519</v>
      </c>
      <c r="E442">
        <v>8351</v>
      </c>
      <c r="F442" t="str">
        <f t="shared" si="9"/>
        <v xml:space="preserve">OSAKA </v>
      </c>
      <c r="G442">
        <f>IFERROR(VLOOKUP(Sheet1__2[[#This Row],[NOMBRE]],B:F,5,0),1)</f>
        <v>1.04</v>
      </c>
    </row>
    <row r="443" spans="1:7">
      <c r="A443">
        <v>6509049</v>
      </c>
      <c r="B443" t="s">
        <v>3018</v>
      </c>
      <c r="C443">
        <v>15178.73</v>
      </c>
      <c r="D443" t="s">
        <v>519</v>
      </c>
      <c r="E443">
        <v>8276</v>
      </c>
      <c r="F443" t="str">
        <f t="shared" si="9"/>
        <v xml:space="preserve">SUEDED </v>
      </c>
      <c r="G443">
        <f>IFERROR(VLOOKUP(Sheet1__2[[#This Row],[NOMBRE]],B:F,5,0),1)</f>
        <v>1</v>
      </c>
    </row>
    <row r="444" spans="1:7">
      <c r="A444">
        <v>6505432</v>
      </c>
      <c r="B444" t="s">
        <v>2830</v>
      </c>
      <c r="C444">
        <v>1140.51</v>
      </c>
      <c r="D444" t="s">
        <v>519</v>
      </c>
      <c r="E444">
        <v>8253</v>
      </c>
      <c r="F444" t="str">
        <f t="shared" si="9"/>
        <v xml:space="preserve">OSAKA </v>
      </c>
      <c r="G444">
        <f>IFERROR(VLOOKUP(Sheet1__2[[#This Row],[NOMBRE]],B:F,5,0),1)</f>
        <v>1.04</v>
      </c>
    </row>
    <row r="445" spans="1:7">
      <c r="A445">
        <v>6506867</v>
      </c>
      <c r="B445" t="s">
        <v>2829</v>
      </c>
      <c r="C445">
        <v>615.15</v>
      </c>
      <c r="D445" t="s">
        <v>519</v>
      </c>
      <c r="E445">
        <v>8253</v>
      </c>
      <c r="F445" t="str">
        <f t="shared" si="9"/>
        <v xml:space="preserve">OSAKA </v>
      </c>
      <c r="G445">
        <f>IFERROR(VLOOKUP(Sheet1__2[[#This Row],[NOMBRE]],B:F,5,0),1)</f>
        <v>1.04</v>
      </c>
    </row>
    <row r="446" spans="1:7">
      <c r="A446">
        <v>6511091</v>
      </c>
      <c r="B446" t="s">
        <v>2734</v>
      </c>
      <c r="C446">
        <v>0</v>
      </c>
      <c r="D446" t="s">
        <v>519</v>
      </c>
      <c r="E446">
        <v>8235</v>
      </c>
      <c r="F446" t="str">
        <f t="shared" si="9"/>
        <v xml:space="preserve">GALES </v>
      </c>
      <c r="G446">
        <f>IFERROR(VLOOKUP(Sheet1__2[[#This Row],[NOMBRE]],B:F,5,0),1)</f>
        <v>1.04</v>
      </c>
    </row>
    <row r="447" spans="1:7">
      <c r="A447">
        <v>6511099</v>
      </c>
      <c r="B447" t="s">
        <v>2741</v>
      </c>
      <c r="C447">
        <v>0</v>
      </c>
      <c r="D447" t="s">
        <v>519</v>
      </c>
      <c r="E447">
        <v>8235</v>
      </c>
      <c r="F447" t="str">
        <f t="shared" si="9"/>
        <v xml:space="preserve">GALES </v>
      </c>
      <c r="G447">
        <f>IFERROR(VLOOKUP(Sheet1__2[[#This Row],[NOMBRE]],B:F,5,0),1)</f>
        <v>1.04</v>
      </c>
    </row>
    <row r="448" spans="1:7">
      <c r="A448">
        <v>6511102</v>
      </c>
      <c r="B448" t="s">
        <v>2744</v>
      </c>
      <c r="C448">
        <v>0</v>
      </c>
      <c r="D448" t="s">
        <v>519</v>
      </c>
      <c r="E448">
        <v>8235</v>
      </c>
      <c r="F448" t="str">
        <f t="shared" si="9"/>
        <v xml:space="preserve">GALES </v>
      </c>
      <c r="G448">
        <f>IFERROR(VLOOKUP(Sheet1__2[[#This Row],[NOMBRE]],B:F,5,0),1)</f>
        <v>1.04</v>
      </c>
    </row>
    <row r="449" spans="1:7">
      <c r="A449">
        <v>6510813</v>
      </c>
      <c r="B449" t="s">
        <v>2860</v>
      </c>
      <c r="C449">
        <v>0</v>
      </c>
      <c r="D449" t="s">
        <v>519</v>
      </c>
      <c r="E449">
        <v>8144</v>
      </c>
      <c r="F449" t="str">
        <f t="shared" si="9"/>
        <v xml:space="preserve">GENOVA </v>
      </c>
      <c r="G449">
        <f>IFERROR(VLOOKUP(Sheet1__2[[#This Row],[NOMBRE]],B:F,5,0),1)</f>
        <v>1.04</v>
      </c>
    </row>
    <row r="450" spans="1:7">
      <c r="A450">
        <v>6510815</v>
      </c>
      <c r="B450" t="s">
        <v>567</v>
      </c>
      <c r="C450">
        <v>0</v>
      </c>
      <c r="D450" t="s">
        <v>519</v>
      </c>
      <c r="E450">
        <v>8144</v>
      </c>
      <c r="F450" t="str">
        <f t="shared" si="9"/>
        <v xml:space="preserve">GENOVA </v>
      </c>
      <c r="G450">
        <f>IFERROR(VLOOKUP(Sheet1__2[[#This Row],[NOMBRE]],B:F,5,0),1)</f>
        <v>1.04</v>
      </c>
    </row>
    <row r="451" spans="1:7">
      <c r="A451">
        <v>6510817</v>
      </c>
      <c r="B451" t="s">
        <v>568</v>
      </c>
      <c r="C451">
        <v>0</v>
      </c>
      <c r="D451" t="s">
        <v>519</v>
      </c>
      <c r="E451">
        <v>8144</v>
      </c>
      <c r="F451" t="str">
        <f t="shared" si="9"/>
        <v xml:space="preserve">GENOVA </v>
      </c>
      <c r="G451">
        <f>IFERROR(VLOOKUP(Sheet1__2[[#This Row],[NOMBRE]],B:F,5,0),1)</f>
        <v>1.04</v>
      </c>
    </row>
    <row r="452" spans="1:7">
      <c r="A452">
        <v>6510820</v>
      </c>
      <c r="B452" t="s">
        <v>570</v>
      </c>
      <c r="C452">
        <v>0</v>
      </c>
      <c r="D452" t="s">
        <v>519</v>
      </c>
      <c r="E452">
        <v>8144</v>
      </c>
      <c r="F452" t="str">
        <f t="shared" si="9"/>
        <v xml:space="preserve">GENOVA </v>
      </c>
      <c r="G452">
        <f>IFERROR(VLOOKUP(Sheet1__2[[#This Row],[NOMBRE]],B:F,5,0),1)</f>
        <v>1.04</v>
      </c>
    </row>
    <row r="453" spans="1:7">
      <c r="A453">
        <v>6510821</v>
      </c>
      <c r="B453" t="s">
        <v>571</v>
      </c>
      <c r="C453">
        <v>0</v>
      </c>
      <c r="D453" t="s">
        <v>519</v>
      </c>
      <c r="E453">
        <v>8144</v>
      </c>
      <c r="F453" t="str">
        <f t="shared" si="9"/>
        <v xml:space="preserve">GENOVA </v>
      </c>
      <c r="G453">
        <f>IFERROR(VLOOKUP(Sheet1__2[[#This Row],[NOMBRE]],B:F,5,0),1)</f>
        <v>1.04</v>
      </c>
    </row>
    <row r="454" spans="1:7">
      <c r="A454">
        <v>6510822</v>
      </c>
      <c r="B454" t="s">
        <v>572</v>
      </c>
      <c r="C454">
        <v>0</v>
      </c>
      <c r="D454" t="s">
        <v>519</v>
      </c>
      <c r="E454">
        <v>8144</v>
      </c>
      <c r="F454" t="str">
        <f t="shared" si="9"/>
        <v xml:space="preserve">GENOVA </v>
      </c>
      <c r="G454">
        <f>IFERROR(VLOOKUP(Sheet1__2[[#This Row],[NOMBRE]],B:F,5,0),1)</f>
        <v>1.04</v>
      </c>
    </row>
    <row r="455" spans="1:7">
      <c r="A455">
        <v>6510823</v>
      </c>
      <c r="B455" t="s">
        <v>573</v>
      </c>
      <c r="C455">
        <v>0</v>
      </c>
      <c r="D455" t="s">
        <v>519</v>
      </c>
      <c r="E455">
        <v>8144</v>
      </c>
      <c r="F455" t="str">
        <f t="shared" si="9"/>
        <v xml:space="preserve">GENOVA </v>
      </c>
      <c r="G455">
        <f>IFERROR(VLOOKUP(Sheet1__2[[#This Row],[NOMBRE]],B:F,5,0),1)</f>
        <v>1.04</v>
      </c>
    </row>
    <row r="456" spans="1:7">
      <c r="A456">
        <v>6510824</v>
      </c>
      <c r="B456" t="s">
        <v>574</v>
      </c>
      <c r="C456">
        <v>0</v>
      </c>
      <c r="D456" t="s">
        <v>519</v>
      </c>
      <c r="E456">
        <v>8144</v>
      </c>
      <c r="F456" t="str">
        <f t="shared" ref="F456:F519" si="10">IFERROR(IF(LEFT(B456,4)="TELA",LEFT(REPLACE(B456,1,9,""),FIND(" ",REPLACE(B456,1,9,""),1)),LEFT(B456,FIND(" ",B456,1))),0)</f>
        <v xml:space="preserve">GENOVA </v>
      </c>
      <c r="G456">
        <f>IFERROR(VLOOKUP(Sheet1__2[[#This Row],[NOMBRE]],B:F,5,0),1)</f>
        <v>1.04</v>
      </c>
    </row>
    <row r="457" spans="1:7">
      <c r="A457">
        <v>6510825</v>
      </c>
      <c r="B457" t="s">
        <v>575</v>
      </c>
      <c r="C457">
        <v>0</v>
      </c>
      <c r="D457" t="s">
        <v>519</v>
      </c>
      <c r="E457">
        <v>8144</v>
      </c>
      <c r="F457" t="str">
        <f t="shared" si="10"/>
        <v xml:space="preserve">GENOVA </v>
      </c>
      <c r="G457">
        <f>IFERROR(VLOOKUP(Sheet1__2[[#This Row],[NOMBRE]],B:F,5,0),1)</f>
        <v>1.04</v>
      </c>
    </row>
    <row r="458" spans="1:7">
      <c r="A458">
        <v>6510523</v>
      </c>
      <c r="B458" t="s">
        <v>2847</v>
      </c>
      <c r="C458">
        <v>872.89</v>
      </c>
      <c r="D458" t="s">
        <v>519</v>
      </c>
      <c r="E458">
        <v>8106</v>
      </c>
      <c r="F458" t="str">
        <f t="shared" si="10"/>
        <v xml:space="preserve">GENOVA </v>
      </c>
      <c r="G458">
        <f>IFERROR(VLOOKUP(Sheet1__2[[#This Row],[NOMBRE]],B:F,5,0),1)</f>
        <v>1.04</v>
      </c>
    </row>
    <row r="459" spans="1:7">
      <c r="A459">
        <v>6510527</v>
      </c>
      <c r="B459" t="s">
        <v>2639</v>
      </c>
      <c r="C459">
        <v>2154.9499999999998</v>
      </c>
      <c r="D459" t="s">
        <v>519</v>
      </c>
      <c r="E459">
        <v>8106</v>
      </c>
      <c r="F459" t="str">
        <f t="shared" si="10"/>
        <v xml:space="preserve">GENOVA </v>
      </c>
      <c r="G459">
        <f>IFERROR(VLOOKUP(Sheet1__2[[#This Row],[NOMBRE]],B:F,5,0),1)</f>
        <v>1.04</v>
      </c>
    </row>
    <row r="460" spans="1:7">
      <c r="A460">
        <v>6510528</v>
      </c>
      <c r="B460" t="s">
        <v>2850</v>
      </c>
      <c r="C460">
        <v>679.09</v>
      </c>
      <c r="D460" t="s">
        <v>519</v>
      </c>
      <c r="E460">
        <v>8106</v>
      </c>
      <c r="F460" t="str">
        <f t="shared" si="10"/>
        <v xml:space="preserve">GENOVA </v>
      </c>
      <c r="G460">
        <f>IFERROR(VLOOKUP(Sheet1__2[[#This Row],[NOMBRE]],B:F,5,0),1)</f>
        <v>1.04</v>
      </c>
    </row>
    <row r="461" spans="1:7">
      <c r="A461">
        <v>6505249</v>
      </c>
      <c r="B461" t="s">
        <v>2914</v>
      </c>
      <c r="C461">
        <v>310.161</v>
      </c>
      <c r="D461" t="s">
        <v>519</v>
      </c>
      <c r="E461">
        <v>8095.9999999999991</v>
      </c>
      <c r="F461" t="str">
        <f t="shared" si="10"/>
        <v xml:space="preserve">TOMAS </v>
      </c>
      <c r="G461">
        <f>IFERROR(VLOOKUP(Sheet1__2[[#This Row],[NOMBRE]],B:F,5,0),1)</f>
        <v>1.04</v>
      </c>
    </row>
    <row r="462" spans="1:7">
      <c r="A462">
        <v>6509581</v>
      </c>
      <c r="B462" t="s">
        <v>2889</v>
      </c>
      <c r="C462">
        <v>1732.6220000000001</v>
      </c>
      <c r="D462" t="s">
        <v>519</v>
      </c>
      <c r="E462">
        <v>8054.0000000000009</v>
      </c>
      <c r="F462" t="str">
        <f t="shared" si="10"/>
        <v xml:space="preserve">NAPOLITANA </v>
      </c>
      <c r="G462">
        <f>IFERROR(VLOOKUP(Sheet1__2[[#This Row],[NOMBRE]],B:F,5,0),1)</f>
        <v>1.04</v>
      </c>
    </row>
    <row r="463" spans="1:7">
      <c r="A463">
        <v>6508923</v>
      </c>
      <c r="B463" t="s">
        <v>577</v>
      </c>
      <c r="C463">
        <v>5185.53</v>
      </c>
      <c r="D463" t="s">
        <v>519</v>
      </c>
      <c r="E463">
        <v>8045.9999999999991</v>
      </c>
      <c r="F463" t="str">
        <f t="shared" si="10"/>
        <v xml:space="preserve">AZALEA </v>
      </c>
      <c r="G463">
        <f>IFERROR(VLOOKUP(Sheet1__2[[#This Row],[NOMBRE]],B:F,5,0),1)</f>
        <v>1.04</v>
      </c>
    </row>
    <row r="464" spans="1:7">
      <c r="A464">
        <v>6510861</v>
      </c>
      <c r="B464" t="s">
        <v>2971</v>
      </c>
      <c r="C464">
        <v>321.75</v>
      </c>
      <c r="D464" t="s">
        <v>519</v>
      </c>
      <c r="E464">
        <v>8020</v>
      </c>
      <c r="F464" t="str">
        <f t="shared" si="10"/>
        <v xml:space="preserve">LIRIO </v>
      </c>
      <c r="G464">
        <f>IFERROR(VLOOKUP(Sheet1__2[[#This Row],[NOMBRE]],B:F,5,0),1)</f>
        <v>1.04</v>
      </c>
    </row>
    <row r="465" spans="1:7">
      <c r="A465">
        <v>6510419</v>
      </c>
      <c r="B465" t="s">
        <v>2937</v>
      </c>
      <c r="C465">
        <v>1256.5920000000001</v>
      </c>
      <c r="D465" t="s">
        <v>519</v>
      </c>
      <c r="E465">
        <v>8009</v>
      </c>
      <c r="F465" t="str">
        <f t="shared" si="10"/>
        <v xml:space="preserve">ANA </v>
      </c>
      <c r="G465">
        <f>IFERROR(VLOOKUP(Sheet1__2[[#This Row],[NOMBRE]],B:F,5,0),1)</f>
        <v>1.04</v>
      </c>
    </row>
    <row r="466" spans="1:7">
      <c r="A466">
        <v>6510940</v>
      </c>
      <c r="B466" t="s">
        <v>2925</v>
      </c>
      <c r="C466">
        <v>0</v>
      </c>
      <c r="D466" t="s">
        <v>519</v>
      </c>
      <c r="E466">
        <v>8009</v>
      </c>
      <c r="F466" t="str">
        <f t="shared" si="10"/>
        <v xml:space="preserve">TOMAS </v>
      </c>
      <c r="G466">
        <f>IFERROR(VLOOKUP(Sheet1__2[[#This Row],[NOMBRE]],B:F,5,0),1)</f>
        <v>1.04</v>
      </c>
    </row>
    <row r="467" spans="1:7">
      <c r="A467">
        <v>6510941</v>
      </c>
      <c r="B467" t="s">
        <v>2932</v>
      </c>
      <c r="C467">
        <v>0</v>
      </c>
      <c r="D467" t="s">
        <v>519</v>
      </c>
      <c r="E467">
        <v>8009</v>
      </c>
      <c r="F467" t="str">
        <f t="shared" si="10"/>
        <v xml:space="preserve">TOMAS </v>
      </c>
      <c r="G467">
        <f>IFERROR(VLOOKUP(Sheet1__2[[#This Row],[NOMBRE]],B:F,5,0),1)</f>
        <v>1.04</v>
      </c>
    </row>
    <row r="468" spans="1:7">
      <c r="A468">
        <v>6510943</v>
      </c>
      <c r="B468" t="s">
        <v>2924</v>
      </c>
      <c r="C468">
        <v>0</v>
      </c>
      <c r="D468" t="s">
        <v>519</v>
      </c>
      <c r="E468">
        <v>8009</v>
      </c>
      <c r="F468" t="str">
        <f t="shared" si="10"/>
        <v xml:space="preserve">TOMAS </v>
      </c>
      <c r="G468">
        <f>IFERROR(VLOOKUP(Sheet1__2[[#This Row],[NOMBRE]],B:F,5,0),1)</f>
        <v>1.04</v>
      </c>
    </row>
    <row r="469" spans="1:7">
      <c r="A469">
        <v>6510945</v>
      </c>
      <c r="B469" t="s">
        <v>2928</v>
      </c>
      <c r="C469">
        <v>262.74</v>
      </c>
      <c r="D469" t="s">
        <v>519</v>
      </c>
      <c r="E469">
        <v>8009</v>
      </c>
      <c r="F469" t="str">
        <f t="shared" si="10"/>
        <v xml:space="preserve">TOMAS </v>
      </c>
      <c r="G469">
        <f>IFERROR(VLOOKUP(Sheet1__2[[#This Row],[NOMBRE]],B:F,5,0),1)</f>
        <v>1.04</v>
      </c>
    </row>
    <row r="470" spans="1:7">
      <c r="A470">
        <v>6510946</v>
      </c>
      <c r="B470" t="s">
        <v>2926</v>
      </c>
      <c r="C470">
        <v>0</v>
      </c>
      <c r="D470" t="s">
        <v>519</v>
      </c>
      <c r="E470">
        <v>8009</v>
      </c>
      <c r="F470" t="str">
        <f t="shared" si="10"/>
        <v xml:space="preserve">TOMAS </v>
      </c>
      <c r="G470">
        <f>IFERROR(VLOOKUP(Sheet1__2[[#This Row],[NOMBRE]],B:F,5,0),1)</f>
        <v>1.04</v>
      </c>
    </row>
    <row r="471" spans="1:7">
      <c r="A471">
        <v>6510814</v>
      </c>
      <c r="B471" t="s">
        <v>566</v>
      </c>
      <c r="C471">
        <v>310.43</v>
      </c>
      <c r="D471" t="s">
        <v>519</v>
      </c>
      <c r="E471">
        <v>8001.0000000000009</v>
      </c>
      <c r="F471" t="str">
        <f t="shared" si="10"/>
        <v xml:space="preserve">GENOVA </v>
      </c>
      <c r="G471">
        <f>IFERROR(VLOOKUP(Sheet1__2[[#This Row],[NOMBRE]],B:F,5,0),1)</f>
        <v>1.04</v>
      </c>
    </row>
    <row r="472" spans="1:7">
      <c r="A472">
        <v>6510816</v>
      </c>
      <c r="B472" t="s">
        <v>578</v>
      </c>
      <c r="C472">
        <v>0</v>
      </c>
      <c r="D472" t="s">
        <v>519</v>
      </c>
      <c r="E472">
        <v>8001.0000000000009</v>
      </c>
      <c r="F472" t="str">
        <f t="shared" si="10"/>
        <v xml:space="preserve">GENOVA </v>
      </c>
      <c r="G472">
        <f>IFERROR(VLOOKUP(Sheet1__2[[#This Row],[NOMBRE]],B:F,5,0),1)</f>
        <v>1.04</v>
      </c>
    </row>
    <row r="473" spans="1:7">
      <c r="A473">
        <v>6510818</v>
      </c>
      <c r="B473" t="s">
        <v>569</v>
      </c>
      <c r="C473">
        <v>63.27</v>
      </c>
      <c r="D473" t="s">
        <v>519</v>
      </c>
      <c r="E473">
        <v>8001.0000000000009</v>
      </c>
      <c r="F473" t="str">
        <f t="shared" si="10"/>
        <v xml:space="preserve">GENOVA </v>
      </c>
      <c r="G473">
        <f>IFERROR(VLOOKUP(Sheet1__2[[#This Row],[NOMBRE]],B:F,5,0),1)</f>
        <v>1.04</v>
      </c>
    </row>
    <row r="474" spans="1:7">
      <c r="A474">
        <v>6510826</v>
      </c>
      <c r="B474" t="s">
        <v>576</v>
      </c>
      <c r="C474">
        <v>317.12</v>
      </c>
      <c r="D474" t="s">
        <v>519</v>
      </c>
      <c r="E474">
        <v>8001.0000000000009</v>
      </c>
      <c r="F474" t="str">
        <f t="shared" si="10"/>
        <v xml:space="preserve">GENOVA </v>
      </c>
      <c r="G474">
        <f>IFERROR(VLOOKUP(Sheet1__2[[#This Row],[NOMBRE]],B:F,5,0),1)</f>
        <v>1.04</v>
      </c>
    </row>
    <row r="475" spans="1:7">
      <c r="A475">
        <v>6509807</v>
      </c>
      <c r="B475" t="s">
        <v>3021</v>
      </c>
      <c r="C475">
        <v>3974.49</v>
      </c>
      <c r="D475" t="s">
        <v>519</v>
      </c>
      <c r="E475">
        <v>7972</v>
      </c>
      <c r="F475" t="str">
        <f t="shared" si="10"/>
        <v xml:space="preserve">SUEDED </v>
      </c>
      <c r="G475">
        <f>IFERROR(VLOOKUP(Sheet1__2[[#This Row],[NOMBRE]],B:F,5,0),1)</f>
        <v>1</v>
      </c>
    </row>
    <row r="476" spans="1:7">
      <c r="A476">
        <v>6510616</v>
      </c>
      <c r="B476" t="s">
        <v>2856</v>
      </c>
      <c r="C476">
        <v>112.7</v>
      </c>
      <c r="D476" t="s">
        <v>519</v>
      </c>
      <c r="E476">
        <v>7939</v>
      </c>
      <c r="F476" t="str">
        <f t="shared" si="10"/>
        <v xml:space="preserve">GENOVA </v>
      </c>
      <c r="G476">
        <f>IFERROR(VLOOKUP(Sheet1__2[[#This Row],[NOMBRE]],B:F,5,0),1)</f>
        <v>1.04</v>
      </c>
    </row>
    <row r="477" spans="1:7">
      <c r="A477">
        <v>6510619</v>
      </c>
      <c r="B477" t="s">
        <v>2858</v>
      </c>
      <c r="C477">
        <v>488.92</v>
      </c>
      <c r="D477" t="s">
        <v>519</v>
      </c>
      <c r="E477">
        <v>7939</v>
      </c>
      <c r="F477" t="str">
        <f t="shared" si="10"/>
        <v xml:space="preserve">GENOVA </v>
      </c>
      <c r="G477">
        <f>IFERROR(VLOOKUP(Sheet1__2[[#This Row],[NOMBRE]],B:F,5,0),1)</f>
        <v>1.04</v>
      </c>
    </row>
    <row r="478" spans="1:7">
      <c r="A478">
        <v>6510620</v>
      </c>
      <c r="B478" t="s">
        <v>2852</v>
      </c>
      <c r="C478">
        <v>304.92</v>
      </c>
      <c r="D478" t="s">
        <v>519</v>
      </c>
      <c r="E478">
        <v>7939</v>
      </c>
      <c r="F478" t="str">
        <f t="shared" si="10"/>
        <v xml:space="preserve">GENOVA </v>
      </c>
      <c r="G478">
        <f>IFERROR(VLOOKUP(Sheet1__2[[#This Row],[NOMBRE]],B:F,5,0),1)</f>
        <v>1.04</v>
      </c>
    </row>
    <row r="479" spans="1:7">
      <c r="A479">
        <v>6510627</v>
      </c>
      <c r="B479" t="s">
        <v>2851</v>
      </c>
      <c r="C479">
        <v>441.26</v>
      </c>
      <c r="D479" t="s">
        <v>519</v>
      </c>
      <c r="E479">
        <v>7939</v>
      </c>
      <c r="F479" t="str">
        <f t="shared" si="10"/>
        <v xml:space="preserve">GENOVA </v>
      </c>
      <c r="G479">
        <f>IFERROR(VLOOKUP(Sheet1__2[[#This Row],[NOMBRE]],B:F,5,0),1)</f>
        <v>1.04</v>
      </c>
    </row>
    <row r="480" spans="1:7">
      <c r="A480">
        <v>6510629</v>
      </c>
      <c r="B480" t="s">
        <v>2854</v>
      </c>
      <c r="C480">
        <v>493.24</v>
      </c>
      <c r="D480" t="s">
        <v>519</v>
      </c>
      <c r="E480">
        <v>7939</v>
      </c>
      <c r="F480" t="str">
        <f t="shared" si="10"/>
        <v xml:space="preserve">GENOVA </v>
      </c>
      <c r="G480">
        <f>IFERROR(VLOOKUP(Sheet1__2[[#This Row],[NOMBRE]],B:F,5,0),1)</f>
        <v>1.04</v>
      </c>
    </row>
    <row r="481" spans="1:7">
      <c r="A481">
        <v>6510632</v>
      </c>
      <c r="B481" t="s">
        <v>2859</v>
      </c>
      <c r="C481">
        <v>556.76</v>
      </c>
      <c r="D481" t="s">
        <v>519</v>
      </c>
      <c r="E481">
        <v>7939</v>
      </c>
      <c r="F481" t="str">
        <f t="shared" si="10"/>
        <v xml:space="preserve">GENOVA </v>
      </c>
      <c r="G481">
        <f>IFERROR(VLOOKUP(Sheet1__2[[#This Row],[NOMBRE]],B:F,5,0),1)</f>
        <v>1.04</v>
      </c>
    </row>
    <row r="482" spans="1:7">
      <c r="A482">
        <v>6510634</v>
      </c>
      <c r="B482" t="s">
        <v>2855</v>
      </c>
      <c r="C482">
        <v>309.64999999999998</v>
      </c>
      <c r="D482" t="s">
        <v>519</v>
      </c>
      <c r="E482">
        <v>7939</v>
      </c>
      <c r="F482" t="str">
        <f t="shared" si="10"/>
        <v xml:space="preserve">GENOVA </v>
      </c>
      <c r="G482">
        <f>IFERROR(VLOOKUP(Sheet1__2[[#This Row],[NOMBRE]],B:F,5,0),1)</f>
        <v>1.04</v>
      </c>
    </row>
    <row r="483" spans="1:7">
      <c r="A483">
        <v>6510894</v>
      </c>
      <c r="B483" t="s">
        <v>2875</v>
      </c>
      <c r="C483">
        <v>0</v>
      </c>
      <c r="D483" t="s">
        <v>519</v>
      </c>
      <c r="E483">
        <v>7931</v>
      </c>
      <c r="F483" t="str">
        <f t="shared" si="10"/>
        <v xml:space="preserve">MELOCOTON </v>
      </c>
      <c r="G483">
        <f>IFERROR(VLOOKUP(Sheet1__2[[#This Row],[NOMBRE]],B:F,5,0),1)</f>
        <v>1.04</v>
      </c>
    </row>
    <row r="484" spans="1:7">
      <c r="A484">
        <v>6510896</v>
      </c>
      <c r="B484" t="s">
        <v>2874</v>
      </c>
      <c r="C484">
        <v>0</v>
      </c>
      <c r="D484" t="s">
        <v>519</v>
      </c>
      <c r="E484">
        <v>7931</v>
      </c>
      <c r="F484" t="str">
        <f t="shared" si="10"/>
        <v xml:space="preserve">MELOCOTON </v>
      </c>
      <c r="G484">
        <f>IFERROR(VLOOKUP(Sheet1__2[[#This Row],[NOMBRE]],B:F,5,0),1)</f>
        <v>1.04</v>
      </c>
    </row>
    <row r="485" spans="1:7">
      <c r="A485">
        <v>6510897</v>
      </c>
      <c r="B485" t="s">
        <v>2882</v>
      </c>
      <c r="C485">
        <v>0</v>
      </c>
      <c r="D485" t="s">
        <v>519</v>
      </c>
      <c r="E485">
        <v>7931</v>
      </c>
      <c r="F485" t="str">
        <f t="shared" si="10"/>
        <v xml:space="preserve">MELOCOTON </v>
      </c>
      <c r="G485">
        <f>IFERROR(VLOOKUP(Sheet1__2[[#This Row],[NOMBRE]],B:F,5,0),1)</f>
        <v>1.04</v>
      </c>
    </row>
    <row r="486" spans="1:7">
      <c r="A486">
        <v>6510898</v>
      </c>
      <c r="B486" t="s">
        <v>2880</v>
      </c>
      <c r="C486">
        <v>0</v>
      </c>
      <c r="D486" t="s">
        <v>519</v>
      </c>
      <c r="E486">
        <v>7931</v>
      </c>
      <c r="F486" t="str">
        <f t="shared" si="10"/>
        <v xml:space="preserve">MELOCOTON </v>
      </c>
      <c r="G486">
        <f>IFERROR(VLOOKUP(Sheet1__2[[#This Row],[NOMBRE]],B:F,5,0),1)</f>
        <v>1.04</v>
      </c>
    </row>
    <row r="487" spans="1:7">
      <c r="A487">
        <v>6510899</v>
      </c>
      <c r="B487" t="s">
        <v>2879</v>
      </c>
      <c r="C487">
        <v>0</v>
      </c>
      <c r="D487" t="s">
        <v>519</v>
      </c>
      <c r="E487">
        <v>7931</v>
      </c>
      <c r="F487" t="str">
        <f t="shared" si="10"/>
        <v xml:space="preserve">MELOCOTON </v>
      </c>
      <c r="G487">
        <f>IFERROR(VLOOKUP(Sheet1__2[[#This Row],[NOMBRE]],B:F,5,0),1)</f>
        <v>1.04</v>
      </c>
    </row>
    <row r="488" spans="1:7">
      <c r="A488">
        <v>6510900</v>
      </c>
      <c r="B488" t="s">
        <v>2876</v>
      </c>
      <c r="C488">
        <v>0</v>
      </c>
      <c r="D488" t="s">
        <v>519</v>
      </c>
      <c r="E488">
        <v>7931</v>
      </c>
      <c r="F488" t="str">
        <f t="shared" si="10"/>
        <v xml:space="preserve">MELOCOTON </v>
      </c>
      <c r="G488">
        <f>IFERROR(VLOOKUP(Sheet1__2[[#This Row],[NOMBRE]],B:F,5,0),1)</f>
        <v>1.04</v>
      </c>
    </row>
    <row r="489" spans="1:7">
      <c r="A489">
        <v>6509956</v>
      </c>
      <c r="B489" t="s">
        <v>2916</v>
      </c>
      <c r="C489">
        <v>562.73099999999999</v>
      </c>
      <c r="D489" t="s">
        <v>519</v>
      </c>
      <c r="E489">
        <v>7928</v>
      </c>
      <c r="F489" t="str">
        <f t="shared" si="10"/>
        <v xml:space="preserve">TOMAS </v>
      </c>
      <c r="G489">
        <f>IFERROR(VLOOKUP(Sheet1__2[[#This Row],[NOMBRE]],B:F,5,0),1)</f>
        <v>1.04</v>
      </c>
    </row>
    <row r="490" spans="1:7">
      <c r="A490">
        <v>6509957</v>
      </c>
      <c r="B490" t="s">
        <v>2917</v>
      </c>
      <c r="C490">
        <v>773.64</v>
      </c>
      <c r="D490" t="s">
        <v>519</v>
      </c>
      <c r="E490">
        <v>7928</v>
      </c>
      <c r="F490" t="str">
        <f t="shared" si="10"/>
        <v xml:space="preserve">TOMAS </v>
      </c>
      <c r="G490">
        <f>IFERROR(VLOOKUP(Sheet1__2[[#This Row],[NOMBRE]],B:F,5,0),1)</f>
        <v>1.04</v>
      </c>
    </row>
    <row r="491" spans="1:7">
      <c r="A491">
        <v>6509962</v>
      </c>
      <c r="B491" t="s">
        <v>2918</v>
      </c>
      <c r="C491">
        <v>1079.126</v>
      </c>
      <c r="D491" t="s">
        <v>519</v>
      </c>
      <c r="E491">
        <v>7928</v>
      </c>
      <c r="F491" t="str">
        <f t="shared" si="10"/>
        <v xml:space="preserve">TOMAS </v>
      </c>
      <c r="G491">
        <f>IFERROR(VLOOKUP(Sheet1__2[[#This Row],[NOMBRE]],B:F,5,0),1)</f>
        <v>1.04</v>
      </c>
    </row>
    <row r="492" spans="1:7">
      <c r="A492">
        <v>6509965</v>
      </c>
      <c r="B492" t="s">
        <v>2919</v>
      </c>
      <c r="C492">
        <v>191.45599999999999</v>
      </c>
      <c r="D492" t="s">
        <v>519</v>
      </c>
      <c r="E492">
        <v>7928</v>
      </c>
      <c r="F492" t="str">
        <f t="shared" si="10"/>
        <v xml:space="preserve">TOMAS </v>
      </c>
      <c r="G492">
        <f>IFERROR(VLOOKUP(Sheet1__2[[#This Row],[NOMBRE]],B:F,5,0),1)</f>
        <v>1.04</v>
      </c>
    </row>
    <row r="493" spans="1:7">
      <c r="A493">
        <v>6511090</v>
      </c>
      <c r="B493" t="s">
        <v>2731</v>
      </c>
      <c r="C493">
        <v>319.68</v>
      </c>
      <c r="D493" t="s">
        <v>519</v>
      </c>
      <c r="E493">
        <v>7912</v>
      </c>
      <c r="F493" t="str">
        <f t="shared" si="10"/>
        <v xml:space="preserve">GALES </v>
      </c>
      <c r="G493">
        <f>IFERROR(VLOOKUP(Sheet1__2[[#This Row],[NOMBRE]],B:F,5,0),1)</f>
        <v>1.04</v>
      </c>
    </row>
    <row r="494" spans="1:7">
      <c r="A494">
        <v>6510855</v>
      </c>
      <c r="B494" t="s">
        <v>2978</v>
      </c>
      <c r="C494">
        <v>0</v>
      </c>
      <c r="D494" t="s">
        <v>519</v>
      </c>
      <c r="E494">
        <v>7901.0000000000009</v>
      </c>
      <c r="F494" t="str">
        <f t="shared" si="10"/>
        <v xml:space="preserve">LANILLA </v>
      </c>
      <c r="G494">
        <f>IFERROR(VLOOKUP(Sheet1__2[[#This Row],[NOMBRE]],B:F,5,0),1)</f>
        <v>1.04</v>
      </c>
    </row>
    <row r="495" spans="1:7">
      <c r="A495">
        <v>6510856</v>
      </c>
      <c r="B495" t="s">
        <v>579</v>
      </c>
      <c r="C495">
        <v>0</v>
      </c>
      <c r="D495" t="s">
        <v>519</v>
      </c>
      <c r="E495">
        <v>7901.0000000000009</v>
      </c>
      <c r="F495" t="str">
        <f t="shared" si="10"/>
        <v xml:space="preserve">LANILLA </v>
      </c>
      <c r="G495">
        <f>IFERROR(VLOOKUP(Sheet1__2[[#This Row],[NOMBRE]],B:F,5,0),1)</f>
        <v>1.04</v>
      </c>
    </row>
    <row r="496" spans="1:7">
      <c r="A496">
        <v>6510857</v>
      </c>
      <c r="B496" t="s">
        <v>2986</v>
      </c>
      <c r="C496">
        <v>0</v>
      </c>
      <c r="D496" t="s">
        <v>519</v>
      </c>
      <c r="E496">
        <v>7901.0000000000009</v>
      </c>
      <c r="F496" t="str">
        <f t="shared" si="10"/>
        <v xml:space="preserve">LANILLA </v>
      </c>
      <c r="G496">
        <f>IFERROR(VLOOKUP(Sheet1__2[[#This Row],[NOMBRE]],B:F,5,0),1)</f>
        <v>1.04</v>
      </c>
    </row>
    <row r="497" spans="1:7">
      <c r="A497">
        <v>6510858</v>
      </c>
      <c r="B497" t="s">
        <v>2988</v>
      </c>
      <c r="C497">
        <v>0</v>
      </c>
      <c r="D497" t="s">
        <v>519</v>
      </c>
      <c r="E497">
        <v>7901.0000000000009</v>
      </c>
      <c r="F497" t="str">
        <f t="shared" si="10"/>
        <v xml:space="preserve">LANILLA </v>
      </c>
      <c r="G497">
        <f>IFERROR(VLOOKUP(Sheet1__2[[#This Row],[NOMBRE]],B:F,5,0),1)</f>
        <v>1.04</v>
      </c>
    </row>
    <row r="498" spans="1:7">
      <c r="A498">
        <v>6510809</v>
      </c>
      <c r="B498" t="s">
        <v>2810</v>
      </c>
      <c r="C498">
        <v>0</v>
      </c>
      <c r="D498" t="s">
        <v>519</v>
      </c>
      <c r="E498">
        <v>7890.0000000000009</v>
      </c>
      <c r="F498" t="str">
        <f t="shared" si="10"/>
        <v xml:space="preserve">DANNA </v>
      </c>
      <c r="G498">
        <f>IFERROR(VLOOKUP(Sheet1__2[[#This Row],[NOMBRE]],B:F,5,0),1)</f>
        <v>1.07</v>
      </c>
    </row>
    <row r="499" spans="1:7">
      <c r="A499">
        <v>6506573</v>
      </c>
      <c r="B499" t="s">
        <v>2920</v>
      </c>
      <c r="C499">
        <v>898.52</v>
      </c>
      <c r="D499" t="s">
        <v>519</v>
      </c>
      <c r="E499">
        <v>7850</v>
      </c>
      <c r="F499" t="str">
        <f t="shared" si="10"/>
        <v xml:space="preserve">TOMAS </v>
      </c>
      <c r="G499">
        <f>IFERROR(VLOOKUP(Sheet1__2[[#This Row],[NOMBRE]],B:F,5,0),1)</f>
        <v>1.04</v>
      </c>
    </row>
    <row r="500" spans="1:7">
      <c r="A500">
        <v>6508159</v>
      </c>
      <c r="B500" t="s">
        <v>2923</v>
      </c>
      <c r="C500">
        <v>982.99599999999998</v>
      </c>
      <c r="D500" t="s">
        <v>519</v>
      </c>
      <c r="E500">
        <v>7850</v>
      </c>
      <c r="F500" t="str">
        <f t="shared" si="10"/>
        <v xml:space="preserve">TOMAS </v>
      </c>
      <c r="G500">
        <f>IFERROR(VLOOKUP(Sheet1__2[[#This Row],[NOMBRE]],B:F,5,0),1)</f>
        <v>1.04</v>
      </c>
    </row>
    <row r="501" spans="1:7">
      <c r="A501">
        <v>6510921</v>
      </c>
      <c r="B501" t="s">
        <v>581</v>
      </c>
      <c r="C501">
        <v>0</v>
      </c>
      <c r="D501" t="s">
        <v>519</v>
      </c>
      <c r="E501">
        <v>7827</v>
      </c>
      <c r="F501" t="str">
        <f t="shared" si="10"/>
        <v xml:space="preserve">OSAKA </v>
      </c>
      <c r="G501">
        <f>IFERROR(VLOOKUP(Sheet1__2[[#This Row],[NOMBRE]],B:F,5,0),1)</f>
        <v>1.04</v>
      </c>
    </row>
    <row r="502" spans="1:7">
      <c r="A502">
        <v>6510926</v>
      </c>
      <c r="B502" t="s">
        <v>582</v>
      </c>
      <c r="C502">
        <v>0</v>
      </c>
      <c r="D502" t="s">
        <v>519</v>
      </c>
      <c r="E502">
        <v>7827</v>
      </c>
      <c r="F502" t="str">
        <f t="shared" si="10"/>
        <v xml:space="preserve">OSAKA </v>
      </c>
      <c r="G502">
        <f>IFERROR(VLOOKUP(Sheet1__2[[#This Row],[NOMBRE]],B:F,5,0),1)</f>
        <v>1.04</v>
      </c>
    </row>
    <row r="503" spans="1:7">
      <c r="A503">
        <v>6509808</v>
      </c>
      <c r="B503" t="s">
        <v>3022</v>
      </c>
      <c r="C503">
        <v>7982.52</v>
      </c>
      <c r="D503" t="s">
        <v>519</v>
      </c>
      <c r="E503">
        <v>7789</v>
      </c>
      <c r="F503" t="str">
        <f t="shared" si="10"/>
        <v xml:space="preserve">SUEDED </v>
      </c>
      <c r="G503">
        <f>IFERROR(VLOOKUP(Sheet1__2[[#This Row],[NOMBRE]],B:F,5,0),1)</f>
        <v>1</v>
      </c>
    </row>
    <row r="504" spans="1:7">
      <c r="A504">
        <v>6511095</v>
      </c>
      <c r="B504" t="s">
        <v>2737</v>
      </c>
      <c r="C504">
        <v>0</v>
      </c>
      <c r="D504" t="s">
        <v>519</v>
      </c>
      <c r="E504">
        <v>7784.9999999999991</v>
      </c>
      <c r="F504" t="str">
        <f t="shared" si="10"/>
        <v xml:space="preserve">GALES </v>
      </c>
      <c r="G504">
        <f>IFERROR(VLOOKUP(Sheet1__2[[#This Row],[NOMBRE]],B:F,5,0),1)</f>
        <v>1.04</v>
      </c>
    </row>
    <row r="505" spans="1:7">
      <c r="A505">
        <v>6510893</v>
      </c>
      <c r="B505" t="s">
        <v>583</v>
      </c>
      <c r="C505">
        <v>0</v>
      </c>
      <c r="D505" t="s">
        <v>519</v>
      </c>
      <c r="E505">
        <v>7716</v>
      </c>
      <c r="F505" t="str">
        <f t="shared" si="10"/>
        <v xml:space="preserve">MELOCOTON </v>
      </c>
      <c r="G505">
        <f>IFERROR(VLOOKUP(Sheet1__2[[#This Row],[NOMBRE]],B:F,5,0),1)</f>
        <v>1.04</v>
      </c>
    </row>
    <row r="506" spans="1:7">
      <c r="A506">
        <v>6508511</v>
      </c>
      <c r="B506" t="s">
        <v>3137</v>
      </c>
      <c r="C506">
        <v>0</v>
      </c>
      <c r="D506" t="s">
        <v>519</v>
      </c>
      <c r="E506">
        <v>7689</v>
      </c>
      <c r="F506" t="str">
        <f t="shared" si="10"/>
        <v xml:space="preserve">NO </v>
      </c>
      <c r="G506">
        <f>IFERROR(VLOOKUP(Sheet1__2[[#This Row],[NOMBRE]],B:F,5,0),1)</f>
        <v>1</v>
      </c>
    </row>
    <row r="507" spans="1:7">
      <c r="A507">
        <v>6508533</v>
      </c>
      <c r="B507" t="s">
        <v>3138</v>
      </c>
      <c r="C507">
        <v>0</v>
      </c>
      <c r="D507" t="s">
        <v>519</v>
      </c>
      <c r="E507">
        <v>7689</v>
      </c>
      <c r="F507" t="str">
        <f t="shared" si="10"/>
        <v xml:space="preserve">NO </v>
      </c>
      <c r="G507">
        <f>IFERROR(VLOOKUP(Sheet1__2[[#This Row],[NOMBRE]],B:F,5,0),1)</f>
        <v>1</v>
      </c>
    </row>
    <row r="508" spans="1:7">
      <c r="A508">
        <v>6509806</v>
      </c>
      <c r="B508" t="s">
        <v>3020</v>
      </c>
      <c r="C508">
        <v>8952.2099999999991</v>
      </c>
      <c r="D508" t="s">
        <v>519</v>
      </c>
      <c r="E508">
        <v>7680</v>
      </c>
      <c r="F508" t="str">
        <f t="shared" si="10"/>
        <v xml:space="preserve">SUEDED </v>
      </c>
      <c r="G508">
        <f>IFERROR(VLOOKUP(Sheet1__2[[#This Row],[NOMBRE]],B:F,5,0),1)</f>
        <v>1</v>
      </c>
    </row>
    <row r="509" spans="1:7">
      <c r="A509">
        <v>6510915</v>
      </c>
      <c r="B509" t="s">
        <v>2846</v>
      </c>
      <c r="C509">
        <v>252.88</v>
      </c>
      <c r="D509" t="s">
        <v>519</v>
      </c>
      <c r="E509">
        <v>7645</v>
      </c>
      <c r="F509" t="str">
        <f t="shared" si="10"/>
        <v xml:space="preserve">OSAKA </v>
      </c>
      <c r="G509">
        <f>IFERROR(VLOOKUP(Sheet1__2[[#This Row],[NOMBRE]],B:F,5,0),1)</f>
        <v>1.04</v>
      </c>
    </row>
    <row r="510" spans="1:7">
      <c r="A510">
        <v>6509561</v>
      </c>
      <c r="B510" t="s">
        <v>2752</v>
      </c>
      <c r="C510">
        <v>196.92</v>
      </c>
      <c r="D510" t="s">
        <v>519</v>
      </c>
      <c r="E510">
        <v>7639</v>
      </c>
      <c r="F510" t="str">
        <f t="shared" si="10"/>
        <v xml:space="preserve">JUANA </v>
      </c>
      <c r="G510">
        <f>IFERROR(VLOOKUP(Sheet1__2[[#This Row],[NOMBRE]],B:F,5,0),1)</f>
        <v>1.04</v>
      </c>
    </row>
    <row r="511" spans="1:7">
      <c r="A511">
        <v>6509908</v>
      </c>
      <c r="B511" t="s">
        <v>2982</v>
      </c>
      <c r="C511">
        <v>14.89</v>
      </c>
      <c r="D511" t="s">
        <v>519</v>
      </c>
      <c r="E511">
        <v>7626.0000000000009</v>
      </c>
      <c r="F511" t="str">
        <f t="shared" si="10"/>
        <v xml:space="preserve">LANILLA </v>
      </c>
      <c r="G511">
        <f>IFERROR(VLOOKUP(Sheet1__2[[#This Row],[NOMBRE]],B:F,5,0),1)</f>
        <v>1.04</v>
      </c>
    </row>
    <row r="512" spans="1:7">
      <c r="A512">
        <v>6509910</v>
      </c>
      <c r="B512" t="s">
        <v>2984</v>
      </c>
      <c r="C512">
        <v>2.5840000000000001</v>
      </c>
      <c r="D512" t="s">
        <v>519</v>
      </c>
      <c r="E512">
        <v>7626.0000000000009</v>
      </c>
      <c r="F512" t="str">
        <f t="shared" si="10"/>
        <v xml:space="preserve">LANILLA </v>
      </c>
      <c r="G512">
        <f>IFERROR(VLOOKUP(Sheet1__2[[#This Row],[NOMBRE]],B:F,5,0),1)</f>
        <v>1.04</v>
      </c>
    </row>
    <row r="513" spans="1:7">
      <c r="A513">
        <v>6509911</v>
      </c>
      <c r="B513" t="s">
        <v>2985</v>
      </c>
      <c r="C513">
        <v>458.71199999999999</v>
      </c>
      <c r="D513" t="s">
        <v>519</v>
      </c>
      <c r="E513">
        <v>7626.0000000000009</v>
      </c>
      <c r="F513" t="str">
        <f t="shared" si="10"/>
        <v xml:space="preserve">LANILLA </v>
      </c>
      <c r="G513">
        <f>IFERROR(VLOOKUP(Sheet1__2[[#This Row],[NOMBRE]],B:F,5,0),1)</f>
        <v>1.04</v>
      </c>
    </row>
    <row r="514" spans="1:7">
      <c r="A514">
        <v>6509913</v>
      </c>
      <c r="B514" t="s">
        <v>2987</v>
      </c>
      <c r="C514">
        <v>345.65</v>
      </c>
      <c r="D514" t="s">
        <v>519</v>
      </c>
      <c r="E514">
        <v>7626.0000000000009</v>
      </c>
      <c r="F514" t="str">
        <f t="shared" si="10"/>
        <v xml:space="preserve">LANILLA </v>
      </c>
      <c r="G514">
        <f>IFERROR(VLOOKUP(Sheet1__2[[#This Row],[NOMBRE]],B:F,5,0),1)</f>
        <v>1.04</v>
      </c>
    </row>
    <row r="515" spans="1:7">
      <c r="A515">
        <v>6506474</v>
      </c>
      <c r="B515" t="s">
        <v>2753</v>
      </c>
      <c r="C515">
        <v>280.89</v>
      </c>
      <c r="D515" t="s">
        <v>519</v>
      </c>
      <c r="E515">
        <v>7592</v>
      </c>
      <c r="F515" t="str">
        <f t="shared" si="10"/>
        <v xml:space="preserve">JUANA </v>
      </c>
      <c r="G515">
        <f>IFERROR(VLOOKUP(Sheet1__2[[#This Row],[NOMBRE]],B:F,5,0),1)</f>
        <v>1.04</v>
      </c>
    </row>
    <row r="516" spans="1:7">
      <c r="A516">
        <v>6509587</v>
      </c>
      <c r="B516" t="s">
        <v>2833</v>
      </c>
      <c r="C516">
        <v>851.14</v>
      </c>
      <c r="D516" t="s">
        <v>519</v>
      </c>
      <c r="E516">
        <v>7566</v>
      </c>
      <c r="F516" t="str">
        <f t="shared" si="10"/>
        <v xml:space="preserve">OSAKA </v>
      </c>
      <c r="G516">
        <f>IFERROR(VLOOKUP(Sheet1__2[[#This Row],[NOMBRE]],B:F,5,0),1)</f>
        <v>1.04</v>
      </c>
    </row>
    <row r="517" spans="1:7">
      <c r="A517">
        <v>6509934</v>
      </c>
      <c r="B517" t="s">
        <v>2837</v>
      </c>
      <c r="C517">
        <v>99.5</v>
      </c>
      <c r="D517" t="s">
        <v>519</v>
      </c>
      <c r="E517">
        <v>7566</v>
      </c>
      <c r="F517" t="str">
        <f t="shared" si="10"/>
        <v xml:space="preserve">OSAKA </v>
      </c>
      <c r="G517">
        <f>IFERROR(VLOOKUP(Sheet1__2[[#This Row],[NOMBRE]],B:F,5,0),1)</f>
        <v>1.04</v>
      </c>
    </row>
    <row r="518" spans="1:7">
      <c r="A518">
        <v>6510931</v>
      </c>
      <c r="B518" t="s">
        <v>589</v>
      </c>
      <c r="C518">
        <v>0</v>
      </c>
      <c r="D518" t="s">
        <v>519</v>
      </c>
      <c r="E518">
        <v>7559.9999999999991</v>
      </c>
      <c r="F518" t="str">
        <f t="shared" si="10"/>
        <v xml:space="preserve">PINA </v>
      </c>
      <c r="G518">
        <f>IFERROR(VLOOKUP(Sheet1__2[[#This Row],[NOMBRE]],B:F,5,0),1)</f>
        <v>1.04</v>
      </c>
    </row>
    <row r="519" spans="1:7">
      <c r="A519">
        <v>6510933</v>
      </c>
      <c r="B519" t="s">
        <v>590</v>
      </c>
      <c r="C519">
        <v>0</v>
      </c>
      <c r="D519" t="s">
        <v>519</v>
      </c>
      <c r="E519">
        <v>7559.9999999999991</v>
      </c>
      <c r="F519" t="str">
        <f t="shared" si="10"/>
        <v xml:space="preserve">PINA </v>
      </c>
      <c r="G519">
        <f>IFERROR(VLOOKUP(Sheet1__2[[#This Row],[NOMBRE]],B:F,5,0),1)</f>
        <v>1.04</v>
      </c>
    </row>
    <row r="520" spans="1:7">
      <c r="A520">
        <v>6510934</v>
      </c>
      <c r="B520" t="s">
        <v>591</v>
      </c>
      <c r="C520">
        <v>0</v>
      </c>
      <c r="D520" t="s">
        <v>519</v>
      </c>
      <c r="E520">
        <v>7559.9999999999991</v>
      </c>
      <c r="F520" t="str">
        <f t="shared" ref="F520:F583" si="11">IFERROR(IF(LEFT(B520,4)="TELA",LEFT(REPLACE(B520,1,9,""),FIND(" ",REPLACE(B520,1,9,""),1)),LEFT(B520,FIND(" ",B520,1))),0)</f>
        <v xml:space="preserve">PINA </v>
      </c>
      <c r="G520">
        <f>IFERROR(VLOOKUP(Sheet1__2[[#This Row],[NOMBRE]],B:F,5,0),1)</f>
        <v>1.04</v>
      </c>
    </row>
    <row r="521" spans="1:7">
      <c r="A521">
        <v>6510935</v>
      </c>
      <c r="B521" t="s">
        <v>592</v>
      </c>
      <c r="C521">
        <v>0</v>
      </c>
      <c r="D521" t="s">
        <v>519</v>
      </c>
      <c r="E521">
        <v>7559.9999999999991</v>
      </c>
      <c r="F521" t="str">
        <f t="shared" si="11"/>
        <v xml:space="preserve">PINA </v>
      </c>
      <c r="G521">
        <f>IFERROR(VLOOKUP(Sheet1__2[[#This Row],[NOMBRE]],B:F,5,0),1)</f>
        <v>1.04</v>
      </c>
    </row>
    <row r="522" spans="1:7">
      <c r="A522">
        <v>6509877</v>
      </c>
      <c r="B522" t="s">
        <v>2756</v>
      </c>
      <c r="C522">
        <v>284.76</v>
      </c>
      <c r="D522" t="s">
        <v>519</v>
      </c>
      <c r="E522">
        <v>7537</v>
      </c>
      <c r="F522" t="str">
        <f t="shared" si="11"/>
        <v xml:space="preserve">JUANA </v>
      </c>
      <c r="G522">
        <f>IFERROR(VLOOKUP(Sheet1__2[[#This Row],[NOMBRE]],B:F,5,0),1)</f>
        <v>1.04</v>
      </c>
    </row>
    <row r="523" spans="1:7">
      <c r="A523">
        <v>6509880</v>
      </c>
      <c r="B523" t="s">
        <v>2759</v>
      </c>
      <c r="C523">
        <v>327.25</v>
      </c>
      <c r="D523" t="s">
        <v>519</v>
      </c>
      <c r="E523">
        <v>7537</v>
      </c>
      <c r="F523" t="str">
        <f t="shared" si="11"/>
        <v xml:space="preserve">JUANA </v>
      </c>
      <c r="G523">
        <f>IFERROR(VLOOKUP(Sheet1__2[[#This Row],[NOMBRE]],B:F,5,0),1)</f>
        <v>1.04</v>
      </c>
    </row>
    <row r="524" spans="1:7">
      <c r="A524">
        <v>6504339</v>
      </c>
      <c r="B524" t="s">
        <v>2754</v>
      </c>
      <c r="C524">
        <v>1081.56</v>
      </c>
      <c r="D524" t="s">
        <v>519</v>
      </c>
      <c r="E524">
        <v>7497</v>
      </c>
      <c r="F524" t="str">
        <f t="shared" si="11"/>
        <v xml:space="preserve">JUANA </v>
      </c>
      <c r="G524">
        <f>IFERROR(VLOOKUP(Sheet1__2[[#This Row],[NOMBRE]],B:F,5,0),1)</f>
        <v>1.04</v>
      </c>
    </row>
    <row r="525" spans="1:7">
      <c r="A525">
        <v>6505810</v>
      </c>
      <c r="B525" t="s">
        <v>2766</v>
      </c>
      <c r="C525">
        <v>874.19</v>
      </c>
      <c r="D525" t="s">
        <v>519</v>
      </c>
      <c r="E525">
        <v>7497</v>
      </c>
      <c r="F525" t="str">
        <f t="shared" si="11"/>
        <v xml:space="preserve">JUANA </v>
      </c>
      <c r="G525">
        <f>IFERROR(VLOOKUP(Sheet1__2[[#This Row],[NOMBRE]],B:F,5,0),1)</f>
        <v>1.04</v>
      </c>
    </row>
    <row r="526" spans="1:7">
      <c r="A526">
        <v>6509570</v>
      </c>
      <c r="B526" t="s">
        <v>2764</v>
      </c>
      <c r="C526">
        <v>2359.4699999999998</v>
      </c>
      <c r="D526" t="s">
        <v>519</v>
      </c>
      <c r="E526">
        <v>7497</v>
      </c>
      <c r="F526" t="str">
        <f t="shared" si="11"/>
        <v xml:space="preserve">JUANA </v>
      </c>
      <c r="G526">
        <f>IFERROR(VLOOKUP(Sheet1__2[[#This Row],[NOMBRE]],B:F,5,0),1)</f>
        <v>1.04</v>
      </c>
    </row>
    <row r="527" spans="1:7">
      <c r="A527">
        <v>6509572</v>
      </c>
      <c r="B527" t="s">
        <v>2765</v>
      </c>
      <c r="C527">
        <v>1308.92</v>
      </c>
      <c r="D527" t="s">
        <v>519</v>
      </c>
      <c r="E527">
        <v>7497</v>
      </c>
      <c r="F527" t="str">
        <f t="shared" si="11"/>
        <v xml:space="preserve">JUANA </v>
      </c>
      <c r="G527">
        <f>IFERROR(VLOOKUP(Sheet1__2[[#This Row],[NOMBRE]],B:F,5,0),1)</f>
        <v>1.04</v>
      </c>
    </row>
    <row r="528" spans="1:7">
      <c r="A528">
        <v>6509887</v>
      </c>
      <c r="B528" s="227" t="s">
        <v>2761</v>
      </c>
      <c r="C528">
        <v>716.34</v>
      </c>
      <c r="D528" t="s">
        <v>519</v>
      </c>
      <c r="E528">
        <v>7497</v>
      </c>
      <c r="F528" t="str">
        <f t="shared" si="11"/>
        <v xml:space="preserve">JUANA </v>
      </c>
      <c r="G528">
        <f>IFERROR(VLOOKUP(Sheet1__2[[#This Row],[NOMBRE]],B:F,5,0),1)</f>
        <v>1.04</v>
      </c>
    </row>
    <row r="529" spans="1:7">
      <c r="A529">
        <v>6510833</v>
      </c>
      <c r="B529" t="s">
        <v>623</v>
      </c>
      <c r="C529">
        <v>380.45</v>
      </c>
      <c r="D529" t="s">
        <v>519</v>
      </c>
      <c r="E529">
        <v>7497</v>
      </c>
      <c r="F529" t="str">
        <f t="shared" si="11"/>
        <v xml:space="preserve">JUANA </v>
      </c>
      <c r="G529">
        <f>IFERROR(VLOOKUP(Sheet1__2[[#This Row],[NOMBRE]],B:F,5,0),1)</f>
        <v>1.04</v>
      </c>
    </row>
    <row r="530" spans="1:7">
      <c r="A530">
        <v>6510835</v>
      </c>
      <c r="B530" t="s">
        <v>625</v>
      </c>
      <c r="C530">
        <v>306.95</v>
      </c>
      <c r="D530" t="s">
        <v>519</v>
      </c>
      <c r="E530">
        <v>7497</v>
      </c>
      <c r="F530" t="str">
        <f t="shared" si="11"/>
        <v xml:space="preserve">JUANA </v>
      </c>
      <c r="G530">
        <f>IFERROR(VLOOKUP(Sheet1__2[[#This Row],[NOMBRE]],B:F,5,0),1)</f>
        <v>1.04</v>
      </c>
    </row>
    <row r="531" spans="1:7">
      <c r="A531">
        <v>6510839</v>
      </c>
      <c r="B531" t="s">
        <v>629</v>
      </c>
      <c r="C531">
        <v>376.95</v>
      </c>
      <c r="D531" t="s">
        <v>519</v>
      </c>
      <c r="E531">
        <v>7497</v>
      </c>
      <c r="F531" t="str">
        <f t="shared" si="11"/>
        <v xml:space="preserve">JUANA </v>
      </c>
      <c r="G531">
        <f>IFERROR(VLOOKUP(Sheet1__2[[#This Row],[NOMBRE]],B:F,5,0),1)</f>
        <v>1.04</v>
      </c>
    </row>
    <row r="532" spans="1:7">
      <c r="A532">
        <v>6510840</v>
      </c>
      <c r="B532" t="s">
        <v>630</v>
      </c>
      <c r="C532">
        <v>244.3</v>
      </c>
      <c r="D532" t="s">
        <v>519</v>
      </c>
      <c r="E532">
        <v>7497</v>
      </c>
      <c r="F532" t="str">
        <f t="shared" si="11"/>
        <v xml:space="preserve">JUANA </v>
      </c>
      <c r="G532">
        <f>IFERROR(VLOOKUP(Sheet1__2[[#This Row],[NOMBRE]],B:F,5,0),1)</f>
        <v>1.04</v>
      </c>
    </row>
    <row r="533" spans="1:7">
      <c r="A533">
        <v>6511019</v>
      </c>
      <c r="B533" t="s">
        <v>612</v>
      </c>
      <c r="C533">
        <v>797.52</v>
      </c>
      <c r="D533" t="s">
        <v>519</v>
      </c>
      <c r="E533">
        <v>7488</v>
      </c>
      <c r="F533" t="str">
        <f t="shared" si="11"/>
        <v xml:space="preserve">LONDRES </v>
      </c>
      <c r="G533">
        <f>IFERROR(VLOOKUP(Sheet1__2[[#This Row],[NOMBRE]],B:F,5,0),1)</f>
        <v>1</v>
      </c>
    </row>
    <row r="534" spans="1:7">
      <c r="A534">
        <v>6511020</v>
      </c>
      <c r="B534" t="s">
        <v>614</v>
      </c>
      <c r="C534">
        <v>0</v>
      </c>
      <c r="D534" t="s">
        <v>519</v>
      </c>
      <c r="E534">
        <v>7488</v>
      </c>
      <c r="F534" t="str">
        <f t="shared" si="11"/>
        <v xml:space="preserve">LONDRES </v>
      </c>
      <c r="G534">
        <f>IFERROR(VLOOKUP(Sheet1__2[[#This Row],[NOMBRE]],B:F,5,0),1)</f>
        <v>1</v>
      </c>
    </row>
    <row r="535" spans="1:7">
      <c r="A535">
        <v>6511112</v>
      </c>
      <c r="B535" t="s">
        <v>2695</v>
      </c>
      <c r="C535">
        <v>281.10000000000002</v>
      </c>
      <c r="D535" t="s">
        <v>519</v>
      </c>
      <c r="E535">
        <v>7488</v>
      </c>
      <c r="F535" t="str">
        <f t="shared" si="11"/>
        <v xml:space="preserve">LONDRES </v>
      </c>
      <c r="G535">
        <f>IFERROR(VLOOKUP(Sheet1__2[[#This Row],[NOMBRE]],B:F,5,0),1)</f>
        <v>1</v>
      </c>
    </row>
    <row r="536" spans="1:7">
      <c r="A536">
        <v>6511113</v>
      </c>
      <c r="B536" t="s">
        <v>600</v>
      </c>
      <c r="C536">
        <v>292.8</v>
      </c>
      <c r="D536" t="s">
        <v>519</v>
      </c>
      <c r="E536">
        <v>7488</v>
      </c>
      <c r="F536" t="str">
        <f t="shared" si="11"/>
        <v xml:space="preserve">LONDRES </v>
      </c>
      <c r="G536">
        <f>IFERROR(VLOOKUP(Sheet1__2[[#This Row],[NOMBRE]],B:F,5,0),1)</f>
        <v>1</v>
      </c>
    </row>
    <row r="537" spans="1:7">
      <c r="A537">
        <v>6511115</v>
      </c>
      <c r="B537" t="s">
        <v>601</v>
      </c>
      <c r="C537">
        <v>0</v>
      </c>
      <c r="D537" t="s">
        <v>519</v>
      </c>
      <c r="E537">
        <v>7488</v>
      </c>
      <c r="F537" t="str">
        <f t="shared" si="11"/>
        <v xml:space="preserve">LONDRES </v>
      </c>
      <c r="G537">
        <f>IFERROR(VLOOKUP(Sheet1__2[[#This Row],[NOMBRE]],B:F,5,0),1)</f>
        <v>1</v>
      </c>
    </row>
    <row r="538" spans="1:7">
      <c r="A538">
        <v>6511116</v>
      </c>
      <c r="B538" t="s">
        <v>2684</v>
      </c>
      <c r="C538">
        <v>289.2</v>
      </c>
      <c r="D538" t="s">
        <v>519</v>
      </c>
      <c r="E538">
        <v>7488</v>
      </c>
      <c r="F538" t="str">
        <f t="shared" si="11"/>
        <v xml:space="preserve">LONDRES </v>
      </c>
      <c r="G538">
        <f>IFERROR(VLOOKUP(Sheet1__2[[#This Row],[NOMBRE]],B:F,5,0),1)</f>
        <v>1</v>
      </c>
    </row>
    <row r="539" spans="1:7">
      <c r="A539">
        <v>6511120</v>
      </c>
      <c r="B539" t="s">
        <v>2693</v>
      </c>
      <c r="C539">
        <v>276</v>
      </c>
      <c r="D539" t="s">
        <v>519</v>
      </c>
      <c r="E539">
        <v>7488</v>
      </c>
      <c r="F539" t="str">
        <f t="shared" si="11"/>
        <v xml:space="preserve">LONDRES </v>
      </c>
      <c r="G539">
        <f>IFERROR(VLOOKUP(Sheet1__2[[#This Row],[NOMBRE]],B:F,5,0),1)</f>
        <v>1</v>
      </c>
    </row>
    <row r="540" spans="1:7">
      <c r="A540">
        <v>6511121</v>
      </c>
      <c r="B540" t="s">
        <v>2683</v>
      </c>
      <c r="C540">
        <v>0</v>
      </c>
      <c r="D540" t="s">
        <v>519</v>
      </c>
      <c r="E540">
        <v>7488</v>
      </c>
      <c r="F540" t="str">
        <f t="shared" si="11"/>
        <v xml:space="preserve">LONDRES </v>
      </c>
      <c r="G540">
        <f>IFERROR(VLOOKUP(Sheet1__2[[#This Row],[NOMBRE]],B:F,5,0),1)</f>
        <v>1</v>
      </c>
    </row>
    <row r="541" spans="1:7">
      <c r="A541">
        <v>6511123</v>
      </c>
      <c r="B541" t="s">
        <v>603</v>
      </c>
      <c r="C541">
        <v>287.39999999999998</v>
      </c>
      <c r="D541" t="s">
        <v>519</v>
      </c>
      <c r="E541">
        <v>7488</v>
      </c>
      <c r="F541" t="str">
        <f t="shared" si="11"/>
        <v xml:space="preserve">LONDRES </v>
      </c>
      <c r="G541">
        <f>IFERROR(VLOOKUP(Sheet1__2[[#This Row],[NOMBRE]],B:F,5,0),1)</f>
        <v>1</v>
      </c>
    </row>
    <row r="542" spans="1:7">
      <c r="A542">
        <v>6511124</v>
      </c>
      <c r="B542" t="s">
        <v>604</v>
      </c>
      <c r="C542">
        <v>0</v>
      </c>
      <c r="D542" t="s">
        <v>519</v>
      </c>
      <c r="E542">
        <v>7488</v>
      </c>
      <c r="F542" t="str">
        <f t="shared" si="11"/>
        <v xml:space="preserve">LONDRES </v>
      </c>
      <c r="G542">
        <f>IFERROR(VLOOKUP(Sheet1__2[[#This Row],[NOMBRE]],B:F,5,0),1)</f>
        <v>1</v>
      </c>
    </row>
    <row r="543" spans="1:7">
      <c r="A543">
        <v>6511126</v>
      </c>
      <c r="B543" t="s">
        <v>2691</v>
      </c>
      <c r="C543">
        <v>277.8</v>
      </c>
      <c r="D543" t="s">
        <v>519</v>
      </c>
      <c r="E543">
        <v>7488</v>
      </c>
      <c r="F543" t="str">
        <f t="shared" si="11"/>
        <v xml:space="preserve">LONDRES </v>
      </c>
      <c r="G543">
        <f>IFERROR(VLOOKUP(Sheet1__2[[#This Row],[NOMBRE]],B:F,5,0),1)</f>
        <v>1</v>
      </c>
    </row>
    <row r="544" spans="1:7">
      <c r="A544">
        <v>6511129</v>
      </c>
      <c r="B544" t="s">
        <v>2692</v>
      </c>
      <c r="C544">
        <v>281.7</v>
      </c>
      <c r="D544" t="s">
        <v>519</v>
      </c>
      <c r="E544">
        <v>7488</v>
      </c>
      <c r="F544" t="str">
        <f t="shared" si="11"/>
        <v xml:space="preserve">LONDRES </v>
      </c>
      <c r="G544">
        <f>IFERROR(VLOOKUP(Sheet1__2[[#This Row],[NOMBRE]],B:F,5,0),1)</f>
        <v>1</v>
      </c>
    </row>
    <row r="545" spans="1:7">
      <c r="A545">
        <v>6511132</v>
      </c>
      <c r="B545" t="s">
        <v>605</v>
      </c>
      <c r="C545">
        <v>292.2</v>
      </c>
      <c r="D545" t="s">
        <v>519</v>
      </c>
      <c r="E545">
        <v>7488</v>
      </c>
      <c r="F545" t="str">
        <f t="shared" si="11"/>
        <v xml:space="preserve">LONDRES </v>
      </c>
      <c r="G545">
        <f>IFERROR(VLOOKUP(Sheet1__2[[#This Row],[NOMBRE]],B:F,5,0),1)</f>
        <v>1</v>
      </c>
    </row>
    <row r="546" spans="1:7">
      <c r="A546">
        <v>6511134</v>
      </c>
      <c r="B546" t="s">
        <v>606</v>
      </c>
      <c r="C546">
        <v>273.7</v>
      </c>
      <c r="D546" t="s">
        <v>519</v>
      </c>
      <c r="E546">
        <v>7488</v>
      </c>
      <c r="F546" t="str">
        <f t="shared" si="11"/>
        <v xml:space="preserve">LONDRES </v>
      </c>
      <c r="G546">
        <f>IFERROR(VLOOKUP(Sheet1__2[[#This Row],[NOMBRE]],B:F,5,0),1)</f>
        <v>1</v>
      </c>
    </row>
    <row r="547" spans="1:7">
      <c r="A547">
        <v>6511136</v>
      </c>
      <c r="B547" t="s">
        <v>2687</v>
      </c>
      <c r="C547">
        <v>275.10000000000002</v>
      </c>
      <c r="D547" t="s">
        <v>519</v>
      </c>
      <c r="E547">
        <v>7488</v>
      </c>
      <c r="F547" t="str">
        <f t="shared" si="11"/>
        <v xml:space="preserve">LONDRES </v>
      </c>
      <c r="G547">
        <f>IFERROR(VLOOKUP(Sheet1__2[[#This Row],[NOMBRE]],B:F,5,0),1)</f>
        <v>1</v>
      </c>
    </row>
    <row r="548" spans="1:7">
      <c r="A548">
        <v>6511137</v>
      </c>
      <c r="B548" t="s">
        <v>2697</v>
      </c>
      <c r="C548">
        <v>0</v>
      </c>
      <c r="D548" t="s">
        <v>519</v>
      </c>
      <c r="E548">
        <v>7488</v>
      </c>
      <c r="F548" t="str">
        <f t="shared" si="11"/>
        <v xml:space="preserve">LONDRES </v>
      </c>
      <c r="G548">
        <f>IFERROR(VLOOKUP(Sheet1__2[[#This Row],[NOMBRE]],B:F,5,0),1)</f>
        <v>1</v>
      </c>
    </row>
    <row r="549" spans="1:7">
      <c r="A549">
        <v>6511138</v>
      </c>
      <c r="B549" t="s">
        <v>2696</v>
      </c>
      <c r="C549">
        <v>0</v>
      </c>
      <c r="D549" t="s">
        <v>519</v>
      </c>
      <c r="E549">
        <v>7488</v>
      </c>
      <c r="F549" t="str">
        <f t="shared" si="11"/>
        <v xml:space="preserve">LONDRES </v>
      </c>
      <c r="G549">
        <f>IFERROR(VLOOKUP(Sheet1__2[[#This Row],[NOMBRE]],B:F,5,0),1)</f>
        <v>1</v>
      </c>
    </row>
    <row r="550" spans="1:7">
      <c r="A550">
        <v>6511139</v>
      </c>
      <c r="B550" t="s">
        <v>2689</v>
      </c>
      <c r="C550">
        <v>0</v>
      </c>
      <c r="D550" t="s">
        <v>519</v>
      </c>
      <c r="E550">
        <v>7488</v>
      </c>
      <c r="F550" t="str">
        <f t="shared" si="11"/>
        <v xml:space="preserve">LONDRES </v>
      </c>
      <c r="G550">
        <f>IFERROR(VLOOKUP(Sheet1__2[[#This Row],[NOMBRE]],B:F,5,0),1)</f>
        <v>1</v>
      </c>
    </row>
    <row r="551" spans="1:7">
      <c r="A551">
        <v>6511141</v>
      </c>
      <c r="B551" t="s">
        <v>613</v>
      </c>
      <c r="C551">
        <v>277.8</v>
      </c>
      <c r="D551" t="s">
        <v>519</v>
      </c>
      <c r="E551">
        <v>7488</v>
      </c>
      <c r="F551" t="str">
        <f t="shared" si="11"/>
        <v xml:space="preserve">LONDRES </v>
      </c>
      <c r="G551">
        <f>IFERROR(VLOOKUP(Sheet1__2[[#This Row],[NOMBRE]],B:F,5,0),1)</f>
        <v>1</v>
      </c>
    </row>
    <row r="552" spans="1:7">
      <c r="A552">
        <v>6511142</v>
      </c>
      <c r="B552" t="s">
        <v>607</v>
      </c>
      <c r="C552">
        <v>0</v>
      </c>
      <c r="D552" t="s">
        <v>519</v>
      </c>
      <c r="E552">
        <v>7488</v>
      </c>
      <c r="F552" t="str">
        <f t="shared" si="11"/>
        <v xml:space="preserve">LONDRES </v>
      </c>
      <c r="G552">
        <f>IFERROR(VLOOKUP(Sheet1__2[[#This Row],[NOMBRE]],B:F,5,0),1)</f>
        <v>1</v>
      </c>
    </row>
    <row r="553" spans="1:7">
      <c r="A553">
        <v>6511143</v>
      </c>
      <c r="B553" t="s">
        <v>608</v>
      </c>
      <c r="C553">
        <v>0</v>
      </c>
      <c r="D553" t="s">
        <v>519</v>
      </c>
      <c r="E553">
        <v>7488</v>
      </c>
      <c r="F553" t="str">
        <f t="shared" si="11"/>
        <v xml:space="preserve">LONDRES </v>
      </c>
      <c r="G553">
        <f>IFERROR(VLOOKUP(Sheet1__2[[#This Row],[NOMBRE]],B:F,5,0),1)</f>
        <v>1</v>
      </c>
    </row>
    <row r="554" spans="1:7">
      <c r="A554">
        <v>6511144</v>
      </c>
      <c r="B554" t="s">
        <v>2688</v>
      </c>
      <c r="C554">
        <v>0</v>
      </c>
      <c r="D554" t="s">
        <v>519</v>
      </c>
      <c r="E554">
        <v>7488</v>
      </c>
      <c r="F554" t="str">
        <f t="shared" si="11"/>
        <v xml:space="preserve">LONDRES </v>
      </c>
      <c r="G554">
        <f>IFERROR(VLOOKUP(Sheet1__2[[#This Row],[NOMBRE]],B:F,5,0),1)</f>
        <v>1</v>
      </c>
    </row>
    <row r="555" spans="1:7">
      <c r="A555">
        <v>6511146</v>
      </c>
      <c r="B555" t="s">
        <v>2690</v>
      </c>
      <c r="C555">
        <v>285.3</v>
      </c>
      <c r="D555" t="s">
        <v>519</v>
      </c>
      <c r="E555">
        <v>7488</v>
      </c>
      <c r="F555" t="str">
        <f t="shared" si="11"/>
        <v xml:space="preserve">LONDRES </v>
      </c>
      <c r="G555">
        <f>IFERROR(VLOOKUP(Sheet1__2[[#This Row],[NOMBRE]],B:F,5,0),1)</f>
        <v>1</v>
      </c>
    </row>
    <row r="556" spans="1:7">
      <c r="A556">
        <v>6511147</v>
      </c>
      <c r="B556" t="s">
        <v>609</v>
      </c>
      <c r="C556">
        <v>0</v>
      </c>
      <c r="D556" t="s">
        <v>519</v>
      </c>
      <c r="E556">
        <v>7488</v>
      </c>
      <c r="F556" t="str">
        <f t="shared" si="11"/>
        <v xml:space="preserve">LONDRES </v>
      </c>
      <c r="G556">
        <f>IFERROR(VLOOKUP(Sheet1__2[[#This Row],[NOMBRE]],B:F,5,0),1)</f>
        <v>1</v>
      </c>
    </row>
    <row r="557" spans="1:7">
      <c r="A557">
        <v>6511148</v>
      </c>
      <c r="B557" t="s">
        <v>610</v>
      </c>
      <c r="C557">
        <v>0</v>
      </c>
      <c r="D557" t="s">
        <v>519</v>
      </c>
      <c r="E557">
        <v>7488</v>
      </c>
      <c r="F557" t="str">
        <f t="shared" si="11"/>
        <v xml:space="preserve">LONDRES </v>
      </c>
      <c r="G557">
        <f>IFERROR(VLOOKUP(Sheet1__2[[#This Row],[NOMBRE]],B:F,5,0),1)</f>
        <v>1</v>
      </c>
    </row>
    <row r="558" spans="1:7">
      <c r="A558">
        <v>6511149</v>
      </c>
      <c r="B558" t="s">
        <v>611</v>
      </c>
      <c r="C558">
        <v>0</v>
      </c>
      <c r="D558" t="s">
        <v>519</v>
      </c>
      <c r="E558">
        <v>7488</v>
      </c>
      <c r="F558" t="str">
        <f t="shared" si="11"/>
        <v xml:space="preserve">LONDRES </v>
      </c>
      <c r="G558">
        <f>IFERROR(VLOOKUP(Sheet1__2[[#This Row],[NOMBRE]],B:F,5,0),1)</f>
        <v>1</v>
      </c>
    </row>
    <row r="559" spans="1:7">
      <c r="A559">
        <v>6511193</v>
      </c>
      <c r="B559" t="s">
        <v>599</v>
      </c>
      <c r="C559">
        <v>277.2</v>
      </c>
      <c r="D559" t="s">
        <v>519</v>
      </c>
      <c r="E559">
        <v>7488</v>
      </c>
      <c r="F559" t="str">
        <f t="shared" si="11"/>
        <v xml:space="preserve">LONDRES </v>
      </c>
      <c r="G559">
        <f>IFERROR(VLOOKUP(Sheet1__2[[#This Row],[NOMBRE]],B:F,5,0),1)</f>
        <v>1</v>
      </c>
    </row>
    <row r="560" spans="1:7">
      <c r="A560">
        <v>6511194</v>
      </c>
      <c r="B560" t="s">
        <v>602</v>
      </c>
      <c r="C560">
        <v>284.39999999999998</v>
      </c>
      <c r="D560" t="s">
        <v>519</v>
      </c>
      <c r="E560">
        <v>7488</v>
      </c>
      <c r="F560" t="str">
        <f t="shared" si="11"/>
        <v xml:space="preserve">LONDRES </v>
      </c>
      <c r="G560">
        <f>IFERROR(VLOOKUP(Sheet1__2[[#This Row],[NOMBRE]],B:F,5,0),1)</f>
        <v>1</v>
      </c>
    </row>
    <row r="561" spans="1:7">
      <c r="A561">
        <v>6511195</v>
      </c>
      <c r="B561" t="s">
        <v>2686</v>
      </c>
      <c r="C561">
        <v>283.8</v>
      </c>
      <c r="D561" t="s">
        <v>519</v>
      </c>
      <c r="E561">
        <v>7488</v>
      </c>
      <c r="F561" t="str">
        <f t="shared" si="11"/>
        <v xml:space="preserve">LONDRES </v>
      </c>
      <c r="G561">
        <f>IFERROR(VLOOKUP(Sheet1__2[[#This Row],[NOMBRE]],B:F,5,0),1)</f>
        <v>1</v>
      </c>
    </row>
    <row r="562" spans="1:7">
      <c r="A562">
        <v>6510770</v>
      </c>
      <c r="B562" t="s">
        <v>2960</v>
      </c>
      <c r="C562">
        <v>0</v>
      </c>
      <c r="D562" t="s">
        <v>519</v>
      </c>
      <c r="E562">
        <v>7476.0000000000009</v>
      </c>
      <c r="F562" t="str">
        <f t="shared" si="11"/>
        <v xml:space="preserve">INCA </v>
      </c>
      <c r="G562">
        <f>IFERROR(VLOOKUP(Sheet1__2[[#This Row],[NOMBRE]],B:F,5,0),1)</f>
        <v>1.04</v>
      </c>
    </row>
    <row r="563" spans="1:7">
      <c r="A563">
        <v>6510768</v>
      </c>
      <c r="B563" t="s">
        <v>2963</v>
      </c>
      <c r="C563">
        <v>0</v>
      </c>
      <c r="D563" t="s">
        <v>519</v>
      </c>
      <c r="E563">
        <v>7434.9999999999991</v>
      </c>
      <c r="F563" t="str">
        <f t="shared" si="11"/>
        <v xml:space="preserve">INCA </v>
      </c>
      <c r="G563">
        <f>IFERROR(VLOOKUP(Sheet1__2[[#This Row],[NOMBRE]],B:F,5,0),1)</f>
        <v>1.04</v>
      </c>
    </row>
    <row r="564" spans="1:7">
      <c r="A564">
        <v>6510769</v>
      </c>
      <c r="B564" t="s">
        <v>2961</v>
      </c>
      <c r="C564">
        <v>0</v>
      </c>
      <c r="D564" t="s">
        <v>519</v>
      </c>
      <c r="E564">
        <v>7434.9999999999991</v>
      </c>
      <c r="F564" t="str">
        <f t="shared" si="11"/>
        <v xml:space="preserve">INCA </v>
      </c>
      <c r="G564">
        <f>IFERROR(VLOOKUP(Sheet1__2[[#This Row],[NOMBRE]],B:F,5,0),1)</f>
        <v>1.04</v>
      </c>
    </row>
    <row r="565" spans="1:7">
      <c r="A565">
        <v>6510771</v>
      </c>
      <c r="B565" t="s">
        <v>2967</v>
      </c>
      <c r="C565">
        <v>0</v>
      </c>
      <c r="D565" t="s">
        <v>519</v>
      </c>
      <c r="E565">
        <v>7434.9999999999991</v>
      </c>
      <c r="F565" t="str">
        <f t="shared" si="11"/>
        <v xml:space="preserve">INCA </v>
      </c>
      <c r="G565">
        <f>IFERROR(VLOOKUP(Sheet1__2[[#This Row],[NOMBRE]],B:F,5,0),1)</f>
        <v>1.04</v>
      </c>
    </row>
    <row r="566" spans="1:7">
      <c r="A566">
        <v>6510772</v>
      </c>
      <c r="B566" t="s">
        <v>2966</v>
      </c>
      <c r="C566">
        <v>0</v>
      </c>
      <c r="D566" t="s">
        <v>519</v>
      </c>
      <c r="E566">
        <v>7434.9999999999991</v>
      </c>
      <c r="F566" t="str">
        <f t="shared" si="11"/>
        <v xml:space="preserve">INCA </v>
      </c>
      <c r="G566">
        <f>IFERROR(VLOOKUP(Sheet1__2[[#This Row],[NOMBRE]],B:F,5,0),1)</f>
        <v>1.04</v>
      </c>
    </row>
    <row r="567" spans="1:7">
      <c r="A567">
        <v>6510773</v>
      </c>
      <c r="B567" t="s">
        <v>2965</v>
      </c>
      <c r="C567">
        <v>0</v>
      </c>
      <c r="D567" t="s">
        <v>519</v>
      </c>
      <c r="E567">
        <v>7434.9999999999991</v>
      </c>
      <c r="F567" t="str">
        <f t="shared" si="11"/>
        <v xml:space="preserve">INCA </v>
      </c>
      <c r="G567">
        <f>IFERROR(VLOOKUP(Sheet1__2[[#This Row],[NOMBRE]],B:F,5,0),1)</f>
        <v>1.04</v>
      </c>
    </row>
    <row r="568" spans="1:7">
      <c r="A568">
        <v>6510774</v>
      </c>
      <c r="B568" s="227" t="s">
        <v>2962</v>
      </c>
      <c r="C568">
        <v>0</v>
      </c>
      <c r="D568" t="s">
        <v>519</v>
      </c>
      <c r="E568">
        <v>7434.9999999999991</v>
      </c>
      <c r="F568" t="str">
        <f t="shared" si="11"/>
        <v xml:space="preserve">INCA </v>
      </c>
      <c r="G568">
        <f>IFERROR(VLOOKUP(Sheet1__2[[#This Row],[NOMBRE]],B:F,5,0),1)</f>
        <v>1.04</v>
      </c>
    </row>
    <row r="569" spans="1:7">
      <c r="A569">
        <v>6510775</v>
      </c>
      <c r="B569" t="s">
        <v>2964</v>
      </c>
      <c r="C569">
        <v>0</v>
      </c>
      <c r="D569" t="s">
        <v>519</v>
      </c>
      <c r="E569">
        <v>7434.9999999999991</v>
      </c>
      <c r="F569" t="str">
        <f t="shared" si="11"/>
        <v xml:space="preserve">INCA </v>
      </c>
      <c r="G569">
        <f>IFERROR(VLOOKUP(Sheet1__2[[#This Row],[NOMBRE]],B:F,5,0),1)</f>
        <v>1.04</v>
      </c>
    </row>
    <row r="570" spans="1:7">
      <c r="A570">
        <v>6510755</v>
      </c>
      <c r="B570" t="s">
        <v>615</v>
      </c>
      <c r="C570">
        <v>495.72</v>
      </c>
      <c r="D570" t="s">
        <v>519</v>
      </c>
      <c r="E570">
        <v>7423.9999999999991</v>
      </c>
      <c r="F570" t="str">
        <f t="shared" si="11"/>
        <v xml:space="preserve">LONDRES </v>
      </c>
      <c r="G570">
        <f>IFERROR(VLOOKUP(Sheet1__2[[#This Row],[NOMBRE]],B:F,5,0),1)</f>
        <v>1</v>
      </c>
    </row>
    <row r="571" spans="1:7">
      <c r="A571">
        <v>6509893</v>
      </c>
      <c r="B571" t="s">
        <v>2817</v>
      </c>
      <c r="C571">
        <v>36.530999999999999</v>
      </c>
      <c r="D571" t="s">
        <v>519</v>
      </c>
      <c r="E571">
        <v>7401.0000000000009</v>
      </c>
      <c r="F571" t="str">
        <f t="shared" si="11"/>
        <v xml:space="preserve">KIOTO </v>
      </c>
      <c r="G571">
        <f>IFERROR(VLOOKUP(Sheet1__2[[#This Row],[NOMBRE]],B:F,5,0),1)</f>
        <v>1.1000000000000001</v>
      </c>
    </row>
    <row r="572" spans="1:7">
      <c r="A572">
        <v>6510799</v>
      </c>
      <c r="B572" t="s">
        <v>2807</v>
      </c>
      <c r="C572">
        <v>54.88</v>
      </c>
      <c r="D572" t="s">
        <v>519</v>
      </c>
      <c r="E572">
        <v>7397</v>
      </c>
      <c r="F572" t="str">
        <f t="shared" si="11"/>
        <v xml:space="preserve">DANNA </v>
      </c>
      <c r="G572">
        <f>IFERROR(VLOOKUP(Sheet1__2[[#This Row],[NOMBRE]],B:F,5,0),1)</f>
        <v>1.07</v>
      </c>
    </row>
    <row r="573" spans="1:7">
      <c r="A573">
        <v>6510805</v>
      </c>
      <c r="B573" t="s">
        <v>580</v>
      </c>
      <c r="C573">
        <v>54.04</v>
      </c>
      <c r="D573" t="s">
        <v>519</v>
      </c>
      <c r="E573">
        <v>7397</v>
      </c>
      <c r="F573" t="str">
        <f t="shared" si="11"/>
        <v xml:space="preserve">DANNA </v>
      </c>
      <c r="G573">
        <f>IFERROR(VLOOKUP(Sheet1__2[[#This Row],[NOMBRE]],B:F,5,0),1)</f>
        <v>1.07</v>
      </c>
    </row>
    <row r="574" spans="1:7">
      <c r="A574">
        <v>6511150</v>
      </c>
      <c r="B574" t="s">
        <v>2701</v>
      </c>
      <c r="C574">
        <v>252.04</v>
      </c>
      <c r="D574" t="s">
        <v>519</v>
      </c>
      <c r="E574">
        <v>7365.0000000000009</v>
      </c>
      <c r="F574" t="str">
        <f t="shared" si="11"/>
        <v xml:space="preserve">TORONJA </v>
      </c>
      <c r="G574">
        <f>IFERROR(VLOOKUP(Sheet1__2[[#This Row],[NOMBRE]],B:F,5,0),1)</f>
        <v>1.04</v>
      </c>
    </row>
    <row r="575" spans="1:7">
      <c r="A575">
        <v>6511151</v>
      </c>
      <c r="B575" t="s">
        <v>2700</v>
      </c>
      <c r="C575">
        <v>0</v>
      </c>
      <c r="D575" t="s">
        <v>519</v>
      </c>
      <c r="E575">
        <v>7365.0000000000009</v>
      </c>
      <c r="F575" t="str">
        <f t="shared" si="11"/>
        <v xml:space="preserve">TORONJA </v>
      </c>
      <c r="G575">
        <f>IFERROR(VLOOKUP(Sheet1__2[[#This Row],[NOMBRE]],B:F,5,0),1)</f>
        <v>1.04</v>
      </c>
    </row>
    <row r="576" spans="1:7">
      <c r="A576">
        <v>6511165</v>
      </c>
      <c r="B576" t="s">
        <v>2714</v>
      </c>
      <c r="C576">
        <v>250.02</v>
      </c>
      <c r="D576" t="s">
        <v>519</v>
      </c>
      <c r="E576">
        <v>7365.0000000000009</v>
      </c>
      <c r="F576" t="str">
        <f t="shared" si="11"/>
        <v xml:space="preserve">TORONJA </v>
      </c>
      <c r="G576">
        <f>IFERROR(VLOOKUP(Sheet1__2[[#This Row],[NOMBRE]],B:F,5,0),1)</f>
        <v>1.04</v>
      </c>
    </row>
    <row r="577" spans="1:7">
      <c r="A577">
        <v>6511168</v>
      </c>
      <c r="B577" t="s">
        <v>2717</v>
      </c>
      <c r="C577">
        <v>0</v>
      </c>
      <c r="D577" t="s">
        <v>519</v>
      </c>
      <c r="E577">
        <v>7365.0000000000009</v>
      </c>
      <c r="F577" t="str">
        <f t="shared" si="11"/>
        <v xml:space="preserve">TORONJA </v>
      </c>
      <c r="G577">
        <f>IFERROR(VLOOKUP(Sheet1__2[[#This Row],[NOMBRE]],B:F,5,0),1)</f>
        <v>1.04</v>
      </c>
    </row>
    <row r="578" spans="1:7">
      <c r="A578">
        <v>6511174</v>
      </c>
      <c r="B578" t="s">
        <v>2725</v>
      </c>
      <c r="C578">
        <v>0</v>
      </c>
      <c r="D578" t="s">
        <v>519</v>
      </c>
      <c r="E578">
        <v>7365.0000000000009</v>
      </c>
      <c r="F578" t="str">
        <f t="shared" si="11"/>
        <v xml:space="preserve">TORONJA </v>
      </c>
      <c r="G578">
        <f>IFERROR(VLOOKUP(Sheet1__2[[#This Row],[NOMBRE]],B:F,5,0),1)</f>
        <v>1.04</v>
      </c>
    </row>
    <row r="579" spans="1:7">
      <c r="A579">
        <v>6509550</v>
      </c>
      <c r="B579" t="s">
        <v>2785</v>
      </c>
      <c r="C579">
        <v>500.56</v>
      </c>
      <c r="D579" t="s">
        <v>519</v>
      </c>
      <c r="E579">
        <v>7351.0000000000009</v>
      </c>
      <c r="F579" t="str">
        <f t="shared" si="11"/>
        <v xml:space="preserve">DANNA </v>
      </c>
      <c r="G579">
        <f>IFERROR(VLOOKUP(Sheet1__2[[#This Row],[NOMBRE]],B:F,5,0),1)</f>
        <v>1.07</v>
      </c>
    </row>
    <row r="580" spans="1:7">
      <c r="A580">
        <v>6509549</v>
      </c>
      <c r="B580" t="s">
        <v>2798</v>
      </c>
      <c r="C580">
        <v>484.64600000000002</v>
      </c>
      <c r="D580" t="s">
        <v>519</v>
      </c>
      <c r="E580">
        <v>7272</v>
      </c>
      <c r="F580" t="str">
        <f t="shared" si="11"/>
        <v xml:space="preserve">DANNA </v>
      </c>
      <c r="G580">
        <f>IFERROR(VLOOKUP(Sheet1__2[[#This Row],[NOMBRE]],B:F,5,0),1)</f>
        <v>1.07</v>
      </c>
    </row>
    <row r="581" spans="1:7">
      <c r="A581">
        <v>6509842</v>
      </c>
      <c r="B581" t="s">
        <v>2791</v>
      </c>
      <c r="C581">
        <v>500.68200000000002</v>
      </c>
      <c r="D581" t="s">
        <v>519</v>
      </c>
      <c r="E581">
        <v>7272</v>
      </c>
      <c r="F581" t="str">
        <f t="shared" si="11"/>
        <v xml:space="preserve">DANNA </v>
      </c>
      <c r="G581">
        <f>IFERROR(VLOOKUP(Sheet1__2[[#This Row],[NOMBRE]],B:F,5,0),1)</f>
        <v>1.07</v>
      </c>
    </row>
    <row r="582" spans="1:7">
      <c r="A582">
        <v>6508862</v>
      </c>
      <c r="B582" t="s">
        <v>2907</v>
      </c>
      <c r="C582">
        <v>2348.1709999999998</v>
      </c>
      <c r="D582" t="s">
        <v>519</v>
      </c>
      <c r="E582">
        <v>7195.9999999999991</v>
      </c>
      <c r="F582" t="str">
        <f t="shared" si="11"/>
        <v xml:space="preserve">PINA </v>
      </c>
      <c r="G582">
        <f>IFERROR(VLOOKUP(Sheet1__2[[#This Row],[NOMBRE]],B:F,5,0),1)</f>
        <v>1.04</v>
      </c>
    </row>
    <row r="583" spans="1:7">
      <c r="A583">
        <v>6508871</v>
      </c>
      <c r="B583" t="s">
        <v>2913</v>
      </c>
      <c r="C583">
        <v>507.173</v>
      </c>
      <c r="D583" t="s">
        <v>519</v>
      </c>
      <c r="E583">
        <v>7195.9999999999991</v>
      </c>
      <c r="F583" t="str">
        <f t="shared" si="11"/>
        <v xml:space="preserve">PINA </v>
      </c>
      <c r="G583">
        <f>IFERROR(VLOOKUP(Sheet1__2[[#This Row],[NOMBRE]],B:F,5,0),1)</f>
        <v>1.04</v>
      </c>
    </row>
    <row r="584" spans="1:7">
      <c r="A584">
        <v>6508875</v>
      </c>
      <c r="B584" t="s">
        <v>2909</v>
      </c>
      <c r="C584">
        <v>1533.3209999999999</v>
      </c>
      <c r="D584" t="s">
        <v>519</v>
      </c>
      <c r="E584">
        <v>7195.9999999999991</v>
      </c>
      <c r="F584" t="str">
        <f t="shared" ref="F584:F647" si="12">IFERROR(IF(LEFT(B584,4)="TELA",LEFT(REPLACE(B584,1,9,""),FIND(" ",REPLACE(B584,1,9,""),1)),LEFT(B584,FIND(" ",B584,1))),0)</f>
        <v xml:space="preserve">PINA </v>
      </c>
      <c r="G584">
        <f>IFERROR(VLOOKUP(Sheet1__2[[#This Row],[NOMBRE]],B:F,5,0),1)</f>
        <v>1.04</v>
      </c>
    </row>
    <row r="585" spans="1:7">
      <c r="A585">
        <v>6510930</v>
      </c>
      <c r="B585" t="s">
        <v>588</v>
      </c>
      <c r="C585">
        <v>290.77999999999997</v>
      </c>
      <c r="D585" t="s">
        <v>519</v>
      </c>
      <c r="E585">
        <v>7195.9999999999991</v>
      </c>
      <c r="F585" t="str">
        <f t="shared" si="12"/>
        <v xml:space="preserve">PINA </v>
      </c>
      <c r="G585">
        <f>IFERROR(VLOOKUP(Sheet1__2[[#This Row],[NOMBRE]],B:F,5,0),1)</f>
        <v>1.04</v>
      </c>
    </row>
    <row r="586" spans="1:7">
      <c r="A586">
        <v>6510936</v>
      </c>
      <c r="B586" t="s">
        <v>593</v>
      </c>
      <c r="C586">
        <v>329.22</v>
      </c>
      <c r="D586" t="s">
        <v>519</v>
      </c>
      <c r="E586">
        <v>7195.9999999999991</v>
      </c>
      <c r="F586" t="str">
        <f t="shared" si="12"/>
        <v xml:space="preserve">PINA </v>
      </c>
      <c r="G586">
        <f>IFERROR(VLOOKUP(Sheet1__2[[#This Row],[NOMBRE]],B:F,5,0),1)</f>
        <v>1.04</v>
      </c>
    </row>
    <row r="587" spans="1:7">
      <c r="A587">
        <v>6510812</v>
      </c>
      <c r="B587" t="s">
        <v>2861</v>
      </c>
      <c r="C587">
        <v>320.64</v>
      </c>
      <c r="D587" t="s">
        <v>519</v>
      </c>
      <c r="E587">
        <v>7188</v>
      </c>
      <c r="F587" t="str">
        <f t="shared" si="12"/>
        <v xml:space="preserve">GENOVA </v>
      </c>
      <c r="G587">
        <f>IFERROR(VLOOKUP(Sheet1__2[[#This Row],[NOMBRE]],B:F,5,0),1)</f>
        <v>1.04</v>
      </c>
    </row>
    <row r="588" spans="1:7">
      <c r="A588">
        <v>6510901</v>
      </c>
      <c r="B588" t="s">
        <v>2877</v>
      </c>
      <c r="C588">
        <v>403.77</v>
      </c>
      <c r="D588" t="s">
        <v>519</v>
      </c>
      <c r="E588">
        <v>7173</v>
      </c>
      <c r="F588" t="str">
        <f t="shared" si="12"/>
        <v xml:space="preserve">MELOCOTON </v>
      </c>
      <c r="G588">
        <f>IFERROR(VLOOKUP(Sheet1__2[[#This Row],[NOMBRE]],B:F,5,0),1)</f>
        <v>1.04</v>
      </c>
    </row>
    <row r="589" spans="1:7">
      <c r="A589">
        <v>6508869</v>
      </c>
      <c r="B589" t="s">
        <v>2912</v>
      </c>
      <c r="C589">
        <v>475.70499999999998</v>
      </c>
      <c r="D589" t="s">
        <v>519</v>
      </c>
      <c r="E589">
        <v>7169</v>
      </c>
      <c r="F589" t="str">
        <f t="shared" si="12"/>
        <v xml:space="preserve">PINA </v>
      </c>
      <c r="G589">
        <f>IFERROR(VLOOKUP(Sheet1__2[[#This Row],[NOMBRE]],B:F,5,0),1)</f>
        <v>1.04</v>
      </c>
    </row>
    <row r="590" spans="1:7">
      <c r="A590">
        <v>6510939</v>
      </c>
      <c r="B590" t="s">
        <v>2929</v>
      </c>
      <c r="C590">
        <v>0</v>
      </c>
      <c r="D590" t="s">
        <v>519</v>
      </c>
      <c r="E590">
        <v>7159</v>
      </c>
      <c r="F590" t="str">
        <f t="shared" si="12"/>
        <v xml:space="preserve">TOMAS </v>
      </c>
      <c r="G590">
        <f>IFERROR(VLOOKUP(Sheet1__2[[#This Row],[NOMBRE]],B:F,5,0),1)</f>
        <v>1.04</v>
      </c>
    </row>
    <row r="591" spans="1:7">
      <c r="A591">
        <v>6510942</v>
      </c>
      <c r="B591" t="s">
        <v>2927</v>
      </c>
      <c r="C591">
        <v>0</v>
      </c>
      <c r="D591" t="s">
        <v>519</v>
      </c>
      <c r="E591">
        <v>7159</v>
      </c>
      <c r="F591" t="str">
        <f t="shared" si="12"/>
        <v xml:space="preserve">TOMAS </v>
      </c>
      <c r="G591">
        <f>IFERROR(VLOOKUP(Sheet1__2[[#This Row],[NOMBRE]],B:F,5,0),1)</f>
        <v>1.04</v>
      </c>
    </row>
    <row r="592" spans="1:7">
      <c r="A592">
        <v>6510944</v>
      </c>
      <c r="B592" t="s">
        <v>2930</v>
      </c>
      <c r="C592">
        <v>0</v>
      </c>
      <c r="D592" t="s">
        <v>519</v>
      </c>
      <c r="E592">
        <v>7159</v>
      </c>
      <c r="F592" t="str">
        <f t="shared" si="12"/>
        <v xml:space="preserve">TOMAS </v>
      </c>
      <c r="G592">
        <f>IFERROR(VLOOKUP(Sheet1__2[[#This Row],[NOMBRE]],B:F,5,0),1)</f>
        <v>1.04</v>
      </c>
    </row>
    <row r="593" spans="1:7">
      <c r="A593">
        <v>6510617</v>
      </c>
      <c r="B593" t="s">
        <v>2857</v>
      </c>
      <c r="C593">
        <v>307.32</v>
      </c>
      <c r="D593" t="s">
        <v>519</v>
      </c>
      <c r="E593">
        <v>7148</v>
      </c>
      <c r="F593" t="str">
        <f t="shared" si="12"/>
        <v xml:space="preserve">GENOVA </v>
      </c>
      <c r="G593">
        <f>IFERROR(VLOOKUP(Sheet1__2[[#This Row],[NOMBRE]],B:F,5,0),1)</f>
        <v>1.04</v>
      </c>
    </row>
    <row r="594" spans="1:7">
      <c r="A594">
        <v>6510626</v>
      </c>
      <c r="B594" t="s">
        <v>2853</v>
      </c>
      <c r="C594">
        <v>1065.6400000000001</v>
      </c>
      <c r="D594" t="s">
        <v>519</v>
      </c>
      <c r="E594">
        <v>7148</v>
      </c>
      <c r="F594" t="str">
        <f t="shared" si="12"/>
        <v xml:space="preserve">GENOVA </v>
      </c>
      <c r="G594">
        <f>IFERROR(VLOOKUP(Sheet1__2[[#This Row],[NOMBRE]],B:F,5,0),1)</f>
        <v>1.04</v>
      </c>
    </row>
    <row r="595" spans="1:7">
      <c r="A595">
        <v>6511219</v>
      </c>
      <c r="B595" t="s">
        <v>3106</v>
      </c>
      <c r="C595">
        <v>0</v>
      </c>
      <c r="D595" t="s">
        <v>519</v>
      </c>
      <c r="E595">
        <v>7134</v>
      </c>
      <c r="F595" t="str">
        <f t="shared" si="12"/>
        <v xml:space="preserve">NEPTUNO </v>
      </c>
      <c r="G595">
        <f>IFERROR(VLOOKUP(Sheet1__2[[#This Row],[NOMBRE]],B:F,5,0),1)</f>
        <v>1.04</v>
      </c>
    </row>
    <row r="596" spans="1:7">
      <c r="A596">
        <v>6511217</v>
      </c>
      <c r="B596" t="s">
        <v>3104</v>
      </c>
      <c r="C596">
        <v>0</v>
      </c>
      <c r="D596" t="s">
        <v>519</v>
      </c>
      <c r="E596">
        <v>7117</v>
      </c>
      <c r="F596" t="str">
        <f t="shared" si="12"/>
        <v xml:space="preserve">NEPTUNO </v>
      </c>
      <c r="G596">
        <f>IFERROR(VLOOKUP(Sheet1__2[[#This Row],[NOMBRE]],B:F,5,0),1)</f>
        <v>1.04</v>
      </c>
    </row>
    <row r="597" spans="1:7">
      <c r="A597">
        <v>6511221</v>
      </c>
      <c r="B597" t="s">
        <v>3028</v>
      </c>
      <c r="C597">
        <v>0</v>
      </c>
      <c r="D597" t="s">
        <v>519</v>
      </c>
      <c r="E597">
        <v>7117</v>
      </c>
      <c r="F597" t="str">
        <f t="shared" si="12"/>
        <v xml:space="preserve">NEPTUNO </v>
      </c>
      <c r="G597">
        <f>IFERROR(VLOOKUP(Sheet1__2[[#This Row],[NOMBRE]],B:F,5,0),1)</f>
        <v>1.04</v>
      </c>
    </row>
    <row r="598" spans="1:7">
      <c r="A598">
        <v>6511225</v>
      </c>
      <c r="B598" t="s">
        <v>3112</v>
      </c>
      <c r="C598">
        <v>0</v>
      </c>
      <c r="D598" t="s">
        <v>519</v>
      </c>
      <c r="E598">
        <v>7117</v>
      </c>
      <c r="F598" t="str">
        <f t="shared" si="12"/>
        <v xml:space="preserve">NEPTUNO </v>
      </c>
      <c r="G598">
        <f>IFERROR(VLOOKUP(Sheet1__2[[#This Row],[NOMBRE]],B:F,5,0),1)</f>
        <v>1.04</v>
      </c>
    </row>
    <row r="599" spans="1:7">
      <c r="A599">
        <v>6511226</v>
      </c>
      <c r="B599" t="s">
        <v>3113</v>
      </c>
      <c r="C599">
        <v>0</v>
      </c>
      <c r="D599" t="s">
        <v>519</v>
      </c>
      <c r="E599">
        <v>7117</v>
      </c>
      <c r="F599" t="str">
        <f t="shared" si="12"/>
        <v xml:space="preserve">NEPTUNO </v>
      </c>
      <c r="G599">
        <f>IFERROR(VLOOKUP(Sheet1__2[[#This Row],[NOMBRE]],B:F,5,0),1)</f>
        <v>1.04</v>
      </c>
    </row>
    <row r="600" spans="1:7">
      <c r="A600">
        <v>6511227</v>
      </c>
      <c r="B600" t="s">
        <v>3114</v>
      </c>
      <c r="C600">
        <v>0</v>
      </c>
      <c r="D600" t="s">
        <v>519</v>
      </c>
      <c r="E600">
        <v>7117</v>
      </c>
      <c r="F600" t="str">
        <f t="shared" si="12"/>
        <v xml:space="preserve">NEPTUNO </v>
      </c>
      <c r="G600">
        <f>IFERROR(VLOOKUP(Sheet1__2[[#This Row],[NOMBRE]],B:F,5,0),1)</f>
        <v>1.04</v>
      </c>
    </row>
    <row r="601" spans="1:7">
      <c r="A601">
        <v>6511228</v>
      </c>
      <c r="B601" t="s">
        <v>3115</v>
      </c>
      <c r="C601">
        <v>0</v>
      </c>
      <c r="D601" t="s">
        <v>519</v>
      </c>
      <c r="E601">
        <v>7117</v>
      </c>
      <c r="F601" t="str">
        <f t="shared" si="12"/>
        <v xml:space="preserve">NEPTUNO </v>
      </c>
      <c r="G601">
        <f>IFERROR(VLOOKUP(Sheet1__2[[#This Row],[NOMBRE]],B:F,5,0),1)</f>
        <v>1.04</v>
      </c>
    </row>
    <row r="602" spans="1:7">
      <c r="A602">
        <v>6511229</v>
      </c>
      <c r="B602" t="s">
        <v>3109</v>
      </c>
      <c r="C602">
        <v>0</v>
      </c>
      <c r="D602" t="s">
        <v>519</v>
      </c>
      <c r="E602">
        <v>7117</v>
      </c>
      <c r="F602" t="str">
        <f t="shared" si="12"/>
        <v xml:space="preserve">NEPTUNO </v>
      </c>
      <c r="G602">
        <f>IFERROR(VLOOKUP(Sheet1__2[[#This Row],[NOMBRE]],B:F,5,0),1)</f>
        <v>1.04</v>
      </c>
    </row>
    <row r="603" spans="1:7">
      <c r="A603">
        <v>6508847</v>
      </c>
      <c r="B603" t="s">
        <v>2873</v>
      </c>
      <c r="C603">
        <v>1254.2650000000001</v>
      </c>
      <c r="D603" t="s">
        <v>519</v>
      </c>
      <c r="E603">
        <v>7114</v>
      </c>
      <c r="F603" t="str">
        <f t="shared" si="12"/>
        <v xml:space="preserve">MELOCOTON </v>
      </c>
      <c r="G603">
        <f>IFERROR(VLOOKUP(Sheet1__2[[#This Row],[NOMBRE]],B:F,5,0),1)</f>
        <v>1.04</v>
      </c>
    </row>
    <row r="604" spans="1:7">
      <c r="A604">
        <v>6509915</v>
      </c>
      <c r="B604" t="s">
        <v>2864</v>
      </c>
      <c r="C604">
        <v>341.97300000000001</v>
      </c>
      <c r="D604" t="s">
        <v>519</v>
      </c>
      <c r="E604">
        <v>7114</v>
      </c>
      <c r="F604" t="str">
        <f t="shared" si="12"/>
        <v xml:space="preserve">MELOCOTON </v>
      </c>
      <c r="G604">
        <f>IFERROR(VLOOKUP(Sheet1__2[[#This Row],[NOMBRE]],B:F,5,0),1)</f>
        <v>1.04</v>
      </c>
    </row>
    <row r="605" spans="1:7">
      <c r="A605">
        <v>6509916</v>
      </c>
      <c r="B605" t="s">
        <v>2865</v>
      </c>
      <c r="C605">
        <v>117.5</v>
      </c>
      <c r="D605" t="s">
        <v>519</v>
      </c>
      <c r="E605">
        <v>7114</v>
      </c>
      <c r="F605" t="str">
        <f t="shared" si="12"/>
        <v xml:space="preserve">MELOCOTON </v>
      </c>
      <c r="G605">
        <f>IFERROR(VLOOKUP(Sheet1__2[[#This Row],[NOMBRE]],B:F,5,0),1)</f>
        <v>1.04</v>
      </c>
    </row>
    <row r="606" spans="1:7">
      <c r="A606">
        <v>6509917</v>
      </c>
      <c r="B606" t="s">
        <v>2866</v>
      </c>
      <c r="C606">
        <v>157.84</v>
      </c>
      <c r="D606" t="s">
        <v>519</v>
      </c>
      <c r="E606">
        <v>7114</v>
      </c>
      <c r="F606" t="str">
        <f t="shared" si="12"/>
        <v xml:space="preserve">MELOCOTON </v>
      </c>
      <c r="G606">
        <f>IFERROR(VLOOKUP(Sheet1__2[[#This Row],[NOMBRE]],B:F,5,0),1)</f>
        <v>1.04</v>
      </c>
    </row>
    <row r="607" spans="1:7">
      <c r="A607">
        <v>6509920</v>
      </c>
      <c r="B607" t="s">
        <v>2867</v>
      </c>
      <c r="C607">
        <v>118.64</v>
      </c>
      <c r="D607" t="s">
        <v>519</v>
      </c>
      <c r="E607">
        <v>7114</v>
      </c>
      <c r="F607" t="str">
        <f t="shared" si="12"/>
        <v xml:space="preserve">MELOCOTON </v>
      </c>
      <c r="G607">
        <f>IFERROR(VLOOKUP(Sheet1__2[[#This Row],[NOMBRE]],B:F,5,0),1)</f>
        <v>1.04</v>
      </c>
    </row>
    <row r="608" spans="1:7">
      <c r="A608">
        <v>6509923</v>
      </c>
      <c r="B608" t="s">
        <v>2868</v>
      </c>
      <c r="C608">
        <v>974.16</v>
      </c>
      <c r="D608" t="s">
        <v>519</v>
      </c>
      <c r="E608">
        <v>7114</v>
      </c>
      <c r="F608" t="str">
        <f t="shared" si="12"/>
        <v xml:space="preserve">MELOCOTON </v>
      </c>
      <c r="G608">
        <f>IFERROR(VLOOKUP(Sheet1__2[[#This Row],[NOMBRE]],B:F,5,0),1)</f>
        <v>1.04</v>
      </c>
    </row>
    <row r="609" spans="1:7">
      <c r="A609">
        <v>6509946</v>
      </c>
      <c r="B609" t="s">
        <v>2902</v>
      </c>
      <c r="C609">
        <v>766.30600000000004</v>
      </c>
      <c r="D609" t="s">
        <v>519</v>
      </c>
      <c r="E609">
        <v>7109</v>
      </c>
      <c r="F609" t="str">
        <f t="shared" si="12"/>
        <v xml:space="preserve">PINA </v>
      </c>
      <c r="G609">
        <f>IFERROR(VLOOKUP(Sheet1__2[[#This Row],[NOMBRE]],B:F,5,0),1)</f>
        <v>1.04</v>
      </c>
    </row>
    <row r="610" spans="1:7">
      <c r="A610">
        <v>6509947</v>
      </c>
      <c r="B610" t="s">
        <v>2903</v>
      </c>
      <c r="C610">
        <v>497</v>
      </c>
      <c r="D610" t="s">
        <v>519</v>
      </c>
      <c r="E610">
        <v>7109</v>
      </c>
      <c r="F610" t="str">
        <f t="shared" si="12"/>
        <v xml:space="preserve">PINA </v>
      </c>
      <c r="G610">
        <f>IFERROR(VLOOKUP(Sheet1__2[[#This Row],[NOMBRE]],B:F,5,0),1)</f>
        <v>1.04</v>
      </c>
    </row>
    <row r="611" spans="1:7">
      <c r="A611">
        <v>6509948</v>
      </c>
      <c r="B611" t="s">
        <v>2904</v>
      </c>
      <c r="C611">
        <v>289.23</v>
      </c>
      <c r="D611" t="s">
        <v>519</v>
      </c>
      <c r="E611">
        <v>7109</v>
      </c>
      <c r="F611" t="str">
        <f t="shared" si="12"/>
        <v xml:space="preserve">PINA </v>
      </c>
      <c r="G611">
        <f>IFERROR(VLOOKUP(Sheet1__2[[#This Row],[NOMBRE]],B:F,5,0),1)</f>
        <v>1.04</v>
      </c>
    </row>
    <row r="612" spans="1:7">
      <c r="A612">
        <v>6509952</v>
      </c>
      <c r="B612" t="s">
        <v>2905</v>
      </c>
      <c r="C612">
        <v>104.187</v>
      </c>
      <c r="D612" t="s">
        <v>519</v>
      </c>
      <c r="E612">
        <v>7109</v>
      </c>
      <c r="F612" t="str">
        <f t="shared" si="12"/>
        <v xml:space="preserve">PINA </v>
      </c>
      <c r="G612">
        <f>IFERROR(VLOOKUP(Sheet1__2[[#This Row],[NOMBRE]],B:F,5,0),1)</f>
        <v>1.04</v>
      </c>
    </row>
    <row r="613" spans="1:7">
      <c r="A613">
        <v>6509955</v>
      </c>
      <c r="B613" t="s">
        <v>2906</v>
      </c>
      <c r="C613">
        <v>394.44400000000002</v>
      </c>
      <c r="D613" t="s">
        <v>519</v>
      </c>
      <c r="E613">
        <v>7109</v>
      </c>
      <c r="F613" t="str">
        <f t="shared" si="12"/>
        <v xml:space="preserve">PINA </v>
      </c>
      <c r="G613">
        <f>IFERROR(VLOOKUP(Sheet1__2[[#This Row],[NOMBRE]],B:F,5,0),1)</f>
        <v>1.04</v>
      </c>
    </row>
    <row r="614" spans="1:7">
      <c r="A614">
        <v>6507892</v>
      </c>
      <c r="B614" t="s">
        <v>2884</v>
      </c>
      <c r="C614">
        <v>647.84299999999996</v>
      </c>
      <c r="D614" t="s">
        <v>519</v>
      </c>
      <c r="E614">
        <v>7077</v>
      </c>
      <c r="F614" t="str">
        <f t="shared" si="12"/>
        <v xml:space="preserve">NAPOLITANA </v>
      </c>
      <c r="G614">
        <f>IFERROR(VLOOKUP(Sheet1__2[[#This Row],[NOMBRE]],B:F,5,0),1)</f>
        <v>1.04</v>
      </c>
    </row>
    <row r="615" spans="1:7">
      <c r="A615">
        <v>6510379</v>
      </c>
      <c r="B615" t="s">
        <v>2890</v>
      </c>
      <c r="C615">
        <v>568.78</v>
      </c>
      <c r="D615" t="s">
        <v>519</v>
      </c>
      <c r="E615">
        <v>7077</v>
      </c>
      <c r="F615" t="str">
        <f t="shared" si="12"/>
        <v xml:space="preserve">NAPOLITANA </v>
      </c>
      <c r="G615">
        <f>IFERROR(VLOOKUP(Sheet1__2[[#This Row],[NOMBRE]],B:F,5,0),1)</f>
        <v>1.04</v>
      </c>
    </row>
    <row r="616" spans="1:7">
      <c r="A616">
        <v>6510828</v>
      </c>
      <c r="B616" t="s">
        <v>618</v>
      </c>
      <c r="C616">
        <v>0</v>
      </c>
      <c r="D616" t="s">
        <v>519</v>
      </c>
      <c r="E616">
        <v>7056.9999999999991</v>
      </c>
      <c r="F616" t="str">
        <f t="shared" si="12"/>
        <v xml:space="preserve">JUANA </v>
      </c>
      <c r="G616">
        <f>IFERROR(VLOOKUP(Sheet1__2[[#This Row],[NOMBRE]],B:F,5,0),1)</f>
        <v>1.04</v>
      </c>
    </row>
    <row r="617" spans="1:7">
      <c r="A617">
        <v>6510829</v>
      </c>
      <c r="B617" t="s">
        <v>619</v>
      </c>
      <c r="C617">
        <v>0</v>
      </c>
      <c r="D617" t="s">
        <v>519</v>
      </c>
      <c r="E617">
        <v>7056.9999999999991</v>
      </c>
      <c r="F617" t="str">
        <f t="shared" si="12"/>
        <v xml:space="preserve">JUANA </v>
      </c>
      <c r="G617">
        <f>IFERROR(VLOOKUP(Sheet1__2[[#This Row],[NOMBRE]],B:F,5,0),1)</f>
        <v>1.04</v>
      </c>
    </row>
    <row r="618" spans="1:7">
      <c r="A618">
        <v>6510830</v>
      </c>
      <c r="B618" t="s">
        <v>620</v>
      </c>
      <c r="C618">
        <v>0</v>
      </c>
      <c r="D618" t="s">
        <v>519</v>
      </c>
      <c r="E618">
        <v>7056.9999999999991</v>
      </c>
      <c r="F618" t="str">
        <f t="shared" si="12"/>
        <v xml:space="preserve">JUANA </v>
      </c>
      <c r="G618">
        <f>IFERROR(VLOOKUP(Sheet1__2[[#This Row],[NOMBRE]],B:F,5,0),1)</f>
        <v>1.04</v>
      </c>
    </row>
    <row r="619" spans="1:7">
      <c r="A619">
        <v>6510831</v>
      </c>
      <c r="B619" t="s">
        <v>621</v>
      </c>
      <c r="C619">
        <v>0</v>
      </c>
      <c r="D619" t="s">
        <v>519</v>
      </c>
      <c r="E619">
        <v>7056.9999999999991</v>
      </c>
      <c r="F619" t="str">
        <f t="shared" si="12"/>
        <v xml:space="preserve">JUANA </v>
      </c>
      <c r="G619">
        <f>IFERROR(VLOOKUP(Sheet1__2[[#This Row],[NOMBRE]],B:F,5,0),1)</f>
        <v>1.04</v>
      </c>
    </row>
    <row r="620" spans="1:7">
      <c r="A620">
        <v>6510832</v>
      </c>
      <c r="B620" t="s">
        <v>622</v>
      </c>
      <c r="C620">
        <v>0</v>
      </c>
      <c r="D620" t="s">
        <v>519</v>
      </c>
      <c r="E620">
        <v>7056.9999999999991</v>
      </c>
      <c r="F620" t="str">
        <f t="shared" si="12"/>
        <v xml:space="preserve">JUANA </v>
      </c>
      <c r="G620">
        <f>IFERROR(VLOOKUP(Sheet1__2[[#This Row],[NOMBRE]],B:F,5,0),1)</f>
        <v>1.04</v>
      </c>
    </row>
    <row r="621" spans="1:7">
      <c r="A621">
        <v>6510836</v>
      </c>
      <c r="B621" t="s">
        <v>626</v>
      </c>
      <c r="C621">
        <v>0</v>
      </c>
      <c r="D621" t="s">
        <v>519</v>
      </c>
      <c r="E621">
        <v>7056.9999999999991</v>
      </c>
      <c r="F621" t="str">
        <f t="shared" si="12"/>
        <v xml:space="preserve">JUANA </v>
      </c>
      <c r="G621">
        <f>IFERROR(VLOOKUP(Sheet1__2[[#This Row],[NOMBRE]],B:F,5,0),1)</f>
        <v>1.04</v>
      </c>
    </row>
    <row r="622" spans="1:7">
      <c r="A622">
        <v>6510837</v>
      </c>
      <c r="B622" t="s">
        <v>627</v>
      </c>
      <c r="C622">
        <v>0</v>
      </c>
      <c r="D622" t="s">
        <v>519</v>
      </c>
      <c r="E622">
        <v>7056.9999999999991</v>
      </c>
      <c r="F622" t="str">
        <f t="shared" si="12"/>
        <v xml:space="preserve">JUANA </v>
      </c>
      <c r="G622">
        <f>IFERROR(VLOOKUP(Sheet1__2[[#This Row],[NOMBRE]],B:F,5,0),1)</f>
        <v>1.04</v>
      </c>
    </row>
    <row r="623" spans="1:7">
      <c r="A623">
        <v>6510838</v>
      </c>
      <c r="B623" t="s">
        <v>628</v>
      </c>
      <c r="C623">
        <v>0</v>
      </c>
      <c r="D623" t="s">
        <v>519</v>
      </c>
      <c r="E623">
        <v>7056.9999999999991</v>
      </c>
      <c r="F623" t="str">
        <f t="shared" si="12"/>
        <v xml:space="preserve">JUANA </v>
      </c>
      <c r="G623">
        <f>IFERROR(VLOOKUP(Sheet1__2[[#This Row],[NOMBRE]],B:F,5,0),1)</f>
        <v>1.04</v>
      </c>
    </row>
    <row r="624" spans="1:7">
      <c r="A624">
        <v>6507678</v>
      </c>
      <c r="B624" t="s">
        <v>2762</v>
      </c>
      <c r="C624">
        <v>1560.05</v>
      </c>
      <c r="D624" t="s">
        <v>519</v>
      </c>
      <c r="E624">
        <v>7015.0000000000009</v>
      </c>
      <c r="F624" t="str">
        <f t="shared" si="12"/>
        <v xml:space="preserve">JUANA </v>
      </c>
      <c r="G624">
        <f>IFERROR(VLOOKUP(Sheet1__2[[#This Row],[NOMBRE]],B:F,5,0),1)</f>
        <v>1.04</v>
      </c>
    </row>
    <row r="625" spans="1:7">
      <c r="A625">
        <v>6509878</v>
      </c>
      <c r="B625" t="s">
        <v>2757</v>
      </c>
      <c r="C625">
        <v>260.44</v>
      </c>
      <c r="D625" t="s">
        <v>519</v>
      </c>
      <c r="E625">
        <v>7015.0000000000009</v>
      </c>
      <c r="F625" t="str">
        <f t="shared" si="12"/>
        <v xml:space="preserve">JUANA </v>
      </c>
      <c r="G625">
        <f>IFERROR(VLOOKUP(Sheet1__2[[#This Row],[NOMBRE]],B:F,5,0),1)</f>
        <v>1.04</v>
      </c>
    </row>
    <row r="626" spans="1:7">
      <c r="A626">
        <v>6509879</v>
      </c>
      <c r="B626" t="s">
        <v>2758</v>
      </c>
      <c r="C626">
        <v>523.58000000000004</v>
      </c>
      <c r="D626" t="s">
        <v>519</v>
      </c>
      <c r="E626">
        <v>7015.0000000000009</v>
      </c>
      <c r="F626" t="str">
        <f t="shared" si="12"/>
        <v xml:space="preserve">JUANA </v>
      </c>
      <c r="G626">
        <f>IFERROR(VLOOKUP(Sheet1__2[[#This Row],[NOMBRE]],B:F,5,0),1)</f>
        <v>1.04</v>
      </c>
    </row>
    <row r="627" spans="1:7">
      <c r="A627">
        <v>6509884</v>
      </c>
      <c r="B627" t="s">
        <v>2760</v>
      </c>
      <c r="C627">
        <v>253.84</v>
      </c>
      <c r="D627" t="s">
        <v>519</v>
      </c>
      <c r="E627">
        <v>7015.0000000000009</v>
      </c>
      <c r="F627" t="str">
        <f t="shared" si="12"/>
        <v xml:space="preserve">JUANA </v>
      </c>
      <c r="G627">
        <f>IFERROR(VLOOKUP(Sheet1__2[[#This Row],[NOMBRE]],B:F,5,0),1)</f>
        <v>1.04</v>
      </c>
    </row>
    <row r="628" spans="1:7">
      <c r="A628">
        <v>6510827</v>
      </c>
      <c r="B628" t="s">
        <v>617</v>
      </c>
      <c r="C628">
        <v>322.7</v>
      </c>
      <c r="D628" t="s">
        <v>519</v>
      </c>
      <c r="E628">
        <v>7015.0000000000009</v>
      </c>
      <c r="F628" t="str">
        <f t="shared" si="12"/>
        <v xml:space="preserve">JUANA </v>
      </c>
      <c r="G628">
        <f>IFERROR(VLOOKUP(Sheet1__2[[#This Row],[NOMBRE]],B:F,5,0),1)</f>
        <v>1.04</v>
      </c>
    </row>
    <row r="629" spans="1:7">
      <c r="A629">
        <v>6510834</v>
      </c>
      <c r="B629" t="s">
        <v>624</v>
      </c>
      <c r="C629">
        <v>319.2</v>
      </c>
      <c r="D629" t="s">
        <v>519</v>
      </c>
      <c r="E629">
        <v>7015.0000000000009</v>
      </c>
      <c r="F629" t="str">
        <f t="shared" si="12"/>
        <v xml:space="preserve">JUANA </v>
      </c>
      <c r="G629">
        <f>IFERROR(VLOOKUP(Sheet1__2[[#This Row],[NOMBRE]],B:F,5,0),1)</f>
        <v>1.04</v>
      </c>
    </row>
    <row r="630" spans="1:7">
      <c r="A630">
        <v>6509906</v>
      </c>
      <c r="B630" t="s">
        <v>2980</v>
      </c>
      <c r="C630">
        <v>187.899</v>
      </c>
      <c r="D630" t="s">
        <v>519</v>
      </c>
      <c r="E630">
        <v>7011</v>
      </c>
      <c r="F630" t="str">
        <f t="shared" si="12"/>
        <v xml:space="preserve">LANILLA </v>
      </c>
      <c r="G630">
        <f>IFERROR(VLOOKUP(Sheet1__2[[#This Row],[NOMBRE]],B:F,5,0),1)</f>
        <v>1.04</v>
      </c>
    </row>
    <row r="631" spans="1:7">
      <c r="A631">
        <v>6509907</v>
      </c>
      <c r="B631" t="s">
        <v>2981</v>
      </c>
      <c r="C631">
        <v>1266.576</v>
      </c>
      <c r="D631" t="s">
        <v>519</v>
      </c>
      <c r="E631">
        <v>7011</v>
      </c>
      <c r="F631" t="str">
        <f t="shared" si="12"/>
        <v xml:space="preserve">LANILLA </v>
      </c>
      <c r="G631">
        <f>IFERROR(VLOOKUP(Sheet1__2[[#This Row],[NOMBRE]],B:F,5,0),1)</f>
        <v>1.04</v>
      </c>
    </row>
    <row r="632" spans="1:7">
      <c r="A632">
        <v>6510938</v>
      </c>
      <c r="B632" t="s">
        <v>2931</v>
      </c>
      <c r="C632">
        <v>252.18</v>
      </c>
      <c r="D632" t="s">
        <v>519</v>
      </c>
      <c r="E632">
        <v>6956</v>
      </c>
      <c r="F632" t="str">
        <f t="shared" si="12"/>
        <v xml:space="preserve">TOMAS </v>
      </c>
      <c r="G632">
        <f>IFERROR(VLOOKUP(Sheet1__2[[#This Row],[NOMBRE]],B:F,5,0),1)</f>
        <v>1.04</v>
      </c>
    </row>
    <row r="633" spans="1:7">
      <c r="A633">
        <v>6504117</v>
      </c>
      <c r="B633" t="s">
        <v>637</v>
      </c>
      <c r="C633">
        <v>291.786</v>
      </c>
      <c r="D633" t="s">
        <v>519</v>
      </c>
      <c r="E633">
        <v>6915.0000000000009</v>
      </c>
      <c r="F633" t="str">
        <f t="shared" si="12"/>
        <v xml:space="preserve">LANILLA </v>
      </c>
      <c r="G633">
        <f>IFERROR(VLOOKUP(Sheet1__2[[#This Row],[NOMBRE]],B:F,5,0),1)</f>
        <v>1.04</v>
      </c>
    </row>
    <row r="634" spans="1:7">
      <c r="A634">
        <v>6505018</v>
      </c>
      <c r="B634" t="s">
        <v>636</v>
      </c>
      <c r="C634">
        <v>199.62</v>
      </c>
      <c r="D634" t="s">
        <v>519</v>
      </c>
      <c r="E634">
        <v>6915.0000000000009</v>
      </c>
      <c r="F634" t="str">
        <f t="shared" si="12"/>
        <v xml:space="preserve">LANILLA </v>
      </c>
      <c r="G634">
        <f>IFERROR(VLOOKUP(Sheet1__2[[#This Row],[NOMBRE]],B:F,5,0),1)</f>
        <v>1.04</v>
      </c>
    </row>
    <row r="635" spans="1:7">
      <c r="A635">
        <v>6505019</v>
      </c>
      <c r="B635" t="s">
        <v>638</v>
      </c>
      <c r="C635">
        <v>119</v>
      </c>
      <c r="D635" t="s">
        <v>519</v>
      </c>
      <c r="E635">
        <v>6915.0000000000009</v>
      </c>
      <c r="F635" t="str">
        <f t="shared" si="12"/>
        <v xml:space="preserve">LANILLA </v>
      </c>
      <c r="G635">
        <f>IFERROR(VLOOKUP(Sheet1__2[[#This Row],[NOMBRE]],B:F,5,0),1)</f>
        <v>1.04</v>
      </c>
    </row>
    <row r="636" spans="1:7">
      <c r="A636">
        <v>6505020</v>
      </c>
      <c r="B636" t="s">
        <v>639</v>
      </c>
      <c r="C636">
        <v>277.89699999999999</v>
      </c>
      <c r="D636" t="s">
        <v>519</v>
      </c>
      <c r="E636">
        <v>6915.0000000000009</v>
      </c>
      <c r="F636" t="str">
        <f t="shared" si="12"/>
        <v xml:space="preserve">LANILLA </v>
      </c>
      <c r="G636">
        <f>IFERROR(VLOOKUP(Sheet1__2[[#This Row],[NOMBRE]],B:F,5,0),1)</f>
        <v>1.04</v>
      </c>
    </row>
    <row r="637" spans="1:7">
      <c r="A637">
        <v>6509909</v>
      </c>
      <c r="B637" t="s">
        <v>2983</v>
      </c>
      <c r="C637">
        <v>399.58300000000003</v>
      </c>
      <c r="D637" t="s">
        <v>519</v>
      </c>
      <c r="E637">
        <v>6900</v>
      </c>
      <c r="F637" t="str">
        <f t="shared" si="12"/>
        <v xml:space="preserve">LANILLA </v>
      </c>
      <c r="G637">
        <f>IFERROR(VLOOKUP(Sheet1__2[[#This Row],[NOMBRE]],B:F,5,0),1)</f>
        <v>1.04</v>
      </c>
    </row>
    <row r="638" spans="1:7">
      <c r="A638">
        <v>6510932</v>
      </c>
      <c r="B638" t="s">
        <v>641</v>
      </c>
      <c r="C638">
        <v>0</v>
      </c>
      <c r="D638" t="s">
        <v>519</v>
      </c>
      <c r="E638">
        <v>6898</v>
      </c>
      <c r="F638" t="str">
        <f t="shared" si="12"/>
        <v xml:space="preserve">PINA </v>
      </c>
      <c r="G638">
        <f>IFERROR(VLOOKUP(Sheet1__2[[#This Row],[NOMBRE]],B:F,5,0),1)</f>
        <v>1.04</v>
      </c>
    </row>
    <row r="639" spans="1:7">
      <c r="A639">
        <v>6509681</v>
      </c>
      <c r="B639" t="s">
        <v>2862</v>
      </c>
      <c r="C639">
        <v>2108.924</v>
      </c>
      <c r="D639" t="s">
        <v>519</v>
      </c>
      <c r="E639">
        <v>6858</v>
      </c>
      <c r="F639" t="str">
        <f t="shared" si="12"/>
        <v xml:space="preserve">MELOCOTON </v>
      </c>
      <c r="G639">
        <f>IFERROR(VLOOKUP(Sheet1__2[[#This Row],[NOMBRE]],B:F,5,0),1)</f>
        <v>1.04</v>
      </c>
    </row>
    <row r="640" spans="1:7">
      <c r="A640">
        <v>6509682</v>
      </c>
      <c r="B640" t="s">
        <v>2872</v>
      </c>
      <c r="C640">
        <v>861.54</v>
      </c>
      <c r="D640" t="s">
        <v>519</v>
      </c>
      <c r="E640">
        <v>6858</v>
      </c>
      <c r="F640" t="str">
        <f t="shared" si="12"/>
        <v xml:space="preserve">MELOCOTON </v>
      </c>
      <c r="G640">
        <f>IFERROR(VLOOKUP(Sheet1__2[[#This Row],[NOMBRE]],B:F,5,0),1)</f>
        <v>1.04</v>
      </c>
    </row>
    <row r="641" spans="1:7">
      <c r="A641">
        <v>6510262</v>
      </c>
      <c r="B641" t="s">
        <v>2869</v>
      </c>
      <c r="C641">
        <v>1454.3030000000001</v>
      </c>
      <c r="D641" t="s">
        <v>519</v>
      </c>
      <c r="E641">
        <v>6858</v>
      </c>
      <c r="F641" t="str">
        <f t="shared" si="12"/>
        <v xml:space="preserve">MELOCOTON </v>
      </c>
      <c r="G641">
        <f>IFERROR(VLOOKUP(Sheet1__2[[#This Row],[NOMBRE]],B:F,5,0),1)</f>
        <v>1.04</v>
      </c>
    </row>
    <row r="642" spans="1:7">
      <c r="A642">
        <v>6509545</v>
      </c>
      <c r="B642" t="s">
        <v>2789</v>
      </c>
      <c r="C642">
        <v>605.38599999999997</v>
      </c>
      <c r="D642" t="s">
        <v>519</v>
      </c>
      <c r="E642">
        <v>6770</v>
      </c>
      <c r="F642" t="str">
        <f t="shared" si="12"/>
        <v xml:space="preserve">DANNA </v>
      </c>
      <c r="G642">
        <f>IFERROR(VLOOKUP(Sheet1__2[[#This Row],[NOMBRE]],B:F,5,0),1)</f>
        <v>1.07</v>
      </c>
    </row>
    <row r="643" spans="1:7">
      <c r="A643">
        <v>6506146</v>
      </c>
      <c r="B643" t="s">
        <v>2921</v>
      </c>
      <c r="C643">
        <v>631.21</v>
      </c>
      <c r="D643" t="s">
        <v>519</v>
      </c>
      <c r="E643">
        <v>6763</v>
      </c>
      <c r="F643" t="str">
        <f t="shared" si="12"/>
        <v xml:space="preserve">TOMAS </v>
      </c>
      <c r="G643">
        <f>IFERROR(VLOOKUP(Sheet1__2[[#This Row],[NOMBRE]],B:F,5,0),1)</f>
        <v>1.04</v>
      </c>
    </row>
    <row r="644" spans="1:7">
      <c r="A644">
        <v>6511157</v>
      </c>
      <c r="B644" t="s">
        <v>2707</v>
      </c>
      <c r="C644">
        <v>0</v>
      </c>
      <c r="D644" t="s">
        <v>519</v>
      </c>
      <c r="E644">
        <v>6761</v>
      </c>
      <c r="F644" t="str">
        <f t="shared" si="12"/>
        <v xml:space="preserve">TORONJA </v>
      </c>
      <c r="G644">
        <f>IFERROR(VLOOKUP(Sheet1__2[[#This Row],[NOMBRE]],B:F,5,0),1)</f>
        <v>1.04</v>
      </c>
    </row>
    <row r="645" spans="1:7">
      <c r="A645">
        <v>6509905</v>
      </c>
      <c r="B645" t="s">
        <v>2979</v>
      </c>
      <c r="C645">
        <v>1015.473</v>
      </c>
      <c r="D645" t="s">
        <v>519</v>
      </c>
      <c r="E645">
        <v>6720.9999999999991</v>
      </c>
      <c r="F645" t="str">
        <f t="shared" si="12"/>
        <v xml:space="preserve">LANILLA </v>
      </c>
      <c r="G645">
        <f>IFERROR(VLOOKUP(Sheet1__2[[#This Row],[NOMBRE]],B:F,5,0),1)</f>
        <v>1.04</v>
      </c>
    </row>
    <row r="646" spans="1:7">
      <c r="A646">
        <v>6509731</v>
      </c>
      <c r="B646" t="s">
        <v>2953</v>
      </c>
      <c r="C646">
        <v>761.90700000000004</v>
      </c>
      <c r="D646" t="s">
        <v>519</v>
      </c>
      <c r="E646">
        <v>6644</v>
      </c>
      <c r="F646" t="str">
        <f t="shared" si="12"/>
        <v xml:space="preserve">INCA </v>
      </c>
      <c r="G646">
        <f>IFERROR(VLOOKUP(Sheet1__2[[#This Row],[NOMBRE]],B:F,5,0),1)</f>
        <v>1.04</v>
      </c>
    </row>
    <row r="647" spans="1:7">
      <c r="A647">
        <v>6509737</v>
      </c>
      <c r="B647" t="s">
        <v>2957</v>
      </c>
      <c r="C647">
        <v>454.30599999999998</v>
      </c>
      <c r="D647" t="s">
        <v>519</v>
      </c>
      <c r="E647">
        <v>6644</v>
      </c>
      <c r="F647" t="str">
        <f t="shared" si="12"/>
        <v xml:space="preserve">INCA </v>
      </c>
      <c r="G647">
        <f>IFERROR(VLOOKUP(Sheet1__2[[#This Row],[NOMBRE]],B:F,5,0),1)</f>
        <v>1.04</v>
      </c>
    </row>
    <row r="648" spans="1:7">
      <c r="A648">
        <v>6509740</v>
      </c>
      <c r="B648" t="s">
        <v>2958</v>
      </c>
      <c r="C648">
        <v>732.73</v>
      </c>
      <c r="D648" t="s">
        <v>519</v>
      </c>
      <c r="E648">
        <v>6644</v>
      </c>
      <c r="F648" t="str">
        <f t="shared" ref="F648:F711" si="13">IFERROR(IF(LEFT(B648,4)="TELA",LEFT(REPLACE(B648,1,9,""),FIND(" ",REPLACE(B648,1,9,""),1)),LEFT(B648,FIND(" ",B648,1))),0)</f>
        <v xml:space="preserve">INCA </v>
      </c>
      <c r="G648">
        <f>IFERROR(VLOOKUP(Sheet1__2[[#This Row],[NOMBRE]],B:F,5,0),1)</f>
        <v>1.04</v>
      </c>
    </row>
    <row r="649" spans="1:7">
      <c r="A649">
        <v>6506878</v>
      </c>
      <c r="B649" t="s">
        <v>2991</v>
      </c>
      <c r="C649">
        <v>5900.2619999999997</v>
      </c>
      <c r="D649" t="s">
        <v>519</v>
      </c>
      <c r="E649">
        <v>6634</v>
      </c>
      <c r="F649" t="str">
        <f t="shared" si="13"/>
        <v xml:space="preserve">ANDRES </v>
      </c>
      <c r="G649">
        <f>IFERROR(VLOOKUP(Sheet1__2[[#This Row],[NOMBRE]],B:F,5,0),1)</f>
        <v>1.03</v>
      </c>
    </row>
    <row r="650" spans="1:7">
      <c r="A650">
        <v>6510879</v>
      </c>
      <c r="B650" t="s">
        <v>2783</v>
      </c>
      <c r="C650">
        <v>0</v>
      </c>
      <c r="D650" t="s">
        <v>519</v>
      </c>
      <c r="E650">
        <v>6634</v>
      </c>
      <c r="F650" t="str">
        <f t="shared" si="13"/>
        <v xml:space="preserve">MARILYN </v>
      </c>
      <c r="G650">
        <f>IFERROR(VLOOKUP(Sheet1__2[[#This Row],[NOMBRE]],B:F,5,0),1)</f>
        <v>1.04</v>
      </c>
    </row>
    <row r="651" spans="1:7">
      <c r="A651">
        <v>6510880</v>
      </c>
      <c r="B651" t="s">
        <v>642</v>
      </c>
      <c r="C651">
        <v>0</v>
      </c>
      <c r="D651" t="s">
        <v>519</v>
      </c>
      <c r="E651">
        <v>6634</v>
      </c>
      <c r="F651" t="str">
        <f t="shared" si="13"/>
        <v xml:space="preserve">MARILYN </v>
      </c>
      <c r="G651">
        <f>IFERROR(VLOOKUP(Sheet1__2[[#This Row],[NOMBRE]],B:F,5,0),1)</f>
        <v>1.04</v>
      </c>
    </row>
    <row r="652" spans="1:7">
      <c r="A652">
        <v>6510882</v>
      </c>
      <c r="B652" t="s">
        <v>2781</v>
      </c>
      <c r="C652">
        <v>0</v>
      </c>
      <c r="D652" t="s">
        <v>519</v>
      </c>
      <c r="E652">
        <v>6634</v>
      </c>
      <c r="F652" t="str">
        <f t="shared" si="13"/>
        <v xml:space="preserve">MARILYN </v>
      </c>
      <c r="G652">
        <f>IFERROR(VLOOKUP(Sheet1__2[[#This Row],[NOMBRE]],B:F,5,0),1)</f>
        <v>1.04</v>
      </c>
    </row>
    <row r="653" spans="1:7">
      <c r="A653">
        <v>6510883</v>
      </c>
      <c r="B653" t="s">
        <v>643</v>
      </c>
      <c r="C653">
        <v>0</v>
      </c>
      <c r="D653" t="s">
        <v>519</v>
      </c>
      <c r="E653">
        <v>6634</v>
      </c>
      <c r="F653" t="str">
        <f t="shared" si="13"/>
        <v xml:space="preserve">MARILYN </v>
      </c>
      <c r="G653">
        <f>IFERROR(VLOOKUP(Sheet1__2[[#This Row],[NOMBRE]],B:F,5,0),1)</f>
        <v>1.04</v>
      </c>
    </row>
    <row r="654" spans="1:7">
      <c r="A654">
        <v>6510885</v>
      </c>
      <c r="B654" t="s">
        <v>644</v>
      </c>
      <c r="C654">
        <v>0</v>
      </c>
      <c r="D654" t="s">
        <v>519</v>
      </c>
      <c r="E654">
        <v>6634</v>
      </c>
      <c r="F654" t="str">
        <f t="shared" si="13"/>
        <v xml:space="preserve">MARILYN </v>
      </c>
      <c r="G654">
        <f>IFERROR(VLOOKUP(Sheet1__2[[#This Row],[NOMBRE]],B:F,5,0),1)</f>
        <v>1.04</v>
      </c>
    </row>
    <row r="655" spans="1:7">
      <c r="A655">
        <v>6510886</v>
      </c>
      <c r="B655" t="s">
        <v>645</v>
      </c>
      <c r="C655">
        <v>0</v>
      </c>
      <c r="D655" t="s">
        <v>519</v>
      </c>
      <c r="E655">
        <v>6634</v>
      </c>
      <c r="F655" t="str">
        <f t="shared" si="13"/>
        <v xml:space="preserve">MARILYN </v>
      </c>
      <c r="G655">
        <f>IFERROR(VLOOKUP(Sheet1__2[[#This Row],[NOMBRE]],B:F,5,0),1)</f>
        <v>1.04</v>
      </c>
    </row>
    <row r="656" spans="1:7">
      <c r="A656">
        <v>6510887</v>
      </c>
      <c r="B656" t="s">
        <v>646</v>
      </c>
      <c r="C656">
        <v>0</v>
      </c>
      <c r="D656" t="s">
        <v>519</v>
      </c>
      <c r="E656">
        <v>6634</v>
      </c>
      <c r="F656" t="str">
        <f t="shared" si="13"/>
        <v xml:space="preserve">MARILYN </v>
      </c>
      <c r="G656">
        <f>IFERROR(VLOOKUP(Sheet1__2[[#This Row],[NOMBRE]],B:F,5,0),1)</f>
        <v>1.04</v>
      </c>
    </row>
    <row r="657" spans="1:7">
      <c r="A657">
        <v>6510888</v>
      </c>
      <c r="B657" t="s">
        <v>647</v>
      </c>
      <c r="C657">
        <v>0</v>
      </c>
      <c r="D657" t="s">
        <v>519</v>
      </c>
      <c r="E657">
        <v>6634</v>
      </c>
      <c r="F657" t="str">
        <f t="shared" si="13"/>
        <v xml:space="preserve">MARILYN </v>
      </c>
      <c r="G657">
        <f>IFERROR(VLOOKUP(Sheet1__2[[#This Row],[NOMBRE]],B:F,5,0),1)</f>
        <v>1.04</v>
      </c>
    </row>
    <row r="658" spans="1:7">
      <c r="A658">
        <v>6510890</v>
      </c>
      <c r="B658" t="s">
        <v>648</v>
      </c>
      <c r="C658">
        <v>0</v>
      </c>
      <c r="D658" t="s">
        <v>519</v>
      </c>
      <c r="E658">
        <v>6634</v>
      </c>
      <c r="F658" t="str">
        <f t="shared" si="13"/>
        <v xml:space="preserve">MARILYN </v>
      </c>
      <c r="G658">
        <f>IFERROR(VLOOKUP(Sheet1__2[[#This Row],[NOMBRE]],B:F,5,0),1)</f>
        <v>1.04</v>
      </c>
    </row>
    <row r="659" spans="1:7">
      <c r="A659">
        <v>6510891</v>
      </c>
      <c r="B659" t="s">
        <v>649</v>
      </c>
      <c r="C659">
        <v>328.02</v>
      </c>
      <c r="D659" t="s">
        <v>519</v>
      </c>
      <c r="E659">
        <v>6634</v>
      </c>
      <c r="F659" t="str">
        <f t="shared" si="13"/>
        <v xml:space="preserve">MARILYN </v>
      </c>
      <c r="G659">
        <f>IFERROR(VLOOKUP(Sheet1__2[[#This Row],[NOMBRE]],B:F,5,0),1)</f>
        <v>1.04</v>
      </c>
    </row>
    <row r="660" spans="1:7">
      <c r="A660">
        <v>6505109</v>
      </c>
      <c r="B660" t="s">
        <v>2831</v>
      </c>
      <c r="C660">
        <v>2720.444</v>
      </c>
      <c r="D660" t="s">
        <v>519</v>
      </c>
      <c r="E660">
        <v>6616</v>
      </c>
      <c r="F660" t="str">
        <f t="shared" si="13"/>
        <v xml:space="preserve">OSAKA </v>
      </c>
      <c r="G660">
        <f>IFERROR(VLOOKUP(Sheet1__2[[#This Row],[NOMBRE]],B:F,5,0),1)</f>
        <v>1.04</v>
      </c>
    </row>
    <row r="661" spans="1:7">
      <c r="A661">
        <v>6511063</v>
      </c>
      <c r="B661" t="s">
        <v>2698</v>
      </c>
      <c r="C661">
        <v>0</v>
      </c>
      <c r="D661" t="s">
        <v>519</v>
      </c>
      <c r="E661">
        <v>6609</v>
      </c>
      <c r="F661" t="str">
        <f t="shared" si="13"/>
        <v xml:space="preserve">TORONJA </v>
      </c>
      <c r="G661">
        <f>IFERROR(VLOOKUP(Sheet1__2[[#This Row],[NOMBRE]],B:F,5,0),1)</f>
        <v>1.04</v>
      </c>
    </row>
    <row r="662" spans="1:7">
      <c r="A662">
        <v>6510524</v>
      </c>
      <c r="B662" t="s">
        <v>2848</v>
      </c>
      <c r="C662">
        <v>21.082000000000001</v>
      </c>
      <c r="D662" t="s">
        <v>519</v>
      </c>
      <c r="E662">
        <v>6605</v>
      </c>
      <c r="F662" t="str">
        <f t="shared" si="13"/>
        <v xml:space="preserve">GENOVA </v>
      </c>
      <c r="G662">
        <f>IFERROR(VLOOKUP(Sheet1__2[[#This Row],[NOMBRE]],B:F,5,0),1)</f>
        <v>1.04</v>
      </c>
    </row>
    <row r="663" spans="1:7">
      <c r="A663">
        <v>6510525</v>
      </c>
      <c r="B663" t="s">
        <v>2849</v>
      </c>
      <c r="C663">
        <v>270.88</v>
      </c>
      <c r="D663" t="s">
        <v>519</v>
      </c>
      <c r="E663">
        <v>6605</v>
      </c>
      <c r="F663" t="str">
        <f t="shared" si="13"/>
        <v xml:space="preserve">GENOVA </v>
      </c>
      <c r="G663">
        <f>IFERROR(VLOOKUP(Sheet1__2[[#This Row],[NOMBRE]],B:F,5,0),1)</f>
        <v>1.04</v>
      </c>
    </row>
    <row r="664" spans="1:7">
      <c r="A664">
        <v>6509935</v>
      </c>
      <c r="B664" t="s">
        <v>2838</v>
      </c>
      <c r="C664">
        <v>588.83000000000004</v>
      </c>
      <c r="D664" t="s">
        <v>519</v>
      </c>
      <c r="E664">
        <v>6602</v>
      </c>
      <c r="F664" t="str">
        <f t="shared" si="13"/>
        <v xml:space="preserve">OSAKA </v>
      </c>
      <c r="G664">
        <f>IFERROR(VLOOKUP(Sheet1__2[[#This Row],[NOMBRE]],B:F,5,0),1)</f>
        <v>1.04</v>
      </c>
    </row>
    <row r="665" spans="1:7">
      <c r="A665">
        <v>6509864</v>
      </c>
      <c r="B665" t="s">
        <v>2944</v>
      </c>
      <c r="C665">
        <v>884.66</v>
      </c>
      <c r="D665" t="s">
        <v>519</v>
      </c>
      <c r="E665">
        <v>6562</v>
      </c>
      <c r="F665" t="str">
        <f t="shared" si="13"/>
        <v xml:space="preserve">INCA </v>
      </c>
      <c r="G665">
        <f>IFERROR(VLOOKUP(Sheet1__2[[#This Row],[NOMBRE]],B:F,5,0),1)</f>
        <v>1.04</v>
      </c>
    </row>
    <row r="666" spans="1:7">
      <c r="A666">
        <v>6509867</v>
      </c>
      <c r="B666" t="s">
        <v>2947</v>
      </c>
      <c r="C666">
        <v>490.48500000000001</v>
      </c>
      <c r="D666" t="s">
        <v>519</v>
      </c>
      <c r="E666">
        <v>6562</v>
      </c>
      <c r="F666" t="str">
        <f t="shared" si="13"/>
        <v xml:space="preserve">INCA </v>
      </c>
      <c r="G666">
        <f>IFERROR(VLOOKUP(Sheet1__2[[#This Row],[NOMBRE]],B:F,5,0),1)</f>
        <v>1.04</v>
      </c>
    </row>
    <row r="667" spans="1:7">
      <c r="A667">
        <v>6509871</v>
      </c>
      <c r="B667" t="s">
        <v>2948</v>
      </c>
      <c r="C667">
        <v>760.32</v>
      </c>
      <c r="D667" t="s">
        <v>519</v>
      </c>
      <c r="E667">
        <v>6562</v>
      </c>
      <c r="F667" t="str">
        <f t="shared" si="13"/>
        <v xml:space="preserve">INCA </v>
      </c>
      <c r="G667">
        <f>IFERROR(VLOOKUP(Sheet1__2[[#This Row],[NOMBRE]],B:F,5,0),1)</f>
        <v>1.04</v>
      </c>
    </row>
    <row r="668" spans="1:7">
      <c r="A668">
        <v>6509874</v>
      </c>
      <c r="B668" s="227" t="s">
        <v>2949</v>
      </c>
      <c r="C668">
        <v>448.02</v>
      </c>
      <c r="D668" t="s">
        <v>519</v>
      </c>
      <c r="E668">
        <v>6562</v>
      </c>
      <c r="F668" t="str">
        <f t="shared" si="13"/>
        <v xml:space="preserve">INCA </v>
      </c>
      <c r="G668">
        <f>IFERROR(VLOOKUP(Sheet1__2[[#This Row],[NOMBRE]],B:F,5,0),1)</f>
        <v>1.04</v>
      </c>
    </row>
    <row r="669" spans="1:7">
      <c r="A669">
        <v>6504971</v>
      </c>
      <c r="B669" t="s">
        <v>2780</v>
      </c>
      <c r="C669">
        <v>291.37599999999998</v>
      </c>
      <c r="D669" t="s">
        <v>519</v>
      </c>
      <c r="E669">
        <v>6540.0000000000009</v>
      </c>
      <c r="F669" t="str">
        <f t="shared" si="13"/>
        <v xml:space="preserve">MARILYN </v>
      </c>
      <c r="G669">
        <f>IFERROR(VLOOKUP(Sheet1__2[[#This Row],[NOMBRE]],B:F,5,0),1)</f>
        <v>1.04</v>
      </c>
    </row>
    <row r="670" spans="1:7">
      <c r="A670">
        <v>6506893</v>
      </c>
      <c r="B670" s="227" t="s">
        <v>2768</v>
      </c>
      <c r="C670">
        <v>765.40800000000002</v>
      </c>
      <c r="D670" t="s">
        <v>519</v>
      </c>
      <c r="E670">
        <v>6540.0000000000009</v>
      </c>
      <c r="F670" t="str">
        <f t="shared" si="13"/>
        <v xml:space="preserve">MARILYN </v>
      </c>
      <c r="G670">
        <f>IFERROR(VLOOKUP(Sheet1__2[[#This Row],[NOMBRE]],B:F,5,0),1)</f>
        <v>1.04</v>
      </c>
    </row>
    <row r="671" spans="1:7">
      <c r="A671">
        <v>6502149</v>
      </c>
      <c r="B671" t="s">
        <v>2775</v>
      </c>
      <c r="C671">
        <v>4712.05</v>
      </c>
      <c r="D671" t="s">
        <v>519</v>
      </c>
      <c r="E671">
        <v>6537</v>
      </c>
      <c r="F671" t="str">
        <f t="shared" si="13"/>
        <v xml:space="preserve">MARILYN </v>
      </c>
      <c r="G671">
        <f>IFERROR(VLOOKUP(Sheet1__2[[#This Row],[NOMBRE]],B:F,5,0),1)</f>
        <v>1.04</v>
      </c>
    </row>
    <row r="672" spans="1:7">
      <c r="A672">
        <v>6510463</v>
      </c>
      <c r="B672" t="s">
        <v>2770</v>
      </c>
      <c r="C672">
        <v>382.11</v>
      </c>
      <c r="D672" t="s">
        <v>519</v>
      </c>
      <c r="E672">
        <v>6515.0000000000009</v>
      </c>
      <c r="F672" t="str">
        <f t="shared" si="13"/>
        <v xml:space="preserve">MARILYN </v>
      </c>
      <c r="G672">
        <f>IFERROR(VLOOKUP(Sheet1__2[[#This Row],[NOMBRE]],B:F,5,0),1)</f>
        <v>1.04</v>
      </c>
    </row>
    <row r="673" spans="1:7">
      <c r="A673">
        <v>6510467</v>
      </c>
      <c r="B673" t="s">
        <v>2772</v>
      </c>
      <c r="C673">
        <v>298.23</v>
      </c>
      <c r="D673" t="s">
        <v>519</v>
      </c>
      <c r="E673">
        <v>6515.0000000000009</v>
      </c>
      <c r="F673" t="str">
        <f t="shared" si="13"/>
        <v xml:space="preserve">MARILYN </v>
      </c>
      <c r="G673">
        <f>IFERROR(VLOOKUP(Sheet1__2[[#This Row],[NOMBRE]],B:F,5,0),1)</f>
        <v>1.04</v>
      </c>
    </row>
    <row r="674" spans="1:7">
      <c r="A674">
        <v>6510468</v>
      </c>
      <c r="B674" t="s">
        <v>2767</v>
      </c>
      <c r="C674">
        <v>399.65</v>
      </c>
      <c r="D674" t="s">
        <v>519</v>
      </c>
      <c r="E674">
        <v>6515.0000000000009</v>
      </c>
      <c r="F674" t="str">
        <f t="shared" si="13"/>
        <v xml:space="preserve">MARILYN </v>
      </c>
      <c r="G674">
        <f>IFERROR(VLOOKUP(Sheet1__2[[#This Row],[NOMBRE]],B:F,5,0),1)</f>
        <v>1.04</v>
      </c>
    </row>
    <row r="675" spans="1:7">
      <c r="A675">
        <v>6510475</v>
      </c>
      <c r="B675" t="s">
        <v>2773</v>
      </c>
      <c r="C675">
        <v>406.67</v>
      </c>
      <c r="D675" t="s">
        <v>519</v>
      </c>
      <c r="E675">
        <v>6515.0000000000009</v>
      </c>
      <c r="F675" t="str">
        <f t="shared" si="13"/>
        <v xml:space="preserve">MARILYN </v>
      </c>
      <c r="G675">
        <f>IFERROR(VLOOKUP(Sheet1__2[[#This Row],[NOMBRE]],B:F,5,0),1)</f>
        <v>1.04</v>
      </c>
    </row>
    <row r="676" spans="1:7">
      <c r="A676">
        <v>6510476</v>
      </c>
      <c r="B676" t="s">
        <v>2778</v>
      </c>
      <c r="C676">
        <v>358.14</v>
      </c>
      <c r="D676" t="s">
        <v>519</v>
      </c>
      <c r="E676">
        <v>6515.0000000000009</v>
      </c>
      <c r="F676" t="str">
        <f t="shared" si="13"/>
        <v xml:space="preserve">MARILYN </v>
      </c>
      <c r="G676">
        <f>IFERROR(VLOOKUP(Sheet1__2[[#This Row],[NOMBRE]],B:F,5,0),1)</f>
        <v>1.04</v>
      </c>
    </row>
    <row r="677" spans="1:7">
      <c r="A677">
        <v>6510479</v>
      </c>
      <c r="B677" t="s">
        <v>2774</v>
      </c>
      <c r="C677">
        <v>313.77999999999997</v>
      </c>
      <c r="D677" t="s">
        <v>519</v>
      </c>
      <c r="E677">
        <v>6515.0000000000009</v>
      </c>
      <c r="F677" t="str">
        <f t="shared" si="13"/>
        <v xml:space="preserve">MARILYN </v>
      </c>
      <c r="G677">
        <f>IFERROR(VLOOKUP(Sheet1__2[[#This Row],[NOMBRE]],B:F,5,0),1)</f>
        <v>1.04</v>
      </c>
    </row>
    <row r="678" spans="1:7">
      <c r="A678">
        <v>6510480</v>
      </c>
      <c r="B678" t="s">
        <v>2779</v>
      </c>
      <c r="C678">
        <v>988.45799999999997</v>
      </c>
      <c r="D678" t="s">
        <v>519</v>
      </c>
      <c r="E678">
        <v>6515.0000000000009</v>
      </c>
      <c r="F678" t="str">
        <f t="shared" si="13"/>
        <v xml:space="preserve">MARILYN </v>
      </c>
      <c r="G678">
        <f>IFERROR(VLOOKUP(Sheet1__2[[#This Row],[NOMBRE]],B:F,5,0),1)</f>
        <v>1.04</v>
      </c>
    </row>
    <row r="679" spans="1:7">
      <c r="A679">
        <v>6511111</v>
      </c>
      <c r="B679" t="s">
        <v>2694</v>
      </c>
      <c r="C679">
        <v>278.60000000000002</v>
      </c>
      <c r="D679" t="s">
        <v>519</v>
      </c>
      <c r="E679">
        <v>6512</v>
      </c>
      <c r="F679" t="str">
        <f t="shared" si="13"/>
        <v xml:space="preserve">LONDRES </v>
      </c>
      <c r="G679">
        <f>IFERROR(VLOOKUP(Sheet1__2[[#This Row],[NOMBRE]],B:F,5,0),1)</f>
        <v>1</v>
      </c>
    </row>
    <row r="680" spans="1:7">
      <c r="A680">
        <v>6511114</v>
      </c>
      <c r="B680" t="s">
        <v>2685</v>
      </c>
      <c r="C680">
        <v>280.2</v>
      </c>
      <c r="D680" t="s">
        <v>519</v>
      </c>
      <c r="E680">
        <v>6512</v>
      </c>
      <c r="F680" t="str">
        <f t="shared" si="13"/>
        <v xml:space="preserve">LONDRES </v>
      </c>
      <c r="G680">
        <f>IFERROR(VLOOKUP(Sheet1__2[[#This Row],[NOMBRE]],B:F,5,0),1)</f>
        <v>1</v>
      </c>
    </row>
    <row r="681" spans="1:7">
      <c r="A681">
        <v>6511122</v>
      </c>
      <c r="B681" t="s">
        <v>650</v>
      </c>
      <c r="C681">
        <v>0</v>
      </c>
      <c r="D681" t="s">
        <v>519</v>
      </c>
      <c r="E681">
        <v>6512</v>
      </c>
      <c r="F681" t="str">
        <f t="shared" si="13"/>
        <v xml:space="preserve">LONDRES </v>
      </c>
      <c r="G681">
        <f>IFERROR(VLOOKUP(Sheet1__2[[#This Row],[NOMBRE]],B:F,5,0),1)</f>
        <v>1</v>
      </c>
    </row>
    <row r="682" spans="1:7">
      <c r="A682">
        <v>6511127</v>
      </c>
      <c r="B682" t="s">
        <v>651</v>
      </c>
      <c r="C682">
        <v>285.60000000000002</v>
      </c>
      <c r="D682" t="s">
        <v>519</v>
      </c>
      <c r="E682">
        <v>6512</v>
      </c>
      <c r="F682" t="str">
        <f t="shared" si="13"/>
        <v xml:space="preserve">LONDRES </v>
      </c>
      <c r="G682">
        <f>IFERROR(VLOOKUP(Sheet1__2[[#This Row],[NOMBRE]],B:F,5,0),1)</f>
        <v>1</v>
      </c>
    </row>
    <row r="683" spans="1:7">
      <c r="A683">
        <v>6511128</v>
      </c>
      <c r="B683" t="s">
        <v>652</v>
      </c>
      <c r="C683">
        <v>0</v>
      </c>
      <c r="D683" t="s">
        <v>519</v>
      </c>
      <c r="E683">
        <v>6512</v>
      </c>
      <c r="F683" t="str">
        <f t="shared" si="13"/>
        <v xml:space="preserve">LONDRES </v>
      </c>
      <c r="G683">
        <f>IFERROR(VLOOKUP(Sheet1__2[[#This Row],[NOMBRE]],B:F,5,0),1)</f>
        <v>1</v>
      </c>
    </row>
    <row r="684" spans="1:7">
      <c r="A684">
        <v>6511133</v>
      </c>
      <c r="B684" t="s">
        <v>653</v>
      </c>
      <c r="C684">
        <v>287.7</v>
      </c>
      <c r="D684" t="s">
        <v>519</v>
      </c>
      <c r="E684">
        <v>6512</v>
      </c>
      <c r="F684" t="str">
        <f t="shared" si="13"/>
        <v xml:space="preserve">LONDRES </v>
      </c>
      <c r="G684">
        <f>IFERROR(VLOOKUP(Sheet1__2[[#This Row],[NOMBRE]],B:F,5,0),1)</f>
        <v>1</v>
      </c>
    </row>
    <row r="685" spans="1:7">
      <c r="A685">
        <v>6506493</v>
      </c>
      <c r="B685" t="s">
        <v>2901</v>
      </c>
      <c r="C685">
        <v>6733.9229999999998</v>
      </c>
      <c r="D685" t="s">
        <v>519</v>
      </c>
      <c r="E685">
        <v>6488</v>
      </c>
      <c r="F685" t="str">
        <f t="shared" si="13"/>
        <v xml:space="preserve">NAPOLES </v>
      </c>
      <c r="G685">
        <f>IFERROR(VLOOKUP(Sheet1__2[[#This Row],[NOMBRE]],B:F,5,0),1)</f>
        <v>1.04</v>
      </c>
    </row>
    <row r="686" spans="1:7">
      <c r="A686">
        <v>6510892</v>
      </c>
      <c r="B686" t="s">
        <v>2881</v>
      </c>
      <c r="C686">
        <v>397.76</v>
      </c>
      <c r="D686" t="s">
        <v>519</v>
      </c>
      <c r="E686">
        <v>6487</v>
      </c>
      <c r="F686" t="str">
        <f t="shared" si="13"/>
        <v xml:space="preserve">MELOCOTON </v>
      </c>
      <c r="G686">
        <f>IFERROR(VLOOKUP(Sheet1__2[[#This Row],[NOMBRE]],B:F,5,0),1)</f>
        <v>1.04</v>
      </c>
    </row>
    <row r="687" spans="1:7">
      <c r="A687">
        <v>6510895</v>
      </c>
      <c r="B687" t="s">
        <v>2878</v>
      </c>
      <c r="C687">
        <v>400.77</v>
      </c>
      <c r="D687" t="s">
        <v>519</v>
      </c>
      <c r="E687">
        <v>6487</v>
      </c>
      <c r="F687" t="str">
        <f t="shared" si="13"/>
        <v xml:space="preserve">MELOCOTON </v>
      </c>
      <c r="G687">
        <f>IFERROR(VLOOKUP(Sheet1__2[[#This Row],[NOMBRE]],B:F,5,0),1)</f>
        <v>1.04</v>
      </c>
    </row>
    <row r="688" spans="1:7">
      <c r="A688">
        <v>6508845</v>
      </c>
      <c r="B688" t="s">
        <v>2870</v>
      </c>
      <c r="C688">
        <v>396.67500000000001</v>
      </c>
      <c r="D688" t="s">
        <v>519</v>
      </c>
      <c r="E688">
        <v>6444</v>
      </c>
      <c r="F688" t="str">
        <f t="shared" si="13"/>
        <v xml:space="preserve">MELOCOTON </v>
      </c>
      <c r="G688">
        <f>IFERROR(VLOOKUP(Sheet1__2[[#This Row],[NOMBRE]],B:F,5,0),1)</f>
        <v>1.04</v>
      </c>
    </row>
    <row r="689" spans="1:7">
      <c r="A689">
        <v>6511089</v>
      </c>
      <c r="B689" t="s">
        <v>2634</v>
      </c>
      <c r="C689">
        <v>322.32</v>
      </c>
      <c r="D689" t="s">
        <v>519</v>
      </c>
      <c r="E689">
        <v>6442</v>
      </c>
      <c r="F689" t="str">
        <f t="shared" si="13"/>
        <v xml:space="preserve">BERLIN </v>
      </c>
      <c r="G689">
        <f>IFERROR(VLOOKUP(Sheet1__2[[#This Row],[NOMBRE]],B:F,5,0),1)</f>
        <v>1.04</v>
      </c>
    </row>
    <row r="690" spans="1:7">
      <c r="A690">
        <v>6504916</v>
      </c>
      <c r="B690" t="s">
        <v>2954</v>
      </c>
      <c r="C690">
        <v>566.16099999999994</v>
      </c>
      <c r="D690" t="s">
        <v>519</v>
      </c>
      <c r="E690">
        <v>6437</v>
      </c>
      <c r="F690" t="str">
        <f t="shared" si="13"/>
        <v xml:space="preserve">INCA </v>
      </c>
      <c r="G690">
        <f>IFERROR(VLOOKUP(Sheet1__2[[#This Row],[NOMBRE]],B:F,5,0),1)</f>
        <v>1.04</v>
      </c>
    </row>
    <row r="691" spans="1:7">
      <c r="A691">
        <v>6506841</v>
      </c>
      <c r="B691" t="s">
        <v>2950</v>
      </c>
      <c r="C691">
        <v>201.727</v>
      </c>
      <c r="D691" t="s">
        <v>519</v>
      </c>
      <c r="E691">
        <v>6437</v>
      </c>
      <c r="F691" t="str">
        <f t="shared" si="13"/>
        <v xml:space="preserve">INCA </v>
      </c>
      <c r="G691">
        <f>IFERROR(VLOOKUP(Sheet1__2[[#This Row],[NOMBRE]],B:F,5,0),1)</f>
        <v>1.04</v>
      </c>
    </row>
    <row r="692" spans="1:7">
      <c r="A692">
        <v>6507518</v>
      </c>
      <c r="B692" t="s">
        <v>2959</v>
      </c>
      <c r="C692">
        <v>1209.6959999999999</v>
      </c>
      <c r="D692" t="s">
        <v>519</v>
      </c>
      <c r="E692">
        <v>6437</v>
      </c>
      <c r="F692" t="str">
        <f t="shared" si="13"/>
        <v xml:space="preserve">INCA </v>
      </c>
      <c r="G692">
        <f>IFERROR(VLOOKUP(Sheet1__2[[#This Row],[NOMBRE]],B:F,5,0),1)</f>
        <v>1.04</v>
      </c>
    </row>
    <row r="693" spans="1:7">
      <c r="A693">
        <v>6506838</v>
      </c>
      <c r="B693" t="s">
        <v>2951</v>
      </c>
      <c r="C693">
        <v>1031.9000000000001</v>
      </c>
      <c r="D693" t="s">
        <v>519</v>
      </c>
      <c r="E693">
        <v>6431.9999999999991</v>
      </c>
      <c r="F693" t="str">
        <f t="shared" si="13"/>
        <v xml:space="preserve">INCA </v>
      </c>
      <c r="G693">
        <f>IFERROR(VLOOKUP(Sheet1__2[[#This Row],[NOMBRE]],B:F,5,0),1)</f>
        <v>1.04</v>
      </c>
    </row>
    <row r="694" spans="1:7">
      <c r="A694">
        <v>6509500</v>
      </c>
      <c r="B694" t="s">
        <v>2788</v>
      </c>
      <c r="C694">
        <v>937.56200000000001</v>
      </c>
      <c r="D694" t="s">
        <v>519</v>
      </c>
      <c r="E694">
        <v>6425</v>
      </c>
      <c r="F694" t="str">
        <f t="shared" si="13"/>
        <v xml:space="preserve">DANNA </v>
      </c>
      <c r="G694">
        <f>IFERROR(VLOOKUP(Sheet1__2[[#This Row],[NOMBRE]],B:F,5,0),1)</f>
        <v>1.07</v>
      </c>
    </row>
    <row r="695" spans="1:7">
      <c r="A695">
        <v>6509843</v>
      </c>
      <c r="B695" t="s">
        <v>2792</v>
      </c>
      <c r="C695">
        <v>484.98599999999999</v>
      </c>
      <c r="D695" t="s">
        <v>519</v>
      </c>
      <c r="E695">
        <v>6425</v>
      </c>
      <c r="F695" t="str">
        <f t="shared" si="13"/>
        <v xml:space="preserve">DANNA </v>
      </c>
      <c r="G695">
        <f>IFERROR(VLOOKUP(Sheet1__2[[#This Row],[NOMBRE]],B:F,5,0),1)</f>
        <v>1.07</v>
      </c>
    </row>
    <row r="696" spans="1:7">
      <c r="A696">
        <v>6511163</v>
      </c>
      <c r="B696" t="s">
        <v>2712</v>
      </c>
      <c r="C696">
        <v>0</v>
      </c>
      <c r="D696" t="s">
        <v>519</v>
      </c>
      <c r="E696">
        <v>6376</v>
      </c>
      <c r="F696" t="str">
        <f t="shared" si="13"/>
        <v xml:space="preserve">TORONJA </v>
      </c>
      <c r="G696">
        <f>IFERROR(VLOOKUP(Sheet1__2[[#This Row],[NOMBRE]],B:F,5,0),1)</f>
        <v>1.04</v>
      </c>
    </row>
    <row r="697" spans="1:7">
      <c r="A697">
        <v>6510763</v>
      </c>
      <c r="B697" t="s">
        <v>3009</v>
      </c>
      <c r="C697">
        <v>0</v>
      </c>
      <c r="D697" t="s">
        <v>519</v>
      </c>
      <c r="E697">
        <v>6368</v>
      </c>
      <c r="F697" t="str">
        <f t="shared" si="13"/>
        <v xml:space="preserve">CHERRY </v>
      </c>
      <c r="G697">
        <f>IFERROR(VLOOKUP(Sheet1__2[[#This Row],[NOMBRE]],B:F,5,0),1)</f>
        <v>1.1000000000000001</v>
      </c>
    </row>
    <row r="698" spans="1:7">
      <c r="A698">
        <v>6510764</v>
      </c>
      <c r="B698" t="s">
        <v>3006</v>
      </c>
      <c r="C698">
        <v>0</v>
      </c>
      <c r="D698" t="s">
        <v>519</v>
      </c>
      <c r="E698">
        <v>6368</v>
      </c>
      <c r="F698" t="str">
        <f t="shared" si="13"/>
        <v xml:space="preserve">CHERRY </v>
      </c>
      <c r="G698">
        <f>IFERROR(VLOOKUP(Sheet1__2[[#This Row],[NOMBRE]],B:F,5,0),1)</f>
        <v>1.1000000000000001</v>
      </c>
    </row>
    <row r="699" spans="1:7">
      <c r="A699">
        <v>6510765</v>
      </c>
      <c r="B699" t="s">
        <v>3007</v>
      </c>
      <c r="C699">
        <v>0</v>
      </c>
      <c r="D699" t="s">
        <v>519</v>
      </c>
      <c r="E699">
        <v>6368</v>
      </c>
      <c r="F699" t="str">
        <f t="shared" si="13"/>
        <v xml:space="preserve">CHERRY </v>
      </c>
      <c r="G699">
        <f>IFERROR(VLOOKUP(Sheet1__2[[#This Row],[NOMBRE]],B:F,5,0),1)</f>
        <v>1.1000000000000001</v>
      </c>
    </row>
    <row r="700" spans="1:7">
      <c r="A700">
        <v>6510766</v>
      </c>
      <c r="B700" t="s">
        <v>3008</v>
      </c>
      <c r="C700">
        <v>0</v>
      </c>
      <c r="D700" t="s">
        <v>519</v>
      </c>
      <c r="E700">
        <v>6368</v>
      </c>
      <c r="F700" t="str">
        <f t="shared" si="13"/>
        <v xml:space="preserve">CHERRY </v>
      </c>
      <c r="G700">
        <f>IFERROR(VLOOKUP(Sheet1__2[[#This Row],[NOMBRE]],B:F,5,0),1)</f>
        <v>1.1000000000000001</v>
      </c>
    </row>
    <row r="701" spans="1:7">
      <c r="A701">
        <v>6510767</v>
      </c>
      <c r="B701" t="s">
        <v>3005</v>
      </c>
      <c r="C701">
        <v>0</v>
      </c>
      <c r="D701" t="s">
        <v>519</v>
      </c>
      <c r="E701">
        <v>6368</v>
      </c>
      <c r="F701" t="str">
        <f t="shared" si="13"/>
        <v xml:space="preserve">CHERRY </v>
      </c>
      <c r="G701">
        <f>IFERROR(VLOOKUP(Sheet1__2[[#This Row],[NOMBRE]],B:F,5,0),1)</f>
        <v>1.1000000000000001</v>
      </c>
    </row>
    <row r="702" spans="1:7">
      <c r="A702">
        <v>6508915</v>
      </c>
      <c r="B702" t="s">
        <v>662</v>
      </c>
      <c r="C702">
        <v>18</v>
      </c>
      <c r="D702" t="s">
        <v>519</v>
      </c>
      <c r="E702">
        <v>6162</v>
      </c>
      <c r="F702" t="str">
        <f t="shared" si="13"/>
        <v xml:space="preserve">TOMAS </v>
      </c>
      <c r="G702">
        <f>IFERROR(VLOOKUP(Sheet1__2[[#This Row],[NOMBRE]],B:F,5,0),1)</f>
        <v>1.04</v>
      </c>
    </row>
    <row r="703" spans="1:7">
      <c r="A703">
        <v>6510373</v>
      </c>
      <c r="B703" t="s">
        <v>2922</v>
      </c>
      <c r="C703">
        <v>1098.6690000000001</v>
      </c>
      <c r="D703" t="s">
        <v>519</v>
      </c>
      <c r="E703">
        <v>6137</v>
      </c>
      <c r="F703" t="str">
        <f t="shared" si="13"/>
        <v xml:space="preserve">TOMAS </v>
      </c>
      <c r="G703">
        <f>IFERROR(VLOOKUP(Sheet1__2[[#This Row],[NOMBRE]],B:F,5,0),1)</f>
        <v>1.04</v>
      </c>
    </row>
    <row r="704" spans="1:7">
      <c r="A704">
        <v>6510929</v>
      </c>
      <c r="B704" t="s">
        <v>640</v>
      </c>
      <c r="C704">
        <v>270.01</v>
      </c>
      <c r="D704" t="s">
        <v>519</v>
      </c>
      <c r="E704">
        <v>6109</v>
      </c>
      <c r="F704" t="str">
        <f t="shared" si="13"/>
        <v xml:space="preserve">PINA </v>
      </c>
      <c r="G704">
        <f>IFERROR(VLOOKUP(Sheet1__2[[#This Row],[NOMBRE]],B:F,5,0),1)</f>
        <v>1.04</v>
      </c>
    </row>
    <row r="705" spans="1:7">
      <c r="A705">
        <v>6508868</v>
      </c>
      <c r="B705" t="s">
        <v>2910</v>
      </c>
      <c r="C705">
        <v>1104.1030000000001</v>
      </c>
      <c r="D705" t="s">
        <v>519</v>
      </c>
      <c r="E705">
        <v>6092</v>
      </c>
      <c r="F705" t="str">
        <f t="shared" si="13"/>
        <v xml:space="preserve">PINA </v>
      </c>
      <c r="G705">
        <f>IFERROR(VLOOKUP(Sheet1__2[[#This Row],[NOMBRE]],B:F,5,0),1)</f>
        <v>1.04</v>
      </c>
    </row>
    <row r="706" spans="1:7">
      <c r="A706">
        <v>6510367</v>
      </c>
      <c r="B706" t="s">
        <v>2871</v>
      </c>
      <c r="C706">
        <v>245.42099999999999</v>
      </c>
      <c r="D706" t="s">
        <v>519</v>
      </c>
      <c r="E706">
        <v>6068</v>
      </c>
      <c r="F706" t="str">
        <f t="shared" si="13"/>
        <v xml:space="preserve">MELOCOTON </v>
      </c>
      <c r="G706">
        <f>IFERROR(VLOOKUP(Sheet1__2[[#This Row],[NOMBRE]],B:F,5,0),1)</f>
        <v>1.04</v>
      </c>
    </row>
    <row r="707" spans="1:7">
      <c r="A707">
        <v>6503322</v>
      </c>
      <c r="B707" t="s">
        <v>2777</v>
      </c>
      <c r="C707">
        <v>77.844999999999999</v>
      </c>
      <c r="D707" t="s">
        <v>519</v>
      </c>
      <c r="E707">
        <v>6059</v>
      </c>
      <c r="F707" t="str">
        <f t="shared" si="13"/>
        <v xml:space="preserve">MARILYN </v>
      </c>
      <c r="G707">
        <f>IFERROR(VLOOKUP(Sheet1__2[[#This Row],[NOMBRE]],B:F,5,0),1)</f>
        <v>1.04</v>
      </c>
    </row>
    <row r="708" spans="1:7">
      <c r="A708">
        <v>6510265</v>
      </c>
      <c r="B708" t="s">
        <v>3004</v>
      </c>
      <c r="C708">
        <v>745.76</v>
      </c>
      <c r="D708" t="s">
        <v>519</v>
      </c>
      <c r="E708">
        <v>6038</v>
      </c>
      <c r="F708" t="str">
        <f t="shared" si="13"/>
        <v xml:space="preserve">CHERRY </v>
      </c>
      <c r="G708">
        <f>IFERROR(VLOOKUP(Sheet1__2[[#This Row],[NOMBRE]],B:F,5,0),1)</f>
        <v>1.1000000000000001</v>
      </c>
    </row>
    <row r="709" spans="1:7">
      <c r="A709">
        <v>6511215</v>
      </c>
      <c r="B709" t="s">
        <v>3103</v>
      </c>
      <c r="C709">
        <v>0</v>
      </c>
      <c r="D709" t="s">
        <v>519</v>
      </c>
      <c r="E709">
        <v>6006</v>
      </c>
      <c r="F709" t="str">
        <f t="shared" si="13"/>
        <v xml:space="preserve">NEPTUNO </v>
      </c>
      <c r="G709">
        <f>IFERROR(VLOOKUP(Sheet1__2[[#This Row],[NOMBRE]],B:F,5,0),1)</f>
        <v>1.04</v>
      </c>
    </row>
    <row r="710" spans="1:7">
      <c r="A710">
        <v>6511220</v>
      </c>
      <c r="B710" t="s">
        <v>3107</v>
      </c>
      <c r="C710">
        <v>0</v>
      </c>
      <c r="D710" t="s">
        <v>519</v>
      </c>
      <c r="E710">
        <v>6006</v>
      </c>
      <c r="F710" t="str">
        <f t="shared" si="13"/>
        <v xml:space="preserve">NEPTUNO </v>
      </c>
      <c r="G710">
        <f>IFERROR(VLOOKUP(Sheet1__2[[#This Row],[NOMBRE]],B:F,5,0),1)</f>
        <v>1.04</v>
      </c>
    </row>
    <row r="711" spans="1:7">
      <c r="A711">
        <v>6511222</v>
      </c>
      <c r="B711" t="s">
        <v>3108</v>
      </c>
      <c r="C711">
        <v>0</v>
      </c>
      <c r="D711" t="s">
        <v>519</v>
      </c>
      <c r="E711">
        <v>6006</v>
      </c>
      <c r="F711" t="str">
        <f t="shared" si="13"/>
        <v xml:space="preserve">NEPTUNO </v>
      </c>
      <c r="G711">
        <f>IFERROR(VLOOKUP(Sheet1__2[[#This Row],[NOMBRE]],B:F,5,0),1)</f>
        <v>1.04</v>
      </c>
    </row>
    <row r="712" spans="1:7">
      <c r="A712">
        <v>6511223</v>
      </c>
      <c r="B712" t="s">
        <v>3110</v>
      </c>
      <c r="C712">
        <v>0</v>
      </c>
      <c r="D712" t="s">
        <v>519</v>
      </c>
      <c r="E712">
        <v>6006</v>
      </c>
      <c r="F712" t="str">
        <f t="shared" ref="F712:F775" si="14">IFERROR(IF(LEFT(B712,4)="TELA",LEFT(REPLACE(B712,1,9,""),FIND(" ",REPLACE(B712,1,9,""),1)),LEFT(B712,FIND(" ",B712,1))),0)</f>
        <v xml:space="preserve">NEPTUNO </v>
      </c>
      <c r="G712">
        <f>IFERROR(VLOOKUP(Sheet1__2[[#This Row],[NOMBRE]],B:F,5,0),1)</f>
        <v>1.04</v>
      </c>
    </row>
    <row r="713" spans="1:7">
      <c r="A713">
        <v>6511224</v>
      </c>
      <c r="B713" t="s">
        <v>3111</v>
      </c>
      <c r="C713">
        <v>0</v>
      </c>
      <c r="D713" t="s">
        <v>519</v>
      </c>
      <c r="E713">
        <v>6006</v>
      </c>
      <c r="F713" t="str">
        <f t="shared" si="14"/>
        <v xml:space="preserve">NEPTUNO </v>
      </c>
      <c r="G713">
        <f>IFERROR(VLOOKUP(Sheet1__2[[#This Row],[NOMBRE]],B:F,5,0),1)</f>
        <v>1.04</v>
      </c>
    </row>
    <row r="714" spans="1:7">
      <c r="A714">
        <v>6511119</v>
      </c>
      <c r="B714" t="s">
        <v>657</v>
      </c>
      <c r="C714">
        <v>270.7</v>
      </c>
      <c r="D714" t="s">
        <v>519</v>
      </c>
      <c r="E714">
        <v>5970</v>
      </c>
      <c r="F714" t="str">
        <f t="shared" si="14"/>
        <v xml:space="preserve">LONDRES </v>
      </c>
      <c r="G714">
        <f>IFERROR(VLOOKUP(Sheet1__2[[#This Row],[NOMBRE]],B:F,5,0),1)</f>
        <v>1</v>
      </c>
    </row>
    <row r="715" spans="1:7">
      <c r="A715">
        <v>6505277</v>
      </c>
      <c r="B715" t="s">
        <v>2915</v>
      </c>
      <c r="C715">
        <v>640.17899999999997</v>
      </c>
      <c r="D715" t="s">
        <v>519</v>
      </c>
      <c r="E715">
        <v>5943</v>
      </c>
      <c r="F715" t="str">
        <f t="shared" si="14"/>
        <v xml:space="preserve">TOMAS </v>
      </c>
      <c r="G715">
        <f>IFERROR(VLOOKUP(Sheet1__2[[#This Row],[NOMBRE]],B:F,5,0),1)</f>
        <v>1.04</v>
      </c>
    </row>
    <row r="716" spans="1:7">
      <c r="A716">
        <v>6504007</v>
      </c>
      <c r="B716" t="s">
        <v>2763</v>
      </c>
      <c r="C716">
        <v>41828.86</v>
      </c>
      <c r="D716" t="s">
        <v>519</v>
      </c>
      <c r="E716">
        <v>5938</v>
      </c>
      <c r="F716" t="str">
        <f t="shared" si="14"/>
        <v xml:space="preserve">JUANA </v>
      </c>
      <c r="G716">
        <f>IFERROR(VLOOKUP(Sheet1__2[[#This Row],[NOMBRE]],B:F,5,0),1)</f>
        <v>1.04</v>
      </c>
    </row>
    <row r="717" spans="1:7">
      <c r="A717">
        <v>6509865</v>
      </c>
      <c r="B717" t="s">
        <v>2945</v>
      </c>
      <c r="C717">
        <v>1071.479</v>
      </c>
      <c r="D717" t="s">
        <v>519</v>
      </c>
      <c r="E717">
        <v>5921</v>
      </c>
      <c r="F717" t="str">
        <f t="shared" si="14"/>
        <v xml:space="preserve">INCA </v>
      </c>
      <c r="G717">
        <f>IFERROR(VLOOKUP(Sheet1__2[[#This Row],[NOMBRE]],B:F,5,0),1)</f>
        <v>1.04</v>
      </c>
    </row>
    <row r="718" spans="1:7">
      <c r="A718">
        <v>6510819</v>
      </c>
      <c r="B718" t="s">
        <v>616</v>
      </c>
      <c r="C718">
        <v>315.45999999999998</v>
      </c>
      <c r="D718" t="s">
        <v>519</v>
      </c>
      <c r="E718">
        <v>5847</v>
      </c>
      <c r="F718" t="str">
        <f t="shared" si="14"/>
        <v xml:space="preserve">GENOVA </v>
      </c>
      <c r="G718">
        <f>IFERROR(VLOOKUP(Sheet1__2[[#This Row],[NOMBRE]],B:F,5,0),1)</f>
        <v>1.04</v>
      </c>
    </row>
    <row r="719" spans="1:7">
      <c r="A719">
        <v>7500585</v>
      </c>
      <c r="B719" t="s">
        <v>655</v>
      </c>
      <c r="C719">
        <v>0</v>
      </c>
      <c r="D719" t="s">
        <v>458</v>
      </c>
      <c r="E719">
        <v>5800</v>
      </c>
      <c r="F719" t="str">
        <f t="shared" si="14"/>
        <v xml:space="preserve">GAZA </v>
      </c>
      <c r="G719">
        <f>IFERROR(VLOOKUP(Sheet1__2[[#This Row],[NOMBRE]],B:F,5,0),1)</f>
        <v>1.04</v>
      </c>
    </row>
    <row r="720" spans="1:7">
      <c r="A720">
        <v>6507527</v>
      </c>
      <c r="B720" t="s">
        <v>2955</v>
      </c>
      <c r="C720">
        <v>141.06</v>
      </c>
      <c r="D720" t="s">
        <v>519</v>
      </c>
      <c r="E720">
        <v>5771</v>
      </c>
      <c r="F720" t="str">
        <f t="shared" si="14"/>
        <v xml:space="preserve">INCA </v>
      </c>
      <c r="G720">
        <f>IFERROR(VLOOKUP(Sheet1__2[[#This Row],[NOMBRE]],B:F,5,0),1)</f>
        <v>1.04</v>
      </c>
    </row>
    <row r="721" spans="1:7">
      <c r="A721">
        <v>6510878</v>
      </c>
      <c r="B721" t="s">
        <v>2782</v>
      </c>
      <c r="C721">
        <v>358.05</v>
      </c>
      <c r="D721" t="s">
        <v>519</v>
      </c>
      <c r="E721">
        <v>5762</v>
      </c>
      <c r="F721" t="str">
        <f t="shared" si="14"/>
        <v xml:space="preserve">MARILYN </v>
      </c>
      <c r="G721">
        <f>IFERROR(VLOOKUP(Sheet1__2[[#This Row],[NOMBRE]],B:F,5,0),1)</f>
        <v>1.04</v>
      </c>
    </row>
    <row r="722" spans="1:7">
      <c r="A722">
        <v>6510884</v>
      </c>
      <c r="B722" t="s">
        <v>658</v>
      </c>
      <c r="C722">
        <v>350.42</v>
      </c>
      <c r="D722" t="s">
        <v>519</v>
      </c>
      <c r="E722">
        <v>5762</v>
      </c>
      <c r="F722" t="str">
        <f t="shared" si="14"/>
        <v xml:space="preserve">MARILYN </v>
      </c>
      <c r="G722">
        <f>IFERROR(VLOOKUP(Sheet1__2[[#This Row],[NOMBRE]],B:F,5,0),1)</f>
        <v>1.04</v>
      </c>
    </row>
    <row r="723" spans="1:7">
      <c r="A723">
        <v>6510889</v>
      </c>
      <c r="B723" t="s">
        <v>659</v>
      </c>
      <c r="C723">
        <v>0</v>
      </c>
      <c r="D723" t="s">
        <v>519</v>
      </c>
      <c r="E723">
        <v>5762</v>
      </c>
      <c r="F723" t="str">
        <f t="shared" si="14"/>
        <v xml:space="preserve">MARILYN </v>
      </c>
      <c r="G723">
        <f>IFERROR(VLOOKUP(Sheet1__2[[#This Row],[NOMBRE]],B:F,5,0),1)</f>
        <v>1.04</v>
      </c>
    </row>
    <row r="724" spans="1:7">
      <c r="A724">
        <v>6510902</v>
      </c>
      <c r="B724" t="s">
        <v>3206</v>
      </c>
      <c r="C724">
        <v>0</v>
      </c>
      <c r="D724" t="s">
        <v>519</v>
      </c>
      <c r="E724">
        <v>5750</v>
      </c>
      <c r="F724" t="str">
        <f t="shared" si="14"/>
        <v xml:space="preserve">MILENA </v>
      </c>
      <c r="G724">
        <f>IFERROR(VLOOKUP(Sheet1__2[[#This Row],[NOMBRE]],B:F,5,0),1)</f>
        <v>1.04</v>
      </c>
    </row>
    <row r="725" spans="1:7">
      <c r="A725">
        <v>6510903</v>
      </c>
      <c r="B725" t="s">
        <v>3207</v>
      </c>
      <c r="C725">
        <v>0</v>
      </c>
      <c r="D725" t="s">
        <v>519</v>
      </c>
      <c r="E725">
        <v>5750</v>
      </c>
      <c r="F725" t="str">
        <f t="shared" si="14"/>
        <v xml:space="preserve">MILENA </v>
      </c>
      <c r="G725">
        <f>IFERROR(VLOOKUP(Sheet1__2[[#This Row],[NOMBRE]],B:F,5,0),1)</f>
        <v>1.04</v>
      </c>
    </row>
    <row r="726" spans="1:7">
      <c r="A726">
        <v>6510904</v>
      </c>
      <c r="B726" t="s">
        <v>3208</v>
      </c>
      <c r="C726">
        <v>0</v>
      </c>
      <c r="D726" t="s">
        <v>519</v>
      </c>
      <c r="E726">
        <v>5750</v>
      </c>
      <c r="F726" t="str">
        <f t="shared" si="14"/>
        <v xml:space="preserve">MILENA </v>
      </c>
      <c r="G726">
        <f>IFERROR(VLOOKUP(Sheet1__2[[#This Row],[NOMBRE]],B:F,5,0),1)</f>
        <v>1.04</v>
      </c>
    </row>
    <row r="727" spans="1:7">
      <c r="A727">
        <v>6510905</v>
      </c>
      <c r="B727" t="s">
        <v>3209</v>
      </c>
      <c r="C727">
        <v>0</v>
      </c>
      <c r="D727" t="s">
        <v>519</v>
      </c>
      <c r="E727">
        <v>5750</v>
      </c>
      <c r="F727" t="str">
        <f t="shared" si="14"/>
        <v xml:space="preserve">MILENA </v>
      </c>
      <c r="G727">
        <f>IFERROR(VLOOKUP(Sheet1__2[[#This Row],[NOMBRE]],B:F,5,0),1)</f>
        <v>1.04</v>
      </c>
    </row>
    <row r="728" spans="1:7">
      <c r="A728">
        <v>6510906</v>
      </c>
      <c r="B728" t="s">
        <v>3210</v>
      </c>
      <c r="C728">
        <v>0</v>
      </c>
      <c r="D728" t="s">
        <v>519</v>
      </c>
      <c r="E728">
        <v>5750</v>
      </c>
      <c r="F728" t="str">
        <f t="shared" si="14"/>
        <v xml:space="preserve">MILENA </v>
      </c>
      <c r="G728">
        <f>IFERROR(VLOOKUP(Sheet1__2[[#This Row],[NOMBRE]],B:F,5,0),1)</f>
        <v>1.04</v>
      </c>
    </row>
    <row r="729" spans="1:7">
      <c r="A729">
        <v>6510464</v>
      </c>
      <c r="B729" t="s">
        <v>2771</v>
      </c>
      <c r="C729">
        <v>276.27</v>
      </c>
      <c r="D729" t="s">
        <v>519</v>
      </c>
      <c r="E729">
        <v>5692</v>
      </c>
      <c r="F729" t="str">
        <f t="shared" si="14"/>
        <v xml:space="preserve">MARILYN </v>
      </c>
      <c r="G729">
        <f>IFERROR(VLOOKUP(Sheet1__2[[#This Row],[NOMBRE]],B:F,5,0),1)</f>
        <v>1.04</v>
      </c>
    </row>
    <row r="730" spans="1:7">
      <c r="A730">
        <v>6510473</v>
      </c>
      <c r="B730" t="s">
        <v>2776</v>
      </c>
      <c r="C730">
        <v>627.15</v>
      </c>
      <c r="D730" t="s">
        <v>519</v>
      </c>
      <c r="E730">
        <v>5692</v>
      </c>
      <c r="F730" t="str">
        <f t="shared" si="14"/>
        <v xml:space="preserve">MARILYN </v>
      </c>
      <c r="G730">
        <f>IFERROR(VLOOKUP(Sheet1__2[[#This Row],[NOMBRE]],B:F,5,0),1)</f>
        <v>1.04</v>
      </c>
    </row>
    <row r="731" spans="1:7">
      <c r="A731">
        <v>6501968</v>
      </c>
      <c r="B731" t="s">
        <v>660</v>
      </c>
      <c r="C731">
        <v>184.47</v>
      </c>
      <c r="D731" t="s">
        <v>519</v>
      </c>
      <c r="E731">
        <v>5667</v>
      </c>
      <c r="F731" t="str">
        <f t="shared" si="14"/>
        <v xml:space="preserve">MARIA </v>
      </c>
      <c r="G731">
        <f>IFERROR(VLOOKUP(Sheet1__2[[#This Row],[NOMBRE]],B:F,5,0),1)</f>
        <v>1</v>
      </c>
    </row>
    <row r="732" spans="1:7">
      <c r="A732">
        <v>6510881</v>
      </c>
      <c r="B732" t="s">
        <v>661</v>
      </c>
      <c r="C732">
        <v>0</v>
      </c>
      <c r="D732" t="s">
        <v>519</v>
      </c>
      <c r="E732">
        <v>5642</v>
      </c>
      <c r="F732" t="str">
        <f t="shared" si="14"/>
        <v xml:space="preserve">MARILYN </v>
      </c>
      <c r="G732">
        <f>IFERROR(VLOOKUP(Sheet1__2[[#This Row],[NOMBRE]],B:F,5,0),1)</f>
        <v>1.04</v>
      </c>
    </row>
    <row r="733" spans="1:7">
      <c r="A733">
        <v>6509866</v>
      </c>
      <c r="B733" t="s">
        <v>2946</v>
      </c>
      <c r="C733">
        <v>750.12</v>
      </c>
      <c r="D733" t="s">
        <v>519</v>
      </c>
      <c r="E733">
        <v>5591</v>
      </c>
      <c r="F733" t="str">
        <f t="shared" si="14"/>
        <v xml:space="preserve">INCA </v>
      </c>
      <c r="G733">
        <f>IFERROR(VLOOKUP(Sheet1__2[[#This Row],[NOMBRE]],B:F,5,0),1)</f>
        <v>1.04</v>
      </c>
    </row>
    <row r="734" spans="1:7">
      <c r="A734">
        <v>6509097</v>
      </c>
      <c r="B734" t="s">
        <v>666</v>
      </c>
      <c r="C734">
        <v>738.84</v>
      </c>
      <c r="D734" t="s">
        <v>519</v>
      </c>
      <c r="E734">
        <v>5538</v>
      </c>
      <c r="F734" t="str">
        <f t="shared" si="14"/>
        <v xml:space="preserve">DANNA </v>
      </c>
      <c r="G734">
        <f>IFERROR(VLOOKUP(Sheet1__2[[#This Row],[NOMBRE]],B:F,5,0),1)</f>
        <v>1.07</v>
      </c>
    </row>
    <row r="735" spans="1:7">
      <c r="A735">
        <v>6510911</v>
      </c>
      <c r="B735" t="s">
        <v>2897</v>
      </c>
      <c r="C735">
        <v>261.36</v>
      </c>
      <c r="D735" t="s">
        <v>519</v>
      </c>
      <c r="E735">
        <v>5534</v>
      </c>
      <c r="F735" t="str">
        <f t="shared" si="14"/>
        <v xml:space="preserve">NAPOLITANA </v>
      </c>
      <c r="G735">
        <f>IFERROR(VLOOKUP(Sheet1__2[[#This Row],[NOMBRE]],B:F,5,0),1)</f>
        <v>1.04</v>
      </c>
    </row>
    <row r="736" spans="1:7">
      <c r="A736">
        <v>6511013</v>
      </c>
      <c r="B736" t="s">
        <v>656</v>
      </c>
      <c r="C736">
        <v>2106.4</v>
      </c>
      <c r="D736" t="s">
        <v>519</v>
      </c>
      <c r="E736">
        <v>5505</v>
      </c>
      <c r="F736" t="str">
        <f t="shared" si="14"/>
        <v xml:space="preserve">GALES </v>
      </c>
      <c r="G736">
        <f>IFERROR(VLOOKUP(Sheet1__2[[#This Row],[NOMBRE]],B:F,5,0),1)</f>
        <v>1.04</v>
      </c>
    </row>
    <row r="737" spans="1:7">
      <c r="A737">
        <v>6506387</v>
      </c>
      <c r="B737" t="s">
        <v>2813</v>
      </c>
      <c r="C737">
        <v>1313.2460000000001</v>
      </c>
      <c r="D737" t="s">
        <v>519</v>
      </c>
      <c r="E737">
        <v>5372</v>
      </c>
      <c r="F737" t="str">
        <f t="shared" si="14"/>
        <v xml:space="preserve">JULIANA </v>
      </c>
      <c r="G737">
        <f>IFERROR(VLOOKUP(Sheet1__2[[#This Row],[NOMBRE]],B:F,5,0),1)</f>
        <v>1.04</v>
      </c>
    </row>
    <row r="738" spans="1:7">
      <c r="A738">
        <v>6509914</v>
      </c>
      <c r="B738" t="s">
        <v>2989</v>
      </c>
      <c r="C738">
        <v>7109.54</v>
      </c>
      <c r="D738" t="s">
        <v>519</v>
      </c>
      <c r="E738">
        <v>5362</v>
      </c>
      <c r="F738" t="str">
        <f t="shared" si="14"/>
        <v xml:space="preserve">LANILLA </v>
      </c>
      <c r="G738">
        <f>IFERROR(VLOOKUP(Sheet1__2[[#This Row],[NOMBRE]],B:F,5,0),1)</f>
        <v>1.04</v>
      </c>
    </row>
    <row r="739" spans="1:7">
      <c r="A739">
        <v>6508858</v>
      </c>
      <c r="B739" t="s">
        <v>2908</v>
      </c>
      <c r="C739">
        <v>1190.4829999999999</v>
      </c>
      <c r="D739" t="s">
        <v>519</v>
      </c>
      <c r="E739">
        <v>5289</v>
      </c>
      <c r="F739" t="str">
        <f t="shared" si="14"/>
        <v xml:space="preserve">PINA </v>
      </c>
      <c r="G739">
        <f>IFERROR(VLOOKUP(Sheet1__2[[#This Row],[NOMBRE]],B:F,5,0),1)</f>
        <v>1.04</v>
      </c>
    </row>
    <row r="740" spans="1:7">
      <c r="A740">
        <v>6510382</v>
      </c>
      <c r="B740" t="s">
        <v>2911</v>
      </c>
      <c r="C740">
        <v>164.40600000000001</v>
      </c>
      <c r="D740" t="s">
        <v>519</v>
      </c>
      <c r="E740">
        <v>5289</v>
      </c>
      <c r="F740" t="str">
        <f t="shared" si="14"/>
        <v xml:space="preserve">PINA </v>
      </c>
      <c r="G740">
        <f>IFERROR(VLOOKUP(Sheet1__2[[#This Row],[NOMBRE]],B:F,5,0),1)</f>
        <v>1.04</v>
      </c>
    </row>
    <row r="741" spans="1:7">
      <c r="A741">
        <v>6504005</v>
      </c>
      <c r="B741" t="s">
        <v>2755</v>
      </c>
      <c r="C741">
        <v>4612.1000000000004</v>
      </c>
      <c r="D741" t="s">
        <v>519</v>
      </c>
      <c r="E741">
        <v>5255</v>
      </c>
      <c r="F741" t="str">
        <f t="shared" si="14"/>
        <v xml:space="preserve">JUANA </v>
      </c>
      <c r="G741">
        <f>IFERROR(VLOOKUP(Sheet1__2[[#This Row],[NOMBRE]],B:F,5,0),1)</f>
        <v>1.04</v>
      </c>
    </row>
    <row r="742" spans="1:7">
      <c r="A742">
        <v>6502144</v>
      </c>
      <c r="B742" t="s">
        <v>2769</v>
      </c>
      <c r="C742">
        <v>1143.8430000000001</v>
      </c>
      <c r="D742" t="s">
        <v>519</v>
      </c>
      <c r="E742">
        <v>5214</v>
      </c>
      <c r="F742" t="str">
        <f t="shared" si="14"/>
        <v xml:space="preserve">MARILYN </v>
      </c>
      <c r="G742">
        <f>IFERROR(VLOOKUP(Sheet1__2[[#This Row],[NOMBRE]],B:F,5,0),1)</f>
        <v>1.04</v>
      </c>
    </row>
    <row r="743" spans="1:7">
      <c r="A743">
        <v>6511216</v>
      </c>
      <c r="B743" t="s">
        <v>3027</v>
      </c>
      <c r="C743">
        <v>0</v>
      </c>
      <c r="D743" t="s">
        <v>519</v>
      </c>
      <c r="E743">
        <v>5169</v>
      </c>
      <c r="F743" t="str">
        <f t="shared" si="14"/>
        <v xml:space="preserve">NEPTUNO </v>
      </c>
      <c r="G743">
        <f>IFERROR(VLOOKUP(Sheet1__2[[#This Row],[NOMBRE]],B:F,5,0),1)</f>
        <v>1.04</v>
      </c>
    </row>
    <row r="744" spans="1:7">
      <c r="A744">
        <v>6501927</v>
      </c>
      <c r="B744" t="s">
        <v>663</v>
      </c>
      <c r="C744">
        <v>140.1</v>
      </c>
      <c r="D744" t="s">
        <v>519</v>
      </c>
      <c r="E744">
        <v>5111</v>
      </c>
      <c r="F744" t="str">
        <f t="shared" si="14"/>
        <v xml:space="preserve">MARIA </v>
      </c>
      <c r="G744">
        <f>IFERROR(VLOOKUP(Sheet1__2[[#This Row],[NOMBRE]],B:F,5,0),1)</f>
        <v>1</v>
      </c>
    </row>
    <row r="745" spans="1:7">
      <c r="A745">
        <v>6510967</v>
      </c>
      <c r="B745" t="s">
        <v>667</v>
      </c>
      <c r="C745">
        <v>3676.86</v>
      </c>
      <c r="D745" t="s">
        <v>519</v>
      </c>
      <c r="E745">
        <v>5022</v>
      </c>
      <c r="F745" t="str">
        <f t="shared" si="14"/>
        <v xml:space="preserve">TORONJA </v>
      </c>
      <c r="G745">
        <f>IFERROR(VLOOKUP(Sheet1__2[[#This Row],[NOMBRE]],B:F,5,0),1)</f>
        <v>1.04</v>
      </c>
    </row>
    <row r="746" spans="1:7">
      <c r="A746">
        <v>6505911</v>
      </c>
      <c r="B746" t="s">
        <v>664</v>
      </c>
      <c r="C746">
        <v>720.62</v>
      </c>
      <c r="D746" t="s">
        <v>519</v>
      </c>
      <c r="E746">
        <v>5000</v>
      </c>
      <c r="F746" t="str">
        <f t="shared" si="14"/>
        <v xml:space="preserve">DACRON </v>
      </c>
      <c r="G746">
        <f>IFERROR(VLOOKUP(Sheet1__2[[#This Row],[NOMBRE]],B:F,5,0),1)</f>
        <v>1</v>
      </c>
    </row>
    <row r="747" spans="1:7">
      <c r="A747">
        <v>6503302</v>
      </c>
      <c r="B747" t="s">
        <v>2977</v>
      </c>
      <c r="C747">
        <v>10684.68</v>
      </c>
      <c r="D747" t="s">
        <v>519</v>
      </c>
      <c r="E747">
        <v>4991</v>
      </c>
      <c r="F747" t="str">
        <f t="shared" si="14"/>
        <v xml:space="preserve">LANILLA </v>
      </c>
      <c r="G747">
        <f>IFERROR(VLOOKUP(Sheet1__2[[#This Row],[NOMBRE]],B:F,5,0),1)</f>
        <v>1.04</v>
      </c>
    </row>
    <row r="748" spans="1:7">
      <c r="A748">
        <v>6509580</v>
      </c>
      <c r="B748" t="s">
        <v>2863</v>
      </c>
      <c r="C748">
        <v>757.30100000000004</v>
      </c>
      <c r="D748" t="s">
        <v>519</v>
      </c>
      <c r="E748">
        <v>4954</v>
      </c>
      <c r="F748" t="str">
        <f t="shared" si="14"/>
        <v xml:space="preserve">MELOCOTON </v>
      </c>
      <c r="G748">
        <f>IFERROR(VLOOKUP(Sheet1__2[[#This Row],[NOMBRE]],B:F,5,0),1)</f>
        <v>1.04</v>
      </c>
    </row>
    <row r="749" spans="1:7">
      <c r="A749">
        <v>6511211</v>
      </c>
      <c r="B749" t="s">
        <v>3026</v>
      </c>
      <c r="C749">
        <v>0</v>
      </c>
      <c r="D749" t="s">
        <v>519</v>
      </c>
      <c r="E749">
        <v>4790</v>
      </c>
      <c r="F749" t="str">
        <f t="shared" si="14"/>
        <v xml:space="preserve">IMPERIAL </v>
      </c>
      <c r="G749">
        <f>IFERROR(VLOOKUP(Sheet1__2[[#This Row],[NOMBRE]],B:F,5,0),1)</f>
        <v>0</v>
      </c>
    </row>
    <row r="750" spans="1:7">
      <c r="A750">
        <v>6511009</v>
      </c>
      <c r="B750" t="s">
        <v>665</v>
      </c>
      <c r="C750">
        <v>10826.816000000001</v>
      </c>
      <c r="D750" t="s">
        <v>519</v>
      </c>
      <c r="E750">
        <v>4601</v>
      </c>
      <c r="F750" t="str">
        <f t="shared" si="14"/>
        <v xml:space="preserve">BERLIN </v>
      </c>
      <c r="G750">
        <f>IFERROR(VLOOKUP(Sheet1__2[[#This Row],[NOMBRE]],B:F,5,0),1)</f>
        <v>1.04</v>
      </c>
    </row>
    <row r="751" spans="1:7">
      <c r="A751">
        <v>6510721</v>
      </c>
      <c r="B751" t="s">
        <v>669</v>
      </c>
      <c r="C751">
        <v>8518.52</v>
      </c>
      <c r="D751" t="s">
        <v>519</v>
      </c>
      <c r="E751">
        <v>4374</v>
      </c>
      <c r="F751" t="str">
        <f t="shared" si="14"/>
        <v xml:space="preserve">LONDRES </v>
      </c>
      <c r="G751">
        <f>IFERROR(VLOOKUP(Sheet1__2[[#This Row],[NOMBRE]],B:F,5,0),1)</f>
        <v>1</v>
      </c>
    </row>
    <row r="752" spans="1:7">
      <c r="A752">
        <v>6504917</v>
      </c>
      <c r="B752" t="s">
        <v>2956</v>
      </c>
      <c r="C752">
        <v>183.03</v>
      </c>
      <c r="D752" t="s">
        <v>519</v>
      </c>
      <c r="E752">
        <v>4137</v>
      </c>
      <c r="F752" t="str">
        <f t="shared" si="14"/>
        <v xml:space="preserve">INCA </v>
      </c>
      <c r="G752">
        <f>IFERROR(VLOOKUP(Sheet1__2[[#This Row],[NOMBRE]],B:F,5,0),1)</f>
        <v>1.04</v>
      </c>
    </row>
    <row r="753" spans="1:7">
      <c r="A753">
        <v>6505599</v>
      </c>
      <c r="B753" t="s">
        <v>2952</v>
      </c>
      <c r="C753">
        <v>0</v>
      </c>
      <c r="D753" t="s">
        <v>519</v>
      </c>
      <c r="E753">
        <v>4132</v>
      </c>
      <c r="F753" t="str">
        <f t="shared" si="14"/>
        <v xml:space="preserve">INCA </v>
      </c>
      <c r="G753">
        <f>IFERROR(VLOOKUP(Sheet1__2[[#This Row],[NOMBRE]],B:F,5,0),1)</f>
        <v>1.04</v>
      </c>
    </row>
    <row r="754" spans="1:7">
      <c r="A754">
        <v>6509185</v>
      </c>
      <c r="B754" t="s">
        <v>3205</v>
      </c>
      <c r="C754">
        <v>1229.3389999999999</v>
      </c>
      <c r="D754" t="s">
        <v>519</v>
      </c>
      <c r="E754">
        <v>4065.9999999999995</v>
      </c>
      <c r="F754" t="str">
        <f t="shared" si="14"/>
        <v xml:space="preserve">MILENA </v>
      </c>
      <c r="G754">
        <f>IFERROR(VLOOKUP(Sheet1__2[[#This Row],[NOMBRE]],B:F,5,0),1)</f>
        <v>1.04</v>
      </c>
    </row>
    <row r="755" spans="1:7">
      <c r="A755">
        <v>6511218</v>
      </c>
      <c r="B755" t="s">
        <v>3105</v>
      </c>
      <c r="C755">
        <v>0</v>
      </c>
      <c r="D755" t="s">
        <v>519</v>
      </c>
      <c r="E755">
        <v>3961.9999999999995</v>
      </c>
      <c r="F755" t="str">
        <f t="shared" si="14"/>
        <v xml:space="preserve">NEPTUNO </v>
      </c>
      <c r="G755">
        <f>IFERROR(VLOOKUP(Sheet1__2[[#This Row],[NOMBRE]],B:F,5,0),1)</f>
        <v>1.04</v>
      </c>
    </row>
    <row r="756" spans="1:7">
      <c r="A756">
        <v>6504138</v>
      </c>
      <c r="B756" t="s">
        <v>2990</v>
      </c>
      <c r="C756">
        <v>333.81</v>
      </c>
      <c r="D756" t="s">
        <v>519</v>
      </c>
      <c r="E756">
        <v>3635</v>
      </c>
      <c r="F756" t="str">
        <f t="shared" si="14"/>
        <v xml:space="preserve">ACTIVE </v>
      </c>
      <c r="G756">
        <f>IFERROR(VLOOKUP(Sheet1__2[[#This Row],[NOMBRE]],B:F,5,0),1)</f>
        <v>1.04</v>
      </c>
    </row>
    <row r="757" spans="1:7">
      <c r="A757">
        <v>6509184</v>
      </c>
      <c r="B757" t="s">
        <v>3204</v>
      </c>
      <c r="C757">
        <v>152.005</v>
      </c>
      <c r="D757" t="s">
        <v>519</v>
      </c>
      <c r="E757">
        <v>3622</v>
      </c>
      <c r="F757" t="str">
        <f t="shared" si="14"/>
        <v xml:space="preserve">MILENA </v>
      </c>
      <c r="G757">
        <f>IFERROR(VLOOKUP(Sheet1__2[[#This Row],[NOMBRE]],B:F,5,0),1)</f>
        <v>1.04</v>
      </c>
    </row>
    <row r="758" spans="1:7">
      <c r="A758">
        <v>6002167</v>
      </c>
      <c r="B758" t="s">
        <v>670</v>
      </c>
      <c r="C758">
        <v>1100</v>
      </c>
      <c r="D758" t="s">
        <v>671</v>
      </c>
      <c r="E758">
        <v>3376</v>
      </c>
      <c r="F758" t="str">
        <f t="shared" si="14"/>
        <v xml:space="preserve">CREMALLERA </v>
      </c>
      <c r="G758">
        <f>IFERROR(VLOOKUP(Sheet1__2[[#This Row],[NOMBRE]],B:F,5,0),1)</f>
        <v>1</v>
      </c>
    </row>
    <row r="759" spans="1:7">
      <c r="A759">
        <v>8001532</v>
      </c>
      <c r="B759" t="s">
        <v>672</v>
      </c>
      <c r="C759">
        <v>1577</v>
      </c>
      <c r="D759" t="s">
        <v>673</v>
      </c>
      <c r="E759">
        <v>3061.84</v>
      </c>
      <c r="F759" t="str">
        <f t="shared" si="14"/>
        <v xml:space="preserve">CAJA </v>
      </c>
      <c r="G759">
        <f>IFERROR(VLOOKUP(Sheet1__2[[#This Row],[NOMBRE]],B:F,5,0),1)</f>
        <v>1</v>
      </c>
    </row>
    <row r="760" spans="1:7">
      <c r="A760">
        <v>6000459</v>
      </c>
      <c r="B760" t="s">
        <v>674</v>
      </c>
      <c r="C760">
        <v>1057</v>
      </c>
      <c r="D760" t="s">
        <v>671</v>
      </c>
      <c r="E760">
        <v>2824</v>
      </c>
      <c r="F760" t="str">
        <f t="shared" si="14"/>
        <v xml:space="preserve">CREMALLERA </v>
      </c>
      <c r="G760">
        <f>IFERROR(VLOOKUP(Sheet1__2[[#This Row],[NOMBRE]],B:F,5,0),1)</f>
        <v>1</v>
      </c>
    </row>
    <row r="761" spans="1:7">
      <c r="A761">
        <v>6001870</v>
      </c>
      <c r="B761" t="s">
        <v>675</v>
      </c>
      <c r="C761">
        <v>681.1</v>
      </c>
      <c r="D761" t="s">
        <v>519</v>
      </c>
      <c r="E761">
        <v>2701.0160000000001</v>
      </c>
      <c r="F761" t="str">
        <f t="shared" si="14"/>
        <v xml:space="preserve">CINTA </v>
      </c>
      <c r="G761">
        <f>IFERROR(VLOOKUP(Sheet1__2[[#This Row],[NOMBRE]],B:F,5,0),1)</f>
        <v>1</v>
      </c>
    </row>
    <row r="762" spans="1:7">
      <c r="A762">
        <v>6001871</v>
      </c>
      <c r="B762" t="s">
        <v>676</v>
      </c>
      <c r="C762">
        <v>915.75</v>
      </c>
      <c r="D762" t="s">
        <v>519</v>
      </c>
      <c r="E762">
        <v>2656.4279999999999</v>
      </c>
      <c r="F762" t="str">
        <f t="shared" si="14"/>
        <v xml:space="preserve">CINTA </v>
      </c>
      <c r="G762">
        <f>IFERROR(VLOOKUP(Sheet1__2[[#This Row],[NOMBRE]],B:F,5,0),1)</f>
        <v>1</v>
      </c>
    </row>
    <row r="763" spans="1:7">
      <c r="A763">
        <v>6507370</v>
      </c>
      <c r="B763" t="s">
        <v>2635</v>
      </c>
      <c r="C763">
        <v>1625.34</v>
      </c>
      <c r="D763" t="s">
        <v>519</v>
      </c>
      <c r="E763">
        <v>2635</v>
      </c>
      <c r="F763" t="str">
        <f t="shared" si="14"/>
        <v xml:space="preserve">ACAPULCO </v>
      </c>
      <c r="G763">
        <f>IFERROR(VLOOKUP(Sheet1__2[[#This Row],[NOMBRE]],B:F,5,0),1)</f>
        <v>1</v>
      </c>
    </row>
    <row r="764" spans="1:7">
      <c r="A764">
        <v>6507231</v>
      </c>
      <c r="B764" t="s">
        <v>3025</v>
      </c>
      <c r="C764">
        <v>9013.32</v>
      </c>
      <c r="D764" t="s">
        <v>519</v>
      </c>
      <c r="E764">
        <v>2558</v>
      </c>
      <c r="F764" t="str">
        <f t="shared" si="14"/>
        <v xml:space="preserve">HUNGRIA </v>
      </c>
      <c r="G764">
        <f>IFERROR(VLOOKUP(Sheet1__2[[#This Row],[NOMBRE]],B:F,5,0),1)</f>
        <v>1.04</v>
      </c>
    </row>
    <row r="765" spans="1:7">
      <c r="A765">
        <v>6000656</v>
      </c>
      <c r="B765" t="s">
        <v>677</v>
      </c>
      <c r="C765">
        <v>1612</v>
      </c>
      <c r="D765" t="s">
        <v>671</v>
      </c>
      <c r="E765">
        <v>2531</v>
      </c>
      <c r="F765" t="str">
        <f t="shared" si="14"/>
        <v xml:space="preserve">CREMALLERA </v>
      </c>
      <c r="G765">
        <f>IFERROR(VLOOKUP(Sheet1__2[[#This Row],[NOMBRE]],B:F,5,0),1)</f>
        <v>1</v>
      </c>
    </row>
    <row r="766" spans="1:7">
      <c r="A766">
        <v>6002264</v>
      </c>
      <c r="B766" t="s">
        <v>678</v>
      </c>
      <c r="C766">
        <v>2326.8000000000002</v>
      </c>
      <c r="D766" t="s">
        <v>519</v>
      </c>
      <c r="E766">
        <v>2495</v>
      </c>
      <c r="F766" t="str">
        <f t="shared" si="14"/>
        <v xml:space="preserve">CINTA </v>
      </c>
      <c r="G766">
        <f>IFERROR(VLOOKUP(Sheet1__2[[#This Row],[NOMBRE]],B:F,5,0),1)</f>
        <v>1</v>
      </c>
    </row>
    <row r="767" spans="1:7">
      <c r="A767">
        <v>6509088</v>
      </c>
      <c r="B767" t="s">
        <v>3203</v>
      </c>
      <c r="C767">
        <v>198.37</v>
      </c>
      <c r="D767" t="s">
        <v>519</v>
      </c>
      <c r="E767">
        <v>2489</v>
      </c>
      <c r="F767" t="str">
        <f t="shared" si="14"/>
        <v xml:space="preserve">MILENA </v>
      </c>
      <c r="G767">
        <f>IFERROR(VLOOKUP(Sheet1__2[[#This Row],[NOMBRE]],B:F,5,0),1)</f>
        <v>1.04</v>
      </c>
    </row>
    <row r="768" spans="1:7">
      <c r="A768">
        <v>6000453</v>
      </c>
      <c r="B768" t="s">
        <v>679</v>
      </c>
      <c r="C768">
        <v>643</v>
      </c>
      <c r="D768" t="s">
        <v>671</v>
      </c>
      <c r="E768">
        <v>2452</v>
      </c>
      <c r="F768" t="str">
        <f t="shared" si="14"/>
        <v xml:space="preserve">CREMALLERA </v>
      </c>
      <c r="G768">
        <f>IFERROR(VLOOKUP(Sheet1__2[[#This Row],[NOMBRE]],B:F,5,0),1)</f>
        <v>1</v>
      </c>
    </row>
    <row r="769" spans="1:7">
      <c r="A769">
        <v>6000417</v>
      </c>
      <c r="B769" t="s">
        <v>680</v>
      </c>
      <c r="C769">
        <v>0</v>
      </c>
      <c r="D769" t="s">
        <v>671</v>
      </c>
      <c r="E769">
        <v>2451</v>
      </c>
      <c r="F769" t="str">
        <f t="shared" si="14"/>
        <v xml:space="preserve">CREMALLERA </v>
      </c>
      <c r="G769">
        <f>IFERROR(VLOOKUP(Sheet1__2[[#This Row],[NOMBRE]],B:F,5,0),1)</f>
        <v>1</v>
      </c>
    </row>
    <row r="770" spans="1:7">
      <c r="A770">
        <v>6000418</v>
      </c>
      <c r="B770" t="s">
        <v>681</v>
      </c>
      <c r="C770">
        <v>0</v>
      </c>
      <c r="D770" t="s">
        <v>671</v>
      </c>
      <c r="E770">
        <v>2451</v>
      </c>
      <c r="F770" t="str">
        <f t="shared" si="14"/>
        <v xml:space="preserve">CREMALLERA </v>
      </c>
      <c r="G770">
        <f>IFERROR(VLOOKUP(Sheet1__2[[#This Row],[NOMBRE]],B:F,5,0),1)</f>
        <v>1</v>
      </c>
    </row>
    <row r="771" spans="1:7">
      <c r="A771">
        <v>6001728</v>
      </c>
      <c r="B771" t="s">
        <v>682</v>
      </c>
      <c r="C771">
        <v>628</v>
      </c>
      <c r="D771" t="s">
        <v>671</v>
      </c>
      <c r="E771">
        <v>2378.7930000000001</v>
      </c>
      <c r="F771" t="str">
        <f t="shared" si="14"/>
        <v xml:space="preserve">CREMALLERA </v>
      </c>
      <c r="G771">
        <f>IFERROR(VLOOKUP(Sheet1__2[[#This Row],[NOMBRE]],B:F,5,0),1)</f>
        <v>1</v>
      </c>
    </row>
    <row r="772" spans="1:7">
      <c r="A772">
        <v>6000452</v>
      </c>
      <c r="B772" t="s">
        <v>683</v>
      </c>
      <c r="C772">
        <v>947</v>
      </c>
      <c r="D772" t="s">
        <v>671</v>
      </c>
      <c r="E772">
        <v>2333</v>
      </c>
      <c r="F772" t="str">
        <f t="shared" si="14"/>
        <v xml:space="preserve">CREMALLERA </v>
      </c>
      <c r="G772">
        <f>IFERROR(VLOOKUP(Sheet1__2[[#This Row],[NOMBRE]],B:F,5,0),1)</f>
        <v>1</v>
      </c>
    </row>
    <row r="773" spans="1:7">
      <c r="A773">
        <v>6000711</v>
      </c>
      <c r="B773" t="s">
        <v>684</v>
      </c>
      <c r="C773">
        <v>224.45</v>
      </c>
      <c r="D773" t="s">
        <v>519</v>
      </c>
      <c r="E773">
        <v>2215</v>
      </c>
      <c r="F773" t="str">
        <f t="shared" si="14"/>
        <v xml:space="preserve">ENTRETELA </v>
      </c>
      <c r="G773">
        <f>IFERROR(VLOOKUP(Sheet1__2[[#This Row],[NOMBRE]],B:F,5,0),1)</f>
        <v>1</v>
      </c>
    </row>
    <row r="774" spans="1:7">
      <c r="A774">
        <v>6000449</v>
      </c>
      <c r="B774" t="s">
        <v>685</v>
      </c>
      <c r="C774">
        <v>1695</v>
      </c>
      <c r="D774" t="s">
        <v>671</v>
      </c>
      <c r="E774">
        <v>2214</v>
      </c>
      <c r="F774" t="str">
        <f t="shared" si="14"/>
        <v xml:space="preserve">CREMALLERA </v>
      </c>
      <c r="G774">
        <f>IFERROR(VLOOKUP(Sheet1__2[[#This Row],[NOMBRE]],B:F,5,0),1)</f>
        <v>1</v>
      </c>
    </row>
    <row r="775" spans="1:7">
      <c r="A775">
        <v>7500722</v>
      </c>
      <c r="B775" t="s">
        <v>686</v>
      </c>
      <c r="C775">
        <v>781.9</v>
      </c>
      <c r="D775" t="s">
        <v>519</v>
      </c>
      <c r="E775">
        <v>2200</v>
      </c>
      <c r="F775" t="str">
        <f t="shared" si="14"/>
        <v xml:space="preserve">ENCAJE </v>
      </c>
      <c r="G775">
        <f>IFERROR(VLOOKUP(Sheet1__2[[#This Row],[NOMBRE]],B:F,5,0),1)</f>
        <v>1</v>
      </c>
    </row>
    <row r="776" spans="1:7">
      <c r="A776">
        <v>7500723</v>
      </c>
      <c r="B776" t="s">
        <v>687</v>
      </c>
      <c r="C776">
        <v>247.76</v>
      </c>
      <c r="D776" t="s">
        <v>519</v>
      </c>
      <c r="E776">
        <v>2200</v>
      </c>
      <c r="F776" t="str">
        <f t="shared" ref="F776:F839" si="15">IFERROR(IF(LEFT(B776,4)="TELA",LEFT(REPLACE(B776,1,9,""),FIND(" ",REPLACE(B776,1,9,""),1)),LEFT(B776,FIND(" ",B776,1))),0)</f>
        <v xml:space="preserve">ENCAJE </v>
      </c>
      <c r="G776">
        <f>IFERROR(VLOOKUP(Sheet1__2[[#This Row],[NOMBRE]],B:F,5,0),1)</f>
        <v>1</v>
      </c>
    </row>
    <row r="777" spans="1:7">
      <c r="A777">
        <v>6000709</v>
      </c>
      <c r="B777" t="s">
        <v>688</v>
      </c>
      <c r="C777">
        <v>1501.52</v>
      </c>
      <c r="D777" t="s">
        <v>519</v>
      </c>
      <c r="E777">
        <v>2184</v>
      </c>
      <c r="F777" t="str">
        <f t="shared" si="15"/>
        <v xml:space="preserve">ENTRETELA </v>
      </c>
      <c r="G777">
        <f>IFERROR(VLOOKUP(Sheet1__2[[#This Row],[NOMBRE]],B:F,5,0),1)</f>
        <v>1</v>
      </c>
    </row>
    <row r="778" spans="1:7">
      <c r="A778">
        <v>6002017</v>
      </c>
      <c r="B778" t="s">
        <v>689</v>
      </c>
      <c r="C778">
        <v>10</v>
      </c>
      <c r="D778" t="s">
        <v>671</v>
      </c>
      <c r="E778">
        <v>2158.2999999999997</v>
      </c>
      <c r="F778" t="str">
        <f t="shared" si="15"/>
        <v xml:space="preserve">CREMALLERA </v>
      </c>
      <c r="G778">
        <f>IFERROR(VLOOKUP(Sheet1__2[[#This Row],[NOMBRE]],B:F,5,0),1)</f>
        <v>1</v>
      </c>
    </row>
    <row r="779" spans="1:7">
      <c r="A779">
        <v>6002200</v>
      </c>
      <c r="B779" t="s">
        <v>690</v>
      </c>
      <c r="C779">
        <v>31</v>
      </c>
      <c r="D779" t="s">
        <v>671</v>
      </c>
      <c r="E779">
        <v>2140.7739999999999</v>
      </c>
      <c r="F779" t="str">
        <f t="shared" si="15"/>
        <v xml:space="preserve">CREMALLERA </v>
      </c>
      <c r="G779">
        <f>IFERROR(VLOOKUP(Sheet1__2[[#This Row],[NOMBRE]],B:F,5,0),1)</f>
        <v>1</v>
      </c>
    </row>
    <row r="780" spans="1:7">
      <c r="A780">
        <v>6000627</v>
      </c>
      <c r="B780" t="s">
        <v>691</v>
      </c>
      <c r="C780">
        <v>55</v>
      </c>
      <c r="D780" t="s">
        <v>671</v>
      </c>
      <c r="E780">
        <v>2106.9636</v>
      </c>
      <c r="F780" t="str">
        <f t="shared" si="15"/>
        <v xml:space="preserve">CREMALLERA </v>
      </c>
      <c r="G780">
        <f>IFERROR(VLOOKUP(Sheet1__2[[#This Row],[NOMBRE]],B:F,5,0),1)</f>
        <v>1</v>
      </c>
    </row>
    <row r="781" spans="1:7">
      <c r="A781">
        <v>7501189</v>
      </c>
      <c r="B781" t="s">
        <v>3142</v>
      </c>
      <c r="C781">
        <v>87.29</v>
      </c>
      <c r="D781" t="s">
        <v>519</v>
      </c>
      <c r="E781">
        <v>2073</v>
      </c>
      <c r="F781" t="str">
        <f t="shared" si="15"/>
        <v xml:space="preserve">ENCAJE </v>
      </c>
      <c r="G781">
        <f>IFERROR(VLOOKUP(Sheet1__2[[#This Row],[NOMBRE]],B:F,5,0),1)</f>
        <v>1</v>
      </c>
    </row>
    <row r="782" spans="1:7">
      <c r="A782">
        <v>6000416</v>
      </c>
      <c r="B782" t="s">
        <v>692</v>
      </c>
      <c r="C782">
        <v>2394</v>
      </c>
      <c r="D782" t="s">
        <v>671</v>
      </c>
      <c r="E782">
        <v>2050</v>
      </c>
      <c r="F782" t="str">
        <f t="shared" si="15"/>
        <v xml:space="preserve">CREMALLERA </v>
      </c>
      <c r="G782">
        <f>IFERROR(VLOOKUP(Sheet1__2[[#This Row],[NOMBRE]],B:F,5,0),1)</f>
        <v>1</v>
      </c>
    </row>
    <row r="783" spans="1:7">
      <c r="A783">
        <v>6002526</v>
      </c>
      <c r="B783" t="s">
        <v>693</v>
      </c>
      <c r="C783">
        <v>194</v>
      </c>
      <c r="D783" t="s">
        <v>671</v>
      </c>
      <c r="E783">
        <v>2029.6029999999998</v>
      </c>
      <c r="F783" t="str">
        <f t="shared" si="15"/>
        <v xml:space="preserve">CREMALLERA </v>
      </c>
      <c r="G783">
        <f>IFERROR(VLOOKUP(Sheet1__2[[#This Row],[NOMBRE]],B:F,5,0),1)</f>
        <v>1</v>
      </c>
    </row>
    <row r="784" spans="1:7">
      <c r="A784">
        <v>6000734</v>
      </c>
      <c r="B784" t="s">
        <v>694</v>
      </c>
      <c r="C784">
        <v>30</v>
      </c>
      <c r="D784" t="s">
        <v>519</v>
      </c>
      <c r="E784">
        <v>1939.9</v>
      </c>
      <c r="F784" t="str">
        <f t="shared" si="15"/>
        <v xml:space="preserve">FLECO </v>
      </c>
      <c r="G784">
        <f>IFERROR(VLOOKUP(Sheet1__2[[#This Row],[NOMBRE]],B:F,5,0),1)</f>
        <v>1</v>
      </c>
    </row>
    <row r="785" spans="1:7">
      <c r="A785">
        <v>6000632</v>
      </c>
      <c r="B785" t="s">
        <v>695</v>
      </c>
      <c r="C785">
        <v>391</v>
      </c>
      <c r="D785" t="s">
        <v>671</v>
      </c>
      <c r="E785">
        <v>1916.4066000000003</v>
      </c>
      <c r="F785" t="str">
        <f t="shared" si="15"/>
        <v xml:space="preserve">CREMALLERA </v>
      </c>
      <c r="G785">
        <f>IFERROR(VLOOKUP(Sheet1__2[[#This Row],[NOMBRE]],B:F,5,0),1)</f>
        <v>1</v>
      </c>
    </row>
    <row r="786" spans="1:7">
      <c r="A786">
        <v>6002015</v>
      </c>
      <c r="B786" t="s">
        <v>719</v>
      </c>
      <c r="C786">
        <v>110</v>
      </c>
      <c r="D786" t="s">
        <v>671</v>
      </c>
      <c r="E786">
        <v>1915.1272999999999</v>
      </c>
      <c r="F786" t="str">
        <f t="shared" si="15"/>
        <v xml:space="preserve">CREMALLERA </v>
      </c>
      <c r="G786">
        <f>IFERROR(VLOOKUP(Sheet1__2[[#This Row],[NOMBRE]],B:F,5,0),1)</f>
        <v>1</v>
      </c>
    </row>
    <row r="787" spans="1:7">
      <c r="A787">
        <v>6002356</v>
      </c>
      <c r="B787" t="s">
        <v>696</v>
      </c>
      <c r="C787">
        <v>57.6</v>
      </c>
      <c r="D787" t="s">
        <v>671</v>
      </c>
      <c r="E787">
        <v>1911.1110999999999</v>
      </c>
      <c r="F787" t="str">
        <f t="shared" si="15"/>
        <v xml:space="preserve">CREMALLERA </v>
      </c>
      <c r="G787">
        <f>IFERROR(VLOOKUP(Sheet1__2[[#This Row],[NOMBRE]],B:F,5,0),1)</f>
        <v>1</v>
      </c>
    </row>
    <row r="788" spans="1:7">
      <c r="A788">
        <v>6003131</v>
      </c>
      <c r="B788" t="s">
        <v>697</v>
      </c>
      <c r="C788">
        <v>80</v>
      </c>
      <c r="D788" t="s">
        <v>671</v>
      </c>
      <c r="E788">
        <v>1905.45</v>
      </c>
      <c r="F788" t="str">
        <f t="shared" si="15"/>
        <v xml:space="preserve">CREMALLERA </v>
      </c>
      <c r="G788">
        <f>IFERROR(VLOOKUP(Sheet1__2[[#This Row],[NOMBRE]],B:F,5,0),1)</f>
        <v>1</v>
      </c>
    </row>
    <row r="789" spans="1:7">
      <c r="A789">
        <v>6001827</v>
      </c>
      <c r="B789" t="s">
        <v>698</v>
      </c>
      <c r="C789">
        <v>1663</v>
      </c>
      <c r="D789" t="s">
        <v>519</v>
      </c>
      <c r="E789">
        <v>1899.2</v>
      </c>
      <c r="F789" t="str">
        <f t="shared" si="15"/>
        <v xml:space="preserve">CREMALLERA </v>
      </c>
      <c r="G789">
        <f>IFERROR(VLOOKUP(Sheet1__2[[#This Row],[NOMBRE]],B:F,5,0),1)</f>
        <v>1</v>
      </c>
    </row>
    <row r="790" spans="1:7">
      <c r="A790">
        <v>6000684</v>
      </c>
      <c r="B790" t="s">
        <v>699</v>
      </c>
      <c r="C790">
        <v>700.33</v>
      </c>
      <c r="D790" t="s">
        <v>519</v>
      </c>
      <c r="E790">
        <v>1889.9999999999998</v>
      </c>
      <c r="F790" t="str">
        <f t="shared" si="15"/>
        <v xml:space="preserve">ELASTICO </v>
      </c>
      <c r="G790">
        <f>IFERROR(VLOOKUP(Sheet1__2[[#This Row],[NOMBRE]],B:F,5,0),1)</f>
        <v>1</v>
      </c>
    </row>
    <row r="791" spans="1:7">
      <c r="A791">
        <v>7501166</v>
      </c>
      <c r="B791" t="s">
        <v>702</v>
      </c>
      <c r="C791">
        <v>1013.26</v>
      </c>
      <c r="D791" t="s">
        <v>519</v>
      </c>
      <c r="E791">
        <v>1870.001</v>
      </c>
      <c r="F791" t="str">
        <f t="shared" si="15"/>
        <v xml:space="preserve">ENCAJE </v>
      </c>
      <c r="G791">
        <f>IFERROR(VLOOKUP(Sheet1__2[[#This Row],[NOMBRE]],B:F,5,0),1)</f>
        <v>1</v>
      </c>
    </row>
    <row r="792" spans="1:7">
      <c r="A792">
        <v>7500477</v>
      </c>
      <c r="B792" t="s">
        <v>701</v>
      </c>
      <c r="C792">
        <v>0</v>
      </c>
      <c r="D792" t="s">
        <v>519</v>
      </c>
      <c r="E792">
        <v>1870</v>
      </c>
      <c r="F792" t="str">
        <f t="shared" si="15"/>
        <v xml:space="preserve">ENCAJE </v>
      </c>
      <c r="G792">
        <f>IFERROR(VLOOKUP(Sheet1__2[[#This Row],[NOMBRE]],B:F,5,0),1)</f>
        <v>1</v>
      </c>
    </row>
    <row r="793" spans="1:7">
      <c r="A793">
        <v>7501165</v>
      </c>
      <c r="B793" t="s">
        <v>700</v>
      </c>
      <c r="C793">
        <v>1066.0999999999999</v>
      </c>
      <c r="D793" t="s">
        <v>519</v>
      </c>
      <c r="E793">
        <v>1870</v>
      </c>
      <c r="F793" t="str">
        <f t="shared" si="15"/>
        <v xml:space="preserve">ENCAJE </v>
      </c>
      <c r="G793">
        <f>IFERROR(VLOOKUP(Sheet1__2[[#This Row],[NOMBRE]],B:F,5,0),1)</f>
        <v>1</v>
      </c>
    </row>
    <row r="794" spans="1:7">
      <c r="A794">
        <v>6001718</v>
      </c>
      <c r="B794" t="s">
        <v>703</v>
      </c>
      <c r="C794">
        <v>3716</v>
      </c>
      <c r="D794" t="s">
        <v>671</v>
      </c>
      <c r="E794">
        <v>1863.6389999999999</v>
      </c>
      <c r="F794" t="str">
        <f t="shared" si="15"/>
        <v xml:space="preserve">CREMALLERA </v>
      </c>
      <c r="G794">
        <f>IFERROR(VLOOKUP(Sheet1__2[[#This Row],[NOMBRE]],B:F,5,0),1)</f>
        <v>1</v>
      </c>
    </row>
    <row r="795" spans="1:7">
      <c r="A795">
        <v>7500512</v>
      </c>
      <c r="B795" t="s">
        <v>704</v>
      </c>
      <c r="C795">
        <v>27.22</v>
      </c>
      <c r="D795" t="s">
        <v>519</v>
      </c>
      <c r="E795">
        <v>1861.9765000000002</v>
      </c>
      <c r="F795" t="str">
        <f t="shared" si="15"/>
        <v xml:space="preserve">ENCAJE </v>
      </c>
      <c r="G795">
        <f>IFERROR(VLOOKUP(Sheet1__2[[#This Row],[NOMBRE]],B:F,5,0),1)</f>
        <v>1</v>
      </c>
    </row>
    <row r="796" spans="1:7">
      <c r="A796">
        <v>6000241</v>
      </c>
      <c r="B796" t="s">
        <v>705</v>
      </c>
      <c r="C796">
        <v>1336</v>
      </c>
      <c r="D796" t="s">
        <v>519</v>
      </c>
      <c r="E796">
        <v>1859.1810000000003</v>
      </c>
      <c r="F796" t="str">
        <f t="shared" si="15"/>
        <v xml:space="preserve">CADENA </v>
      </c>
      <c r="G796">
        <f>IFERROR(VLOOKUP(Sheet1__2[[#This Row],[NOMBRE]],B:F,5,0),1)</f>
        <v>1</v>
      </c>
    </row>
    <row r="797" spans="1:7">
      <c r="A797">
        <v>6000619</v>
      </c>
      <c r="B797" t="s">
        <v>706</v>
      </c>
      <c r="C797">
        <v>431</v>
      </c>
      <c r="D797" t="s">
        <v>671</v>
      </c>
      <c r="E797">
        <v>1858.4779999999998</v>
      </c>
      <c r="F797" t="str">
        <f t="shared" si="15"/>
        <v xml:space="preserve">CREMALLERA </v>
      </c>
      <c r="G797">
        <f>IFERROR(VLOOKUP(Sheet1__2[[#This Row],[NOMBRE]],B:F,5,0),1)</f>
        <v>1</v>
      </c>
    </row>
    <row r="798" spans="1:7">
      <c r="A798">
        <v>7500663</v>
      </c>
      <c r="B798" t="s">
        <v>707</v>
      </c>
      <c r="C798">
        <v>338.78</v>
      </c>
      <c r="D798" t="s">
        <v>519</v>
      </c>
      <c r="E798">
        <v>1857.9999999999998</v>
      </c>
      <c r="F798" t="str">
        <f t="shared" si="15"/>
        <v xml:space="preserve">ENCAJE </v>
      </c>
      <c r="G798">
        <f>IFERROR(VLOOKUP(Sheet1__2[[#This Row],[NOMBRE]],B:F,5,0),1)</f>
        <v>1</v>
      </c>
    </row>
    <row r="799" spans="1:7">
      <c r="A799">
        <v>7501084</v>
      </c>
      <c r="B799" t="s">
        <v>708</v>
      </c>
      <c r="C799">
        <v>371.41</v>
      </c>
      <c r="D799" t="s">
        <v>519</v>
      </c>
      <c r="E799">
        <v>1857.8580000000002</v>
      </c>
      <c r="F799" t="str">
        <f t="shared" si="15"/>
        <v xml:space="preserve">ENCAJE </v>
      </c>
      <c r="G799">
        <f>IFERROR(VLOOKUP(Sheet1__2[[#This Row],[NOMBRE]],B:F,5,0),1)</f>
        <v>1</v>
      </c>
    </row>
    <row r="800" spans="1:7">
      <c r="A800">
        <v>6000630</v>
      </c>
      <c r="B800" t="s">
        <v>709</v>
      </c>
      <c r="C800">
        <v>151</v>
      </c>
      <c r="D800" t="s">
        <v>671</v>
      </c>
      <c r="E800">
        <v>1857.7747999999999</v>
      </c>
      <c r="F800" t="str">
        <f t="shared" si="15"/>
        <v xml:space="preserve">CREMALLERA </v>
      </c>
      <c r="G800">
        <f>IFERROR(VLOOKUP(Sheet1__2[[#This Row],[NOMBRE]],B:F,5,0),1)</f>
        <v>1</v>
      </c>
    </row>
    <row r="801" spans="1:7">
      <c r="A801">
        <v>7501086</v>
      </c>
      <c r="B801" t="s">
        <v>710</v>
      </c>
      <c r="C801">
        <v>936.26</v>
      </c>
      <c r="D801" t="s">
        <v>519</v>
      </c>
      <c r="E801">
        <v>1857.5830000000003</v>
      </c>
      <c r="F801" t="str">
        <f t="shared" si="15"/>
        <v xml:space="preserve">ENCAJE </v>
      </c>
      <c r="G801">
        <f>IFERROR(VLOOKUP(Sheet1__2[[#This Row],[NOMBRE]],B:F,5,0),1)</f>
        <v>1</v>
      </c>
    </row>
    <row r="802" spans="1:7">
      <c r="A802">
        <v>7500482</v>
      </c>
      <c r="B802" t="s">
        <v>711</v>
      </c>
      <c r="C802">
        <v>142</v>
      </c>
      <c r="D802" t="s">
        <v>519</v>
      </c>
      <c r="E802">
        <v>1848.9999999999998</v>
      </c>
      <c r="F802" t="str">
        <f t="shared" si="15"/>
        <v xml:space="preserve">ENCAJE </v>
      </c>
      <c r="G802">
        <f>IFERROR(VLOOKUP(Sheet1__2[[#This Row],[NOMBRE]],B:F,5,0),1)</f>
        <v>1</v>
      </c>
    </row>
    <row r="803" spans="1:7">
      <c r="A803">
        <v>6003026</v>
      </c>
      <c r="B803" t="s">
        <v>712</v>
      </c>
      <c r="C803">
        <v>84</v>
      </c>
      <c r="D803" t="s">
        <v>671</v>
      </c>
      <c r="E803">
        <v>1843.5599999999997</v>
      </c>
      <c r="F803" t="str">
        <f t="shared" si="15"/>
        <v xml:space="preserve">CREMALLERA </v>
      </c>
      <c r="G803">
        <f>IFERROR(VLOOKUP(Sheet1__2[[#This Row],[NOMBRE]],B:F,5,0),1)</f>
        <v>1</v>
      </c>
    </row>
    <row r="804" spans="1:7">
      <c r="A804">
        <v>7500503</v>
      </c>
      <c r="B804" t="s">
        <v>713</v>
      </c>
      <c r="C804">
        <v>0</v>
      </c>
      <c r="D804" t="s">
        <v>519</v>
      </c>
      <c r="E804">
        <v>1842.5177999999999</v>
      </c>
      <c r="F804" t="str">
        <f t="shared" si="15"/>
        <v xml:space="preserve">ENCAJE </v>
      </c>
      <c r="G804">
        <f>IFERROR(VLOOKUP(Sheet1__2[[#This Row],[NOMBRE]],B:F,5,0),1)</f>
        <v>1</v>
      </c>
    </row>
    <row r="805" spans="1:7">
      <c r="A805">
        <v>6002016</v>
      </c>
      <c r="B805" t="s">
        <v>714</v>
      </c>
      <c r="C805">
        <v>0</v>
      </c>
      <c r="D805" t="s">
        <v>671</v>
      </c>
      <c r="E805">
        <v>1840.1</v>
      </c>
      <c r="F805" t="str">
        <f t="shared" si="15"/>
        <v xml:space="preserve">CREMALLERA </v>
      </c>
      <c r="G805">
        <f>IFERROR(VLOOKUP(Sheet1__2[[#This Row],[NOMBRE]],B:F,5,0),1)</f>
        <v>1</v>
      </c>
    </row>
    <row r="806" spans="1:7">
      <c r="A806">
        <v>6000629</v>
      </c>
      <c r="B806" t="s">
        <v>715</v>
      </c>
      <c r="C806">
        <v>98</v>
      </c>
      <c r="D806" t="s">
        <v>671</v>
      </c>
      <c r="E806">
        <v>1835.3673000000001</v>
      </c>
      <c r="F806" t="str">
        <f t="shared" si="15"/>
        <v xml:space="preserve">CREMALLERA </v>
      </c>
      <c r="G806">
        <f>IFERROR(VLOOKUP(Sheet1__2[[#This Row],[NOMBRE]],B:F,5,0),1)</f>
        <v>1</v>
      </c>
    </row>
    <row r="807" spans="1:7">
      <c r="A807">
        <v>6001765</v>
      </c>
      <c r="B807" t="s">
        <v>717</v>
      </c>
      <c r="C807">
        <v>0</v>
      </c>
      <c r="D807" t="s">
        <v>671</v>
      </c>
      <c r="E807">
        <v>1824.7830000000001</v>
      </c>
      <c r="F807" t="str">
        <f t="shared" si="15"/>
        <v xml:space="preserve">CREMALLERA </v>
      </c>
      <c r="G807">
        <f>IFERROR(VLOOKUP(Sheet1__2[[#This Row],[NOMBRE]],B:F,5,0),1)</f>
        <v>1</v>
      </c>
    </row>
    <row r="808" spans="1:7">
      <c r="A808">
        <v>6003112</v>
      </c>
      <c r="B808" t="s">
        <v>718</v>
      </c>
      <c r="C808">
        <v>323</v>
      </c>
      <c r="D808" t="s">
        <v>671</v>
      </c>
      <c r="E808">
        <v>1796.5630000000001</v>
      </c>
      <c r="F808" t="str">
        <f t="shared" si="15"/>
        <v xml:space="preserve">CREMALLERA </v>
      </c>
      <c r="G808">
        <f>IFERROR(VLOOKUP(Sheet1__2[[#This Row],[NOMBRE]],B:F,5,0),1)</f>
        <v>1</v>
      </c>
    </row>
    <row r="809" spans="1:7">
      <c r="A809">
        <v>6003117</v>
      </c>
      <c r="B809" t="s">
        <v>720</v>
      </c>
      <c r="C809">
        <v>0</v>
      </c>
      <c r="D809" t="s">
        <v>671</v>
      </c>
      <c r="E809">
        <v>1786.3790000000001</v>
      </c>
      <c r="F809" t="str">
        <f t="shared" si="15"/>
        <v xml:space="preserve">CREMALLERA </v>
      </c>
      <c r="G809">
        <f>IFERROR(VLOOKUP(Sheet1__2[[#This Row],[NOMBRE]],B:F,5,0),1)</f>
        <v>1</v>
      </c>
    </row>
    <row r="810" spans="1:7">
      <c r="A810">
        <v>6003013</v>
      </c>
      <c r="B810" t="s">
        <v>721</v>
      </c>
      <c r="C810">
        <v>109</v>
      </c>
      <c r="D810" t="s">
        <v>671</v>
      </c>
      <c r="E810">
        <v>1786.1930000000002</v>
      </c>
      <c r="F810" t="str">
        <f t="shared" si="15"/>
        <v xml:space="preserve">CREMALLERA </v>
      </c>
      <c r="G810">
        <f>IFERROR(VLOOKUP(Sheet1__2[[#This Row],[NOMBRE]],B:F,5,0),1)</f>
        <v>1</v>
      </c>
    </row>
    <row r="811" spans="1:7">
      <c r="A811">
        <v>7501164</v>
      </c>
      <c r="B811" t="s">
        <v>722</v>
      </c>
      <c r="C811">
        <v>0</v>
      </c>
      <c r="D811" t="s">
        <v>519</v>
      </c>
      <c r="E811">
        <v>1780.9999999999998</v>
      </c>
      <c r="F811" t="str">
        <f t="shared" si="15"/>
        <v xml:space="preserve">ENCAJE </v>
      </c>
      <c r="G811">
        <f>IFERROR(VLOOKUP(Sheet1__2[[#This Row],[NOMBRE]],B:F,5,0),1)</f>
        <v>1</v>
      </c>
    </row>
    <row r="812" spans="1:7">
      <c r="A812">
        <v>7501167</v>
      </c>
      <c r="B812" t="s">
        <v>723</v>
      </c>
      <c r="C812">
        <v>0</v>
      </c>
      <c r="D812" t="s">
        <v>519</v>
      </c>
      <c r="E812">
        <v>1780.9999999999998</v>
      </c>
      <c r="F812" t="str">
        <f t="shared" si="15"/>
        <v xml:space="preserve">ENCAJE </v>
      </c>
      <c r="G812">
        <f>IFERROR(VLOOKUP(Sheet1__2[[#This Row],[NOMBRE]],B:F,5,0),1)</f>
        <v>1</v>
      </c>
    </row>
    <row r="813" spans="1:7">
      <c r="A813">
        <v>7501168</v>
      </c>
      <c r="B813" t="s">
        <v>724</v>
      </c>
      <c r="C813">
        <v>0</v>
      </c>
      <c r="D813" t="s">
        <v>519</v>
      </c>
      <c r="E813">
        <v>1780.9999999999998</v>
      </c>
      <c r="F813" t="str">
        <f t="shared" si="15"/>
        <v xml:space="preserve">ENCAJE </v>
      </c>
      <c r="G813">
        <f>IFERROR(VLOOKUP(Sheet1__2[[#This Row],[NOMBRE]],B:F,5,0),1)</f>
        <v>1</v>
      </c>
    </row>
    <row r="814" spans="1:7">
      <c r="A814">
        <v>7501169</v>
      </c>
      <c r="B814" t="s">
        <v>725</v>
      </c>
      <c r="C814">
        <v>0</v>
      </c>
      <c r="D814" t="s">
        <v>519</v>
      </c>
      <c r="E814">
        <v>1780.9999999999998</v>
      </c>
      <c r="F814" t="str">
        <f t="shared" si="15"/>
        <v xml:space="preserve">ENCAJE </v>
      </c>
      <c r="G814">
        <f>IFERROR(VLOOKUP(Sheet1__2[[#This Row],[NOMBRE]],B:F,5,0),1)</f>
        <v>1</v>
      </c>
    </row>
    <row r="815" spans="1:7">
      <c r="A815">
        <v>7501083</v>
      </c>
      <c r="B815" t="s">
        <v>726</v>
      </c>
      <c r="C815">
        <v>555.82000000000005</v>
      </c>
      <c r="D815" t="s">
        <v>519</v>
      </c>
      <c r="E815">
        <v>1780.9970000000001</v>
      </c>
      <c r="F815" t="str">
        <f t="shared" si="15"/>
        <v xml:space="preserve">ENCAJE </v>
      </c>
      <c r="G815">
        <f>IFERROR(VLOOKUP(Sheet1__2[[#This Row],[NOMBRE]],B:F,5,0),1)</f>
        <v>1</v>
      </c>
    </row>
    <row r="816" spans="1:7">
      <c r="A816">
        <v>7501085</v>
      </c>
      <c r="B816" t="s">
        <v>727</v>
      </c>
      <c r="C816">
        <v>255.48</v>
      </c>
      <c r="D816" t="s">
        <v>519</v>
      </c>
      <c r="E816">
        <v>1780.9180000000001</v>
      </c>
      <c r="F816" t="str">
        <f t="shared" si="15"/>
        <v xml:space="preserve">ENCAJE </v>
      </c>
      <c r="G816">
        <f>IFERROR(VLOOKUP(Sheet1__2[[#This Row],[NOMBRE]],B:F,5,0),1)</f>
        <v>1</v>
      </c>
    </row>
    <row r="817" spans="1:7">
      <c r="A817">
        <v>7501065</v>
      </c>
      <c r="B817" t="s">
        <v>728</v>
      </c>
      <c r="C817">
        <v>463.87</v>
      </c>
      <c r="D817" t="s">
        <v>519</v>
      </c>
      <c r="E817">
        <v>1780.7139999999999</v>
      </c>
      <c r="F817" t="str">
        <f t="shared" si="15"/>
        <v xml:space="preserve">ENCAJE </v>
      </c>
      <c r="G817">
        <f>IFERROR(VLOOKUP(Sheet1__2[[#This Row],[NOMBRE]],B:F,5,0),1)</f>
        <v>1</v>
      </c>
    </row>
    <row r="818" spans="1:7">
      <c r="A818">
        <v>7500496</v>
      </c>
      <c r="B818" t="s">
        <v>729</v>
      </c>
      <c r="C818">
        <v>415.68</v>
      </c>
      <c r="D818" t="s">
        <v>519</v>
      </c>
      <c r="E818">
        <v>1772.7889999999998</v>
      </c>
      <c r="F818" t="str">
        <f t="shared" si="15"/>
        <v xml:space="preserve">ENCAJE </v>
      </c>
      <c r="G818">
        <f>IFERROR(VLOOKUP(Sheet1__2[[#This Row],[NOMBRE]],B:F,5,0),1)</f>
        <v>1</v>
      </c>
    </row>
    <row r="819" spans="1:7">
      <c r="A819">
        <v>7500078</v>
      </c>
      <c r="B819" t="s">
        <v>730</v>
      </c>
      <c r="C819">
        <v>1081.3499999999999</v>
      </c>
      <c r="D819" t="s">
        <v>519</v>
      </c>
      <c r="E819">
        <v>1765.173</v>
      </c>
      <c r="F819" t="str">
        <f t="shared" si="15"/>
        <v xml:space="preserve">ENCAJE </v>
      </c>
      <c r="G819">
        <f>IFERROR(VLOOKUP(Sheet1__2[[#This Row],[NOMBRE]],B:F,5,0),1)</f>
        <v>1</v>
      </c>
    </row>
    <row r="820" spans="1:7">
      <c r="A820">
        <v>6000623</v>
      </c>
      <c r="B820" t="s">
        <v>731</v>
      </c>
      <c r="C820">
        <v>673</v>
      </c>
      <c r="D820" t="s">
        <v>671</v>
      </c>
      <c r="E820">
        <v>1752.1173999999999</v>
      </c>
      <c r="F820" t="str">
        <f t="shared" si="15"/>
        <v xml:space="preserve">CREMALLERA </v>
      </c>
      <c r="G820">
        <f>IFERROR(VLOOKUP(Sheet1__2[[#This Row],[NOMBRE]],B:F,5,0),1)</f>
        <v>1</v>
      </c>
    </row>
    <row r="821" spans="1:7">
      <c r="A821">
        <v>6002575</v>
      </c>
      <c r="B821" t="s">
        <v>732</v>
      </c>
      <c r="C821">
        <v>407</v>
      </c>
      <c r="D821" t="s">
        <v>671</v>
      </c>
      <c r="E821">
        <v>1750.4939999999997</v>
      </c>
      <c r="F821" t="str">
        <f t="shared" si="15"/>
        <v xml:space="preserve">CREMALLERA </v>
      </c>
      <c r="G821">
        <f>IFERROR(VLOOKUP(Sheet1__2[[#This Row],[NOMBRE]],B:F,5,0),1)</f>
        <v>1</v>
      </c>
    </row>
    <row r="822" spans="1:7">
      <c r="A822">
        <v>6002940</v>
      </c>
      <c r="B822" t="s">
        <v>733</v>
      </c>
      <c r="C822">
        <v>248</v>
      </c>
      <c r="D822" t="s">
        <v>671</v>
      </c>
      <c r="E822">
        <v>1750</v>
      </c>
      <c r="F822" t="str">
        <f t="shared" si="15"/>
        <v xml:space="preserve">CREMALLERA </v>
      </c>
      <c r="G822">
        <f>IFERROR(VLOOKUP(Sheet1__2[[#This Row],[NOMBRE]],B:F,5,0),1)</f>
        <v>1</v>
      </c>
    </row>
    <row r="823" spans="1:7">
      <c r="A823">
        <v>6002842</v>
      </c>
      <c r="B823" t="s">
        <v>734</v>
      </c>
      <c r="C823">
        <v>54</v>
      </c>
      <c r="D823" t="s">
        <v>671</v>
      </c>
      <c r="E823">
        <v>1746.8150000000001</v>
      </c>
      <c r="F823" t="str">
        <f t="shared" si="15"/>
        <v xml:space="preserve">CREMALLERA </v>
      </c>
      <c r="G823">
        <f>IFERROR(VLOOKUP(Sheet1__2[[#This Row],[NOMBRE]],B:F,5,0),1)</f>
        <v>1</v>
      </c>
    </row>
    <row r="824" spans="1:7">
      <c r="A824">
        <v>7500072</v>
      </c>
      <c r="B824" t="s">
        <v>735</v>
      </c>
      <c r="C824">
        <v>332.58</v>
      </c>
      <c r="D824" t="s">
        <v>519</v>
      </c>
      <c r="E824">
        <v>1730.0049999999999</v>
      </c>
      <c r="F824" t="str">
        <f t="shared" si="15"/>
        <v xml:space="preserve">ENCAJE </v>
      </c>
      <c r="G824">
        <f>IFERROR(VLOOKUP(Sheet1__2[[#This Row],[NOMBRE]],B:F,5,0),1)</f>
        <v>1</v>
      </c>
    </row>
    <row r="825" spans="1:7">
      <c r="A825">
        <v>7500071</v>
      </c>
      <c r="B825" t="s">
        <v>736</v>
      </c>
      <c r="C825">
        <v>378.71</v>
      </c>
      <c r="D825" t="s">
        <v>519</v>
      </c>
      <c r="E825">
        <v>1726.7669999999998</v>
      </c>
      <c r="F825" t="str">
        <f t="shared" si="15"/>
        <v xml:space="preserve">ENCAJE </v>
      </c>
      <c r="G825">
        <f>IFERROR(VLOOKUP(Sheet1__2[[#This Row],[NOMBRE]],B:F,5,0),1)</f>
        <v>1</v>
      </c>
    </row>
    <row r="826" spans="1:7">
      <c r="A826">
        <v>6003027</v>
      </c>
      <c r="B826" t="s">
        <v>737</v>
      </c>
      <c r="C826">
        <v>89</v>
      </c>
      <c r="D826" t="s">
        <v>671</v>
      </c>
      <c r="E826">
        <v>1717.1689999999999</v>
      </c>
      <c r="F826" t="str">
        <f t="shared" si="15"/>
        <v xml:space="preserve">CREMALLERA </v>
      </c>
      <c r="G826">
        <f>IFERROR(VLOOKUP(Sheet1__2[[#This Row],[NOMBRE]],B:F,5,0),1)</f>
        <v>1</v>
      </c>
    </row>
    <row r="827" spans="1:7">
      <c r="A827">
        <v>6001764</v>
      </c>
      <c r="B827" t="s">
        <v>738</v>
      </c>
      <c r="C827">
        <v>5643</v>
      </c>
      <c r="D827" t="s">
        <v>671</v>
      </c>
      <c r="E827">
        <v>1715.3929999999998</v>
      </c>
      <c r="F827" t="str">
        <f t="shared" si="15"/>
        <v xml:space="preserve">CREMALLERA </v>
      </c>
      <c r="G827">
        <f>IFERROR(VLOOKUP(Sheet1__2[[#This Row],[NOMBRE]],B:F,5,0),1)</f>
        <v>1</v>
      </c>
    </row>
    <row r="828" spans="1:7">
      <c r="A828">
        <v>6001791</v>
      </c>
      <c r="B828" t="s">
        <v>739</v>
      </c>
      <c r="C828">
        <v>2812</v>
      </c>
      <c r="D828" t="s">
        <v>671</v>
      </c>
      <c r="E828">
        <v>1710.896</v>
      </c>
      <c r="F828" t="str">
        <f t="shared" si="15"/>
        <v xml:space="preserve">CREMALLERA </v>
      </c>
      <c r="G828">
        <f>IFERROR(VLOOKUP(Sheet1__2[[#This Row],[NOMBRE]],B:F,5,0),1)</f>
        <v>1</v>
      </c>
    </row>
    <row r="829" spans="1:7">
      <c r="A829">
        <v>6002203</v>
      </c>
      <c r="B829" t="s">
        <v>740</v>
      </c>
      <c r="C829">
        <v>1340</v>
      </c>
      <c r="D829" t="s">
        <v>671</v>
      </c>
      <c r="E829">
        <v>1710.896</v>
      </c>
      <c r="F829" t="str">
        <f t="shared" si="15"/>
        <v xml:space="preserve">CREMALLERA </v>
      </c>
      <c r="G829">
        <f>IFERROR(VLOOKUP(Sheet1__2[[#This Row],[NOMBRE]],B:F,5,0),1)</f>
        <v>1</v>
      </c>
    </row>
    <row r="830" spans="1:7">
      <c r="A830">
        <v>6000626</v>
      </c>
      <c r="B830" t="s">
        <v>741</v>
      </c>
      <c r="C830">
        <v>135</v>
      </c>
      <c r="D830" t="s">
        <v>671</v>
      </c>
      <c r="E830">
        <v>1700.8815</v>
      </c>
      <c r="F830" t="str">
        <f t="shared" si="15"/>
        <v xml:space="preserve">CREMALLERA </v>
      </c>
      <c r="G830">
        <f>IFERROR(VLOOKUP(Sheet1__2[[#This Row],[NOMBRE]],B:F,5,0),1)</f>
        <v>1</v>
      </c>
    </row>
    <row r="831" spans="1:7">
      <c r="A831">
        <v>6003012</v>
      </c>
      <c r="B831" t="s">
        <v>744</v>
      </c>
      <c r="C831">
        <v>75</v>
      </c>
      <c r="D831" t="s">
        <v>671</v>
      </c>
      <c r="E831">
        <v>1697.0929999999998</v>
      </c>
      <c r="F831" t="str">
        <f t="shared" si="15"/>
        <v xml:space="preserve">CREMALLERA </v>
      </c>
      <c r="G831">
        <f>IFERROR(VLOOKUP(Sheet1__2[[#This Row],[NOMBRE]],B:F,5,0),1)</f>
        <v>1</v>
      </c>
    </row>
    <row r="832" spans="1:7">
      <c r="A832">
        <v>6000555</v>
      </c>
      <c r="B832" t="s">
        <v>742</v>
      </c>
      <c r="C832">
        <v>0</v>
      </c>
      <c r="D832" t="s">
        <v>671</v>
      </c>
      <c r="E832">
        <v>1696.875</v>
      </c>
      <c r="F832" t="str">
        <f t="shared" si="15"/>
        <v xml:space="preserve">CREMALLERA </v>
      </c>
      <c r="G832">
        <f>IFERROR(VLOOKUP(Sheet1__2[[#This Row],[NOMBRE]],B:F,5,0),1)</f>
        <v>1</v>
      </c>
    </row>
    <row r="833" spans="1:7">
      <c r="A833">
        <v>7500355</v>
      </c>
      <c r="B833" t="s">
        <v>743</v>
      </c>
      <c r="C833">
        <v>2208</v>
      </c>
      <c r="D833" t="s">
        <v>519</v>
      </c>
      <c r="E833">
        <v>1692.0000000000002</v>
      </c>
      <c r="F833" t="str">
        <f t="shared" si="15"/>
        <v xml:space="preserve">ENCAJE </v>
      </c>
      <c r="G833">
        <f>IFERROR(VLOOKUP(Sheet1__2[[#This Row],[NOMBRE]],B:F,5,0),1)</f>
        <v>1</v>
      </c>
    </row>
    <row r="834" spans="1:7">
      <c r="A834">
        <v>6002278</v>
      </c>
      <c r="B834" t="s">
        <v>745</v>
      </c>
      <c r="C834">
        <v>1050</v>
      </c>
      <c r="D834" t="s">
        <v>671</v>
      </c>
      <c r="E834">
        <v>1662.9650000000001</v>
      </c>
      <c r="F834" t="str">
        <f t="shared" si="15"/>
        <v xml:space="preserve">HEBILLA </v>
      </c>
      <c r="G834">
        <f>IFERROR(VLOOKUP(Sheet1__2[[#This Row],[NOMBRE]],B:F,5,0),1)</f>
        <v>1</v>
      </c>
    </row>
    <row r="835" spans="1:7">
      <c r="A835">
        <v>8001721</v>
      </c>
      <c r="B835" t="s">
        <v>746</v>
      </c>
      <c r="C835">
        <v>0</v>
      </c>
      <c r="D835" t="s">
        <v>673</v>
      </c>
      <c r="E835">
        <v>1662.8229999999999</v>
      </c>
      <c r="F835" t="str">
        <f t="shared" si="15"/>
        <v xml:space="preserve">CAJA </v>
      </c>
      <c r="G835">
        <f>IFERROR(VLOOKUP(Sheet1__2[[#This Row],[NOMBRE]],B:F,5,0),1)</f>
        <v>1</v>
      </c>
    </row>
    <row r="836" spans="1:7">
      <c r="A836">
        <v>6001649</v>
      </c>
      <c r="B836" t="s">
        <v>747</v>
      </c>
      <c r="C836">
        <v>28</v>
      </c>
      <c r="D836" t="s">
        <v>671</v>
      </c>
      <c r="E836">
        <v>1658.9642999999999</v>
      </c>
      <c r="F836" t="str">
        <f t="shared" si="15"/>
        <v xml:space="preserve">CREMALLERA </v>
      </c>
      <c r="G836">
        <f>IFERROR(VLOOKUP(Sheet1__2[[#This Row],[NOMBRE]],B:F,5,0),1)</f>
        <v>1</v>
      </c>
    </row>
    <row r="837" spans="1:7">
      <c r="A837">
        <v>6002781</v>
      </c>
      <c r="B837" t="s">
        <v>748</v>
      </c>
      <c r="C837">
        <v>312</v>
      </c>
      <c r="D837" t="s">
        <v>671</v>
      </c>
      <c r="E837">
        <v>1651.7370000000001</v>
      </c>
      <c r="F837" t="str">
        <f t="shared" si="15"/>
        <v xml:space="preserve">CREMALLERA </v>
      </c>
      <c r="G837">
        <f>IFERROR(VLOOKUP(Sheet1__2[[#This Row],[NOMBRE]],B:F,5,0),1)</f>
        <v>1</v>
      </c>
    </row>
    <row r="838" spans="1:7">
      <c r="A838">
        <v>6003011</v>
      </c>
      <c r="B838" t="s">
        <v>716</v>
      </c>
      <c r="C838">
        <v>101</v>
      </c>
      <c r="D838" t="s">
        <v>671</v>
      </c>
      <c r="E838">
        <v>1645.8610000000001</v>
      </c>
      <c r="F838" t="str">
        <f t="shared" si="15"/>
        <v xml:space="preserve">CREMALLERA </v>
      </c>
      <c r="G838">
        <f>IFERROR(VLOOKUP(Sheet1__2[[#This Row],[NOMBRE]],B:F,5,0),1)</f>
        <v>1</v>
      </c>
    </row>
    <row r="839" spans="1:7">
      <c r="A839">
        <v>6002019</v>
      </c>
      <c r="B839" t="s">
        <v>749</v>
      </c>
      <c r="C839">
        <v>0</v>
      </c>
      <c r="D839" t="s">
        <v>671</v>
      </c>
      <c r="E839">
        <v>1621.9815000000001</v>
      </c>
      <c r="F839" t="str">
        <f t="shared" si="15"/>
        <v xml:space="preserve">CREMALLERA </v>
      </c>
      <c r="G839">
        <f>IFERROR(VLOOKUP(Sheet1__2[[#This Row],[NOMBRE]],B:F,5,0),1)</f>
        <v>1</v>
      </c>
    </row>
    <row r="840" spans="1:7">
      <c r="A840">
        <v>6003142</v>
      </c>
      <c r="B840" t="s">
        <v>750</v>
      </c>
      <c r="C840">
        <v>18</v>
      </c>
      <c r="D840" t="s">
        <v>671</v>
      </c>
      <c r="E840">
        <v>1604</v>
      </c>
      <c r="F840" t="str">
        <f t="shared" ref="F840:F903" si="16">IFERROR(IF(LEFT(B840,4)="TELA",LEFT(REPLACE(B840,1,9,""),FIND(" ",REPLACE(B840,1,9,""),1)),LEFT(B840,FIND(" ",B840,1))),0)</f>
        <v xml:space="preserve">CREMALLERA </v>
      </c>
      <c r="G840">
        <f>IFERROR(VLOOKUP(Sheet1__2[[#This Row],[NOMBRE]],B:F,5,0),1)</f>
        <v>1</v>
      </c>
    </row>
    <row r="841" spans="1:7">
      <c r="A841">
        <v>6000625</v>
      </c>
      <c r="B841" t="s">
        <v>751</v>
      </c>
      <c r="C841">
        <v>319</v>
      </c>
      <c r="D841" t="s">
        <v>671</v>
      </c>
      <c r="E841">
        <v>1602.9154000000001</v>
      </c>
      <c r="F841" t="str">
        <f t="shared" si="16"/>
        <v xml:space="preserve">CREMALLERA </v>
      </c>
      <c r="G841">
        <f>IFERROR(VLOOKUP(Sheet1__2[[#This Row],[NOMBRE]],B:F,5,0),1)</f>
        <v>1</v>
      </c>
    </row>
    <row r="842" spans="1:7">
      <c r="A842">
        <v>6002958</v>
      </c>
      <c r="B842" t="s">
        <v>764</v>
      </c>
      <c r="C842">
        <v>100</v>
      </c>
      <c r="D842" t="s">
        <v>671</v>
      </c>
      <c r="E842">
        <v>1588</v>
      </c>
      <c r="F842" t="str">
        <f t="shared" si="16"/>
        <v xml:space="preserve">CREMALLERA </v>
      </c>
      <c r="G842">
        <f>IFERROR(VLOOKUP(Sheet1__2[[#This Row],[NOMBRE]],B:F,5,0),1)</f>
        <v>1</v>
      </c>
    </row>
    <row r="843" spans="1:7">
      <c r="A843">
        <v>6003029</v>
      </c>
      <c r="B843" t="s">
        <v>752</v>
      </c>
      <c r="C843">
        <v>23</v>
      </c>
      <c r="D843" t="s">
        <v>671</v>
      </c>
      <c r="E843">
        <v>1552.348</v>
      </c>
      <c r="F843" t="str">
        <f t="shared" si="16"/>
        <v xml:space="preserve">CREMALLERA </v>
      </c>
      <c r="G843">
        <f>IFERROR(VLOOKUP(Sheet1__2[[#This Row],[NOMBRE]],B:F,5,0),1)</f>
        <v>1</v>
      </c>
    </row>
    <row r="844" spans="1:7">
      <c r="A844">
        <v>6003051</v>
      </c>
      <c r="B844" t="s">
        <v>753</v>
      </c>
      <c r="C844">
        <v>2732.26</v>
      </c>
      <c r="D844" t="s">
        <v>519</v>
      </c>
      <c r="E844">
        <v>1548</v>
      </c>
      <c r="F844" t="str">
        <f t="shared" si="16"/>
        <v xml:space="preserve">ELASTICO </v>
      </c>
      <c r="G844">
        <f>IFERROR(VLOOKUP(Sheet1__2[[#This Row],[NOMBRE]],B:F,5,0),1)</f>
        <v>1</v>
      </c>
    </row>
    <row r="845" spans="1:7">
      <c r="A845">
        <v>7501154</v>
      </c>
      <c r="B845" t="s">
        <v>754</v>
      </c>
      <c r="C845">
        <v>0</v>
      </c>
      <c r="D845" t="s">
        <v>519</v>
      </c>
      <c r="E845">
        <v>1540</v>
      </c>
      <c r="F845" t="str">
        <f t="shared" si="16"/>
        <v xml:space="preserve">ENCAJE </v>
      </c>
      <c r="G845">
        <f>IFERROR(VLOOKUP(Sheet1__2[[#This Row],[NOMBRE]],B:F,5,0),1)</f>
        <v>1</v>
      </c>
    </row>
    <row r="846" spans="1:7">
      <c r="A846">
        <v>7501155</v>
      </c>
      <c r="B846" t="s">
        <v>755</v>
      </c>
      <c r="C846">
        <v>0</v>
      </c>
      <c r="D846" t="s">
        <v>519</v>
      </c>
      <c r="E846">
        <v>1540</v>
      </c>
      <c r="F846" t="str">
        <f t="shared" si="16"/>
        <v xml:space="preserve">ENCAJE </v>
      </c>
      <c r="G846">
        <f>IFERROR(VLOOKUP(Sheet1__2[[#This Row],[NOMBRE]],B:F,5,0),1)</f>
        <v>1</v>
      </c>
    </row>
    <row r="847" spans="1:7">
      <c r="A847">
        <v>7501156</v>
      </c>
      <c r="B847" t="s">
        <v>756</v>
      </c>
      <c r="C847">
        <v>0</v>
      </c>
      <c r="D847" t="s">
        <v>519</v>
      </c>
      <c r="E847">
        <v>1540</v>
      </c>
      <c r="F847" t="str">
        <f t="shared" si="16"/>
        <v xml:space="preserve">ENCAJE </v>
      </c>
      <c r="G847">
        <f>IFERROR(VLOOKUP(Sheet1__2[[#This Row],[NOMBRE]],B:F,5,0),1)</f>
        <v>1</v>
      </c>
    </row>
    <row r="848" spans="1:7">
      <c r="A848">
        <v>7501157</v>
      </c>
      <c r="B848" t="s">
        <v>757</v>
      </c>
      <c r="C848">
        <v>0</v>
      </c>
      <c r="D848" t="s">
        <v>519</v>
      </c>
      <c r="E848">
        <v>1540</v>
      </c>
      <c r="F848" t="str">
        <f t="shared" si="16"/>
        <v xml:space="preserve">ENCAJE </v>
      </c>
      <c r="G848">
        <f>IFERROR(VLOOKUP(Sheet1__2[[#This Row],[NOMBRE]],B:F,5,0),1)</f>
        <v>1</v>
      </c>
    </row>
    <row r="849" spans="1:7">
      <c r="A849">
        <v>7501158</v>
      </c>
      <c r="B849" t="s">
        <v>758</v>
      </c>
      <c r="C849">
        <v>0</v>
      </c>
      <c r="D849" t="s">
        <v>519</v>
      </c>
      <c r="E849">
        <v>1540</v>
      </c>
      <c r="F849" t="str">
        <f t="shared" si="16"/>
        <v xml:space="preserve">ENCAJE </v>
      </c>
      <c r="G849">
        <f>IFERROR(VLOOKUP(Sheet1__2[[#This Row],[NOMBRE]],B:F,5,0),1)</f>
        <v>1</v>
      </c>
    </row>
    <row r="850" spans="1:7">
      <c r="A850">
        <v>7501159</v>
      </c>
      <c r="B850" t="s">
        <v>759</v>
      </c>
      <c r="C850">
        <v>0</v>
      </c>
      <c r="D850" t="s">
        <v>519</v>
      </c>
      <c r="E850">
        <v>1540</v>
      </c>
      <c r="F850" t="str">
        <f t="shared" si="16"/>
        <v xml:space="preserve">ENCAJE </v>
      </c>
      <c r="G850">
        <f>IFERROR(VLOOKUP(Sheet1__2[[#This Row],[NOMBRE]],B:F,5,0),1)</f>
        <v>1</v>
      </c>
    </row>
    <row r="851" spans="1:7">
      <c r="A851">
        <v>6001763</v>
      </c>
      <c r="B851" t="s">
        <v>760</v>
      </c>
      <c r="C851">
        <v>2811</v>
      </c>
      <c r="D851" t="s">
        <v>671</v>
      </c>
      <c r="E851">
        <v>1530.53</v>
      </c>
      <c r="F851" t="str">
        <f t="shared" si="16"/>
        <v xml:space="preserve">CREMALLERA </v>
      </c>
      <c r="G851">
        <f>IFERROR(VLOOKUP(Sheet1__2[[#This Row],[NOMBRE]],B:F,5,0),1)</f>
        <v>1</v>
      </c>
    </row>
    <row r="852" spans="1:7">
      <c r="A852">
        <v>6003089</v>
      </c>
      <c r="B852" t="s">
        <v>761</v>
      </c>
      <c r="C852">
        <v>1010</v>
      </c>
      <c r="D852" t="s">
        <v>671</v>
      </c>
      <c r="E852">
        <v>1526.68</v>
      </c>
      <c r="F852" t="str">
        <f t="shared" si="16"/>
        <v xml:space="preserve">CREMALLERA </v>
      </c>
      <c r="G852">
        <f>IFERROR(VLOOKUP(Sheet1__2[[#This Row],[NOMBRE]],B:F,5,0),1)</f>
        <v>1</v>
      </c>
    </row>
    <row r="853" spans="1:7">
      <c r="A853">
        <v>6003028</v>
      </c>
      <c r="B853" t="s">
        <v>762</v>
      </c>
      <c r="C853">
        <v>0</v>
      </c>
      <c r="D853" t="s">
        <v>671</v>
      </c>
      <c r="E853">
        <v>1502.5600000000002</v>
      </c>
      <c r="F853" t="str">
        <f t="shared" si="16"/>
        <v xml:space="preserve">CREMALLERA </v>
      </c>
      <c r="G853">
        <f>IFERROR(VLOOKUP(Sheet1__2[[#This Row],[NOMBRE]],B:F,5,0),1)</f>
        <v>1</v>
      </c>
    </row>
    <row r="854" spans="1:7">
      <c r="A854">
        <v>6002749</v>
      </c>
      <c r="B854" t="s">
        <v>763</v>
      </c>
      <c r="C854">
        <v>20</v>
      </c>
      <c r="D854" t="s">
        <v>671</v>
      </c>
      <c r="E854">
        <v>1499.3</v>
      </c>
      <c r="F854" t="str">
        <f t="shared" si="16"/>
        <v xml:space="preserve">CREMALLERA </v>
      </c>
      <c r="G854">
        <f>IFERROR(VLOOKUP(Sheet1__2[[#This Row],[NOMBRE]],B:F,5,0),1)</f>
        <v>1</v>
      </c>
    </row>
    <row r="855" spans="1:7">
      <c r="A855">
        <v>6003014</v>
      </c>
      <c r="B855" t="s">
        <v>765</v>
      </c>
      <c r="C855">
        <v>0</v>
      </c>
      <c r="D855" t="s">
        <v>671</v>
      </c>
      <c r="E855">
        <v>1477</v>
      </c>
      <c r="F855" t="str">
        <f t="shared" si="16"/>
        <v xml:space="preserve">CREMALLERA </v>
      </c>
      <c r="G855">
        <f>IFERROR(VLOOKUP(Sheet1__2[[#This Row],[NOMBRE]],B:F,5,0),1)</f>
        <v>1</v>
      </c>
    </row>
    <row r="856" spans="1:7">
      <c r="A856">
        <v>7500782</v>
      </c>
      <c r="B856" t="s">
        <v>766</v>
      </c>
      <c r="C856">
        <v>1583.75</v>
      </c>
      <c r="D856" t="s">
        <v>519</v>
      </c>
      <c r="E856">
        <v>1469.1979999999999</v>
      </c>
      <c r="F856" t="str">
        <f t="shared" si="16"/>
        <v xml:space="preserve">ENCAJE </v>
      </c>
      <c r="G856">
        <f>IFERROR(VLOOKUP(Sheet1__2[[#This Row],[NOMBRE]],B:F,5,0),1)</f>
        <v>1</v>
      </c>
    </row>
    <row r="857" spans="1:7">
      <c r="A857">
        <v>7500777</v>
      </c>
      <c r="B857" t="s">
        <v>767</v>
      </c>
      <c r="C857">
        <v>2092.04</v>
      </c>
      <c r="D857" t="s">
        <v>519</v>
      </c>
      <c r="E857">
        <v>1467.684</v>
      </c>
      <c r="F857" t="str">
        <f t="shared" si="16"/>
        <v xml:space="preserve">ENCAJE </v>
      </c>
      <c r="G857">
        <f>IFERROR(VLOOKUP(Sheet1__2[[#This Row],[NOMBRE]],B:F,5,0),1)</f>
        <v>1</v>
      </c>
    </row>
    <row r="858" spans="1:7">
      <c r="A858">
        <v>6001997</v>
      </c>
      <c r="B858" t="s">
        <v>768</v>
      </c>
      <c r="C858">
        <v>531</v>
      </c>
      <c r="D858" t="s">
        <v>671</v>
      </c>
      <c r="E858">
        <v>1450</v>
      </c>
      <c r="F858" t="str">
        <f t="shared" si="16"/>
        <v xml:space="preserve">CREMALLERA </v>
      </c>
      <c r="G858">
        <f>IFERROR(VLOOKUP(Sheet1__2[[#This Row],[NOMBRE]],B:F,5,0),1)</f>
        <v>1</v>
      </c>
    </row>
    <row r="859" spans="1:7">
      <c r="A859">
        <v>6000688</v>
      </c>
      <c r="B859" t="s">
        <v>774</v>
      </c>
      <c r="C859">
        <v>286.39999999999998</v>
      </c>
      <c r="D859" t="s">
        <v>519</v>
      </c>
      <c r="E859">
        <v>1435.5129999999999</v>
      </c>
      <c r="F859" t="str">
        <f t="shared" si="16"/>
        <v xml:space="preserve">ELASTICO </v>
      </c>
      <c r="G859">
        <f>IFERROR(VLOOKUP(Sheet1__2[[#This Row],[NOMBRE]],B:F,5,0),1)</f>
        <v>1</v>
      </c>
    </row>
    <row r="860" spans="1:7">
      <c r="A860">
        <v>6000758</v>
      </c>
      <c r="B860" t="s">
        <v>769</v>
      </c>
      <c r="C860">
        <v>1427</v>
      </c>
      <c r="D860" t="s">
        <v>671</v>
      </c>
      <c r="E860">
        <v>1420</v>
      </c>
      <c r="F860" t="str">
        <f t="shared" si="16"/>
        <v xml:space="preserve">HEBILLA </v>
      </c>
      <c r="G860">
        <f>IFERROR(VLOOKUP(Sheet1__2[[#This Row],[NOMBRE]],B:F,5,0),1)</f>
        <v>1</v>
      </c>
    </row>
    <row r="861" spans="1:7">
      <c r="A861">
        <v>7500819</v>
      </c>
      <c r="B861" t="s">
        <v>770</v>
      </c>
      <c r="C861">
        <v>411.59</v>
      </c>
      <c r="D861" t="s">
        <v>519</v>
      </c>
      <c r="E861">
        <v>1400</v>
      </c>
      <c r="F861" t="str">
        <f t="shared" si="16"/>
        <v xml:space="preserve">ENCAJE </v>
      </c>
      <c r="G861">
        <f>IFERROR(VLOOKUP(Sheet1__2[[#This Row],[NOMBRE]],B:F,5,0),1)</f>
        <v>1</v>
      </c>
    </row>
    <row r="862" spans="1:7">
      <c r="A862">
        <v>6001850</v>
      </c>
      <c r="B862" t="s">
        <v>771</v>
      </c>
      <c r="C862">
        <v>796</v>
      </c>
      <c r="D862" t="s">
        <v>671</v>
      </c>
      <c r="E862">
        <v>1380.9911999999999</v>
      </c>
      <c r="F862" t="str">
        <f t="shared" si="16"/>
        <v xml:space="preserve">CREMALLERA </v>
      </c>
      <c r="G862">
        <f>IFERROR(VLOOKUP(Sheet1__2[[#This Row],[NOMBRE]],B:F,5,0),1)</f>
        <v>1</v>
      </c>
    </row>
    <row r="863" spans="1:7">
      <c r="A863">
        <v>6001849</v>
      </c>
      <c r="B863" t="s">
        <v>772</v>
      </c>
      <c r="C863">
        <v>111</v>
      </c>
      <c r="D863" t="s">
        <v>671</v>
      </c>
      <c r="E863">
        <v>1379.0720999999999</v>
      </c>
      <c r="F863" t="str">
        <f t="shared" si="16"/>
        <v xml:space="preserve">CREMALLERA </v>
      </c>
      <c r="G863">
        <f>IFERROR(VLOOKUP(Sheet1__2[[#This Row],[NOMBRE]],B:F,5,0),1)</f>
        <v>1</v>
      </c>
    </row>
    <row r="864" spans="1:7">
      <c r="A864">
        <v>6001920</v>
      </c>
      <c r="B864" t="s">
        <v>773</v>
      </c>
      <c r="C864">
        <v>2039</v>
      </c>
      <c r="D864" t="s">
        <v>671</v>
      </c>
      <c r="E864">
        <v>1351.0544</v>
      </c>
      <c r="F864" t="str">
        <f t="shared" si="16"/>
        <v xml:space="preserve">CREMALLERA </v>
      </c>
      <c r="G864">
        <f>IFERROR(VLOOKUP(Sheet1__2[[#This Row],[NOMBRE]],B:F,5,0),1)</f>
        <v>1</v>
      </c>
    </row>
    <row r="865" spans="1:7">
      <c r="A865">
        <v>6003097</v>
      </c>
      <c r="B865" t="s">
        <v>775</v>
      </c>
      <c r="C865">
        <v>182</v>
      </c>
      <c r="D865" t="s">
        <v>671</v>
      </c>
      <c r="E865">
        <v>1337</v>
      </c>
      <c r="F865" t="str">
        <f t="shared" si="16"/>
        <v xml:space="preserve">CORDON </v>
      </c>
      <c r="G865">
        <f>IFERROR(VLOOKUP(Sheet1__2[[#This Row],[NOMBRE]],B:F,5,0),1)</f>
        <v>1</v>
      </c>
    </row>
    <row r="866" spans="1:7">
      <c r="A866">
        <v>6003095</v>
      </c>
      <c r="B866" t="s">
        <v>776</v>
      </c>
      <c r="C866">
        <v>572</v>
      </c>
      <c r="D866" t="s">
        <v>671</v>
      </c>
      <c r="E866">
        <v>1332.8583999999998</v>
      </c>
      <c r="F866" t="str">
        <f t="shared" si="16"/>
        <v xml:space="preserve">CORDON </v>
      </c>
      <c r="G866">
        <f>IFERROR(VLOOKUP(Sheet1__2[[#This Row],[NOMBRE]],B:F,5,0),1)</f>
        <v>1</v>
      </c>
    </row>
    <row r="867" spans="1:7">
      <c r="A867">
        <v>6000699</v>
      </c>
      <c r="B867" t="s">
        <v>777</v>
      </c>
      <c r="C867">
        <v>1194.82</v>
      </c>
      <c r="D867" t="s">
        <v>519</v>
      </c>
      <c r="E867">
        <v>1307.999</v>
      </c>
      <c r="F867" t="str">
        <f t="shared" si="16"/>
        <v xml:space="preserve">ELASTICO </v>
      </c>
      <c r="G867">
        <f>IFERROR(VLOOKUP(Sheet1__2[[#This Row],[NOMBRE]],B:F,5,0),1)</f>
        <v>1</v>
      </c>
    </row>
    <row r="868" spans="1:7">
      <c r="A868">
        <v>7500070</v>
      </c>
      <c r="B868" t="s">
        <v>778</v>
      </c>
      <c r="C868">
        <v>1078.3</v>
      </c>
      <c r="D868" t="s">
        <v>519</v>
      </c>
      <c r="E868">
        <v>1300.8989999999999</v>
      </c>
      <c r="F868" t="str">
        <f t="shared" si="16"/>
        <v xml:space="preserve">ENCAJE </v>
      </c>
      <c r="G868">
        <f>IFERROR(VLOOKUP(Sheet1__2[[#This Row],[NOMBRE]],B:F,5,0),1)</f>
        <v>1</v>
      </c>
    </row>
    <row r="869" spans="1:7">
      <c r="A869">
        <v>6003007</v>
      </c>
      <c r="B869" t="s">
        <v>779</v>
      </c>
      <c r="C869">
        <v>420</v>
      </c>
      <c r="D869" t="s">
        <v>671</v>
      </c>
      <c r="E869">
        <v>1284</v>
      </c>
      <c r="F869" t="str">
        <f t="shared" si="16"/>
        <v xml:space="preserve">CREMALLERA </v>
      </c>
      <c r="G869">
        <f>IFERROR(VLOOKUP(Sheet1__2[[#This Row],[NOMBRE]],B:F,5,0),1)</f>
        <v>1</v>
      </c>
    </row>
    <row r="870" spans="1:7">
      <c r="A870">
        <v>6001996</v>
      </c>
      <c r="B870" t="s">
        <v>780</v>
      </c>
      <c r="C870">
        <v>1609</v>
      </c>
      <c r="D870" t="s">
        <v>671</v>
      </c>
      <c r="E870">
        <v>1283.8658</v>
      </c>
      <c r="F870" t="str">
        <f t="shared" si="16"/>
        <v xml:space="preserve">CREMALLERA </v>
      </c>
      <c r="G870">
        <f>IFERROR(VLOOKUP(Sheet1__2[[#This Row],[NOMBRE]],B:F,5,0),1)</f>
        <v>1</v>
      </c>
    </row>
    <row r="871" spans="1:7">
      <c r="A871">
        <v>6002955</v>
      </c>
      <c r="B871" t="s">
        <v>781</v>
      </c>
      <c r="C871">
        <v>1718.69</v>
      </c>
      <c r="D871" t="s">
        <v>519</v>
      </c>
      <c r="E871">
        <v>1276</v>
      </c>
      <c r="F871" t="str">
        <f t="shared" si="16"/>
        <v xml:space="preserve">FLECO </v>
      </c>
      <c r="G871">
        <f>IFERROR(VLOOKUP(Sheet1__2[[#This Row],[NOMBRE]],B:F,5,0),1)</f>
        <v>1</v>
      </c>
    </row>
    <row r="872" spans="1:7">
      <c r="A872">
        <v>6000680</v>
      </c>
      <c r="B872" t="s">
        <v>782</v>
      </c>
      <c r="C872">
        <v>1131.8599999999999</v>
      </c>
      <c r="D872" t="s">
        <v>519</v>
      </c>
      <c r="E872">
        <v>1254.0013999999999</v>
      </c>
      <c r="F872" t="str">
        <f t="shared" si="16"/>
        <v xml:space="preserve">ELASTICO </v>
      </c>
      <c r="G872">
        <f>IFERROR(VLOOKUP(Sheet1__2[[#This Row],[NOMBRE]],B:F,5,0),1)</f>
        <v>1</v>
      </c>
    </row>
    <row r="873" spans="1:7">
      <c r="A873">
        <v>7500415</v>
      </c>
      <c r="B873" t="s">
        <v>784</v>
      </c>
      <c r="C873">
        <v>2.2000000000000002</v>
      </c>
      <c r="D873" t="s">
        <v>519</v>
      </c>
      <c r="E873">
        <v>1240</v>
      </c>
      <c r="F873" t="str">
        <f t="shared" si="16"/>
        <v xml:space="preserve">ENCAJE </v>
      </c>
      <c r="G873">
        <f>IFERROR(VLOOKUP(Sheet1__2[[#This Row],[NOMBRE]],B:F,5,0),1)</f>
        <v>1</v>
      </c>
    </row>
    <row r="874" spans="1:7">
      <c r="A874">
        <v>7500453</v>
      </c>
      <c r="B874" t="s">
        <v>783</v>
      </c>
      <c r="C874">
        <v>12</v>
      </c>
      <c r="D874" t="s">
        <v>519</v>
      </c>
      <c r="E874">
        <v>1240</v>
      </c>
      <c r="F874" t="str">
        <f t="shared" si="16"/>
        <v xml:space="preserve">ENCAJE </v>
      </c>
      <c r="G874">
        <f>IFERROR(VLOOKUP(Sheet1__2[[#This Row],[NOMBRE]],B:F,5,0),1)</f>
        <v>1</v>
      </c>
    </row>
    <row r="875" spans="1:7">
      <c r="A875">
        <v>6002524</v>
      </c>
      <c r="B875" t="s">
        <v>785</v>
      </c>
      <c r="C875">
        <v>3179</v>
      </c>
      <c r="D875" t="s">
        <v>671</v>
      </c>
      <c r="E875">
        <v>1204.818</v>
      </c>
      <c r="F875" t="str">
        <f t="shared" si="16"/>
        <v xml:space="preserve">CORDON </v>
      </c>
      <c r="G875">
        <f>IFERROR(VLOOKUP(Sheet1__2[[#This Row],[NOMBRE]],B:F,5,0),1)</f>
        <v>1</v>
      </c>
    </row>
    <row r="876" spans="1:7">
      <c r="A876">
        <v>7500023</v>
      </c>
      <c r="B876" t="s">
        <v>786</v>
      </c>
      <c r="C876">
        <v>231.04</v>
      </c>
      <c r="D876" t="s">
        <v>519</v>
      </c>
      <c r="E876">
        <v>1190.0796000000003</v>
      </c>
      <c r="F876" t="str">
        <f t="shared" si="16"/>
        <v xml:space="preserve">ENCAJE </v>
      </c>
      <c r="G876">
        <f>IFERROR(VLOOKUP(Sheet1__2[[#This Row],[NOMBRE]],B:F,5,0),1)</f>
        <v>1</v>
      </c>
    </row>
    <row r="877" spans="1:7">
      <c r="A877">
        <v>6000678</v>
      </c>
      <c r="B877" t="s">
        <v>787</v>
      </c>
      <c r="C877">
        <v>368.09</v>
      </c>
      <c r="D877" t="s">
        <v>519</v>
      </c>
      <c r="E877">
        <v>1170.6783999999998</v>
      </c>
      <c r="F877" t="str">
        <f t="shared" si="16"/>
        <v xml:space="preserve">ELASTICO </v>
      </c>
      <c r="G877">
        <f>IFERROR(VLOOKUP(Sheet1__2[[#This Row],[NOMBRE]],B:F,5,0),1)</f>
        <v>1</v>
      </c>
    </row>
    <row r="878" spans="1:7">
      <c r="A878">
        <v>7501188</v>
      </c>
      <c r="B878" t="s">
        <v>3141</v>
      </c>
      <c r="C878">
        <v>0</v>
      </c>
      <c r="D878" t="s">
        <v>519</v>
      </c>
      <c r="E878">
        <v>1164.0790000000002</v>
      </c>
      <c r="F878" t="str">
        <f t="shared" si="16"/>
        <v xml:space="preserve">ENCAJE </v>
      </c>
      <c r="G878">
        <f>IFERROR(VLOOKUP(Sheet1__2[[#This Row],[NOMBRE]],B:F,5,0),1)</f>
        <v>1</v>
      </c>
    </row>
    <row r="879" spans="1:7">
      <c r="A879">
        <v>6001921</v>
      </c>
      <c r="B879" t="s">
        <v>788</v>
      </c>
      <c r="C879">
        <v>1463</v>
      </c>
      <c r="D879" t="s">
        <v>671</v>
      </c>
      <c r="E879">
        <v>1117.4100000000001</v>
      </c>
      <c r="F879" t="str">
        <f t="shared" si="16"/>
        <v xml:space="preserve">CREMALLERA </v>
      </c>
      <c r="G879">
        <f>IFERROR(VLOOKUP(Sheet1__2[[#This Row],[NOMBRE]],B:F,5,0),1)</f>
        <v>1</v>
      </c>
    </row>
    <row r="880" spans="1:7">
      <c r="A880">
        <v>6001729</v>
      </c>
      <c r="B880" t="s">
        <v>789</v>
      </c>
      <c r="C880">
        <v>0</v>
      </c>
      <c r="D880" t="s">
        <v>671</v>
      </c>
      <c r="E880">
        <v>1116</v>
      </c>
      <c r="F880" t="str">
        <f t="shared" si="16"/>
        <v xml:space="preserve">CREMALLERA </v>
      </c>
      <c r="G880">
        <f>IFERROR(VLOOKUP(Sheet1__2[[#This Row],[NOMBRE]],B:F,5,0),1)</f>
        <v>1</v>
      </c>
    </row>
    <row r="881" spans="1:7">
      <c r="A881">
        <v>6000666</v>
      </c>
      <c r="B881" t="s">
        <v>790</v>
      </c>
      <c r="C881">
        <v>75.78</v>
      </c>
      <c r="D881" t="s">
        <v>519</v>
      </c>
      <c r="E881">
        <v>1115.9277000000002</v>
      </c>
      <c r="F881" t="str">
        <f t="shared" si="16"/>
        <v xml:space="preserve">ELASTICO </v>
      </c>
      <c r="G881">
        <f>IFERROR(VLOOKUP(Sheet1__2[[#This Row],[NOMBRE]],B:F,5,0),1)</f>
        <v>1</v>
      </c>
    </row>
    <row r="882" spans="1:7">
      <c r="A882">
        <v>6001907</v>
      </c>
      <c r="B882" t="s">
        <v>791</v>
      </c>
      <c r="C882">
        <v>392</v>
      </c>
      <c r="D882" t="s">
        <v>671</v>
      </c>
      <c r="E882">
        <v>1113.2653</v>
      </c>
      <c r="F882" t="str">
        <f t="shared" si="16"/>
        <v xml:space="preserve">CREMALLERA </v>
      </c>
      <c r="G882">
        <f>IFERROR(VLOOKUP(Sheet1__2[[#This Row],[NOMBRE]],B:F,5,0),1)</f>
        <v>1</v>
      </c>
    </row>
    <row r="883" spans="1:7">
      <c r="A883">
        <v>6000665</v>
      </c>
      <c r="B883" t="s">
        <v>792</v>
      </c>
      <c r="C883">
        <v>658.89</v>
      </c>
      <c r="D883" t="s">
        <v>519</v>
      </c>
      <c r="E883">
        <v>1110.5646999999999</v>
      </c>
      <c r="F883" t="str">
        <f t="shared" si="16"/>
        <v xml:space="preserve">ELASTICO </v>
      </c>
      <c r="G883">
        <f>IFERROR(VLOOKUP(Sheet1__2[[#This Row],[NOMBRE]],B:F,5,0),1)</f>
        <v>1</v>
      </c>
    </row>
    <row r="884" spans="1:7">
      <c r="A884">
        <v>7500021</v>
      </c>
      <c r="B884" t="s">
        <v>793</v>
      </c>
      <c r="C884">
        <v>481.34</v>
      </c>
      <c r="D884" t="s">
        <v>519</v>
      </c>
      <c r="E884">
        <v>1108.9999</v>
      </c>
      <c r="F884" t="str">
        <f t="shared" si="16"/>
        <v xml:space="preserve">ENCAJE </v>
      </c>
      <c r="G884">
        <f>IFERROR(VLOOKUP(Sheet1__2[[#This Row],[NOMBRE]],B:F,5,0),1)</f>
        <v>1</v>
      </c>
    </row>
    <row r="885" spans="1:7">
      <c r="A885">
        <v>6000612</v>
      </c>
      <c r="B885" t="s">
        <v>794</v>
      </c>
      <c r="C885">
        <v>2009</v>
      </c>
      <c r="D885" t="s">
        <v>671</v>
      </c>
      <c r="E885">
        <v>1107.2340000000002</v>
      </c>
      <c r="F885" t="str">
        <f t="shared" si="16"/>
        <v xml:space="preserve">CREMALLERA </v>
      </c>
      <c r="G885">
        <f>IFERROR(VLOOKUP(Sheet1__2[[#This Row],[NOMBRE]],B:F,5,0),1)</f>
        <v>1</v>
      </c>
    </row>
    <row r="886" spans="1:7">
      <c r="A886">
        <v>7501160</v>
      </c>
      <c r="B886" t="s">
        <v>795</v>
      </c>
      <c r="C886">
        <v>0</v>
      </c>
      <c r="D886" t="s">
        <v>519</v>
      </c>
      <c r="E886">
        <v>1100</v>
      </c>
      <c r="F886" t="str">
        <f t="shared" si="16"/>
        <v xml:space="preserve">ENCAJE </v>
      </c>
      <c r="G886">
        <f>IFERROR(VLOOKUP(Sheet1__2[[#This Row],[NOMBRE]],B:F,5,0),1)</f>
        <v>1</v>
      </c>
    </row>
    <row r="887" spans="1:7">
      <c r="A887">
        <v>7501161</v>
      </c>
      <c r="B887" t="s">
        <v>796</v>
      </c>
      <c r="C887">
        <v>0</v>
      </c>
      <c r="D887" t="s">
        <v>519</v>
      </c>
      <c r="E887">
        <v>1100</v>
      </c>
      <c r="F887" t="str">
        <f t="shared" si="16"/>
        <v xml:space="preserve">ENCAJE </v>
      </c>
      <c r="G887">
        <f>IFERROR(VLOOKUP(Sheet1__2[[#This Row],[NOMBRE]],B:F,5,0),1)</f>
        <v>1</v>
      </c>
    </row>
    <row r="888" spans="1:7">
      <c r="A888">
        <v>7501162</v>
      </c>
      <c r="B888" t="s">
        <v>797</v>
      </c>
      <c r="C888">
        <v>0</v>
      </c>
      <c r="D888" t="s">
        <v>519</v>
      </c>
      <c r="E888">
        <v>1100</v>
      </c>
      <c r="F888" t="str">
        <f t="shared" si="16"/>
        <v xml:space="preserve">ENCAJE </v>
      </c>
      <c r="G888">
        <f>IFERROR(VLOOKUP(Sheet1__2[[#This Row],[NOMBRE]],B:F,5,0),1)</f>
        <v>1</v>
      </c>
    </row>
    <row r="889" spans="1:7">
      <c r="A889">
        <v>7501163</v>
      </c>
      <c r="B889" t="s">
        <v>798</v>
      </c>
      <c r="C889">
        <v>0</v>
      </c>
      <c r="D889" t="s">
        <v>519</v>
      </c>
      <c r="E889">
        <v>1100</v>
      </c>
      <c r="F889" t="str">
        <f t="shared" si="16"/>
        <v xml:space="preserve">ENCAJE </v>
      </c>
      <c r="G889">
        <f>IFERROR(VLOOKUP(Sheet1__2[[#This Row],[NOMBRE]],B:F,5,0),1)</f>
        <v>1</v>
      </c>
    </row>
    <row r="890" spans="1:7">
      <c r="A890">
        <v>6003056</v>
      </c>
      <c r="B890" t="s">
        <v>799</v>
      </c>
      <c r="C890">
        <v>1897</v>
      </c>
      <c r="D890" t="s">
        <v>671</v>
      </c>
      <c r="E890">
        <v>1066</v>
      </c>
      <c r="F890" t="str">
        <f t="shared" si="16"/>
        <v xml:space="preserve">HEBILLA </v>
      </c>
      <c r="G890">
        <f>IFERROR(VLOOKUP(Sheet1__2[[#This Row],[NOMBRE]],B:F,5,0),1)</f>
        <v>1</v>
      </c>
    </row>
    <row r="891" spans="1:7">
      <c r="A891">
        <v>6000771</v>
      </c>
      <c r="B891" t="s">
        <v>800</v>
      </c>
      <c r="C891">
        <v>378.12</v>
      </c>
      <c r="D891" t="s">
        <v>519</v>
      </c>
      <c r="E891">
        <v>1065.9976000000001</v>
      </c>
      <c r="F891" t="str">
        <f t="shared" si="16"/>
        <v xml:space="preserve">HILADILLO </v>
      </c>
      <c r="G891">
        <f>IFERROR(VLOOKUP(Sheet1__2[[#This Row],[NOMBRE]],B:F,5,0),1)</f>
        <v>1</v>
      </c>
    </row>
    <row r="892" spans="1:7">
      <c r="A892">
        <v>6000618</v>
      </c>
      <c r="B892" t="s">
        <v>801</v>
      </c>
      <c r="C892">
        <v>6347</v>
      </c>
      <c r="D892" t="s">
        <v>671</v>
      </c>
      <c r="E892">
        <v>1058.9975999999999</v>
      </c>
      <c r="F892" t="str">
        <f t="shared" si="16"/>
        <v xml:space="preserve">CREMALLERA </v>
      </c>
      <c r="G892">
        <f>IFERROR(VLOOKUP(Sheet1__2[[#This Row],[NOMBRE]],B:F,5,0),1)</f>
        <v>1</v>
      </c>
    </row>
    <row r="893" spans="1:7">
      <c r="A893">
        <v>7500019</v>
      </c>
      <c r="B893" t="s">
        <v>802</v>
      </c>
      <c r="C893">
        <v>360</v>
      </c>
      <c r="D893" t="s">
        <v>519</v>
      </c>
      <c r="E893">
        <v>1057</v>
      </c>
      <c r="F893" t="str">
        <f t="shared" si="16"/>
        <v xml:space="preserve">ENCAJE </v>
      </c>
      <c r="G893">
        <f>IFERROR(VLOOKUP(Sheet1__2[[#This Row],[NOMBRE]],B:F,5,0),1)</f>
        <v>1</v>
      </c>
    </row>
    <row r="894" spans="1:7">
      <c r="A894">
        <v>7500107</v>
      </c>
      <c r="B894" t="s">
        <v>803</v>
      </c>
      <c r="C894">
        <v>1042.67</v>
      </c>
      <c r="D894" t="s">
        <v>519</v>
      </c>
      <c r="E894">
        <v>993.99910000000011</v>
      </c>
      <c r="F894" t="str">
        <f t="shared" si="16"/>
        <v xml:space="preserve">ENCAJE </v>
      </c>
      <c r="G894">
        <f>IFERROR(VLOOKUP(Sheet1__2[[#This Row],[NOMBRE]],B:F,5,0),1)</f>
        <v>1</v>
      </c>
    </row>
    <row r="895" spans="1:7">
      <c r="A895">
        <v>6000466</v>
      </c>
      <c r="B895" t="s">
        <v>804</v>
      </c>
      <c r="C895">
        <v>1613</v>
      </c>
      <c r="D895" t="s">
        <v>671</v>
      </c>
      <c r="E895">
        <v>981.76299999999992</v>
      </c>
      <c r="F895" t="str">
        <f t="shared" si="16"/>
        <v xml:space="preserve">CREMALLERA </v>
      </c>
      <c r="G895">
        <f>IFERROR(VLOOKUP(Sheet1__2[[#This Row],[NOMBRE]],B:F,5,0),1)</f>
        <v>1</v>
      </c>
    </row>
    <row r="896" spans="1:7">
      <c r="A896">
        <v>6001654</v>
      </c>
      <c r="B896" t="s">
        <v>805</v>
      </c>
      <c r="C896">
        <v>1732.1</v>
      </c>
      <c r="D896" t="s">
        <v>519</v>
      </c>
      <c r="E896">
        <v>979.92089999999996</v>
      </c>
      <c r="F896" t="str">
        <f t="shared" si="16"/>
        <v xml:space="preserve">ELASTICO </v>
      </c>
      <c r="G896">
        <f>IFERROR(VLOOKUP(Sheet1__2[[#This Row],[NOMBRE]],B:F,5,0),1)</f>
        <v>1</v>
      </c>
    </row>
    <row r="897" spans="1:7">
      <c r="A897">
        <v>6001751</v>
      </c>
      <c r="B897" t="s">
        <v>806</v>
      </c>
      <c r="C897">
        <v>1770.5</v>
      </c>
      <c r="D897" t="s">
        <v>519</v>
      </c>
      <c r="E897">
        <v>974.99970000000008</v>
      </c>
      <c r="F897" t="str">
        <f t="shared" si="16"/>
        <v xml:space="preserve">FLECO </v>
      </c>
      <c r="G897">
        <f>IFERROR(VLOOKUP(Sheet1__2[[#This Row],[NOMBRE]],B:F,5,0),1)</f>
        <v>1</v>
      </c>
    </row>
    <row r="898" spans="1:7">
      <c r="A898">
        <v>6003006</v>
      </c>
      <c r="B898" t="s">
        <v>807</v>
      </c>
      <c r="C898">
        <v>48032.68</v>
      </c>
      <c r="D898" t="s">
        <v>519</v>
      </c>
      <c r="E898">
        <v>954.28100000000006</v>
      </c>
      <c r="F898" t="str">
        <f t="shared" si="16"/>
        <v xml:space="preserve">ELASTICO </v>
      </c>
      <c r="G898">
        <f>IFERROR(VLOOKUP(Sheet1__2[[#This Row],[NOMBRE]],B:F,5,0),1)</f>
        <v>1</v>
      </c>
    </row>
    <row r="899" spans="1:7">
      <c r="A899">
        <v>6001774</v>
      </c>
      <c r="B899" t="s">
        <v>808</v>
      </c>
      <c r="C899">
        <v>1429</v>
      </c>
      <c r="D899" t="s">
        <v>671</v>
      </c>
      <c r="E899">
        <v>940.96639999999991</v>
      </c>
      <c r="F899" t="str">
        <f t="shared" si="16"/>
        <v xml:space="preserve">CREMALLERA </v>
      </c>
      <c r="G899">
        <f>IFERROR(VLOOKUP(Sheet1__2[[#This Row],[NOMBRE]],B:F,5,0),1)</f>
        <v>1</v>
      </c>
    </row>
    <row r="900" spans="1:7">
      <c r="A900">
        <v>6001792</v>
      </c>
      <c r="B900" t="s">
        <v>809</v>
      </c>
      <c r="C900">
        <v>3897</v>
      </c>
      <c r="D900" t="s">
        <v>671</v>
      </c>
      <c r="E900">
        <v>920.26280000000008</v>
      </c>
      <c r="F900" t="str">
        <f t="shared" si="16"/>
        <v xml:space="preserve">CREMALLERA </v>
      </c>
      <c r="G900">
        <f>IFERROR(VLOOKUP(Sheet1__2[[#This Row],[NOMBRE]],B:F,5,0),1)</f>
        <v>1</v>
      </c>
    </row>
    <row r="901" spans="1:7">
      <c r="A901">
        <v>7500054</v>
      </c>
      <c r="B901" t="s">
        <v>810</v>
      </c>
      <c r="C901">
        <v>881.84</v>
      </c>
      <c r="D901" t="s">
        <v>519</v>
      </c>
      <c r="E901">
        <v>918.84130000000005</v>
      </c>
      <c r="F901" t="str">
        <f t="shared" si="16"/>
        <v xml:space="preserve">ENCAJE </v>
      </c>
      <c r="G901">
        <f>IFERROR(VLOOKUP(Sheet1__2[[#This Row],[NOMBRE]],B:F,5,0),1)</f>
        <v>1</v>
      </c>
    </row>
    <row r="902" spans="1:7">
      <c r="A902">
        <v>6002386</v>
      </c>
      <c r="B902" t="s">
        <v>812</v>
      </c>
      <c r="C902">
        <v>1121.49</v>
      </c>
      <c r="D902" t="s">
        <v>519</v>
      </c>
      <c r="E902">
        <v>909.99900000000002</v>
      </c>
      <c r="F902" t="str">
        <f t="shared" si="16"/>
        <v xml:space="preserve">ELASTICO </v>
      </c>
      <c r="G902">
        <f>IFERROR(VLOOKUP(Sheet1__2[[#This Row],[NOMBRE]],B:F,5,0),1)</f>
        <v>1</v>
      </c>
    </row>
    <row r="903" spans="1:7">
      <c r="A903">
        <v>6002444</v>
      </c>
      <c r="B903" t="s">
        <v>814</v>
      </c>
      <c r="C903">
        <v>2128</v>
      </c>
      <c r="D903" t="s">
        <v>519</v>
      </c>
      <c r="E903">
        <v>900</v>
      </c>
      <c r="F903" t="str">
        <f t="shared" si="16"/>
        <v xml:space="preserve">ENCAJE </v>
      </c>
      <c r="G903">
        <f>IFERROR(VLOOKUP(Sheet1__2[[#This Row],[NOMBRE]],B:F,5,0),1)</f>
        <v>1</v>
      </c>
    </row>
    <row r="904" spans="1:7">
      <c r="A904">
        <v>6002445</v>
      </c>
      <c r="B904" t="s">
        <v>813</v>
      </c>
      <c r="C904">
        <v>1557.4</v>
      </c>
      <c r="D904" t="s">
        <v>519</v>
      </c>
      <c r="E904">
        <v>900</v>
      </c>
      <c r="F904" t="str">
        <f t="shared" ref="F904:F967" si="17">IFERROR(IF(LEFT(B904,4)="TELA",LEFT(REPLACE(B904,1,9,""),FIND(" ",REPLACE(B904,1,9,""),1)),LEFT(B904,FIND(" ",B904,1))),0)</f>
        <v xml:space="preserve">ENCAJE </v>
      </c>
      <c r="G904">
        <f>IFERROR(VLOOKUP(Sheet1__2[[#This Row],[NOMBRE]],B:F,5,0),1)</f>
        <v>1</v>
      </c>
    </row>
    <row r="905" spans="1:7">
      <c r="A905">
        <v>6001892</v>
      </c>
      <c r="B905" t="s">
        <v>815</v>
      </c>
      <c r="C905">
        <v>6638.25</v>
      </c>
      <c r="D905" t="s">
        <v>519</v>
      </c>
      <c r="E905">
        <v>894.41399999999987</v>
      </c>
      <c r="F905" t="str">
        <f t="shared" si="17"/>
        <v xml:space="preserve">ELASTICO </v>
      </c>
      <c r="G905">
        <f>IFERROR(VLOOKUP(Sheet1__2[[#This Row],[NOMBRE]],B:F,5,0),1)</f>
        <v>1</v>
      </c>
    </row>
    <row r="906" spans="1:7">
      <c r="A906">
        <v>6002100</v>
      </c>
      <c r="B906" t="s">
        <v>811</v>
      </c>
      <c r="C906">
        <v>250.81</v>
      </c>
      <c r="D906" t="s">
        <v>519</v>
      </c>
      <c r="E906">
        <v>868.91270000000009</v>
      </c>
      <c r="F906" t="str">
        <f t="shared" si="17"/>
        <v xml:space="preserve">ELASTICO </v>
      </c>
      <c r="G906">
        <f>IFERROR(VLOOKUP(Sheet1__2[[#This Row],[NOMBRE]],B:F,5,0),1)</f>
        <v>1</v>
      </c>
    </row>
    <row r="907" spans="1:7">
      <c r="A907">
        <v>6001652</v>
      </c>
      <c r="B907" t="s">
        <v>816</v>
      </c>
      <c r="C907">
        <v>1773.5</v>
      </c>
      <c r="D907" t="s">
        <v>519</v>
      </c>
      <c r="E907">
        <v>850</v>
      </c>
      <c r="F907" t="str">
        <f t="shared" si="17"/>
        <v xml:space="preserve">ELASTICO </v>
      </c>
      <c r="G907">
        <f>IFERROR(VLOOKUP(Sheet1__2[[#This Row],[NOMBRE]],B:F,5,0),1)</f>
        <v>1</v>
      </c>
    </row>
    <row r="908" spans="1:7">
      <c r="A908">
        <v>6002698</v>
      </c>
      <c r="B908" t="s">
        <v>817</v>
      </c>
      <c r="C908">
        <v>1086.5</v>
      </c>
      <c r="D908" t="s">
        <v>519</v>
      </c>
      <c r="E908">
        <v>849.70640000000003</v>
      </c>
      <c r="F908" t="str">
        <f t="shared" si="17"/>
        <v xml:space="preserve">HILADILLO </v>
      </c>
      <c r="G908">
        <f>IFERROR(VLOOKUP(Sheet1__2[[#This Row],[NOMBRE]],B:F,5,0),1)</f>
        <v>1</v>
      </c>
    </row>
    <row r="909" spans="1:7">
      <c r="A909">
        <v>6000007</v>
      </c>
      <c r="B909" t="s">
        <v>818</v>
      </c>
      <c r="C909">
        <v>1202</v>
      </c>
      <c r="D909" t="s">
        <v>671</v>
      </c>
      <c r="E909">
        <v>834.83649999999989</v>
      </c>
      <c r="F909" t="str">
        <f t="shared" si="17"/>
        <v xml:space="preserve">ADORNO </v>
      </c>
      <c r="G909">
        <f>IFERROR(VLOOKUP(Sheet1__2[[#This Row],[NOMBRE]],B:F,5,0),1)</f>
        <v>1</v>
      </c>
    </row>
    <row r="910" spans="1:7">
      <c r="A910">
        <v>7500449</v>
      </c>
      <c r="B910" t="s">
        <v>819</v>
      </c>
      <c r="C910">
        <v>206.97</v>
      </c>
      <c r="D910" t="s">
        <v>519</v>
      </c>
      <c r="E910">
        <v>828.48720000000003</v>
      </c>
      <c r="F910" t="str">
        <f t="shared" si="17"/>
        <v xml:space="preserve">ENCAJE </v>
      </c>
      <c r="G910">
        <f>IFERROR(VLOOKUP(Sheet1__2[[#This Row],[NOMBRE]],B:F,5,0),1)</f>
        <v>1</v>
      </c>
    </row>
    <row r="911" spans="1:7">
      <c r="A911">
        <v>7500039</v>
      </c>
      <c r="B911" t="s">
        <v>820</v>
      </c>
      <c r="C911">
        <v>273.45999999999998</v>
      </c>
      <c r="D911" t="s">
        <v>519</v>
      </c>
      <c r="E911">
        <v>819.99929999999995</v>
      </c>
      <c r="F911" t="str">
        <f t="shared" si="17"/>
        <v xml:space="preserve">ENCAJE </v>
      </c>
      <c r="G911">
        <f>IFERROR(VLOOKUP(Sheet1__2[[#This Row],[NOMBRE]],B:F,5,0),1)</f>
        <v>1</v>
      </c>
    </row>
    <row r="912" spans="1:7">
      <c r="A912">
        <v>6002919</v>
      </c>
      <c r="B912" t="s">
        <v>821</v>
      </c>
      <c r="C912">
        <v>6569.5</v>
      </c>
      <c r="D912" t="s">
        <v>519</v>
      </c>
      <c r="E912">
        <v>810</v>
      </c>
      <c r="F912" t="str">
        <f t="shared" si="17"/>
        <v xml:space="preserve">FLECO </v>
      </c>
      <c r="G912">
        <f>IFERROR(VLOOKUP(Sheet1__2[[#This Row],[NOMBRE]],B:F,5,0),1)</f>
        <v>1</v>
      </c>
    </row>
    <row r="913" spans="1:7">
      <c r="A913">
        <v>6000691</v>
      </c>
      <c r="B913" t="s">
        <v>822</v>
      </c>
      <c r="C913">
        <v>897.42</v>
      </c>
      <c r="D913" t="s">
        <v>519</v>
      </c>
      <c r="E913">
        <v>801.38289999999995</v>
      </c>
      <c r="F913" t="str">
        <f t="shared" si="17"/>
        <v xml:space="preserve">ELASTICO </v>
      </c>
      <c r="G913">
        <f>IFERROR(VLOOKUP(Sheet1__2[[#This Row],[NOMBRE]],B:F,5,0),1)</f>
        <v>1</v>
      </c>
    </row>
    <row r="914" spans="1:7">
      <c r="A914">
        <v>7500454</v>
      </c>
      <c r="B914" t="s">
        <v>823</v>
      </c>
      <c r="C914">
        <v>951.94</v>
      </c>
      <c r="D914" t="s">
        <v>519</v>
      </c>
      <c r="E914">
        <v>800</v>
      </c>
      <c r="F914" t="str">
        <f t="shared" si="17"/>
        <v xml:space="preserve">ENCAJE </v>
      </c>
      <c r="G914">
        <f>IFERROR(VLOOKUP(Sheet1__2[[#This Row],[NOMBRE]],B:F,5,0),1)</f>
        <v>1</v>
      </c>
    </row>
    <row r="915" spans="1:7">
      <c r="A915">
        <v>7500545</v>
      </c>
      <c r="B915" t="s">
        <v>824</v>
      </c>
      <c r="C915">
        <v>991.11</v>
      </c>
      <c r="D915" t="s">
        <v>519</v>
      </c>
      <c r="E915">
        <v>800</v>
      </c>
      <c r="F915" t="str">
        <f t="shared" si="17"/>
        <v xml:space="preserve">ENCAJE </v>
      </c>
      <c r="G915">
        <f>IFERROR(VLOOKUP(Sheet1__2[[#This Row],[NOMBRE]],B:F,5,0),1)</f>
        <v>1</v>
      </c>
    </row>
    <row r="916" spans="1:7">
      <c r="A916">
        <v>6001723</v>
      </c>
      <c r="B916" t="s">
        <v>825</v>
      </c>
      <c r="C916">
        <v>39</v>
      </c>
      <c r="D916" t="s">
        <v>671</v>
      </c>
      <c r="E916">
        <v>797.58969999999999</v>
      </c>
      <c r="F916" t="str">
        <f t="shared" si="17"/>
        <v xml:space="preserve">CREMALLERA </v>
      </c>
      <c r="G916">
        <f>IFERROR(VLOOKUP(Sheet1__2[[#This Row],[NOMBRE]],B:F,5,0),1)</f>
        <v>1</v>
      </c>
    </row>
    <row r="917" spans="1:7">
      <c r="A917">
        <v>6002233</v>
      </c>
      <c r="B917" t="s">
        <v>826</v>
      </c>
      <c r="C917">
        <v>1460</v>
      </c>
      <c r="D917" t="s">
        <v>671</v>
      </c>
      <c r="E917">
        <v>780.26029999999992</v>
      </c>
      <c r="F917" t="str">
        <f t="shared" si="17"/>
        <v xml:space="preserve">CREMALLERA </v>
      </c>
      <c r="G917">
        <f>IFERROR(VLOOKUP(Sheet1__2[[#This Row],[NOMBRE]],B:F,5,0),1)</f>
        <v>1</v>
      </c>
    </row>
    <row r="918" spans="1:7">
      <c r="A918">
        <v>7500271</v>
      </c>
      <c r="B918" t="s">
        <v>827</v>
      </c>
      <c r="C918">
        <v>30</v>
      </c>
      <c r="D918" t="s">
        <v>519</v>
      </c>
      <c r="E918">
        <v>769.13329999999996</v>
      </c>
      <c r="F918" t="str">
        <f t="shared" si="17"/>
        <v xml:space="preserve">ENCAJE </v>
      </c>
      <c r="G918">
        <f>IFERROR(VLOOKUP(Sheet1__2[[#This Row],[NOMBRE]],B:F,5,0),1)</f>
        <v>1</v>
      </c>
    </row>
    <row r="919" spans="1:7">
      <c r="A919">
        <v>7500270</v>
      </c>
      <c r="B919" t="s">
        <v>828</v>
      </c>
      <c r="C919">
        <v>1288.3800000000001</v>
      </c>
      <c r="D919" t="s">
        <v>519</v>
      </c>
      <c r="E919">
        <v>768.99979999999994</v>
      </c>
      <c r="F919" t="str">
        <f t="shared" si="17"/>
        <v xml:space="preserve">ENCAJE </v>
      </c>
      <c r="G919">
        <f>IFERROR(VLOOKUP(Sheet1__2[[#This Row],[NOMBRE]],B:F,5,0),1)</f>
        <v>1</v>
      </c>
    </row>
    <row r="920" spans="1:7">
      <c r="A920">
        <v>6002234</v>
      </c>
      <c r="B920" t="s">
        <v>829</v>
      </c>
      <c r="C920">
        <v>2717</v>
      </c>
      <c r="D920" t="s">
        <v>671</v>
      </c>
      <c r="E920">
        <v>761.94590000000005</v>
      </c>
      <c r="F920" t="str">
        <f t="shared" si="17"/>
        <v xml:space="preserve">CREMALLERA </v>
      </c>
      <c r="G920">
        <f>IFERROR(VLOOKUP(Sheet1__2[[#This Row],[NOMBRE]],B:F,5,0),1)</f>
        <v>1</v>
      </c>
    </row>
    <row r="921" spans="1:7">
      <c r="A921">
        <v>6002236</v>
      </c>
      <c r="B921" t="s">
        <v>830</v>
      </c>
      <c r="C921">
        <v>240</v>
      </c>
      <c r="D921" t="s">
        <v>671</v>
      </c>
      <c r="E921">
        <v>756.95830000000001</v>
      </c>
      <c r="F921" t="str">
        <f t="shared" si="17"/>
        <v xml:space="preserve">CREMALLERA </v>
      </c>
      <c r="G921">
        <f>IFERROR(VLOOKUP(Sheet1__2[[#This Row],[NOMBRE]],B:F,5,0),1)</f>
        <v>1</v>
      </c>
    </row>
    <row r="922" spans="1:7">
      <c r="A922">
        <v>7500080</v>
      </c>
      <c r="B922" t="s">
        <v>832</v>
      </c>
      <c r="C922">
        <v>638.88</v>
      </c>
      <c r="D922" t="s">
        <v>519</v>
      </c>
      <c r="E922">
        <v>743.8078999999999</v>
      </c>
      <c r="F922" t="str">
        <f t="shared" si="17"/>
        <v xml:space="preserve">ENCAJE </v>
      </c>
      <c r="G922">
        <f>IFERROR(VLOOKUP(Sheet1__2[[#This Row],[NOMBRE]],B:F,5,0),1)</f>
        <v>1</v>
      </c>
    </row>
    <row r="923" spans="1:7">
      <c r="A923">
        <v>6001637</v>
      </c>
      <c r="B923" t="s">
        <v>833</v>
      </c>
      <c r="C923">
        <v>1270</v>
      </c>
      <c r="D923" t="s">
        <v>519</v>
      </c>
      <c r="E923">
        <v>740.00789999999995</v>
      </c>
      <c r="F923" t="str">
        <f t="shared" si="17"/>
        <v xml:space="preserve">CINTA </v>
      </c>
      <c r="G923">
        <f>IFERROR(VLOOKUP(Sheet1__2[[#This Row],[NOMBRE]],B:F,5,0),1)</f>
        <v>1</v>
      </c>
    </row>
    <row r="924" spans="1:7">
      <c r="A924">
        <v>6001778</v>
      </c>
      <c r="B924" t="s">
        <v>834</v>
      </c>
      <c r="C924">
        <v>2331</v>
      </c>
      <c r="D924" t="s">
        <v>671</v>
      </c>
      <c r="E924">
        <v>733.00990000000002</v>
      </c>
      <c r="F924" t="str">
        <f t="shared" si="17"/>
        <v xml:space="preserve">OJALETE </v>
      </c>
      <c r="G924">
        <f>IFERROR(VLOOKUP(Sheet1__2[[#This Row],[NOMBRE]],B:F,5,0),1)</f>
        <v>1</v>
      </c>
    </row>
    <row r="925" spans="1:7">
      <c r="A925">
        <v>6001961</v>
      </c>
      <c r="B925" t="s">
        <v>835</v>
      </c>
      <c r="C925">
        <v>0.66</v>
      </c>
      <c r="D925" t="s">
        <v>519</v>
      </c>
      <c r="E925">
        <v>727.2727000000001</v>
      </c>
      <c r="F925" t="str">
        <f t="shared" si="17"/>
        <v xml:space="preserve">HILADILLO </v>
      </c>
      <c r="G925">
        <f>IFERROR(VLOOKUP(Sheet1__2[[#This Row],[NOMBRE]],B:F,5,0),1)</f>
        <v>1</v>
      </c>
    </row>
    <row r="926" spans="1:7">
      <c r="A926">
        <v>6000788</v>
      </c>
      <c r="B926" t="s">
        <v>836</v>
      </c>
      <c r="C926">
        <v>196.76</v>
      </c>
      <c r="D926" t="s">
        <v>519</v>
      </c>
      <c r="E926">
        <v>724.0139999999999</v>
      </c>
      <c r="F926" t="str">
        <f t="shared" si="17"/>
        <v xml:space="preserve">HILADILLO </v>
      </c>
      <c r="G926">
        <f>IFERROR(VLOOKUP(Sheet1__2[[#This Row],[NOMBRE]],B:F,5,0),1)</f>
        <v>1</v>
      </c>
    </row>
    <row r="927" spans="1:7">
      <c r="A927">
        <v>6002229</v>
      </c>
      <c r="B927" t="s">
        <v>831</v>
      </c>
      <c r="C927">
        <v>1541</v>
      </c>
      <c r="D927" t="s">
        <v>671</v>
      </c>
      <c r="E927">
        <v>688.84429999999998</v>
      </c>
      <c r="F927" t="str">
        <f t="shared" si="17"/>
        <v xml:space="preserve">CREMALLERA </v>
      </c>
      <c r="G927">
        <f>IFERROR(VLOOKUP(Sheet1__2[[#This Row],[NOMBRE]],B:F,5,0),1)</f>
        <v>1</v>
      </c>
    </row>
    <row r="928" spans="1:7">
      <c r="A928">
        <v>6002413</v>
      </c>
      <c r="B928" t="s">
        <v>839</v>
      </c>
      <c r="C928">
        <v>430.2</v>
      </c>
      <c r="D928" t="s">
        <v>519</v>
      </c>
      <c r="E928">
        <v>686.82710000000009</v>
      </c>
      <c r="F928" t="str">
        <f t="shared" si="17"/>
        <v xml:space="preserve">CORDON </v>
      </c>
      <c r="G928">
        <f>IFERROR(VLOOKUP(Sheet1__2[[#This Row],[NOMBRE]],B:F,5,0),1)</f>
        <v>1</v>
      </c>
    </row>
    <row r="929" spans="1:7">
      <c r="A929">
        <v>6002230</v>
      </c>
      <c r="B929" t="s">
        <v>837</v>
      </c>
      <c r="C929">
        <v>7704</v>
      </c>
      <c r="D929" t="s">
        <v>671</v>
      </c>
      <c r="E929">
        <v>685.08159999999998</v>
      </c>
      <c r="F929" t="str">
        <f t="shared" si="17"/>
        <v xml:space="preserve">CREMALLERA </v>
      </c>
      <c r="G929">
        <f>IFERROR(VLOOKUP(Sheet1__2[[#This Row],[NOMBRE]],B:F,5,0),1)</f>
        <v>1</v>
      </c>
    </row>
    <row r="930" spans="1:7">
      <c r="A930">
        <v>6000784</v>
      </c>
      <c r="B930" t="s">
        <v>840</v>
      </c>
      <c r="C930">
        <v>1302</v>
      </c>
      <c r="D930" t="s">
        <v>519</v>
      </c>
      <c r="E930">
        <v>684.99919999999997</v>
      </c>
      <c r="F930" t="str">
        <f t="shared" si="17"/>
        <v xml:space="preserve">HILADILLO </v>
      </c>
      <c r="G930">
        <f>IFERROR(VLOOKUP(Sheet1__2[[#This Row],[NOMBRE]],B:F,5,0),1)</f>
        <v>1</v>
      </c>
    </row>
    <row r="931" spans="1:7">
      <c r="A931">
        <v>6001887</v>
      </c>
      <c r="B931" t="s">
        <v>841</v>
      </c>
      <c r="C931">
        <v>1372</v>
      </c>
      <c r="D931" t="s">
        <v>671</v>
      </c>
      <c r="E931">
        <v>680</v>
      </c>
      <c r="F931" t="str">
        <f t="shared" si="17"/>
        <v xml:space="preserve">CREMALLERA </v>
      </c>
      <c r="G931">
        <f>IFERROR(VLOOKUP(Sheet1__2[[#This Row],[NOMBRE]],B:F,5,0),1)</f>
        <v>1</v>
      </c>
    </row>
    <row r="932" spans="1:7">
      <c r="A932">
        <v>6002225</v>
      </c>
      <c r="B932" t="s">
        <v>838</v>
      </c>
      <c r="C932">
        <v>1974</v>
      </c>
      <c r="D932" t="s">
        <v>671</v>
      </c>
      <c r="E932">
        <v>668.36580000000004</v>
      </c>
      <c r="F932" t="str">
        <f t="shared" si="17"/>
        <v xml:space="preserve">CREMALLERA </v>
      </c>
      <c r="G932">
        <f>IFERROR(VLOOKUP(Sheet1__2[[#This Row],[NOMBRE]],B:F,5,0),1)</f>
        <v>1</v>
      </c>
    </row>
    <row r="933" spans="1:7">
      <c r="A933">
        <v>6002232</v>
      </c>
      <c r="B933" t="s">
        <v>842</v>
      </c>
      <c r="C933">
        <v>1753</v>
      </c>
      <c r="D933" t="s">
        <v>671</v>
      </c>
      <c r="E933">
        <v>643.05759999999998</v>
      </c>
      <c r="F933" t="str">
        <f t="shared" si="17"/>
        <v xml:space="preserve">CREMALLERA </v>
      </c>
      <c r="G933">
        <f>IFERROR(VLOOKUP(Sheet1__2[[#This Row],[NOMBRE]],B:F,5,0),1)</f>
        <v>1</v>
      </c>
    </row>
    <row r="934" spans="1:7">
      <c r="A934">
        <v>6002212</v>
      </c>
      <c r="B934" t="s">
        <v>843</v>
      </c>
      <c r="C934">
        <v>2020</v>
      </c>
      <c r="D934" t="s">
        <v>671</v>
      </c>
      <c r="E934">
        <v>642.92520000000002</v>
      </c>
      <c r="F934" t="str">
        <f t="shared" si="17"/>
        <v xml:space="preserve">CREMALLERA </v>
      </c>
      <c r="G934">
        <f>IFERROR(VLOOKUP(Sheet1__2[[#This Row],[NOMBRE]],B:F,5,0),1)</f>
        <v>1</v>
      </c>
    </row>
    <row r="935" spans="1:7">
      <c r="A935">
        <v>6000360</v>
      </c>
      <c r="B935" t="s">
        <v>844</v>
      </c>
      <c r="C935">
        <v>1568</v>
      </c>
      <c r="D935" t="s">
        <v>671</v>
      </c>
      <c r="E935">
        <v>626</v>
      </c>
      <c r="F935" t="str">
        <f t="shared" si="17"/>
        <v xml:space="preserve">CREMALLERA </v>
      </c>
      <c r="G935">
        <f>IFERROR(VLOOKUP(Sheet1__2[[#This Row],[NOMBRE]],B:F,5,0),1)</f>
        <v>1</v>
      </c>
    </row>
    <row r="936" spans="1:7">
      <c r="A936">
        <v>6002226</v>
      </c>
      <c r="B936" t="s">
        <v>845</v>
      </c>
      <c r="C936">
        <v>7931</v>
      </c>
      <c r="D936" t="s">
        <v>671</v>
      </c>
      <c r="E936">
        <v>619.46870000000001</v>
      </c>
      <c r="F936" t="str">
        <f t="shared" si="17"/>
        <v xml:space="preserve">CREMALLERA </v>
      </c>
      <c r="G936">
        <f>IFERROR(VLOOKUP(Sheet1__2[[#This Row],[NOMBRE]],B:F,5,0),1)</f>
        <v>1</v>
      </c>
    </row>
    <row r="937" spans="1:7">
      <c r="A937">
        <v>7500081</v>
      </c>
      <c r="B937" t="s">
        <v>847</v>
      </c>
      <c r="C937">
        <v>4519.3599999999997</v>
      </c>
      <c r="D937" t="s">
        <v>519</v>
      </c>
      <c r="E937">
        <v>610.78949999999998</v>
      </c>
      <c r="F937" t="str">
        <f t="shared" si="17"/>
        <v xml:space="preserve">ENCAJE </v>
      </c>
      <c r="G937">
        <f>IFERROR(VLOOKUP(Sheet1__2[[#This Row],[NOMBRE]],B:F,5,0),1)</f>
        <v>1</v>
      </c>
    </row>
    <row r="938" spans="1:7">
      <c r="A938">
        <v>7500089</v>
      </c>
      <c r="B938" t="s">
        <v>848</v>
      </c>
      <c r="C938">
        <v>580.63</v>
      </c>
      <c r="D938" t="s">
        <v>519</v>
      </c>
      <c r="E938">
        <v>610.78949999999998</v>
      </c>
      <c r="F938" t="str">
        <f t="shared" si="17"/>
        <v xml:space="preserve">ENCAJE </v>
      </c>
      <c r="G938">
        <f>IFERROR(VLOOKUP(Sheet1__2[[#This Row],[NOMBRE]],B:F,5,0),1)</f>
        <v>1</v>
      </c>
    </row>
    <row r="939" spans="1:7">
      <c r="A939">
        <v>6002228</v>
      </c>
      <c r="B939" t="s">
        <v>846</v>
      </c>
      <c r="C939">
        <v>1359</v>
      </c>
      <c r="D939" t="s">
        <v>671</v>
      </c>
      <c r="E939">
        <v>600.97500000000002</v>
      </c>
      <c r="F939" t="str">
        <f t="shared" si="17"/>
        <v xml:space="preserve">CREMALLERA </v>
      </c>
      <c r="G939">
        <f>IFERROR(VLOOKUP(Sheet1__2[[#This Row],[NOMBRE]],B:F,5,0),1)</f>
        <v>1</v>
      </c>
    </row>
    <row r="940" spans="1:7">
      <c r="A940">
        <v>6002246</v>
      </c>
      <c r="B940" t="s">
        <v>849</v>
      </c>
      <c r="C940">
        <v>3072.2</v>
      </c>
      <c r="D940" t="s">
        <v>519</v>
      </c>
      <c r="E940">
        <v>599.94239999999991</v>
      </c>
      <c r="F940" t="str">
        <f t="shared" si="17"/>
        <v xml:space="preserve">CINTA </v>
      </c>
      <c r="G940">
        <f>IFERROR(VLOOKUP(Sheet1__2[[#This Row],[NOMBRE]],B:F,5,0),1)</f>
        <v>1</v>
      </c>
    </row>
    <row r="941" spans="1:7">
      <c r="A941">
        <v>7500582</v>
      </c>
      <c r="B941" t="s">
        <v>850</v>
      </c>
      <c r="C941">
        <v>3028.36</v>
      </c>
      <c r="D941" t="s">
        <v>519</v>
      </c>
      <c r="E941">
        <v>587.99980000000005</v>
      </c>
      <c r="F941" t="str">
        <f t="shared" si="17"/>
        <v xml:space="preserve">ENCAJE </v>
      </c>
      <c r="G941">
        <f>IFERROR(VLOOKUP(Sheet1__2[[#This Row],[NOMBRE]],B:F,5,0),1)</f>
        <v>1</v>
      </c>
    </row>
    <row r="942" spans="1:7">
      <c r="A942">
        <v>6002370</v>
      </c>
      <c r="B942" t="s">
        <v>851</v>
      </c>
      <c r="C942">
        <v>829.6</v>
      </c>
      <c r="D942" t="s">
        <v>519</v>
      </c>
      <c r="E942">
        <v>582.17570000000001</v>
      </c>
      <c r="F942" t="str">
        <f t="shared" si="17"/>
        <v xml:space="preserve">HILADILLO </v>
      </c>
      <c r="G942">
        <f>IFERROR(VLOOKUP(Sheet1__2[[#This Row],[NOMBRE]],B:F,5,0),1)</f>
        <v>1</v>
      </c>
    </row>
    <row r="943" spans="1:7">
      <c r="A943">
        <v>6000700</v>
      </c>
      <c r="B943" t="s">
        <v>855</v>
      </c>
      <c r="C943">
        <v>5607.1</v>
      </c>
      <c r="D943" t="s">
        <v>519</v>
      </c>
      <c r="E943">
        <v>567.58209999999997</v>
      </c>
      <c r="F943" t="str">
        <f t="shared" si="17"/>
        <v xml:space="preserve">ELASTICO </v>
      </c>
      <c r="G943">
        <f>IFERROR(VLOOKUP(Sheet1__2[[#This Row],[NOMBRE]],B:F,5,0),1)</f>
        <v>1</v>
      </c>
    </row>
    <row r="944" spans="1:7">
      <c r="A944">
        <v>6000651</v>
      </c>
      <c r="B944" t="s">
        <v>854</v>
      </c>
      <c r="C944">
        <v>1142</v>
      </c>
      <c r="D944" t="s">
        <v>671</v>
      </c>
      <c r="E944">
        <v>559.98339999999996</v>
      </c>
      <c r="F944" t="str">
        <f t="shared" si="17"/>
        <v xml:space="preserve">CREMALLERA </v>
      </c>
      <c r="G944">
        <f>IFERROR(VLOOKUP(Sheet1__2[[#This Row],[NOMBRE]],B:F,5,0),1)</f>
        <v>1</v>
      </c>
    </row>
    <row r="945" spans="1:7">
      <c r="A945">
        <v>6002215</v>
      </c>
      <c r="B945" t="s">
        <v>853</v>
      </c>
      <c r="C945">
        <v>650</v>
      </c>
      <c r="D945" t="s">
        <v>671</v>
      </c>
      <c r="E945">
        <v>557.71079999999995</v>
      </c>
      <c r="F945" t="str">
        <f t="shared" si="17"/>
        <v xml:space="preserve">CREMALLERA </v>
      </c>
      <c r="G945">
        <f>IFERROR(VLOOKUP(Sheet1__2[[#This Row],[NOMBRE]],B:F,5,0),1)</f>
        <v>1</v>
      </c>
    </row>
    <row r="946" spans="1:7">
      <c r="A946">
        <v>6002208</v>
      </c>
      <c r="B946" t="s">
        <v>856</v>
      </c>
      <c r="C946">
        <v>870</v>
      </c>
      <c r="D946" t="s">
        <v>671</v>
      </c>
      <c r="E946">
        <v>556.96669999999995</v>
      </c>
      <c r="F946" t="str">
        <f t="shared" si="17"/>
        <v xml:space="preserve">CREMALLERA </v>
      </c>
      <c r="G946">
        <f>IFERROR(VLOOKUP(Sheet1__2[[#This Row],[NOMBRE]],B:F,5,0),1)</f>
        <v>1</v>
      </c>
    </row>
    <row r="947" spans="1:7">
      <c r="A947">
        <v>6002213</v>
      </c>
      <c r="B947" t="s">
        <v>852</v>
      </c>
      <c r="C947">
        <v>7678</v>
      </c>
      <c r="D947" t="s">
        <v>671</v>
      </c>
      <c r="E947">
        <v>550.30220000000008</v>
      </c>
      <c r="F947" t="str">
        <f t="shared" si="17"/>
        <v xml:space="preserve">CREMALLERA </v>
      </c>
      <c r="G947">
        <f>IFERROR(VLOOKUP(Sheet1__2[[#This Row],[NOMBRE]],B:F,5,0),1)</f>
        <v>1</v>
      </c>
    </row>
    <row r="948" spans="1:7">
      <c r="A948">
        <v>7500178</v>
      </c>
      <c r="B948" t="s">
        <v>857</v>
      </c>
      <c r="C948">
        <v>1687.5</v>
      </c>
      <c r="D948" t="s">
        <v>519</v>
      </c>
      <c r="E948">
        <v>550</v>
      </c>
      <c r="F948" t="str">
        <f t="shared" si="17"/>
        <v xml:space="preserve">ENCAJE </v>
      </c>
      <c r="G948">
        <f>IFERROR(VLOOKUP(Sheet1__2[[#This Row],[NOMBRE]],B:F,5,0),1)</f>
        <v>1</v>
      </c>
    </row>
    <row r="949" spans="1:7">
      <c r="A949">
        <v>7500179</v>
      </c>
      <c r="B949" t="s">
        <v>858</v>
      </c>
      <c r="C949">
        <v>0</v>
      </c>
      <c r="D949" t="s">
        <v>519</v>
      </c>
      <c r="E949">
        <v>550</v>
      </c>
      <c r="F949" t="str">
        <f t="shared" si="17"/>
        <v xml:space="preserve">ENCAJE </v>
      </c>
      <c r="G949">
        <f>IFERROR(VLOOKUP(Sheet1__2[[#This Row],[NOMBRE]],B:F,5,0),1)</f>
        <v>1</v>
      </c>
    </row>
    <row r="950" spans="1:7">
      <c r="A950">
        <v>6000317</v>
      </c>
      <c r="B950" t="s">
        <v>859</v>
      </c>
      <c r="C950">
        <v>2383</v>
      </c>
      <c r="D950" t="s">
        <v>671</v>
      </c>
      <c r="E950">
        <v>540.79859999999996</v>
      </c>
      <c r="F950" t="str">
        <f t="shared" si="17"/>
        <v xml:space="preserve">CREMALLERA </v>
      </c>
      <c r="G950">
        <f>IFERROR(VLOOKUP(Sheet1__2[[#This Row],[NOMBRE]],B:F,5,0),1)</f>
        <v>1</v>
      </c>
    </row>
    <row r="951" spans="1:7">
      <c r="A951">
        <v>6001813</v>
      </c>
      <c r="B951" t="s">
        <v>860</v>
      </c>
      <c r="C951">
        <v>4269.1000000000004</v>
      </c>
      <c r="D951" t="s">
        <v>519</v>
      </c>
      <c r="E951">
        <v>536.00010000000009</v>
      </c>
      <c r="F951" t="str">
        <f t="shared" si="17"/>
        <v xml:space="preserve">CINTA </v>
      </c>
      <c r="G951">
        <f>IFERROR(VLOOKUP(Sheet1__2[[#This Row],[NOMBRE]],B:F,5,0),1)</f>
        <v>1</v>
      </c>
    </row>
    <row r="952" spans="1:7">
      <c r="A952">
        <v>6000422</v>
      </c>
      <c r="B952" t="s">
        <v>861</v>
      </c>
      <c r="C952">
        <v>0</v>
      </c>
      <c r="D952" t="s">
        <v>671</v>
      </c>
      <c r="E952">
        <v>534.40110000000004</v>
      </c>
      <c r="F952" t="str">
        <f t="shared" si="17"/>
        <v xml:space="preserve">CREMALLERA </v>
      </c>
      <c r="G952">
        <f>IFERROR(VLOOKUP(Sheet1__2[[#This Row],[NOMBRE]],B:F,5,0),1)</f>
        <v>1</v>
      </c>
    </row>
    <row r="953" spans="1:7">
      <c r="A953">
        <v>6000440</v>
      </c>
      <c r="B953" t="s">
        <v>862</v>
      </c>
      <c r="C953">
        <v>4744</v>
      </c>
      <c r="D953" t="s">
        <v>671</v>
      </c>
      <c r="E953">
        <v>534.40049999999997</v>
      </c>
      <c r="F953" t="str">
        <f t="shared" si="17"/>
        <v xml:space="preserve">CREMALLERA </v>
      </c>
      <c r="G953">
        <f>IFERROR(VLOOKUP(Sheet1__2[[#This Row],[NOMBRE]],B:F,5,0),1)</f>
        <v>1</v>
      </c>
    </row>
    <row r="954" spans="1:7">
      <c r="A954">
        <v>6000421</v>
      </c>
      <c r="B954" t="s">
        <v>863</v>
      </c>
      <c r="C954">
        <v>4761</v>
      </c>
      <c r="D954" t="s">
        <v>671</v>
      </c>
      <c r="E954">
        <v>534.40030000000002</v>
      </c>
      <c r="F954" t="str">
        <f t="shared" si="17"/>
        <v xml:space="preserve">CREMALLERA </v>
      </c>
      <c r="G954">
        <f>IFERROR(VLOOKUP(Sheet1__2[[#This Row],[NOMBRE]],B:F,5,0),1)</f>
        <v>1</v>
      </c>
    </row>
    <row r="955" spans="1:7">
      <c r="A955">
        <v>6002007</v>
      </c>
      <c r="B955" t="s">
        <v>864</v>
      </c>
      <c r="C955">
        <v>489</v>
      </c>
      <c r="D955" t="s">
        <v>671</v>
      </c>
      <c r="E955">
        <v>527.6626</v>
      </c>
      <c r="F955" t="str">
        <f t="shared" si="17"/>
        <v xml:space="preserve">BROCHE </v>
      </c>
      <c r="G955">
        <f>IFERROR(VLOOKUP(Sheet1__2[[#This Row],[NOMBRE]],B:F,5,0),1)</f>
        <v>1</v>
      </c>
    </row>
    <row r="956" spans="1:7">
      <c r="A956">
        <v>6002211</v>
      </c>
      <c r="B956" t="s">
        <v>867</v>
      </c>
      <c r="C956">
        <v>683</v>
      </c>
      <c r="D956" t="s">
        <v>671</v>
      </c>
      <c r="E956">
        <v>514.81989999999996</v>
      </c>
      <c r="F956" t="str">
        <f t="shared" si="17"/>
        <v xml:space="preserve">CREMALLERA </v>
      </c>
      <c r="G956">
        <f>IFERROR(VLOOKUP(Sheet1__2[[#This Row],[NOMBRE]],B:F,5,0),1)</f>
        <v>1</v>
      </c>
    </row>
    <row r="957" spans="1:7">
      <c r="A957">
        <v>6000774</v>
      </c>
      <c r="B957" t="s">
        <v>868</v>
      </c>
      <c r="C957">
        <v>77.84</v>
      </c>
      <c r="D957" t="s">
        <v>519</v>
      </c>
      <c r="E957">
        <v>508.80010000000004</v>
      </c>
      <c r="F957" t="str">
        <f t="shared" si="17"/>
        <v xml:space="preserve">HILADILLO </v>
      </c>
      <c r="G957">
        <f>IFERROR(VLOOKUP(Sheet1__2[[#This Row],[NOMBRE]],B:F,5,0),1)</f>
        <v>1</v>
      </c>
    </row>
    <row r="958" spans="1:7">
      <c r="A958">
        <v>6002209</v>
      </c>
      <c r="B958" t="s">
        <v>869</v>
      </c>
      <c r="C958">
        <v>1527</v>
      </c>
      <c r="D958" t="s">
        <v>671</v>
      </c>
      <c r="E958">
        <v>504.92529999999999</v>
      </c>
      <c r="F958" t="str">
        <f t="shared" si="17"/>
        <v xml:space="preserve">CREMALLERA </v>
      </c>
      <c r="G958">
        <f>IFERROR(VLOOKUP(Sheet1__2[[#This Row],[NOMBRE]],B:F,5,0),1)</f>
        <v>1</v>
      </c>
    </row>
    <row r="959" spans="1:7">
      <c r="A959">
        <v>6000405</v>
      </c>
      <c r="B959" t="s">
        <v>870</v>
      </c>
      <c r="C959">
        <v>465</v>
      </c>
      <c r="D959" t="s">
        <v>671</v>
      </c>
      <c r="E959">
        <v>503.19779999999997</v>
      </c>
      <c r="F959" t="str">
        <f t="shared" si="17"/>
        <v xml:space="preserve">CREMALLERA </v>
      </c>
      <c r="G959">
        <f>IFERROR(VLOOKUP(Sheet1__2[[#This Row],[NOMBRE]],B:F,5,0),1)</f>
        <v>1</v>
      </c>
    </row>
    <row r="960" spans="1:7">
      <c r="A960">
        <v>6000644</v>
      </c>
      <c r="B960" t="s">
        <v>871</v>
      </c>
      <c r="C960">
        <v>1486</v>
      </c>
      <c r="D960" t="s">
        <v>671</v>
      </c>
      <c r="E960">
        <v>500.79949999999991</v>
      </c>
      <c r="F960" t="str">
        <f t="shared" si="17"/>
        <v xml:space="preserve">CREMALLERA </v>
      </c>
      <c r="G960">
        <f>IFERROR(VLOOKUP(Sheet1__2[[#This Row],[NOMBRE]],B:F,5,0),1)</f>
        <v>1</v>
      </c>
    </row>
    <row r="961" spans="1:7">
      <c r="A961">
        <v>6002584</v>
      </c>
      <c r="B961" t="s">
        <v>866</v>
      </c>
      <c r="C961">
        <v>1603.28</v>
      </c>
      <c r="D961" t="s">
        <v>519</v>
      </c>
      <c r="E961">
        <v>500.7466</v>
      </c>
      <c r="F961" t="str">
        <f t="shared" si="17"/>
        <v xml:space="preserve">SESGO </v>
      </c>
      <c r="G961">
        <f>IFERROR(VLOOKUP(Sheet1__2[[#This Row],[NOMBRE]],B:F,5,0),1)</f>
        <v>1</v>
      </c>
    </row>
    <row r="962" spans="1:7">
      <c r="A962">
        <v>6000425</v>
      </c>
      <c r="B962" t="s">
        <v>872</v>
      </c>
      <c r="C962">
        <v>1500</v>
      </c>
      <c r="D962" t="s">
        <v>671</v>
      </c>
      <c r="E962">
        <v>500.73079999999999</v>
      </c>
      <c r="F962" t="str">
        <f t="shared" si="17"/>
        <v xml:space="preserve">CREMALLERA </v>
      </c>
      <c r="G962">
        <f>IFERROR(VLOOKUP(Sheet1__2[[#This Row],[NOMBRE]],B:F,5,0),1)</f>
        <v>1</v>
      </c>
    </row>
    <row r="963" spans="1:7">
      <c r="A963">
        <v>6001749</v>
      </c>
      <c r="B963" t="s">
        <v>873</v>
      </c>
      <c r="C963">
        <v>2577.5</v>
      </c>
      <c r="D963" t="s">
        <v>519</v>
      </c>
      <c r="E963">
        <v>500</v>
      </c>
      <c r="F963" t="str">
        <f t="shared" si="17"/>
        <v xml:space="preserve">ENCAJE </v>
      </c>
      <c r="G963">
        <f>IFERROR(VLOOKUP(Sheet1__2[[#This Row],[NOMBRE]],B:F,5,0),1)</f>
        <v>1</v>
      </c>
    </row>
    <row r="964" spans="1:7">
      <c r="A964">
        <v>6002216</v>
      </c>
      <c r="B964" t="s">
        <v>874</v>
      </c>
      <c r="C964">
        <v>455</v>
      </c>
      <c r="D964" t="s">
        <v>671</v>
      </c>
      <c r="E964">
        <v>495.47910000000002</v>
      </c>
      <c r="F964" t="str">
        <f t="shared" si="17"/>
        <v xml:space="preserve">CREMALLERA </v>
      </c>
      <c r="G964">
        <f>IFERROR(VLOOKUP(Sheet1__2[[#This Row],[NOMBRE]],B:F,5,0),1)</f>
        <v>1</v>
      </c>
    </row>
    <row r="965" spans="1:7">
      <c r="A965">
        <v>6000593</v>
      </c>
      <c r="B965" t="s">
        <v>875</v>
      </c>
      <c r="C965">
        <v>0</v>
      </c>
      <c r="D965" t="s">
        <v>671</v>
      </c>
      <c r="E965">
        <v>489.64949999999999</v>
      </c>
      <c r="F965" t="str">
        <f t="shared" si="17"/>
        <v xml:space="preserve">CREMALLERA </v>
      </c>
      <c r="G965">
        <f>IFERROR(VLOOKUP(Sheet1__2[[#This Row],[NOMBRE]],B:F,5,0),1)</f>
        <v>1</v>
      </c>
    </row>
    <row r="966" spans="1:7">
      <c r="A966">
        <v>6002134</v>
      </c>
      <c r="B966" t="s">
        <v>876</v>
      </c>
      <c r="C966">
        <v>802</v>
      </c>
      <c r="D966" t="s">
        <v>671</v>
      </c>
      <c r="E966">
        <v>487.48500000000001</v>
      </c>
      <c r="F966" t="str">
        <f t="shared" si="17"/>
        <v xml:space="preserve">MEDIA </v>
      </c>
      <c r="G966">
        <f>IFERROR(VLOOKUP(Sheet1__2[[#This Row],[NOMBRE]],B:F,5,0),1)</f>
        <v>1</v>
      </c>
    </row>
    <row r="967" spans="1:7">
      <c r="A967">
        <v>6002223</v>
      </c>
      <c r="B967" t="s">
        <v>877</v>
      </c>
      <c r="C967">
        <v>851</v>
      </c>
      <c r="D967" t="s">
        <v>671</v>
      </c>
      <c r="E967">
        <v>479.54989999999998</v>
      </c>
      <c r="F967" t="str">
        <f t="shared" si="17"/>
        <v xml:space="preserve">CREMALLERA </v>
      </c>
      <c r="G967">
        <f>IFERROR(VLOOKUP(Sheet1__2[[#This Row],[NOMBRE]],B:F,5,0),1)</f>
        <v>1</v>
      </c>
    </row>
    <row r="968" spans="1:7">
      <c r="A968">
        <v>6002737</v>
      </c>
      <c r="B968" t="s">
        <v>878</v>
      </c>
      <c r="C968">
        <v>3744.6</v>
      </c>
      <c r="D968" t="s">
        <v>519</v>
      </c>
      <c r="E968">
        <v>479.00019999999995</v>
      </c>
      <c r="F968" t="str">
        <f t="shared" ref="F968:F1031" si="18">IFERROR(IF(LEFT(B968,4)="TELA",LEFT(REPLACE(B968,1,9,""),FIND(" ",REPLACE(B968,1,9,""),1)),LEFT(B968,FIND(" ",B968,1))),0)</f>
        <v xml:space="preserve">CINTA </v>
      </c>
      <c r="G968">
        <f>IFERROR(VLOOKUP(Sheet1__2[[#This Row],[NOMBRE]],B:F,5,0),1)</f>
        <v>1</v>
      </c>
    </row>
    <row r="969" spans="1:7">
      <c r="A969">
        <v>6001993</v>
      </c>
      <c r="B969" t="s">
        <v>879</v>
      </c>
      <c r="C969">
        <v>3445</v>
      </c>
      <c r="D969" t="s">
        <v>519</v>
      </c>
      <c r="E969">
        <v>478</v>
      </c>
      <c r="F969" t="str">
        <f t="shared" si="18"/>
        <v xml:space="preserve">CINTA </v>
      </c>
      <c r="G969">
        <f>IFERROR(VLOOKUP(Sheet1__2[[#This Row],[NOMBRE]],B:F,5,0),1)</f>
        <v>1</v>
      </c>
    </row>
    <row r="970" spans="1:7">
      <c r="A970">
        <v>6000419</v>
      </c>
      <c r="B970" t="s">
        <v>880</v>
      </c>
      <c r="C970">
        <v>1499</v>
      </c>
      <c r="D970" t="s">
        <v>671</v>
      </c>
      <c r="E970">
        <v>463.99999999999994</v>
      </c>
      <c r="F970" t="str">
        <f t="shared" si="18"/>
        <v xml:space="preserve">CREMALLERA </v>
      </c>
      <c r="G970">
        <f>IFERROR(VLOOKUP(Sheet1__2[[#This Row],[NOMBRE]],B:F,5,0),1)</f>
        <v>1</v>
      </c>
    </row>
    <row r="971" spans="1:7">
      <c r="A971">
        <v>6000424</v>
      </c>
      <c r="B971" t="s">
        <v>882</v>
      </c>
      <c r="C971">
        <v>3079</v>
      </c>
      <c r="D971" t="s">
        <v>671</v>
      </c>
      <c r="E971">
        <v>463.99999999999994</v>
      </c>
      <c r="F971" t="str">
        <f t="shared" si="18"/>
        <v xml:space="preserve">CREMALLERA </v>
      </c>
      <c r="G971">
        <f>IFERROR(VLOOKUP(Sheet1__2[[#This Row],[NOMBRE]],B:F,5,0),1)</f>
        <v>1</v>
      </c>
    </row>
    <row r="972" spans="1:7">
      <c r="A972">
        <v>6000436</v>
      </c>
      <c r="B972" t="s">
        <v>881</v>
      </c>
      <c r="C972">
        <v>1117</v>
      </c>
      <c r="D972" t="s">
        <v>671</v>
      </c>
      <c r="E972">
        <v>463.99999999999994</v>
      </c>
      <c r="F972" t="str">
        <f t="shared" si="18"/>
        <v xml:space="preserve">CREMALLERA </v>
      </c>
      <c r="G972">
        <f>IFERROR(VLOOKUP(Sheet1__2[[#This Row],[NOMBRE]],B:F,5,0),1)</f>
        <v>1</v>
      </c>
    </row>
    <row r="973" spans="1:7">
      <c r="A973">
        <v>6000442</v>
      </c>
      <c r="B973" t="s">
        <v>883</v>
      </c>
      <c r="C973">
        <v>2802</v>
      </c>
      <c r="D973" t="s">
        <v>671</v>
      </c>
      <c r="E973">
        <v>463.99999999999994</v>
      </c>
      <c r="F973" t="str">
        <f t="shared" si="18"/>
        <v xml:space="preserve">CREMALLERA </v>
      </c>
      <c r="G973">
        <f>IFERROR(VLOOKUP(Sheet1__2[[#This Row],[NOMBRE]],B:F,5,0),1)</f>
        <v>1</v>
      </c>
    </row>
    <row r="974" spans="1:7">
      <c r="A974">
        <v>6002221</v>
      </c>
      <c r="B974" t="s">
        <v>888</v>
      </c>
      <c r="C974">
        <v>2012</v>
      </c>
      <c r="D974" t="s">
        <v>671</v>
      </c>
      <c r="E974">
        <v>462.16599999999994</v>
      </c>
      <c r="F974" t="str">
        <f t="shared" si="18"/>
        <v xml:space="preserve">CREMALLERA </v>
      </c>
      <c r="G974">
        <f>IFERROR(VLOOKUP(Sheet1__2[[#This Row],[NOMBRE]],B:F,5,0),1)</f>
        <v>1</v>
      </c>
    </row>
    <row r="975" spans="1:7">
      <c r="A975">
        <v>6000690</v>
      </c>
      <c r="B975" t="s">
        <v>865</v>
      </c>
      <c r="C975">
        <v>11698.52</v>
      </c>
      <c r="D975" t="s">
        <v>519</v>
      </c>
      <c r="E975">
        <v>461.90210000000002</v>
      </c>
      <c r="F975" t="str">
        <f t="shared" si="18"/>
        <v xml:space="preserve">ELASTICO </v>
      </c>
      <c r="G975">
        <f>IFERROR(VLOOKUP(Sheet1__2[[#This Row],[NOMBRE]],B:F,5,0),1)</f>
        <v>1</v>
      </c>
    </row>
    <row r="976" spans="1:7">
      <c r="A976">
        <v>6001634</v>
      </c>
      <c r="B976" t="s">
        <v>885</v>
      </c>
      <c r="C976">
        <v>93</v>
      </c>
      <c r="D976" t="s">
        <v>671</v>
      </c>
      <c r="E976">
        <v>458</v>
      </c>
      <c r="F976" t="str">
        <f t="shared" si="18"/>
        <v xml:space="preserve">BROCHE </v>
      </c>
      <c r="G976">
        <f>IFERROR(VLOOKUP(Sheet1__2[[#This Row],[NOMBRE]],B:F,5,0),1)</f>
        <v>1</v>
      </c>
    </row>
    <row r="977" spans="1:7">
      <c r="A977">
        <v>6001812</v>
      </c>
      <c r="B977" t="s">
        <v>884</v>
      </c>
      <c r="C977">
        <v>17</v>
      </c>
      <c r="D977" t="s">
        <v>671</v>
      </c>
      <c r="E977">
        <v>458</v>
      </c>
      <c r="F977" t="str">
        <f t="shared" si="18"/>
        <v xml:space="preserve">BROCHE </v>
      </c>
      <c r="G977">
        <f>IFERROR(VLOOKUP(Sheet1__2[[#This Row],[NOMBRE]],B:F,5,0),1)</f>
        <v>1</v>
      </c>
    </row>
    <row r="978" spans="1:7">
      <c r="A978">
        <v>6003223</v>
      </c>
      <c r="B978" t="s">
        <v>887</v>
      </c>
      <c r="C978">
        <v>364.1</v>
      </c>
      <c r="D978" t="s">
        <v>519</v>
      </c>
      <c r="E978">
        <v>451.99949999999995</v>
      </c>
      <c r="F978" t="str">
        <f t="shared" si="18"/>
        <v xml:space="preserve">CORDON </v>
      </c>
      <c r="G978">
        <f>IFERROR(VLOOKUP(Sheet1__2[[#This Row],[NOMBRE]],B:F,5,0),1)</f>
        <v>1</v>
      </c>
    </row>
    <row r="979" spans="1:7">
      <c r="A979">
        <v>6002217</v>
      </c>
      <c r="B979" t="s">
        <v>886</v>
      </c>
      <c r="C979">
        <v>243</v>
      </c>
      <c r="D979" t="s">
        <v>671</v>
      </c>
      <c r="E979">
        <v>451.91360000000003</v>
      </c>
      <c r="F979" t="str">
        <f t="shared" si="18"/>
        <v xml:space="preserve">CREMALLERA </v>
      </c>
      <c r="G979">
        <f>IFERROR(VLOOKUP(Sheet1__2[[#This Row],[NOMBRE]],B:F,5,0),1)</f>
        <v>1</v>
      </c>
    </row>
    <row r="980" spans="1:7">
      <c r="A980">
        <v>6002706</v>
      </c>
      <c r="B980" t="s">
        <v>889</v>
      </c>
      <c r="C980">
        <v>303</v>
      </c>
      <c r="D980" t="s">
        <v>671</v>
      </c>
      <c r="E980">
        <v>447.94390000000004</v>
      </c>
      <c r="F980" t="str">
        <f t="shared" si="18"/>
        <v xml:space="preserve">CORDON </v>
      </c>
      <c r="G980">
        <f>IFERROR(VLOOKUP(Sheet1__2[[#This Row],[NOMBRE]],B:F,5,0),1)</f>
        <v>1</v>
      </c>
    </row>
    <row r="981" spans="1:7">
      <c r="A981">
        <v>6002600</v>
      </c>
      <c r="B981" t="s">
        <v>890</v>
      </c>
      <c r="C981">
        <v>2067.9</v>
      </c>
      <c r="D981" t="s">
        <v>519</v>
      </c>
      <c r="E981">
        <v>444.99979999999999</v>
      </c>
      <c r="F981" t="str">
        <f t="shared" si="18"/>
        <v xml:space="preserve">SESGO </v>
      </c>
      <c r="G981">
        <f>IFERROR(VLOOKUP(Sheet1__2[[#This Row],[NOMBRE]],B:F,5,0),1)</f>
        <v>1</v>
      </c>
    </row>
    <row r="982" spans="1:7">
      <c r="A982">
        <v>6002219</v>
      </c>
      <c r="B982" t="s">
        <v>891</v>
      </c>
      <c r="C982">
        <v>71</v>
      </c>
      <c r="D982" t="s">
        <v>671</v>
      </c>
      <c r="E982">
        <v>444.1268</v>
      </c>
      <c r="F982" t="str">
        <f t="shared" si="18"/>
        <v xml:space="preserve">CREMALLERA </v>
      </c>
      <c r="G982">
        <f>IFERROR(VLOOKUP(Sheet1__2[[#This Row],[NOMBRE]],B:F,5,0),1)</f>
        <v>1</v>
      </c>
    </row>
    <row r="983" spans="1:7">
      <c r="A983">
        <v>6003055</v>
      </c>
      <c r="B983" t="s">
        <v>892</v>
      </c>
      <c r="C983">
        <v>0</v>
      </c>
      <c r="D983" t="s">
        <v>671</v>
      </c>
      <c r="E983">
        <v>437.63459999999998</v>
      </c>
      <c r="F983" t="str">
        <f t="shared" si="18"/>
        <v xml:space="preserve">CREMALLERA </v>
      </c>
      <c r="G983">
        <f>IFERROR(VLOOKUP(Sheet1__2[[#This Row],[NOMBRE]],B:F,5,0),1)</f>
        <v>1</v>
      </c>
    </row>
    <row r="984" spans="1:7">
      <c r="A984">
        <v>6002369</v>
      </c>
      <c r="B984" t="s">
        <v>893</v>
      </c>
      <c r="C984">
        <v>347.4</v>
      </c>
      <c r="D984" t="s">
        <v>519</v>
      </c>
      <c r="E984">
        <v>435.06039999999996</v>
      </c>
      <c r="F984" t="str">
        <f t="shared" si="18"/>
        <v xml:space="preserve">HILADILLO </v>
      </c>
      <c r="G984">
        <f>IFERROR(VLOOKUP(Sheet1__2[[#This Row],[NOMBRE]],B:F,5,0),1)</f>
        <v>1</v>
      </c>
    </row>
    <row r="985" spans="1:7">
      <c r="A985">
        <v>7500521</v>
      </c>
      <c r="B985" t="s">
        <v>894</v>
      </c>
      <c r="C985">
        <v>928.16</v>
      </c>
      <c r="D985" t="s">
        <v>519</v>
      </c>
      <c r="E985">
        <v>430.00020000000001</v>
      </c>
      <c r="F985" t="str">
        <f t="shared" si="18"/>
        <v xml:space="preserve">ENCAJE </v>
      </c>
      <c r="G985">
        <f>IFERROR(VLOOKUP(Sheet1__2[[#This Row],[NOMBRE]],B:F,5,0),1)</f>
        <v>1</v>
      </c>
    </row>
    <row r="986" spans="1:7">
      <c r="A986">
        <v>7500012</v>
      </c>
      <c r="B986" t="s">
        <v>895</v>
      </c>
      <c r="C986">
        <v>920</v>
      </c>
      <c r="D986" t="s">
        <v>519</v>
      </c>
      <c r="E986">
        <v>420.33260000000007</v>
      </c>
      <c r="F986" t="str">
        <f t="shared" si="18"/>
        <v xml:space="preserve">ENCAJE </v>
      </c>
      <c r="G986">
        <f>IFERROR(VLOOKUP(Sheet1__2[[#This Row],[NOMBRE]],B:F,5,0),1)</f>
        <v>1</v>
      </c>
    </row>
    <row r="987" spans="1:7">
      <c r="A987">
        <v>7500013</v>
      </c>
      <c r="B987" t="s">
        <v>896</v>
      </c>
      <c r="C987">
        <v>4450.9399999999996</v>
      </c>
      <c r="D987" t="s">
        <v>519</v>
      </c>
      <c r="E987">
        <v>415.00000000000006</v>
      </c>
      <c r="F987" t="str">
        <f t="shared" si="18"/>
        <v xml:space="preserve">ENCAJE </v>
      </c>
      <c r="G987">
        <f>IFERROR(VLOOKUP(Sheet1__2[[#This Row],[NOMBRE]],B:F,5,0),1)</f>
        <v>1</v>
      </c>
    </row>
    <row r="988" spans="1:7">
      <c r="A988">
        <v>6001688</v>
      </c>
      <c r="B988" t="s">
        <v>897</v>
      </c>
      <c r="C988">
        <v>1065</v>
      </c>
      <c r="D988" t="s">
        <v>671</v>
      </c>
      <c r="E988">
        <v>408.79810000000003</v>
      </c>
      <c r="F988" t="str">
        <f t="shared" si="18"/>
        <v xml:space="preserve">BROCHE </v>
      </c>
      <c r="G988">
        <f>IFERROR(VLOOKUP(Sheet1__2[[#This Row],[NOMBRE]],B:F,5,0),1)</f>
        <v>1</v>
      </c>
    </row>
    <row r="989" spans="1:7">
      <c r="A989">
        <v>6002136</v>
      </c>
      <c r="B989" t="s">
        <v>898</v>
      </c>
      <c r="C989">
        <v>1073</v>
      </c>
      <c r="D989" t="s">
        <v>519</v>
      </c>
      <c r="E989">
        <v>406.9991</v>
      </c>
      <c r="F989" t="str">
        <f t="shared" si="18"/>
        <v xml:space="preserve">CINTA </v>
      </c>
      <c r="G989">
        <f>IFERROR(VLOOKUP(Sheet1__2[[#This Row],[NOMBRE]],B:F,5,0),1)</f>
        <v>1</v>
      </c>
    </row>
    <row r="990" spans="1:7">
      <c r="A990">
        <v>6002931</v>
      </c>
      <c r="B990" t="s">
        <v>899</v>
      </c>
      <c r="C990">
        <v>332.86</v>
      </c>
      <c r="D990" t="s">
        <v>519</v>
      </c>
      <c r="E990">
        <v>400</v>
      </c>
      <c r="F990" t="str">
        <f t="shared" si="18"/>
        <v xml:space="preserve">HILADILLO </v>
      </c>
      <c r="G990">
        <f>IFERROR(VLOOKUP(Sheet1__2[[#This Row],[NOMBRE]],B:F,5,0),1)</f>
        <v>1</v>
      </c>
    </row>
    <row r="991" spans="1:7">
      <c r="A991">
        <v>6003360</v>
      </c>
      <c r="B991" t="s">
        <v>900</v>
      </c>
      <c r="C991">
        <v>92.72</v>
      </c>
      <c r="D991" t="s">
        <v>519</v>
      </c>
      <c r="E991">
        <v>390.90809999999993</v>
      </c>
      <c r="F991" t="str">
        <f t="shared" si="18"/>
        <v xml:space="preserve">CINTA </v>
      </c>
      <c r="G991">
        <f>IFERROR(VLOOKUP(Sheet1__2[[#This Row],[NOMBRE]],B:F,5,0),1)</f>
        <v>1</v>
      </c>
    </row>
    <row r="992" spans="1:7">
      <c r="A992">
        <v>6000565</v>
      </c>
      <c r="B992" t="s">
        <v>901</v>
      </c>
      <c r="C992">
        <v>0</v>
      </c>
      <c r="D992" t="s">
        <v>671</v>
      </c>
      <c r="E992">
        <v>388</v>
      </c>
      <c r="F992" t="str">
        <f t="shared" si="18"/>
        <v xml:space="preserve">CREMALLERA </v>
      </c>
      <c r="G992">
        <f>IFERROR(VLOOKUP(Sheet1__2[[#This Row],[NOMBRE]],B:F,5,0),1)</f>
        <v>1</v>
      </c>
    </row>
    <row r="993" spans="1:7">
      <c r="A993">
        <v>6000781</v>
      </c>
      <c r="B993" t="s">
        <v>902</v>
      </c>
      <c r="C993">
        <v>3123.5</v>
      </c>
      <c r="D993" t="s">
        <v>519</v>
      </c>
      <c r="E993">
        <v>388</v>
      </c>
      <c r="F993" t="str">
        <f t="shared" si="18"/>
        <v xml:space="preserve">HILADILLO </v>
      </c>
      <c r="G993">
        <f>IFERROR(VLOOKUP(Sheet1__2[[#This Row],[NOMBRE]],B:F,5,0),1)</f>
        <v>1</v>
      </c>
    </row>
    <row r="994" spans="1:7">
      <c r="A994">
        <v>6002176</v>
      </c>
      <c r="B994" t="s">
        <v>903</v>
      </c>
      <c r="C994">
        <v>1607</v>
      </c>
      <c r="D994" t="s">
        <v>519</v>
      </c>
      <c r="E994">
        <v>381</v>
      </c>
      <c r="F994" t="str">
        <f t="shared" si="18"/>
        <v xml:space="preserve">CINTA </v>
      </c>
      <c r="G994">
        <f>IFERROR(VLOOKUP(Sheet1__2[[#This Row],[NOMBRE]],B:F,5,0),1)</f>
        <v>1</v>
      </c>
    </row>
    <row r="995" spans="1:7">
      <c r="A995">
        <v>6001970</v>
      </c>
      <c r="B995" t="s">
        <v>904</v>
      </c>
      <c r="C995">
        <v>170</v>
      </c>
      <c r="D995" t="s">
        <v>671</v>
      </c>
      <c r="E995">
        <v>379.75290000000001</v>
      </c>
      <c r="F995" t="str">
        <f t="shared" si="18"/>
        <v xml:space="preserve">BOTON </v>
      </c>
      <c r="G995">
        <f>IFERROR(VLOOKUP(Sheet1__2[[#This Row],[NOMBRE]],B:F,5,0),1)</f>
        <v>1</v>
      </c>
    </row>
    <row r="996" spans="1:7">
      <c r="A996">
        <v>6002220</v>
      </c>
      <c r="B996" t="s">
        <v>905</v>
      </c>
      <c r="C996">
        <v>974</v>
      </c>
      <c r="D996" t="s">
        <v>671</v>
      </c>
      <c r="E996">
        <v>359.91989999999998</v>
      </c>
      <c r="F996" t="str">
        <f t="shared" si="18"/>
        <v xml:space="preserve">CREMALLERA </v>
      </c>
      <c r="G996">
        <f>IFERROR(VLOOKUP(Sheet1__2[[#This Row],[NOMBRE]],B:F,5,0),1)</f>
        <v>1</v>
      </c>
    </row>
    <row r="997" spans="1:7">
      <c r="A997">
        <v>6003015</v>
      </c>
      <c r="B997" t="s">
        <v>906</v>
      </c>
      <c r="C997">
        <v>0</v>
      </c>
      <c r="D997" t="s">
        <v>671</v>
      </c>
      <c r="E997">
        <v>350</v>
      </c>
      <c r="F997" t="str">
        <f t="shared" si="18"/>
        <v xml:space="preserve">VINILO </v>
      </c>
      <c r="G997">
        <f>IFERROR(VLOOKUP(Sheet1__2[[#This Row],[NOMBRE]],B:F,5,0),1)</f>
        <v>1</v>
      </c>
    </row>
    <row r="998" spans="1:7">
      <c r="A998">
        <v>6003016</v>
      </c>
      <c r="B998" t="s">
        <v>907</v>
      </c>
      <c r="C998">
        <v>698</v>
      </c>
      <c r="D998" t="s">
        <v>671</v>
      </c>
      <c r="E998">
        <v>350</v>
      </c>
      <c r="F998" t="str">
        <f t="shared" si="18"/>
        <v xml:space="preserve">VINILO </v>
      </c>
      <c r="G998">
        <f>IFERROR(VLOOKUP(Sheet1__2[[#This Row],[NOMBRE]],B:F,5,0),1)</f>
        <v>1</v>
      </c>
    </row>
    <row r="999" spans="1:7">
      <c r="A999">
        <v>6003017</v>
      </c>
      <c r="B999" t="s">
        <v>908</v>
      </c>
      <c r="C999">
        <v>191</v>
      </c>
      <c r="D999" t="s">
        <v>671</v>
      </c>
      <c r="E999">
        <v>350</v>
      </c>
      <c r="F999" t="str">
        <f t="shared" si="18"/>
        <v xml:space="preserve">VINILO </v>
      </c>
      <c r="G999">
        <f>IFERROR(VLOOKUP(Sheet1__2[[#This Row],[NOMBRE]],B:F,5,0),1)</f>
        <v>1</v>
      </c>
    </row>
    <row r="1000" spans="1:7">
      <c r="A1000">
        <v>6003526</v>
      </c>
      <c r="B1000" t="s">
        <v>915</v>
      </c>
      <c r="C1000">
        <v>188.86</v>
      </c>
      <c r="D1000" t="s">
        <v>519</v>
      </c>
      <c r="E1000">
        <v>345.0016</v>
      </c>
      <c r="F1000" t="str">
        <f t="shared" si="18"/>
        <v xml:space="preserve">SESGO </v>
      </c>
      <c r="G1000">
        <f>IFERROR(VLOOKUP(Sheet1__2[[#This Row],[NOMBRE]],B:F,5,0),1)</f>
        <v>1</v>
      </c>
    </row>
    <row r="1001" spans="1:7">
      <c r="A1001">
        <v>6003523</v>
      </c>
      <c r="B1001" t="s">
        <v>909</v>
      </c>
      <c r="C1001">
        <v>283.88</v>
      </c>
      <c r="D1001" t="s">
        <v>519</v>
      </c>
      <c r="E1001">
        <v>345.00139999999999</v>
      </c>
      <c r="F1001" t="str">
        <f t="shared" si="18"/>
        <v xml:space="preserve">SESGO </v>
      </c>
      <c r="G1001">
        <f>IFERROR(VLOOKUP(Sheet1__2[[#This Row],[NOMBRE]],B:F,5,0),1)</f>
        <v>1</v>
      </c>
    </row>
    <row r="1002" spans="1:7">
      <c r="A1002">
        <v>6003310</v>
      </c>
      <c r="B1002" t="s">
        <v>910</v>
      </c>
      <c r="C1002">
        <v>741.98</v>
      </c>
      <c r="D1002" t="s">
        <v>519</v>
      </c>
      <c r="E1002">
        <v>345.00119999999998</v>
      </c>
      <c r="F1002" t="str">
        <f t="shared" si="18"/>
        <v xml:space="preserve">SESGO </v>
      </c>
      <c r="G1002">
        <f>IFERROR(VLOOKUP(Sheet1__2[[#This Row],[NOMBRE]],B:F,5,0),1)</f>
        <v>1</v>
      </c>
    </row>
    <row r="1003" spans="1:7">
      <c r="A1003">
        <v>6003263</v>
      </c>
      <c r="B1003" t="s">
        <v>913</v>
      </c>
      <c r="C1003">
        <v>790.4</v>
      </c>
      <c r="D1003" t="s">
        <v>519</v>
      </c>
      <c r="E1003">
        <v>345</v>
      </c>
      <c r="F1003" t="str">
        <f t="shared" si="18"/>
        <v xml:space="preserve">SESGO </v>
      </c>
      <c r="G1003">
        <f>IFERROR(VLOOKUP(Sheet1__2[[#This Row],[NOMBRE]],B:F,5,0),1)</f>
        <v>1</v>
      </c>
    </row>
    <row r="1004" spans="1:7">
      <c r="A1004">
        <v>6003524</v>
      </c>
      <c r="B1004" t="s">
        <v>911</v>
      </c>
      <c r="C1004">
        <v>0</v>
      </c>
      <c r="D1004" t="s">
        <v>519</v>
      </c>
      <c r="E1004">
        <v>345</v>
      </c>
      <c r="F1004" t="str">
        <f t="shared" si="18"/>
        <v xml:space="preserve">SESGO </v>
      </c>
      <c r="G1004">
        <f>IFERROR(VLOOKUP(Sheet1__2[[#This Row],[NOMBRE]],B:F,5,0),1)</f>
        <v>1</v>
      </c>
    </row>
    <row r="1005" spans="1:7">
      <c r="A1005">
        <v>6003527</v>
      </c>
      <c r="B1005" t="s">
        <v>916</v>
      </c>
      <c r="C1005">
        <v>0</v>
      </c>
      <c r="D1005" t="s">
        <v>519</v>
      </c>
      <c r="E1005">
        <v>345</v>
      </c>
      <c r="F1005" t="str">
        <f t="shared" si="18"/>
        <v xml:space="preserve">SESGO </v>
      </c>
      <c r="G1005">
        <f>IFERROR(VLOOKUP(Sheet1__2[[#This Row],[NOMBRE]],B:F,5,0),1)</f>
        <v>1</v>
      </c>
    </row>
    <row r="1006" spans="1:7">
      <c r="A1006">
        <v>6003264</v>
      </c>
      <c r="B1006" t="s">
        <v>919</v>
      </c>
      <c r="C1006">
        <v>2472.5</v>
      </c>
      <c r="D1006" t="s">
        <v>519</v>
      </c>
      <c r="E1006">
        <v>344.99980000000005</v>
      </c>
      <c r="F1006" t="str">
        <f t="shared" si="18"/>
        <v xml:space="preserve">SESGO </v>
      </c>
      <c r="G1006">
        <f>IFERROR(VLOOKUP(Sheet1__2[[#This Row],[NOMBRE]],B:F,5,0),1)</f>
        <v>1</v>
      </c>
    </row>
    <row r="1007" spans="1:7">
      <c r="A1007">
        <v>6003332</v>
      </c>
      <c r="B1007" t="s">
        <v>918</v>
      </c>
      <c r="C1007">
        <v>448.98</v>
      </c>
      <c r="D1007" t="s">
        <v>519</v>
      </c>
      <c r="E1007">
        <v>344.99980000000005</v>
      </c>
      <c r="F1007" t="str">
        <f t="shared" si="18"/>
        <v xml:space="preserve">SESGO </v>
      </c>
      <c r="G1007">
        <f>IFERROR(VLOOKUP(Sheet1__2[[#This Row],[NOMBRE]],B:F,5,0),1)</f>
        <v>1</v>
      </c>
    </row>
    <row r="1008" spans="1:7">
      <c r="A1008">
        <v>6003148</v>
      </c>
      <c r="B1008" t="s">
        <v>914</v>
      </c>
      <c r="C1008">
        <v>2445.5500000000002</v>
      </c>
      <c r="D1008" t="s">
        <v>519</v>
      </c>
      <c r="E1008">
        <v>344.99970000000002</v>
      </c>
      <c r="F1008" t="str">
        <f t="shared" si="18"/>
        <v xml:space="preserve">SESGO </v>
      </c>
      <c r="G1008">
        <f>IFERROR(VLOOKUP(Sheet1__2[[#This Row],[NOMBRE]],B:F,5,0),1)</f>
        <v>1</v>
      </c>
    </row>
    <row r="1009" spans="1:7">
      <c r="A1009">
        <v>6002476</v>
      </c>
      <c r="B1009" t="s">
        <v>917</v>
      </c>
      <c r="C1009">
        <v>1231.46</v>
      </c>
      <c r="D1009" t="s">
        <v>519</v>
      </c>
      <c r="E1009">
        <v>344.99940000000004</v>
      </c>
      <c r="F1009" t="str">
        <f t="shared" si="18"/>
        <v xml:space="preserve">SESGO </v>
      </c>
      <c r="G1009">
        <f>IFERROR(VLOOKUP(Sheet1__2[[#This Row],[NOMBRE]],B:F,5,0),1)</f>
        <v>1</v>
      </c>
    </row>
    <row r="1010" spans="1:7">
      <c r="A1010">
        <v>6003525</v>
      </c>
      <c r="B1010" t="s">
        <v>912</v>
      </c>
      <c r="C1010">
        <v>26.76</v>
      </c>
      <c r="D1010" t="s">
        <v>519</v>
      </c>
      <c r="E1010">
        <v>344.99250000000001</v>
      </c>
      <c r="F1010" t="str">
        <f t="shared" si="18"/>
        <v xml:space="preserve">SESGO </v>
      </c>
      <c r="G1010">
        <f>IFERROR(VLOOKUP(Sheet1__2[[#This Row],[NOMBRE]],B:F,5,0),1)</f>
        <v>1</v>
      </c>
    </row>
    <row r="1011" spans="1:7">
      <c r="A1011">
        <v>6002491</v>
      </c>
      <c r="B1011" t="s">
        <v>920</v>
      </c>
      <c r="C1011">
        <v>1327.8</v>
      </c>
      <c r="D1011" t="s">
        <v>519</v>
      </c>
      <c r="E1011">
        <v>344.99019999999996</v>
      </c>
      <c r="F1011" t="str">
        <f t="shared" si="18"/>
        <v xml:space="preserve">SESGO </v>
      </c>
      <c r="G1011">
        <f>IFERROR(VLOOKUP(Sheet1__2[[#This Row],[NOMBRE]],B:F,5,0),1)</f>
        <v>1</v>
      </c>
    </row>
    <row r="1012" spans="1:7">
      <c r="A1012">
        <v>6003087</v>
      </c>
      <c r="B1012" t="s">
        <v>924</v>
      </c>
      <c r="C1012">
        <v>2988.21</v>
      </c>
      <c r="D1012" t="s">
        <v>519</v>
      </c>
      <c r="E1012">
        <v>344.64010000000002</v>
      </c>
      <c r="F1012" t="str">
        <f t="shared" si="18"/>
        <v xml:space="preserve">SESGO </v>
      </c>
      <c r="G1012">
        <f>IFERROR(VLOOKUP(Sheet1__2[[#This Row],[NOMBRE]],B:F,5,0),1)</f>
        <v>1</v>
      </c>
    </row>
    <row r="1013" spans="1:7">
      <c r="A1013">
        <v>6003311</v>
      </c>
      <c r="B1013" t="s">
        <v>921</v>
      </c>
      <c r="C1013">
        <v>326.63</v>
      </c>
      <c r="D1013" t="s">
        <v>519</v>
      </c>
      <c r="E1013">
        <v>344.5489</v>
      </c>
      <c r="F1013" t="str">
        <f t="shared" si="18"/>
        <v xml:space="preserve">SESGO </v>
      </c>
      <c r="G1013">
        <f>IFERROR(VLOOKUP(Sheet1__2[[#This Row],[NOMBRE]],B:F,5,0),1)</f>
        <v>1</v>
      </c>
    </row>
    <row r="1014" spans="1:7">
      <c r="A1014">
        <v>6003324</v>
      </c>
      <c r="B1014" t="s">
        <v>922</v>
      </c>
      <c r="C1014">
        <v>2559.7199999999998</v>
      </c>
      <c r="D1014" t="s">
        <v>519</v>
      </c>
      <c r="E1014">
        <v>344.42169999999999</v>
      </c>
      <c r="F1014" t="str">
        <f t="shared" si="18"/>
        <v xml:space="preserve">SESGO </v>
      </c>
      <c r="G1014">
        <f>IFERROR(VLOOKUP(Sheet1__2[[#This Row],[NOMBRE]],B:F,5,0),1)</f>
        <v>1</v>
      </c>
    </row>
    <row r="1015" spans="1:7">
      <c r="A1015">
        <v>6003325</v>
      </c>
      <c r="B1015" t="s">
        <v>929</v>
      </c>
      <c r="C1015">
        <v>580.61</v>
      </c>
      <c r="D1015" t="s">
        <v>519</v>
      </c>
      <c r="E1015">
        <v>344.16730000000001</v>
      </c>
      <c r="F1015" t="str">
        <f t="shared" si="18"/>
        <v xml:space="preserve">SESGO </v>
      </c>
      <c r="G1015">
        <f>IFERROR(VLOOKUP(Sheet1__2[[#This Row],[NOMBRE]],B:F,5,0),1)</f>
        <v>1</v>
      </c>
    </row>
    <row r="1016" spans="1:7">
      <c r="A1016">
        <v>6003327</v>
      </c>
      <c r="B1016" t="s">
        <v>923</v>
      </c>
      <c r="C1016">
        <v>533.86</v>
      </c>
      <c r="D1016" t="s">
        <v>519</v>
      </c>
      <c r="E1016">
        <v>343.88419999999996</v>
      </c>
      <c r="F1016" t="str">
        <f t="shared" si="18"/>
        <v xml:space="preserve">SESGO </v>
      </c>
      <c r="G1016">
        <f>IFERROR(VLOOKUP(Sheet1__2[[#This Row],[NOMBRE]],B:F,5,0),1)</f>
        <v>1</v>
      </c>
    </row>
    <row r="1017" spans="1:7">
      <c r="A1017">
        <v>6003312</v>
      </c>
      <c r="B1017" t="s">
        <v>925</v>
      </c>
      <c r="C1017">
        <v>1419.98</v>
      </c>
      <c r="D1017" t="s">
        <v>519</v>
      </c>
      <c r="E1017">
        <v>338.64</v>
      </c>
      <c r="F1017" t="str">
        <f t="shared" si="18"/>
        <v xml:space="preserve">SESGO </v>
      </c>
      <c r="G1017">
        <f>IFERROR(VLOOKUP(Sheet1__2[[#This Row],[NOMBRE]],B:F,5,0),1)</f>
        <v>1</v>
      </c>
    </row>
    <row r="1018" spans="1:7">
      <c r="A1018">
        <v>6003262</v>
      </c>
      <c r="B1018" t="s">
        <v>926</v>
      </c>
      <c r="C1018">
        <v>1569.56</v>
      </c>
      <c r="D1018" t="s">
        <v>519</v>
      </c>
      <c r="E1018">
        <v>334.73839999999996</v>
      </c>
      <c r="F1018" t="str">
        <f t="shared" si="18"/>
        <v xml:space="preserve">SESGO </v>
      </c>
      <c r="G1018">
        <f>IFERROR(VLOOKUP(Sheet1__2[[#This Row],[NOMBRE]],B:F,5,0),1)</f>
        <v>1</v>
      </c>
    </row>
    <row r="1019" spans="1:7">
      <c r="A1019">
        <v>6000753</v>
      </c>
      <c r="B1019" t="s">
        <v>927</v>
      </c>
      <c r="C1019">
        <v>41</v>
      </c>
      <c r="D1019" t="s">
        <v>671</v>
      </c>
      <c r="E1019">
        <v>333.41460000000001</v>
      </c>
      <c r="F1019" t="str">
        <f t="shared" si="18"/>
        <v xml:space="preserve">HEBILLA </v>
      </c>
      <c r="G1019">
        <f>IFERROR(VLOOKUP(Sheet1__2[[#This Row],[NOMBRE]],B:F,5,0),1)</f>
        <v>1</v>
      </c>
    </row>
    <row r="1020" spans="1:7">
      <c r="A1020">
        <v>7501190</v>
      </c>
      <c r="B1020" t="s">
        <v>3143</v>
      </c>
      <c r="C1020">
        <v>0</v>
      </c>
      <c r="D1020" t="s">
        <v>519</v>
      </c>
      <c r="E1020">
        <v>323.45359999999999</v>
      </c>
      <c r="F1020" t="str">
        <f t="shared" si="18"/>
        <v xml:space="preserve">SESGO </v>
      </c>
      <c r="G1020">
        <f>IFERROR(VLOOKUP(Sheet1__2[[#This Row],[NOMBRE]],B:F,5,0),1)</f>
        <v>1</v>
      </c>
    </row>
    <row r="1021" spans="1:7">
      <c r="A1021">
        <v>6000764</v>
      </c>
      <c r="B1021" t="s">
        <v>930</v>
      </c>
      <c r="C1021">
        <v>3900.11</v>
      </c>
      <c r="D1021" t="s">
        <v>519</v>
      </c>
      <c r="E1021">
        <v>319.99869999999999</v>
      </c>
      <c r="F1021" t="str">
        <f t="shared" si="18"/>
        <v xml:space="preserve">HILADILLO </v>
      </c>
      <c r="G1021">
        <f>IFERROR(VLOOKUP(Sheet1__2[[#This Row],[NOMBRE]],B:F,5,0),1)</f>
        <v>1</v>
      </c>
    </row>
    <row r="1022" spans="1:7">
      <c r="A1022">
        <v>6000767</v>
      </c>
      <c r="B1022" t="s">
        <v>931</v>
      </c>
      <c r="C1022">
        <v>3280.91</v>
      </c>
      <c r="D1022" t="s">
        <v>519</v>
      </c>
      <c r="E1022">
        <v>319.96370000000002</v>
      </c>
      <c r="F1022" t="str">
        <f t="shared" si="18"/>
        <v xml:space="preserve">HILADILLO </v>
      </c>
      <c r="G1022">
        <f>IFERROR(VLOOKUP(Sheet1__2[[#This Row],[NOMBRE]],B:F,5,0),1)</f>
        <v>1</v>
      </c>
    </row>
    <row r="1023" spans="1:7">
      <c r="A1023">
        <v>6000773</v>
      </c>
      <c r="B1023" t="s">
        <v>932</v>
      </c>
      <c r="C1023">
        <v>2478.5100000000002</v>
      </c>
      <c r="D1023" t="s">
        <v>519</v>
      </c>
      <c r="E1023">
        <v>319.613</v>
      </c>
      <c r="F1023" t="str">
        <f t="shared" si="18"/>
        <v xml:space="preserve">HILADILLO </v>
      </c>
      <c r="G1023">
        <f>IFERROR(VLOOKUP(Sheet1__2[[#This Row],[NOMBRE]],B:F,5,0),1)</f>
        <v>1</v>
      </c>
    </row>
    <row r="1024" spans="1:7">
      <c r="A1024">
        <v>6000766</v>
      </c>
      <c r="B1024" t="s">
        <v>933</v>
      </c>
      <c r="C1024">
        <v>2847.84</v>
      </c>
      <c r="D1024" t="s">
        <v>519</v>
      </c>
      <c r="E1024">
        <v>318.97719999999998</v>
      </c>
      <c r="F1024" t="str">
        <f t="shared" si="18"/>
        <v xml:space="preserve">HILADILLO </v>
      </c>
      <c r="G1024">
        <f>IFERROR(VLOOKUP(Sheet1__2[[#This Row],[NOMBRE]],B:F,5,0),1)</f>
        <v>1</v>
      </c>
    </row>
    <row r="1025" spans="1:7">
      <c r="A1025">
        <v>6000765</v>
      </c>
      <c r="B1025" t="s">
        <v>938</v>
      </c>
      <c r="C1025">
        <v>679.9</v>
      </c>
      <c r="D1025" t="s">
        <v>519</v>
      </c>
      <c r="E1025">
        <v>317.35550000000001</v>
      </c>
      <c r="F1025" t="str">
        <f t="shared" si="18"/>
        <v xml:space="preserve">HILADILLO </v>
      </c>
      <c r="G1025">
        <f>IFERROR(VLOOKUP(Sheet1__2[[#This Row],[NOMBRE]],B:F,5,0),1)</f>
        <v>1</v>
      </c>
    </row>
    <row r="1026" spans="1:7">
      <c r="A1026">
        <v>6000689</v>
      </c>
      <c r="B1026" t="s">
        <v>928</v>
      </c>
      <c r="C1026">
        <v>12615.92</v>
      </c>
      <c r="D1026" t="s">
        <v>519</v>
      </c>
      <c r="E1026">
        <v>316.60840000000002</v>
      </c>
      <c r="F1026" t="str">
        <f t="shared" si="18"/>
        <v xml:space="preserve">ELASTICO </v>
      </c>
      <c r="G1026">
        <f>IFERROR(VLOOKUP(Sheet1__2[[#This Row],[NOMBRE]],B:F,5,0),1)</f>
        <v>1</v>
      </c>
    </row>
    <row r="1027" spans="1:7">
      <c r="A1027">
        <v>6000762</v>
      </c>
      <c r="B1027" t="s">
        <v>937</v>
      </c>
      <c r="C1027">
        <v>1106.9100000000001</v>
      </c>
      <c r="D1027" t="s">
        <v>519</v>
      </c>
      <c r="E1027">
        <v>315.387</v>
      </c>
      <c r="F1027" t="str">
        <f t="shared" si="18"/>
        <v xml:space="preserve">HILADILLO </v>
      </c>
      <c r="G1027">
        <f>IFERROR(VLOOKUP(Sheet1__2[[#This Row],[NOMBRE]],B:F,5,0),1)</f>
        <v>1</v>
      </c>
    </row>
    <row r="1028" spans="1:7">
      <c r="A1028">
        <v>6003331</v>
      </c>
      <c r="B1028" t="s">
        <v>934</v>
      </c>
      <c r="C1028">
        <v>656.17</v>
      </c>
      <c r="D1028" t="s">
        <v>519</v>
      </c>
      <c r="E1028">
        <v>314.0009</v>
      </c>
      <c r="F1028" t="str">
        <f t="shared" si="18"/>
        <v xml:space="preserve">SESGO </v>
      </c>
      <c r="G1028">
        <f>IFERROR(VLOOKUP(Sheet1__2[[#This Row],[NOMBRE]],B:F,5,0),1)</f>
        <v>1</v>
      </c>
    </row>
    <row r="1029" spans="1:7">
      <c r="A1029">
        <v>6003313</v>
      </c>
      <c r="B1029" t="s">
        <v>935</v>
      </c>
      <c r="C1029">
        <v>1633.92</v>
      </c>
      <c r="D1029" t="s">
        <v>519</v>
      </c>
      <c r="E1029">
        <v>314.00009999999997</v>
      </c>
      <c r="F1029" t="str">
        <f t="shared" si="18"/>
        <v xml:space="preserve">SESGO </v>
      </c>
      <c r="G1029">
        <f>IFERROR(VLOOKUP(Sheet1__2[[#This Row],[NOMBRE]],B:F,5,0),1)</f>
        <v>1</v>
      </c>
    </row>
    <row r="1030" spans="1:7">
      <c r="A1030">
        <v>6002482</v>
      </c>
      <c r="B1030" t="s">
        <v>936</v>
      </c>
      <c r="C1030">
        <v>10.93</v>
      </c>
      <c r="D1030" t="s">
        <v>519</v>
      </c>
      <c r="E1030">
        <v>313.9067</v>
      </c>
      <c r="F1030" t="str">
        <f t="shared" si="18"/>
        <v xml:space="preserve">SESGO </v>
      </c>
      <c r="G1030">
        <f>IFERROR(VLOOKUP(Sheet1__2[[#This Row],[NOMBRE]],B:F,5,0),1)</f>
        <v>1</v>
      </c>
    </row>
    <row r="1031" spans="1:7">
      <c r="A1031">
        <v>6002508</v>
      </c>
      <c r="B1031" t="s">
        <v>939</v>
      </c>
      <c r="C1031">
        <v>1234.7</v>
      </c>
      <c r="D1031" t="s">
        <v>519</v>
      </c>
      <c r="E1031">
        <v>312.03129999999999</v>
      </c>
      <c r="F1031" t="str">
        <f t="shared" si="18"/>
        <v xml:space="preserve">SESGO </v>
      </c>
      <c r="G1031">
        <f>IFERROR(VLOOKUP(Sheet1__2[[#This Row],[NOMBRE]],B:F,5,0),1)</f>
        <v>1</v>
      </c>
    </row>
    <row r="1032" spans="1:7">
      <c r="A1032">
        <v>6001604</v>
      </c>
      <c r="B1032" t="s">
        <v>940</v>
      </c>
      <c r="C1032">
        <v>1018</v>
      </c>
      <c r="D1032" t="s">
        <v>671</v>
      </c>
      <c r="E1032">
        <v>309.92439999999999</v>
      </c>
      <c r="F1032" t="str">
        <f t="shared" ref="F1032:F1095" si="19">IFERROR(IF(LEFT(B1032,4)="TELA",LEFT(REPLACE(B1032,1,9,""),FIND(" ",REPLACE(B1032,1,9,""),1)),LEFT(B1032,FIND(" ",B1032,1))),0)</f>
        <v xml:space="preserve">TERMINAL </v>
      </c>
      <c r="G1032">
        <f>IFERROR(VLOOKUP(Sheet1__2[[#This Row],[NOMBRE]],B:F,5,0),1)</f>
        <v>1</v>
      </c>
    </row>
    <row r="1033" spans="1:7">
      <c r="A1033">
        <v>6001990</v>
      </c>
      <c r="B1033" t="s">
        <v>941</v>
      </c>
      <c r="C1033">
        <v>502</v>
      </c>
      <c r="D1033" t="s">
        <v>519</v>
      </c>
      <c r="E1033">
        <v>301</v>
      </c>
      <c r="F1033" t="str">
        <f t="shared" si="19"/>
        <v xml:space="preserve">HILADILLO </v>
      </c>
      <c r="G1033">
        <f>IFERROR(VLOOKUP(Sheet1__2[[#This Row],[NOMBRE]],B:F,5,0),1)</f>
        <v>1</v>
      </c>
    </row>
    <row r="1034" spans="1:7">
      <c r="A1034">
        <v>6002690</v>
      </c>
      <c r="B1034" t="s">
        <v>942</v>
      </c>
      <c r="C1034">
        <v>1017.6</v>
      </c>
      <c r="D1034" t="s">
        <v>519</v>
      </c>
      <c r="E1034">
        <v>300.04909999999995</v>
      </c>
      <c r="F1034" t="str">
        <f t="shared" si="19"/>
        <v xml:space="preserve">HILADILLO </v>
      </c>
      <c r="G1034">
        <f>IFERROR(VLOOKUP(Sheet1__2[[#This Row],[NOMBRE]],B:F,5,0),1)</f>
        <v>1</v>
      </c>
    </row>
    <row r="1035" spans="1:7">
      <c r="A1035">
        <v>6002293</v>
      </c>
      <c r="B1035" t="s">
        <v>943</v>
      </c>
      <c r="C1035">
        <v>1301</v>
      </c>
      <c r="D1035" t="s">
        <v>671</v>
      </c>
      <c r="E1035">
        <v>293.44040000000001</v>
      </c>
      <c r="F1035" t="str">
        <f t="shared" si="19"/>
        <v xml:space="preserve">BOTON </v>
      </c>
      <c r="G1035">
        <f>IFERROR(VLOOKUP(Sheet1__2[[#This Row],[NOMBRE]],B:F,5,0),1)</f>
        <v>1</v>
      </c>
    </row>
    <row r="1036" spans="1:7">
      <c r="A1036">
        <v>6003088</v>
      </c>
      <c r="B1036" t="s">
        <v>944</v>
      </c>
      <c r="C1036">
        <v>81</v>
      </c>
      <c r="D1036" t="s">
        <v>671</v>
      </c>
      <c r="E1036">
        <v>292.53089999999997</v>
      </c>
      <c r="F1036" t="str">
        <f t="shared" si="19"/>
        <v xml:space="preserve">PUNTERA </v>
      </c>
      <c r="G1036">
        <f>IFERROR(VLOOKUP(Sheet1__2[[#This Row],[NOMBRE]],B:F,5,0),1)</f>
        <v>1</v>
      </c>
    </row>
    <row r="1037" spans="1:7">
      <c r="A1037">
        <v>6002294</v>
      </c>
      <c r="B1037" t="s">
        <v>945</v>
      </c>
      <c r="C1037">
        <v>373.26</v>
      </c>
      <c r="D1037" t="s">
        <v>519</v>
      </c>
      <c r="E1037">
        <v>291.75450000000001</v>
      </c>
      <c r="F1037" t="str">
        <f t="shared" si="19"/>
        <v xml:space="preserve">SESGO </v>
      </c>
      <c r="G1037">
        <f>IFERROR(VLOOKUP(Sheet1__2[[#This Row],[NOMBRE]],B:F,5,0),1)</f>
        <v>1</v>
      </c>
    </row>
    <row r="1038" spans="1:7">
      <c r="A1038">
        <v>6000777</v>
      </c>
      <c r="B1038" t="s">
        <v>946</v>
      </c>
      <c r="C1038">
        <v>3446.5</v>
      </c>
      <c r="D1038" t="s">
        <v>519</v>
      </c>
      <c r="E1038">
        <v>291.24040000000002</v>
      </c>
      <c r="F1038" t="str">
        <f t="shared" si="19"/>
        <v xml:space="preserve">HILADILLO </v>
      </c>
      <c r="G1038">
        <f>IFERROR(VLOOKUP(Sheet1__2[[#This Row],[NOMBRE]],B:F,5,0),1)</f>
        <v>1</v>
      </c>
    </row>
    <row r="1039" spans="1:7">
      <c r="A1039">
        <v>6000671</v>
      </c>
      <c r="B1039" t="s">
        <v>947</v>
      </c>
      <c r="C1039">
        <v>2348.5</v>
      </c>
      <c r="D1039" t="s">
        <v>519</v>
      </c>
      <c r="E1039">
        <v>290.31130000000002</v>
      </c>
      <c r="F1039" t="str">
        <f t="shared" si="19"/>
        <v xml:space="preserve">ELASTICO </v>
      </c>
      <c r="G1039">
        <f>IFERROR(VLOOKUP(Sheet1__2[[#This Row],[NOMBRE]],B:F,5,0),1)</f>
        <v>1</v>
      </c>
    </row>
    <row r="1040" spans="1:7">
      <c r="A1040">
        <v>6002787</v>
      </c>
      <c r="B1040" t="s">
        <v>948</v>
      </c>
      <c r="C1040">
        <v>0</v>
      </c>
      <c r="D1040" t="s">
        <v>671</v>
      </c>
      <c r="E1040">
        <v>288</v>
      </c>
      <c r="F1040" t="str">
        <f t="shared" si="19"/>
        <v xml:space="preserve">TAPA </v>
      </c>
      <c r="G1040">
        <f>IFERROR(VLOOKUP(Sheet1__2[[#This Row],[NOMBRE]],B:F,5,0),1)</f>
        <v>1</v>
      </c>
    </row>
    <row r="1041" spans="1:7">
      <c r="A1041">
        <v>6001689</v>
      </c>
      <c r="B1041" t="s">
        <v>949</v>
      </c>
      <c r="C1041">
        <v>171</v>
      </c>
      <c r="D1041" t="s">
        <v>671</v>
      </c>
      <c r="E1041">
        <v>287.99419999999998</v>
      </c>
      <c r="F1041" t="str">
        <f t="shared" si="19"/>
        <v xml:space="preserve">TAPA </v>
      </c>
      <c r="G1041">
        <f>IFERROR(VLOOKUP(Sheet1__2[[#This Row],[NOMBRE]],B:F,5,0),1)</f>
        <v>1</v>
      </c>
    </row>
    <row r="1042" spans="1:7">
      <c r="A1042">
        <v>6002478</v>
      </c>
      <c r="B1042" t="s">
        <v>950</v>
      </c>
      <c r="C1042">
        <v>300</v>
      </c>
      <c r="D1042" t="s">
        <v>519</v>
      </c>
      <c r="E1042">
        <v>285</v>
      </c>
      <c r="F1042" t="str">
        <f t="shared" si="19"/>
        <v xml:space="preserve">SESGO </v>
      </c>
      <c r="G1042">
        <f>IFERROR(VLOOKUP(Sheet1__2[[#This Row],[NOMBRE]],B:F,5,0),1)</f>
        <v>1</v>
      </c>
    </row>
    <row r="1043" spans="1:7">
      <c r="A1043">
        <v>6002520</v>
      </c>
      <c r="B1043" t="s">
        <v>951</v>
      </c>
      <c r="C1043">
        <v>25</v>
      </c>
      <c r="D1043" t="s">
        <v>519</v>
      </c>
      <c r="E1043">
        <v>284.39999999999998</v>
      </c>
      <c r="F1043" t="str">
        <f t="shared" si="19"/>
        <v xml:space="preserve">SESGO </v>
      </c>
      <c r="G1043">
        <f>IFERROR(VLOOKUP(Sheet1__2[[#This Row],[NOMBRE]],B:F,5,0),1)</f>
        <v>1</v>
      </c>
    </row>
    <row r="1044" spans="1:7">
      <c r="A1044">
        <v>6002080</v>
      </c>
      <c r="B1044" t="s">
        <v>952</v>
      </c>
      <c r="C1044">
        <v>1886.09</v>
      </c>
      <c r="D1044" t="s">
        <v>519</v>
      </c>
      <c r="E1044">
        <v>282.0009</v>
      </c>
      <c r="F1044" t="str">
        <f t="shared" si="19"/>
        <v xml:space="preserve">ELASTICO </v>
      </c>
      <c r="G1044">
        <f>IFERROR(VLOOKUP(Sheet1__2[[#This Row],[NOMBRE]],B:F,5,0),1)</f>
        <v>1</v>
      </c>
    </row>
    <row r="1045" spans="1:7">
      <c r="A1045">
        <v>6002031</v>
      </c>
      <c r="B1045" t="s">
        <v>955</v>
      </c>
      <c r="C1045">
        <v>341</v>
      </c>
      <c r="D1045" t="s">
        <v>671</v>
      </c>
      <c r="E1045">
        <v>280</v>
      </c>
      <c r="F1045" t="str">
        <f t="shared" si="19"/>
        <v xml:space="preserve">OJALETE </v>
      </c>
      <c r="G1045">
        <f>IFERROR(VLOOKUP(Sheet1__2[[#This Row],[NOMBRE]],B:F,5,0),1)</f>
        <v>1</v>
      </c>
    </row>
    <row r="1046" spans="1:7">
      <c r="A1046">
        <v>6002257</v>
      </c>
      <c r="B1046" t="s">
        <v>953</v>
      </c>
      <c r="C1046">
        <v>292</v>
      </c>
      <c r="D1046" t="s">
        <v>671</v>
      </c>
      <c r="E1046">
        <v>280</v>
      </c>
      <c r="F1046" t="str">
        <f t="shared" si="19"/>
        <v xml:space="preserve">BOTON </v>
      </c>
      <c r="G1046">
        <f>IFERROR(VLOOKUP(Sheet1__2[[#This Row],[NOMBRE]],B:F,5,0),1)</f>
        <v>1</v>
      </c>
    </row>
    <row r="1047" spans="1:7">
      <c r="A1047">
        <v>6003359001</v>
      </c>
      <c r="B1047" t="s">
        <v>3211</v>
      </c>
      <c r="C1047">
        <v>340</v>
      </c>
      <c r="D1047" t="s">
        <v>671</v>
      </c>
      <c r="E1047">
        <v>280</v>
      </c>
      <c r="F1047" t="str">
        <f t="shared" si="19"/>
        <v xml:space="preserve">NO </v>
      </c>
      <c r="G1047">
        <f>IFERROR(VLOOKUP(Sheet1__2[[#This Row],[NOMBRE]],B:F,5,0),1)</f>
        <v>1</v>
      </c>
    </row>
    <row r="1048" spans="1:7">
      <c r="A1048">
        <v>6002835</v>
      </c>
      <c r="B1048" t="s">
        <v>956</v>
      </c>
      <c r="C1048">
        <v>473.97</v>
      </c>
      <c r="D1048" t="s">
        <v>519</v>
      </c>
      <c r="E1048">
        <v>279.89959999999996</v>
      </c>
      <c r="F1048" t="str">
        <f t="shared" si="19"/>
        <v xml:space="preserve">SESGO </v>
      </c>
      <c r="G1048">
        <f>IFERROR(VLOOKUP(Sheet1__2[[#This Row],[NOMBRE]],B:F,5,0),1)</f>
        <v>1</v>
      </c>
    </row>
    <row r="1049" spans="1:7">
      <c r="A1049">
        <v>8001969</v>
      </c>
      <c r="B1049" t="s">
        <v>957</v>
      </c>
      <c r="C1049">
        <v>7941</v>
      </c>
      <c r="D1049" t="s">
        <v>671</v>
      </c>
      <c r="E1049">
        <v>279</v>
      </c>
      <c r="F1049" t="str">
        <f t="shared" si="19"/>
        <v xml:space="preserve">BOLSA </v>
      </c>
      <c r="G1049">
        <f>IFERROR(VLOOKUP(Sheet1__2[[#This Row],[NOMBRE]],B:F,5,0),1)</f>
        <v>1</v>
      </c>
    </row>
    <row r="1050" spans="1:7">
      <c r="A1050">
        <v>6002481</v>
      </c>
      <c r="B1050" t="s">
        <v>958</v>
      </c>
      <c r="C1050">
        <v>3260.2</v>
      </c>
      <c r="D1050" t="s">
        <v>519</v>
      </c>
      <c r="E1050">
        <v>278.03110000000004</v>
      </c>
      <c r="F1050" t="str">
        <f t="shared" si="19"/>
        <v xml:space="preserve">SESGO </v>
      </c>
      <c r="G1050">
        <f>IFERROR(VLOOKUP(Sheet1__2[[#This Row],[NOMBRE]],B:F,5,0),1)</f>
        <v>1</v>
      </c>
    </row>
    <row r="1051" spans="1:7">
      <c r="A1051">
        <v>6002475</v>
      </c>
      <c r="B1051" t="s">
        <v>960</v>
      </c>
      <c r="C1051">
        <v>6846.76</v>
      </c>
      <c r="D1051" t="s">
        <v>519</v>
      </c>
      <c r="E1051">
        <v>277.98270000000002</v>
      </c>
      <c r="F1051" t="str">
        <f t="shared" si="19"/>
        <v xml:space="preserve">SESGO </v>
      </c>
      <c r="G1051">
        <f>IFERROR(VLOOKUP(Sheet1__2[[#This Row],[NOMBRE]],B:F,5,0),1)</f>
        <v>1</v>
      </c>
    </row>
    <row r="1052" spans="1:7">
      <c r="A1052">
        <v>6002477</v>
      </c>
      <c r="B1052" t="s">
        <v>959</v>
      </c>
      <c r="C1052">
        <v>7079.87</v>
      </c>
      <c r="D1052" t="s">
        <v>519</v>
      </c>
      <c r="E1052">
        <v>277.7937</v>
      </c>
      <c r="F1052" t="str">
        <f t="shared" si="19"/>
        <v xml:space="preserve">SESGO </v>
      </c>
      <c r="G1052">
        <f>IFERROR(VLOOKUP(Sheet1__2[[#This Row],[NOMBRE]],B:F,5,0),1)</f>
        <v>1</v>
      </c>
    </row>
    <row r="1053" spans="1:7">
      <c r="A1053">
        <v>6002451</v>
      </c>
      <c r="B1053" t="s">
        <v>961</v>
      </c>
      <c r="C1053">
        <v>126</v>
      </c>
      <c r="D1053" t="s">
        <v>671</v>
      </c>
      <c r="E1053">
        <v>274.58730000000003</v>
      </c>
      <c r="F1053" t="str">
        <f t="shared" si="19"/>
        <v xml:space="preserve">GAFETEA </v>
      </c>
      <c r="G1053">
        <f>IFERROR(VLOOKUP(Sheet1__2[[#This Row],[NOMBRE]],B:F,5,0),1)</f>
        <v>1</v>
      </c>
    </row>
    <row r="1054" spans="1:7">
      <c r="A1054">
        <v>6000399</v>
      </c>
      <c r="B1054" t="s">
        <v>962</v>
      </c>
      <c r="C1054">
        <v>2914</v>
      </c>
      <c r="D1054" t="s">
        <v>671</v>
      </c>
      <c r="E1054">
        <v>271.40009999999995</v>
      </c>
      <c r="F1054" t="str">
        <f t="shared" si="19"/>
        <v xml:space="preserve">CREMALLERA </v>
      </c>
      <c r="G1054">
        <f>IFERROR(VLOOKUP(Sheet1__2[[#This Row],[NOMBRE]],B:F,5,0),1)</f>
        <v>1</v>
      </c>
    </row>
    <row r="1055" spans="1:7">
      <c r="A1055">
        <v>6002523</v>
      </c>
      <c r="B1055" t="s">
        <v>963</v>
      </c>
      <c r="C1055">
        <v>4068.3</v>
      </c>
      <c r="D1055" t="s">
        <v>519</v>
      </c>
      <c r="E1055">
        <v>267</v>
      </c>
      <c r="F1055" t="str">
        <f t="shared" si="19"/>
        <v xml:space="preserve">SESGO </v>
      </c>
      <c r="G1055">
        <f>IFERROR(VLOOKUP(Sheet1__2[[#This Row],[NOMBRE]],B:F,5,0),1)</f>
        <v>1</v>
      </c>
    </row>
    <row r="1056" spans="1:7">
      <c r="A1056">
        <v>6003096</v>
      </c>
      <c r="B1056" t="s">
        <v>964</v>
      </c>
      <c r="C1056">
        <v>4413.46</v>
      </c>
      <c r="D1056" t="s">
        <v>519</v>
      </c>
      <c r="E1056">
        <v>266.99979999999999</v>
      </c>
      <c r="F1056" t="str">
        <f t="shared" si="19"/>
        <v xml:space="preserve">SESGO </v>
      </c>
      <c r="G1056">
        <f>IFERROR(VLOOKUP(Sheet1__2[[#This Row],[NOMBRE]],B:F,5,0),1)</f>
        <v>1</v>
      </c>
    </row>
    <row r="1057" spans="1:7">
      <c r="A1057">
        <v>6001019</v>
      </c>
      <c r="B1057" t="s">
        <v>966</v>
      </c>
      <c r="C1057">
        <v>243</v>
      </c>
      <c r="D1057" t="s">
        <v>671</v>
      </c>
      <c r="E1057">
        <v>263.60490000000004</v>
      </c>
      <c r="F1057" t="str">
        <f t="shared" si="19"/>
        <v xml:space="preserve">OJALETE </v>
      </c>
      <c r="G1057">
        <f>IFERROR(VLOOKUP(Sheet1__2[[#This Row],[NOMBRE]],B:F,5,0),1)</f>
        <v>1</v>
      </c>
    </row>
    <row r="1058" spans="1:7">
      <c r="A1058">
        <v>6000707</v>
      </c>
      <c r="B1058" t="s">
        <v>967</v>
      </c>
      <c r="C1058">
        <v>700.62</v>
      </c>
      <c r="D1058" t="s">
        <v>519</v>
      </c>
      <c r="E1058">
        <v>260.72340000000003</v>
      </c>
      <c r="F1058" t="str">
        <f t="shared" si="19"/>
        <v xml:space="preserve">ELASTICO </v>
      </c>
      <c r="G1058">
        <f>IFERROR(VLOOKUP(Sheet1__2[[#This Row],[NOMBRE]],B:F,5,0),1)</f>
        <v>1</v>
      </c>
    </row>
    <row r="1059" spans="1:7">
      <c r="A1059">
        <v>6000708</v>
      </c>
      <c r="B1059" t="s">
        <v>968</v>
      </c>
      <c r="C1059">
        <v>1052.5</v>
      </c>
      <c r="D1059" t="s">
        <v>519</v>
      </c>
      <c r="E1059">
        <v>260.53589999999997</v>
      </c>
      <c r="F1059" t="str">
        <f t="shared" si="19"/>
        <v xml:space="preserve">ELASTICO </v>
      </c>
      <c r="G1059">
        <f>IFERROR(VLOOKUP(Sheet1__2[[#This Row],[NOMBRE]],B:F,5,0),1)</f>
        <v>1</v>
      </c>
    </row>
    <row r="1060" spans="1:7">
      <c r="A1060">
        <v>6003180</v>
      </c>
      <c r="B1060" t="s">
        <v>969</v>
      </c>
      <c r="C1060">
        <v>678</v>
      </c>
      <c r="D1060" t="s">
        <v>671</v>
      </c>
      <c r="E1060">
        <v>259.99849999999998</v>
      </c>
      <c r="F1060" t="str">
        <f t="shared" si="19"/>
        <v xml:space="preserve">BOTON </v>
      </c>
      <c r="G1060">
        <f>IFERROR(VLOOKUP(Sheet1__2[[#This Row],[NOMBRE]],B:F,5,0),1)</f>
        <v>1</v>
      </c>
    </row>
    <row r="1061" spans="1:7">
      <c r="A1061">
        <v>6003179</v>
      </c>
      <c r="B1061" t="s">
        <v>970</v>
      </c>
      <c r="C1061">
        <v>3470</v>
      </c>
      <c r="D1061" t="s">
        <v>671</v>
      </c>
      <c r="E1061">
        <v>259.78470000000004</v>
      </c>
      <c r="F1061" t="str">
        <f t="shared" si="19"/>
        <v xml:space="preserve">BOTON </v>
      </c>
      <c r="G1061">
        <f>IFERROR(VLOOKUP(Sheet1__2[[#This Row],[NOMBRE]],B:F,5,0),1)</f>
        <v>1</v>
      </c>
    </row>
    <row r="1062" spans="1:7">
      <c r="A1062">
        <v>6001978</v>
      </c>
      <c r="B1062" t="s">
        <v>971</v>
      </c>
      <c r="C1062">
        <v>634</v>
      </c>
      <c r="D1062" t="s">
        <v>671</v>
      </c>
      <c r="E1062">
        <v>259.11829999999998</v>
      </c>
      <c r="F1062" t="str">
        <f t="shared" si="19"/>
        <v xml:space="preserve">BOTON </v>
      </c>
      <c r="G1062">
        <f>IFERROR(VLOOKUP(Sheet1__2[[#This Row],[NOMBRE]],B:F,5,0),1)</f>
        <v>1</v>
      </c>
    </row>
    <row r="1063" spans="1:7">
      <c r="A1063">
        <v>6002679</v>
      </c>
      <c r="B1063" t="s">
        <v>1008</v>
      </c>
      <c r="C1063">
        <v>217</v>
      </c>
      <c r="D1063" t="s">
        <v>671</v>
      </c>
      <c r="E1063">
        <v>254.04150000000004</v>
      </c>
      <c r="F1063" t="str">
        <f t="shared" si="19"/>
        <v xml:space="preserve">CORDON </v>
      </c>
      <c r="G1063">
        <f>IFERROR(VLOOKUP(Sheet1__2[[#This Row],[NOMBRE]],B:F,5,0),1)</f>
        <v>1</v>
      </c>
    </row>
    <row r="1064" spans="1:7">
      <c r="A1064">
        <v>6000687</v>
      </c>
      <c r="B1064" t="s">
        <v>965</v>
      </c>
      <c r="C1064">
        <v>12781.08</v>
      </c>
      <c r="D1064" t="s">
        <v>519</v>
      </c>
      <c r="E1064">
        <v>251.53699999999998</v>
      </c>
      <c r="F1064" t="str">
        <f t="shared" si="19"/>
        <v xml:space="preserve">ELASTICO </v>
      </c>
      <c r="G1064">
        <f>IFERROR(VLOOKUP(Sheet1__2[[#This Row],[NOMBRE]],B:F,5,0),1)</f>
        <v>1</v>
      </c>
    </row>
    <row r="1065" spans="1:7">
      <c r="A1065">
        <v>6002633</v>
      </c>
      <c r="B1065" s="228" t="s">
        <v>972</v>
      </c>
      <c r="C1065">
        <v>222</v>
      </c>
      <c r="D1065" t="s">
        <v>671</v>
      </c>
      <c r="E1065">
        <v>244.87389999999999</v>
      </c>
      <c r="F1065" t="str">
        <f t="shared" si="19"/>
        <v xml:space="preserve">CORDON </v>
      </c>
      <c r="G1065">
        <f>IFERROR(VLOOKUP(Sheet1__2[[#This Row],[NOMBRE]],B:F,5,0),1)</f>
        <v>1</v>
      </c>
    </row>
    <row r="1066" spans="1:7">
      <c r="A1066">
        <v>6002157</v>
      </c>
      <c r="B1066" t="s">
        <v>973</v>
      </c>
      <c r="C1066">
        <v>633.15</v>
      </c>
      <c r="D1066" t="s">
        <v>519</v>
      </c>
      <c r="E1066">
        <v>244.48390000000001</v>
      </c>
      <c r="F1066" t="str">
        <f t="shared" si="19"/>
        <v xml:space="preserve">SESGO </v>
      </c>
      <c r="G1066">
        <f>IFERROR(VLOOKUP(Sheet1__2[[#This Row],[NOMBRE]],B:F,5,0),1)</f>
        <v>1</v>
      </c>
    </row>
    <row r="1067" spans="1:7">
      <c r="A1067">
        <v>6000048</v>
      </c>
      <c r="B1067" t="s">
        <v>974</v>
      </c>
      <c r="C1067">
        <v>582</v>
      </c>
      <c r="D1067" t="s">
        <v>671</v>
      </c>
      <c r="E1067">
        <v>241.81619999999998</v>
      </c>
      <c r="F1067" t="str">
        <f t="shared" si="19"/>
        <v xml:space="preserve">BOTON </v>
      </c>
      <c r="G1067">
        <f>IFERROR(VLOOKUP(Sheet1__2[[#This Row],[NOMBRE]],B:F,5,0),1)</f>
        <v>1</v>
      </c>
    </row>
    <row r="1068" spans="1:7">
      <c r="A1068">
        <v>6002140</v>
      </c>
      <c r="B1068" t="s">
        <v>975</v>
      </c>
      <c r="C1068">
        <v>24</v>
      </c>
      <c r="D1068" t="s">
        <v>519</v>
      </c>
      <c r="E1068">
        <v>237</v>
      </c>
      <c r="F1068" t="str">
        <f t="shared" si="19"/>
        <v xml:space="preserve">SESGO </v>
      </c>
      <c r="G1068">
        <f>IFERROR(VLOOKUP(Sheet1__2[[#This Row],[NOMBRE]],B:F,5,0),1)</f>
        <v>1</v>
      </c>
    </row>
    <row r="1069" spans="1:7">
      <c r="A1069">
        <v>6000295</v>
      </c>
      <c r="B1069" t="s">
        <v>976</v>
      </c>
      <c r="C1069">
        <v>481.14</v>
      </c>
      <c r="D1069" t="s">
        <v>519</v>
      </c>
      <c r="E1069">
        <v>236.99959999999999</v>
      </c>
      <c r="F1069" t="str">
        <f t="shared" si="19"/>
        <v xml:space="preserve">CORDON </v>
      </c>
      <c r="G1069">
        <f>IFERROR(VLOOKUP(Sheet1__2[[#This Row],[NOMBRE]],B:F,5,0),1)</f>
        <v>1</v>
      </c>
    </row>
    <row r="1070" spans="1:7">
      <c r="A1070">
        <v>6002699</v>
      </c>
      <c r="B1070" t="s">
        <v>982</v>
      </c>
      <c r="C1070">
        <v>715.52</v>
      </c>
      <c r="D1070" t="s">
        <v>519</v>
      </c>
      <c r="E1070">
        <v>236.81659999999999</v>
      </c>
      <c r="F1070" t="str">
        <f t="shared" si="19"/>
        <v xml:space="preserve">SESGO </v>
      </c>
      <c r="G1070">
        <f>IFERROR(VLOOKUP(Sheet1__2[[#This Row],[NOMBRE]],B:F,5,0),1)</f>
        <v>1</v>
      </c>
    </row>
    <row r="1071" spans="1:7">
      <c r="A1071">
        <v>6002588</v>
      </c>
      <c r="B1071" t="s">
        <v>977</v>
      </c>
      <c r="C1071">
        <v>1528.62</v>
      </c>
      <c r="D1071" t="s">
        <v>519</v>
      </c>
      <c r="E1071">
        <v>236.73509999999999</v>
      </c>
      <c r="F1071" t="str">
        <f t="shared" si="19"/>
        <v xml:space="preserve">SESGO </v>
      </c>
      <c r="G1071">
        <f>IFERROR(VLOOKUP(Sheet1__2[[#This Row],[NOMBRE]],B:F,5,0),1)</f>
        <v>1</v>
      </c>
    </row>
    <row r="1072" spans="1:7">
      <c r="A1072">
        <v>6002634</v>
      </c>
      <c r="B1072" t="s">
        <v>978</v>
      </c>
      <c r="C1072">
        <v>5951.08</v>
      </c>
      <c r="D1072" t="s">
        <v>519</v>
      </c>
      <c r="E1072">
        <v>235.7886</v>
      </c>
      <c r="F1072" t="str">
        <f t="shared" si="19"/>
        <v xml:space="preserve">SESGO </v>
      </c>
      <c r="G1072">
        <f>IFERROR(VLOOKUP(Sheet1__2[[#This Row],[NOMBRE]],B:F,5,0),1)</f>
        <v>1</v>
      </c>
    </row>
    <row r="1073" spans="1:7">
      <c r="A1073">
        <v>6002354</v>
      </c>
      <c r="B1073" t="s">
        <v>983</v>
      </c>
      <c r="C1073">
        <v>1749.62</v>
      </c>
      <c r="D1073" t="s">
        <v>519</v>
      </c>
      <c r="E1073">
        <v>235.44830000000002</v>
      </c>
      <c r="F1073" t="str">
        <f t="shared" si="19"/>
        <v xml:space="preserve">SESGO </v>
      </c>
      <c r="G1073">
        <f>IFERROR(VLOOKUP(Sheet1__2[[#This Row],[NOMBRE]],B:F,5,0),1)</f>
        <v>1</v>
      </c>
    </row>
    <row r="1074" spans="1:7">
      <c r="A1074">
        <v>6001987</v>
      </c>
      <c r="B1074" t="s">
        <v>979</v>
      </c>
      <c r="C1074">
        <v>2837</v>
      </c>
      <c r="D1074" t="s">
        <v>671</v>
      </c>
      <c r="E1074">
        <v>233.9905</v>
      </c>
      <c r="F1074" t="str">
        <f t="shared" si="19"/>
        <v xml:space="preserve">BOTON </v>
      </c>
      <c r="G1074">
        <f>IFERROR(VLOOKUP(Sheet1__2[[#This Row],[NOMBRE]],B:F,5,0),1)</f>
        <v>1</v>
      </c>
    </row>
    <row r="1075" spans="1:7">
      <c r="A1075">
        <v>6002024</v>
      </c>
      <c r="B1075" t="s">
        <v>980</v>
      </c>
      <c r="C1075">
        <v>802.3</v>
      </c>
      <c r="D1075" t="s">
        <v>519</v>
      </c>
      <c r="E1075">
        <v>232.2448</v>
      </c>
      <c r="F1075" t="str">
        <f t="shared" si="19"/>
        <v xml:space="preserve">HILADILLO </v>
      </c>
      <c r="G1075">
        <f>IFERROR(VLOOKUP(Sheet1__2[[#This Row],[NOMBRE]],B:F,5,0),1)</f>
        <v>1</v>
      </c>
    </row>
    <row r="1076" spans="1:7">
      <c r="A1076">
        <v>8001731</v>
      </c>
      <c r="B1076" t="s">
        <v>981</v>
      </c>
      <c r="C1076">
        <v>0</v>
      </c>
      <c r="D1076" t="s">
        <v>671</v>
      </c>
      <c r="E1076">
        <v>231.99999999999997</v>
      </c>
      <c r="F1076" t="str">
        <f t="shared" si="19"/>
        <v xml:space="preserve">BOLSA </v>
      </c>
      <c r="G1076">
        <f>IFERROR(VLOOKUP(Sheet1__2[[#This Row],[NOMBRE]],B:F,5,0),1)</f>
        <v>1</v>
      </c>
    </row>
    <row r="1077" spans="1:7">
      <c r="A1077">
        <v>6000292</v>
      </c>
      <c r="B1077" t="s">
        <v>984</v>
      </c>
      <c r="C1077">
        <v>114.03</v>
      </c>
      <c r="D1077" t="s">
        <v>519</v>
      </c>
      <c r="E1077">
        <v>229.99209999999999</v>
      </c>
      <c r="F1077" t="str">
        <f t="shared" si="19"/>
        <v xml:space="preserve">CORDON </v>
      </c>
      <c r="G1077">
        <f>IFERROR(VLOOKUP(Sheet1__2[[#This Row],[NOMBRE]],B:F,5,0),1)</f>
        <v>1</v>
      </c>
    </row>
    <row r="1078" spans="1:7">
      <c r="A1078">
        <v>6001638</v>
      </c>
      <c r="B1078" t="s">
        <v>985</v>
      </c>
      <c r="C1078">
        <v>6172</v>
      </c>
      <c r="D1078" t="s">
        <v>519</v>
      </c>
      <c r="E1078">
        <v>229.59959999999998</v>
      </c>
      <c r="F1078" t="str">
        <f t="shared" si="19"/>
        <v xml:space="preserve">CINTA </v>
      </c>
      <c r="G1078">
        <f>IFERROR(VLOOKUP(Sheet1__2[[#This Row],[NOMBRE]],B:F,5,0),1)</f>
        <v>1</v>
      </c>
    </row>
    <row r="1079" spans="1:7">
      <c r="A1079">
        <v>6003061</v>
      </c>
      <c r="B1079" t="s">
        <v>986</v>
      </c>
      <c r="C1079">
        <v>595</v>
      </c>
      <c r="D1079" t="s">
        <v>671</v>
      </c>
      <c r="E1079">
        <v>227</v>
      </c>
      <c r="F1079" t="str">
        <f t="shared" si="19"/>
        <v xml:space="preserve">BOTON </v>
      </c>
      <c r="G1079">
        <f>IFERROR(VLOOKUP(Sheet1__2[[#This Row],[NOMBRE]],B:F,5,0),1)</f>
        <v>1</v>
      </c>
    </row>
    <row r="1080" spans="1:7">
      <c r="A1080">
        <v>6002295</v>
      </c>
      <c r="B1080" t="s">
        <v>987</v>
      </c>
      <c r="C1080">
        <v>1806.5</v>
      </c>
      <c r="D1080" t="s">
        <v>519</v>
      </c>
      <c r="E1080">
        <v>224.00000000000003</v>
      </c>
      <c r="F1080" t="str">
        <f t="shared" si="19"/>
        <v xml:space="preserve">SESGO </v>
      </c>
      <c r="G1080">
        <f>IFERROR(VLOOKUP(Sheet1__2[[#This Row],[NOMBRE]],B:F,5,0),1)</f>
        <v>1</v>
      </c>
    </row>
    <row r="1081" spans="1:7">
      <c r="A1081">
        <v>6001772</v>
      </c>
      <c r="B1081" t="s">
        <v>988</v>
      </c>
      <c r="C1081">
        <v>1192</v>
      </c>
      <c r="D1081" t="s">
        <v>671</v>
      </c>
      <c r="E1081">
        <v>223.56039999999999</v>
      </c>
      <c r="F1081" t="str">
        <f t="shared" si="19"/>
        <v xml:space="preserve">BOTON </v>
      </c>
      <c r="G1081">
        <f>IFERROR(VLOOKUP(Sheet1__2[[#This Row],[NOMBRE]],B:F,5,0),1)</f>
        <v>1</v>
      </c>
    </row>
    <row r="1082" spans="1:7">
      <c r="A1082">
        <v>6002972</v>
      </c>
      <c r="B1082" t="s">
        <v>989</v>
      </c>
      <c r="C1082">
        <v>142.22</v>
      </c>
      <c r="D1082" t="s">
        <v>519</v>
      </c>
      <c r="E1082">
        <v>221.0027</v>
      </c>
      <c r="F1082" t="str">
        <f t="shared" si="19"/>
        <v xml:space="preserve">SESGO </v>
      </c>
      <c r="G1082">
        <f>IFERROR(VLOOKUP(Sheet1__2[[#This Row],[NOMBRE]],B:F,5,0),1)</f>
        <v>1</v>
      </c>
    </row>
    <row r="1083" spans="1:7">
      <c r="A1083">
        <v>6003546</v>
      </c>
      <c r="B1083" t="s">
        <v>990</v>
      </c>
      <c r="C1083">
        <v>0</v>
      </c>
      <c r="D1083" t="s">
        <v>671</v>
      </c>
      <c r="E1083">
        <v>220.00000000000003</v>
      </c>
      <c r="F1083" t="str">
        <f t="shared" si="19"/>
        <v xml:space="preserve">BOTON </v>
      </c>
      <c r="G1083">
        <f>IFERROR(VLOOKUP(Sheet1__2[[#This Row],[NOMBRE]],B:F,5,0),1)</f>
        <v>1</v>
      </c>
    </row>
    <row r="1084" spans="1:7">
      <c r="A1084">
        <v>6003306</v>
      </c>
      <c r="B1084" t="s">
        <v>991</v>
      </c>
      <c r="C1084">
        <v>3980</v>
      </c>
      <c r="D1084" t="s">
        <v>671</v>
      </c>
      <c r="E1084">
        <v>219.97990000000001</v>
      </c>
      <c r="F1084" t="str">
        <f t="shared" si="19"/>
        <v xml:space="preserve">BOTON </v>
      </c>
      <c r="G1084">
        <f>IFERROR(VLOOKUP(Sheet1__2[[#This Row],[NOMBRE]],B:F,5,0),1)</f>
        <v>1</v>
      </c>
    </row>
    <row r="1085" spans="1:7">
      <c r="A1085">
        <v>6003307</v>
      </c>
      <c r="B1085" t="s">
        <v>993</v>
      </c>
      <c r="C1085">
        <v>3721</v>
      </c>
      <c r="D1085" t="s">
        <v>671</v>
      </c>
      <c r="E1085">
        <v>219.42349999999999</v>
      </c>
      <c r="F1085" t="str">
        <f t="shared" si="19"/>
        <v xml:space="preserve">BOTON </v>
      </c>
      <c r="G1085">
        <f>IFERROR(VLOOKUP(Sheet1__2[[#This Row],[NOMBRE]],B:F,5,0),1)</f>
        <v>1</v>
      </c>
    </row>
    <row r="1086" spans="1:7">
      <c r="A1086">
        <v>6002420</v>
      </c>
      <c r="B1086" t="s">
        <v>992</v>
      </c>
      <c r="C1086">
        <v>962.03</v>
      </c>
      <c r="D1086" t="s">
        <v>519</v>
      </c>
      <c r="E1086">
        <v>218.8913</v>
      </c>
      <c r="F1086" t="str">
        <f t="shared" si="19"/>
        <v xml:space="preserve">SESGO </v>
      </c>
      <c r="G1086">
        <f>IFERROR(VLOOKUP(Sheet1__2[[#This Row],[NOMBRE]],B:F,5,0),1)</f>
        <v>1</v>
      </c>
    </row>
    <row r="1087" spans="1:7">
      <c r="A1087">
        <v>8001964</v>
      </c>
      <c r="B1087" t="s">
        <v>994</v>
      </c>
      <c r="C1087">
        <v>10161</v>
      </c>
      <c r="D1087" t="s">
        <v>671</v>
      </c>
      <c r="E1087">
        <v>217.14120000000003</v>
      </c>
      <c r="F1087" t="str">
        <f t="shared" si="19"/>
        <v xml:space="preserve">ETIQUETA </v>
      </c>
      <c r="G1087">
        <f>IFERROR(VLOOKUP(Sheet1__2[[#This Row],[NOMBRE]],B:F,5,0),1)</f>
        <v>1</v>
      </c>
    </row>
    <row r="1088" spans="1:7">
      <c r="A1088">
        <v>6001880</v>
      </c>
      <c r="B1088" t="s">
        <v>995</v>
      </c>
      <c r="C1088">
        <v>6857.75</v>
      </c>
      <c r="D1088" t="s">
        <v>671</v>
      </c>
      <c r="E1088">
        <v>213.91680000000002</v>
      </c>
      <c r="F1088" t="str">
        <f t="shared" si="19"/>
        <v xml:space="preserve">BOTON </v>
      </c>
      <c r="G1088">
        <f>IFERROR(VLOOKUP(Sheet1__2[[#This Row],[NOMBRE]],B:F,5,0),1)</f>
        <v>1</v>
      </c>
    </row>
    <row r="1089" spans="1:7">
      <c r="A1089">
        <v>6001915</v>
      </c>
      <c r="B1089" t="s">
        <v>996</v>
      </c>
      <c r="C1089">
        <v>2046</v>
      </c>
      <c r="D1089" t="s">
        <v>671</v>
      </c>
      <c r="E1089">
        <v>211</v>
      </c>
      <c r="F1089" t="str">
        <f t="shared" si="19"/>
        <v xml:space="preserve">TAPA </v>
      </c>
      <c r="G1089">
        <f>IFERROR(VLOOKUP(Sheet1__2[[#This Row],[NOMBRE]],B:F,5,0),1)</f>
        <v>1</v>
      </c>
    </row>
    <row r="1090" spans="1:7">
      <c r="A1090">
        <v>6001577</v>
      </c>
      <c r="B1090" t="s">
        <v>997</v>
      </c>
      <c r="C1090">
        <v>0</v>
      </c>
      <c r="D1090" t="s">
        <v>519</v>
      </c>
      <c r="E1090">
        <v>210.29849999999999</v>
      </c>
      <c r="F1090" t="str">
        <f t="shared" si="19"/>
        <v xml:space="preserve">SESGO </v>
      </c>
      <c r="G1090">
        <f>IFERROR(VLOOKUP(Sheet1__2[[#This Row],[NOMBRE]],B:F,5,0),1)</f>
        <v>1</v>
      </c>
    </row>
    <row r="1091" spans="1:7">
      <c r="A1091">
        <v>6003545</v>
      </c>
      <c r="B1091" t="s">
        <v>998</v>
      </c>
      <c r="C1091">
        <v>6415</v>
      </c>
      <c r="D1091" t="s">
        <v>671</v>
      </c>
      <c r="E1091">
        <v>204.99999999999997</v>
      </c>
      <c r="F1091" t="str">
        <f t="shared" si="19"/>
        <v xml:space="preserve">BOTON </v>
      </c>
      <c r="G1091">
        <f>IFERROR(VLOOKUP(Sheet1__2[[#This Row],[NOMBRE]],B:F,5,0),1)</f>
        <v>1</v>
      </c>
    </row>
    <row r="1092" spans="1:7">
      <c r="A1092">
        <v>6003305</v>
      </c>
      <c r="B1092" t="s">
        <v>1000</v>
      </c>
      <c r="C1092">
        <v>11369</v>
      </c>
      <c r="D1092" t="s">
        <v>671</v>
      </c>
      <c r="E1092">
        <v>204.7739</v>
      </c>
      <c r="F1092" t="str">
        <f t="shared" si="19"/>
        <v xml:space="preserve">BOTON </v>
      </c>
      <c r="G1092">
        <f>IFERROR(VLOOKUP(Sheet1__2[[#This Row],[NOMBRE]],B:F,5,0),1)</f>
        <v>1</v>
      </c>
    </row>
    <row r="1093" spans="1:7">
      <c r="A1093">
        <v>6000115</v>
      </c>
      <c r="B1093" t="s">
        <v>999</v>
      </c>
      <c r="C1093">
        <v>351</v>
      </c>
      <c r="D1093" t="s">
        <v>671</v>
      </c>
      <c r="E1093">
        <v>204.75500000000002</v>
      </c>
      <c r="F1093" t="str">
        <f t="shared" si="19"/>
        <v xml:space="preserve">BOTON </v>
      </c>
      <c r="G1093">
        <f>IFERROR(VLOOKUP(Sheet1__2[[#This Row],[NOMBRE]],B:F,5,0),1)</f>
        <v>1</v>
      </c>
    </row>
    <row r="1094" spans="1:7">
      <c r="A1094">
        <v>6003304</v>
      </c>
      <c r="B1094" t="s">
        <v>1001</v>
      </c>
      <c r="C1094">
        <v>10000</v>
      </c>
      <c r="D1094" t="s">
        <v>671</v>
      </c>
      <c r="E1094">
        <v>204.63619999999997</v>
      </c>
      <c r="F1094" t="str">
        <f t="shared" si="19"/>
        <v xml:space="preserve">BOTON </v>
      </c>
      <c r="G1094">
        <f>IFERROR(VLOOKUP(Sheet1__2[[#This Row],[NOMBRE]],B:F,5,0),1)</f>
        <v>1</v>
      </c>
    </row>
    <row r="1095" spans="1:7">
      <c r="A1095">
        <v>6001868</v>
      </c>
      <c r="B1095" t="s">
        <v>1002</v>
      </c>
      <c r="C1095">
        <v>3682</v>
      </c>
      <c r="D1095" t="s">
        <v>671</v>
      </c>
      <c r="E1095">
        <v>201.99729999999997</v>
      </c>
      <c r="F1095" t="str">
        <f t="shared" si="19"/>
        <v xml:space="preserve">BROCHE </v>
      </c>
      <c r="G1095">
        <f>IFERROR(VLOOKUP(Sheet1__2[[#This Row],[NOMBRE]],B:F,5,0),1)</f>
        <v>1</v>
      </c>
    </row>
    <row r="1096" spans="1:7">
      <c r="A1096">
        <v>6001752</v>
      </c>
      <c r="B1096" t="s">
        <v>1003</v>
      </c>
      <c r="C1096">
        <v>1786.7</v>
      </c>
      <c r="D1096" t="s">
        <v>519</v>
      </c>
      <c r="E1096">
        <v>199.18680000000001</v>
      </c>
      <c r="F1096" t="str">
        <f t="shared" ref="F1096:F1159" si="20">IFERROR(IF(LEFT(B1096,4)="TELA",LEFT(REPLACE(B1096,1,9,""),FIND(" ",REPLACE(B1096,1,9,""),1)),LEFT(B1096,FIND(" ",B1096,1))),0)</f>
        <v xml:space="preserve">HILADILLO </v>
      </c>
      <c r="G1096">
        <f>IFERROR(VLOOKUP(Sheet1__2[[#This Row],[NOMBRE]],B:F,5,0),1)</f>
        <v>1</v>
      </c>
    </row>
    <row r="1097" spans="1:7">
      <c r="A1097">
        <v>8001835</v>
      </c>
      <c r="B1097" t="s">
        <v>1004</v>
      </c>
      <c r="C1097">
        <v>12571</v>
      </c>
      <c r="D1097" t="s">
        <v>671</v>
      </c>
      <c r="E1097">
        <v>198.3623</v>
      </c>
      <c r="F1097" t="str">
        <f t="shared" si="20"/>
        <v xml:space="preserve">BOLSA </v>
      </c>
      <c r="G1097">
        <f>IFERROR(VLOOKUP(Sheet1__2[[#This Row],[NOMBRE]],B:F,5,0),1)</f>
        <v>1</v>
      </c>
    </row>
    <row r="1098" spans="1:7">
      <c r="A1098">
        <v>6001587</v>
      </c>
      <c r="B1098" t="s">
        <v>1005</v>
      </c>
      <c r="C1098">
        <v>4312.5</v>
      </c>
      <c r="D1098" t="s">
        <v>519</v>
      </c>
      <c r="E1098">
        <v>197.23689999999999</v>
      </c>
      <c r="F1098" t="str">
        <f t="shared" si="20"/>
        <v xml:space="preserve">SESGO </v>
      </c>
      <c r="G1098">
        <f>IFERROR(VLOOKUP(Sheet1__2[[#This Row],[NOMBRE]],B:F,5,0),1)</f>
        <v>1</v>
      </c>
    </row>
    <row r="1099" spans="1:7">
      <c r="A1099">
        <v>6002152</v>
      </c>
      <c r="B1099" t="s">
        <v>1006</v>
      </c>
      <c r="C1099">
        <v>3822.7</v>
      </c>
      <c r="D1099" t="s">
        <v>519</v>
      </c>
      <c r="E1099">
        <v>195.44800000000001</v>
      </c>
      <c r="F1099" t="str">
        <f t="shared" si="20"/>
        <v xml:space="preserve">SESGO </v>
      </c>
      <c r="G1099">
        <f>IFERROR(VLOOKUP(Sheet1__2[[#This Row],[NOMBRE]],B:F,5,0),1)</f>
        <v>1</v>
      </c>
    </row>
    <row r="1100" spans="1:7">
      <c r="A1100">
        <v>6002632</v>
      </c>
      <c r="B1100" t="s">
        <v>1007</v>
      </c>
      <c r="C1100">
        <v>165</v>
      </c>
      <c r="D1100" t="s">
        <v>671</v>
      </c>
      <c r="E1100">
        <v>192.75759999999997</v>
      </c>
      <c r="F1100" t="str">
        <f t="shared" si="20"/>
        <v xml:space="preserve">CORDON </v>
      </c>
      <c r="G1100">
        <f>IFERROR(VLOOKUP(Sheet1__2[[#This Row],[NOMBRE]],B:F,5,0),1)</f>
        <v>1</v>
      </c>
    </row>
    <row r="1101" spans="1:7">
      <c r="A1101">
        <v>6000549</v>
      </c>
      <c r="B1101" t="s">
        <v>1009</v>
      </c>
      <c r="C1101">
        <v>0</v>
      </c>
      <c r="D1101" t="s">
        <v>671</v>
      </c>
      <c r="E1101">
        <v>190</v>
      </c>
      <c r="F1101" t="str">
        <f t="shared" si="20"/>
        <v xml:space="preserve">CREMALLERA </v>
      </c>
      <c r="G1101">
        <f>IFERROR(VLOOKUP(Sheet1__2[[#This Row],[NOMBRE]],B:F,5,0),1)</f>
        <v>1</v>
      </c>
    </row>
    <row r="1102" spans="1:7">
      <c r="A1102">
        <v>6001986</v>
      </c>
      <c r="B1102" t="s">
        <v>1010</v>
      </c>
      <c r="C1102">
        <v>8925</v>
      </c>
      <c r="D1102" t="s">
        <v>671</v>
      </c>
      <c r="E1102">
        <v>187.34529999999998</v>
      </c>
      <c r="F1102" t="str">
        <f t="shared" si="20"/>
        <v xml:space="preserve">BOTON </v>
      </c>
      <c r="G1102">
        <f>IFERROR(VLOOKUP(Sheet1__2[[#This Row],[NOMBRE]],B:F,5,0),1)</f>
        <v>1</v>
      </c>
    </row>
    <row r="1103" spans="1:7">
      <c r="A1103">
        <v>6002744</v>
      </c>
      <c r="B1103" t="s">
        <v>1011</v>
      </c>
      <c r="C1103">
        <v>2124</v>
      </c>
      <c r="D1103" t="s">
        <v>671</v>
      </c>
      <c r="E1103">
        <v>182.40299999999999</v>
      </c>
      <c r="F1103" t="str">
        <f t="shared" si="20"/>
        <v xml:space="preserve">BOTON </v>
      </c>
      <c r="G1103">
        <f>IFERROR(VLOOKUP(Sheet1__2[[#This Row],[NOMBRE]],B:F,5,0),1)</f>
        <v>1</v>
      </c>
    </row>
    <row r="1104" spans="1:7">
      <c r="A1104">
        <v>6002707</v>
      </c>
      <c r="B1104" t="s">
        <v>1012</v>
      </c>
      <c r="C1104">
        <v>2862</v>
      </c>
      <c r="D1104" t="s">
        <v>671</v>
      </c>
      <c r="E1104">
        <v>180.2715</v>
      </c>
      <c r="F1104" t="str">
        <f t="shared" si="20"/>
        <v xml:space="preserve">CORDON </v>
      </c>
      <c r="G1104">
        <f>IFERROR(VLOOKUP(Sheet1__2[[#This Row],[NOMBRE]],B:F,5,0),1)</f>
        <v>1</v>
      </c>
    </row>
    <row r="1105" spans="1:7">
      <c r="A1105">
        <v>6002376</v>
      </c>
      <c r="B1105" t="s">
        <v>1013</v>
      </c>
      <c r="C1105">
        <v>1575</v>
      </c>
      <c r="D1105" t="s">
        <v>671</v>
      </c>
      <c r="E1105">
        <v>179.58410000000001</v>
      </c>
      <c r="F1105" t="str">
        <f t="shared" si="20"/>
        <v xml:space="preserve">TERMINAL </v>
      </c>
      <c r="G1105">
        <f>IFERROR(VLOOKUP(Sheet1__2[[#This Row],[NOMBRE]],B:F,5,0),1)</f>
        <v>1</v>
      </c>
    </row>
    <row r="1106" spans="1:7">
      <c r="A1106">
        <v>6000674</v>
      </c>
      <c r="B1106" t="s">
        <v>1014</v>
      </c>
      <c r="C1106">
        <v>3238</v>
      </c>
      <c r="D1106" t="s">
        <v>519</v>
      </c>
      <c r="E1106">
        <v>177.54949999999999</v>
      </c>
      <c r="F1106" t="str">
        <f t="shared" si="20"/>
        <v xml:space="preserve">ELASTICO </v>
      </c>
      <c r="G1106">
        <f>IFERROR(VLOOKUP(Sheet1__2[[#This Row],[NOMBRE]],B:F,5,0),1)</f>
        <v>1</v>
      </c>
    </row>
    <row r="1107" spans="1:7">
      <c r="A1107">
        <v>6001656</v>
      </c>
      <c r="B1107" t="s">
        <v>1015</v>
      </c>
      <c r="C1107">
        <v>735</v>
      </c>
      <c r="D1107" t="s">
        <v>519</v>
      </c>
      <c r="E1107">
        <v>176.23269999999999</v>
      </c>
      <c r="F1107" t="str">
        <f t="shared" si="20"/>
        <v xml:space="preserve">EMBONE </v>
      </c>
      <c r="G1107">
        <f>IFERROR(VLOOKUP(Sheet1__2[[#This Row],[NOMBRE]],B:F,5,0),1)</f>
        <v>1</v>
      </c>
    </row>
    <row r="1108" spans="1:7">
      <c r="A1108">
        <v>6003178</v>
      </c>
      <c r="B1108" t="s">
        <v>1016</v>
      </c>
      <c r="C1108">
        <v>7892</v>
      </c>
      <c r="D1108" t="s">
        <v>671</v>
      </c>
      <c r="E1108">
        <v>175.99810000000002</v>
      </c>
      <c r="F1108" t="str">
        <f t="shared" si="20"/>
        <v xml:space="preserve">BOTON </v>
      </c>
      <c r="G1108">
        <f>IFERROR(VLOOKUP(Sheet1__2[[#This Row],[NOMBRE]],B:F,5,0),1)</f>
        <v>1</v>
      </c>
    </row>
    <row r="1109" spans="1:7">
      <c r="A1109">
        <v>6001844</v>
      </c>
      <c r="B1109" t="s">
        <v>1017</v>
      </c>
      <c r="C1109">
        <v>3819</v>
      </c>
      <c r="D1109" t="s">
        <v>671</v>
      </c>
      <c r="E1109">
        <v>175.8314</v>
      </c>
      <c r="F1109" t="str">
        <f t="shared" si="20"/>
        <v xml:space="preserve">TAPA </v>
      </c>
      <c r="G1109">
        <f>IFERROR(VLOOKUP(Sheet1__2[[#This Row],[NOMBRE]],B:F,5,0),1)</f>
        <v>1</v>
      </c>
    </row>
    <row r="1110" spans="1:7">
      <c r="A1110">
        <v>6003177</v>
      </c>
      <c r="B1110" t="s">
        <v>1018</v>
      </c>
      <c r="C1110">
        <v>3510</v>
      </c>
      <c r="D1110" t="s">
        <v>671</v>
      </c>
      <c r="E1110">
        <v>175.6729</v>
      </c>
      <c r="F1110" t="str">
        <f t="shared" si="20"/>
        <v xml:space="preserve">BOTON </v>
      </c>
      <c r="G1110">
        <f>IFERROR(VLOOKUP(Sheet1__2[[#This Row],[NOMBRE]],B:F,5,0),1)</f>
        <v>1</v>
      </c>
    </row>
    <row r="1111" spans="1:7">
      <c r="A1111">
        <v>6002556</v>
      </c>
      <c r="B1111" t="s">
        <v>1019</v>
      </c>
      <c r="C1111">
        <v>45</v>
      </c>
      <c r="D1111" t="s">
        <v>671</v>
      </c>
      <c r="E1111">
        <v>174.9556</v>
      </c>
      <c r="F1111" t="str">
        <f t="shared" si="20"/>
        <v xml:space="preserve">BOTON </v>
      </c>
      <c r="G1111">
        <f>IFERROR(VLOOKUP(Sheet1__2[[#This Row],[NOMBRE]],B:F,5,0),1)</f>
        <v>1</v>
      </c>
    </row>
    <row r="1112" spans="1:7">
      <c r="A1112">
        <v>6001663</v>
      </c>
      <c r="B1112" t="s">
        <v>1020</v>
      </c>
      <c r="C1112">
        <v>18065</v>
      </c>
      <c r="D1112" t="s">
        <v>671</v>
      </c>
      <c r="E1112">
        <v>173</v>
      </c>
      <c r="F1112" t="str">
        <f t="shared" si="20"/>
        <v xml:space="preserve">OJALETE </v>
      </c>
      <c r="G1112">
        <f>IFERROR(VLOOKUP(Sheet1__2[[#This Row],[NOMBRE]],B:F,5,0),1)</f>
        <v>1</v>
      </c>
    </row>
    <row r="1113" spans="1:7">
      <c r="A1113">
        <v>6002190</v>
      </c>
      <c r="B1113" t="s">
        <v>1021</v>
      </c>
      <c r="C1113">
        <v>1425</v>
      </c>
      <c r="D1113" t="s">
        <v>519</v>
      </c>
      <c r="E1113">
        <v>171.00909999999999</v>
      </c>
      <c r="F1113" t="str">
        <f t="shared" si="20"/>
        <v xml:space="preserve">SESGO </v>
      </c>
      <c r="G1113">
        <f>IFERROR(VLOOKUP(Sheet1__2[[#This Row],[NOMBRE]],B:F,5,0),1)</f>
        <v>1</v>
      </c>
    </row>
    <row r="1114" spans="1:7">
      <c r="A1114">
        <v>6002151</v>
      </c>
      <c r="B1114" t="s">
        <v>1022</v>
      </c>
      <c r="C1114">
        <v>6482.52</v>
      </c>
      <c r="D1114" t="s">
        <v>519</v>
      </c>
      <c r="E1114">
        <v>171</v>
      </c>
      <c r="F1114" t="str">
        <f t="shared" si="20"/>
        <v xml:space="preserve">SESGO </v>
      </c>
      <c r="G1114">
        <f>IFERROR(VLOOKUP(Sheet1__2[[#This Row],[NOMBRE]],B:F,5,0),1)</f>
        <v>1</v>
      </c>
    </row>
    <row r="1115" spans="1:7">
      <c r="A1115">
        <v>8001947</v>
      </c>
      <c r="B1115" t="s">
        <v>1023</v>
      </c>
      <c r="C1115">
        <v>9867</v>
      </c>
      <c r="D1115" t="s">
        <v>671</v>
      </c>
      <c r="E1115">
        <v>170.98509999999999</v>
      </c>
      <c r="F1115" t="str">
        <f t="shared" si="20"/>
        <v xml:space="preserve">ETIQUETA </v>
      </c>
      <c r="G1115">
        <f>IFERROR(VLOOKUP(Sheet1__2[[#This Row],[NOMBRE]],B:F,5,0),1)</f>
        <v>1</v>
      </c>
    </row>
    <row r="1116" spans="1:7">
      <c r="A1116">
        <v>6000673</v>
      </c>
      <c r="B1116" t="s">
        <v>1024</v>
      </c>
      <c r="C1116">
        <v>4958.54</v>
      </c>
      <c r="D1116" t="s">
        <v>519</v>
      </c>
      <c r="E1116">
        <v>170.05970000000002</v>
      </c>
      <c r="F1116" t="str">
        <f t="shared" si="20"/>
        <v xml:space="preserve">ELASTICO </v>
      </c>
      <c r="G1116">
        <f>IFERROR(VLOOKUP(Sheet1__2[[#This Row],[NOMBRE]],B:F,5,0),1)</f>
        <v>1</v>
      </c>
    </row>
    <row r="1117" spans="1:7">
      <c r="A1117">
        <v>6002611</v>
      </c>
      <c r="B1117" t="s">
        <v>1025</v>
      </c>
      <c r="C1117">
        <v>238</v>
      </c>
      <c r="D1117" t="s">
        <v>671</v>
      </c>
      <c r="E1117">
        <v>167.47479999999999</v>
      </c>
      <c r="F1117" t="str">
        <f t="shared" si="20"/>
        <v xml:space="preserve">OJALETE </v>
      </c>
      <c r="G1117">
        <f>IFERROR(VLOOKUP(Sheet1__2[[#This Row],[NOMBRE]],B:F,5,0),1)</f>
        <v>1</v>
      </c>
    </row>
    <row r="1118" spans="1:7">
      <c r="A1118">
        <v>6002950</v>
      </c>
      <c r="B1118" t="s">
        <v>1026</v>
      </c>
      <c r="C1118">
        <v>3622</v>
      </c>
      <c r="D1118" t="s">
        <v>671</v>
      </c>
      <c r="E1118">
        <v>165.15819999999999</v>
      </c>
      <c r="F1118" t="str">
        <f t="shared" si="20"/>
        <v xml:space="preserve">BOTON </v>
      </c>
      <c r="G1118">
        <f>IFERROR(VLOOKUP(Sheet1__2[[#This Row],[NOMBRE]],B:F,5,0),1)</f>
        <v>1</v>
      </c>
    </row>
    <row r="1119" spans="1:7">
      <c r="A1119">
        <v>6000086</v>
      </c>
      <c r="B1119" t="s">
        <v>1028</v>
      </c>
      <c r="C1119">
        <v>526</v>
      </c>
      <c r="D1119" t="s">
        <v>671</v>
      </c>
      <c r="E1119">
        <v>163</v>
      </c>
      <c r="F1119" t="str">
        <f t="shared" si="20"/>
        <v xml:space="preserve">BOTON </v>
      </c>
      <c r="G1119">
        <f>IFERROR(VLOOKUP(Sheet1__2[[#This Row],[NOMBRE]],B:F,5,0),1)</f>
        <v>1</v>
      </c>
    </row>
    <row r="1120" spans="1:7">
      <c r="A1120">
        <v>8001963</v>
      </c>
      <c r="B1120" t="s">
        <v>1029</v>
      </c>
      <c r="C1120">
        <v>6451</v>
      </c>
      <c r="D1120" t="s">
        <v>671</v>
      </c>
      <c r="E1120">
        <v>161.83299999999997</v>
      </c>
      <c r="F1120" t="str">
        <f t="shared" si="20"/>
        <v xml:space="preserve">BOLSA </v>
      </c>
      <c r="G1120">
        <f>IFERROR(VLOOKUP(Sheet1__2[[#This Row],[NOMBRE]],B:F,5,0),1)</f>
        <v>1</v>
      </c>
    </row>
    <row r="1121" spans="1:7">
      <c r="A1121">
        <v>6003120</v>
      </c>
      <c r="B1121" t="s">
        <v>1030</v>
      </c>
      <c r="C1121">
        <v>77</v>
      </c>
      <c r="D1121" t="s">
        <v>671</v>
      </c>
      <c r="E1121">
        <v>157</v>
      </c>
      <c r="F1121" t="str">
        <f t="shared" si="20"/>
        <v xml:space="preserve">BOTON </v>
      </c>
      <c r="G1121">
        <f>IFERROR(VLOOKUP(Sheet1__2[[#This Row],[NOMBRE]],B:F,5,0),1)</f>
        <v>1</v>
      </c>
    </row>
    <row r="1122" spans="1:7">
      <c r="A1122">
        <v>6001593</v>
      </c>
      <c r="B1122" t="s">
        <v>1031</v>
      </c>
      <c r="C1122">
        <v>2461.5</v>
      </c>
      <c r="D1122" t="s">
        <v>519</v>
      </c>
      <c r="E1122">
        <v>156.6163</v>
      </c>
      <c r="F1122" t="str">
        <f t="shared" si="20"/>
        <v xml:space="preserve">SESGO </v>
      </c>
      <c r="G1122">
        <f>IFERROR(VLOOKUP(Sheet1__2[[#This Row],[NOMBRE]],B:F,5,0),1)</f>
        <v>1</v>
      </c>
    </row>
    <row r="1123" spans="1:7">
      <c r="A1123">
        <v>6000533</v>
      </c>
      <c r="B1123" t="s">
        <v>1032</v>
      </c>
      <c r="C1123">
        <v>7134</v>
      </c>
      <c r="D1123" t="s">
        <v>671</v>
      </c>
      <c r="E1123">
        <v>155.1002</v>
      </c>
      <c r="F1123" t="str">
        <f t="shared" si="20"/>
        <v xml:space="preserve">CREMALLERA </v>
      </c>
      <c r="G1123">
        <f>IFERROR(VLOOKUP(Sheet1__2[[#This Row],[NOMBRE]],B:F,5,0),1)</f>
        <v>1</v>
      </c>
    </row>
    <row r="1124" spans="1:7">
      <c r="A1124">
        <v>8001836</v>
      </c>
      <c r="B1124" t="s">
        <v>1033</v>
      </c>
      <c r="C1124">
        <v>7762</v>
      </c>
      <c r="D1124" t="s">
        <v>671</v>
      </c>
      <c r="E1124">
        <v>155</v>
      </c>
      <c r="F1124" t="str">
        <f t="shared" si="20"/>
        <v xml:space="preserve">BOLSA </v>
      </c>
      <c r="G1124">
        <f>IFERROR(VLOOKUP(Sheet1__2[[#This Row],[NOMBRE]],B:F,5,0),1)</f>
        <v>1</v>
      </c>
    </row>
    <row r="1125" spans="1:7">
      <c r="A1125">
        <v>6002705</v>
      </c>
      <c r="B1125" t="s">
        <v>1034</v>
      </c>
      <c r="C1125">
        <v>1121</v>
      </c>
      <c r="D1125" t="s">
        <v>671</v>
      </c>
      <c r="E1125">
        <v>153.6414</v>
      </c>
      <c r="F1125" t="str">
        <f t="shared" si="20"/>
        <v xml:space="preserve">CORDON </v>
      </c>
      <c r="G1125">
        <f>IFERROR(VLOOKUP(Sheet1__2[[#This Row],[NOMBRE]],B:F,5,0),1)</f>
        <v>1</v>
      </c>
    </row>
    <row r="1126" spans="1:7">
      <c r="A1126">
        <v>6000522</v>
      </c>
      <c r="B1126" t="s">
        <v>1035</v>
      </c>
      <c r="C1126">
        <v>1243</v>
      </c>
      <c r="D1126" t="s">
        <v>671</v>
      </c>
      <c r="E1126">
        <v>151.7997</v>
      </c>
      <c r="F1126" t="str">
        <f t="shared" si="20"/>
        <v xml:space="preserve">CREMALLERA </v>
      </c>
      <c r="G1126">
        <f>IFERROR(VLOOKUP(Sheet1__2[[#This Row],[NOMBRE]],B:F,5,0),1)</f>
        <v>1</v>
      </c>
    </row>
    <row r="1127" spans="1:7">
      <c r="A1127">
        <v>6002193</v>
      </c>
      <c r="B1127" t="s">
        <v>1036</v>
      </c>
      <c r="C1127">
        <v>1565</v>
      </c>
      <c r="D1127" t="s">
        <v>519</v>
      </c>
      <c r="E1127">
        <v>150.96549999999999</v>
      </c>
      <c r="F1127" t="str">
        <f t="shared" si="20"/>
        <v xml:space="preserve">CINTA </v>
      </c>
      <c r="G1127">
        <f>IFERROR(VLOOKUP(Sheet1__2[[#This Row],[NOMBRE]],B:F,5,0),1)</f>
        <v>1</v>
      </c>
    </row>
    <row r="1128" spans="1:7">
      <c r="A1128">
        <v>6000022</v>
      </c>
      <c r="B1128" t="s">
        <v>1037</v>
      </c>
      <c r="C1128">
        <v>4437</v>
      </c>
      <c r="D1128" t="s">
        <v>671</v>
      </c>
      <c r="E1128">
        <v>150.83590000000001</v>
      </c>
      <c r="F1128" t="str">
        <f t="shared" si="20"/>
        <v xml:space="preserve">LIGUERO </v>
      </c>
      <c r="G1128">
        <f>IFERROR(VLOOKUP(Sheet1__2[[#This Row],[NOMBRE]],B:F,5,0),1)</f>
        <v>1</v>
      </c>
    </row>
    <row r="1129" spans="1:7">
      <c r="A1129">
        <v>6000701</v>
      </c>
      <c r="B1129" t="s">
        <v>1038</v>
      </c>
      <c r="C1129">
        <v>4071.19</v>
      </c>
      <c r="D1129" t="s">
        <v>519</v>
      </c>
      <c r="E1129">
        <v>150.65549999999999</v>
      </c>
      <c r="F1129" t="str">
        <f t="shared" si="20"/>
        <v xml:space="preserve">ELASTICO </v>
      </c>
      <c r="G1129">
        <f>IFERROR(VLOOKUP(Sheet1__2[[#This Row],[NOMBRE]],B:F,5,0),1)</f>
        <v>1</v>
      </c>
    </row>
    <row r="1130" spans="1:7">
      <c r="A1130">
        <v>6003001</v>
      </c>
      <c r="B1130" t="s">
        <v>1039</v>
      </c>
      <c r="C1130">
        <v>676</v>
      </c>
      <c r="D1130" t="s">
        <v>671</v>
      </c>
      <c r="E1130">
        <v>149.5917</v>
      </c>
      <c r="F1130" t="str">
        <f t="shared" si="20"/>
        <v xml:space="preserve">BOTON </v>
      </c>
      <c r="G1130">
        <f>IFERROR(VLOOKUP(Sheet1__2[[#This Row],[NOMBRE]],B:F,5,0),1)</f>
        <v>1</v>
      </c>
    </row>
    <row r="1131" spans="1:7">
      <c r="A1131">
        <v>6001660</v>
      </c>
      <c r="B1131" t="s">
        <v>1040</v>
      </c>
      <c r="C1131">
        <v>2069.5</v>
      </c>
      <c r="D1131" t="s">
        <v>519</v>
      </c>
      <c r="E1131">
        <v>149.12440000000001</v>
      </c>
      <c r="F1131" t="str">
        <f t="shared" si="20"/>
        <v xml:space="preserve">HILADILLO </v>
      </c>
      <c r="G1131">
        <f>IFERROR(VLOOKUP(Sheet1__2[[#This Row],[NOMBRE]],B:F,5,0),1)</f>
        <v>1</v>
      </c>
    </row>
    <row r="1132" spans="1:7">
      <c r="A1132">
        <v>6002081</v>
      </c>
      <c r="B1132" t="s">
        <v>1041</v>
      </c>
      <c r="C1132">
        <v>134</v>
      </c>
      <c r="D1132" t="s">
        <v>671</v>
      </c>
      <c r="E1132">
        <v>146</v>
      </c>
      <c r="F1132" t="str">
        <f t="shared" si="20"/>
        <v xml:space="preserve">OJALETE </v>
      </c>
      <c r="G1132">
        <f>IFERROR(VLOOKUP(Sheet1__2[[#This Row],[NOMBRE]],B:F,5,0),1)</f>
        <v>1</v>
      </c>
    </row>
    <row r="1133" spans="1:7">
      <c r="A1133">
        <v>6003308</v>
      </c>
      <c r="B1133" t="s">
        <v>1042</v>
      </c>
      <c r="C1133">
        <v>1423</v>
      </c>
      <c r="D1133" t="s">
        <v>671</v>
      </c>
      <c r="E1133">
        <v>143</v>
      </c>
      <c r="F1133" t="str">
        <f t="shared" si="20"/>
        <v xml:space="preserve">REMACHE </v>
      </c>
      <c r="G1133">
        <f>IFERROR(VLOOKUP(Sheet1__2[[#This Row],[NOMBRE]],B:F,5,0),1)</f>
        <v>1</v>
      </c>
    </row>
    <row r="1134" spans="1:7">
      <c r="A1134">
        <v>6003309</v>
      </c>
      <c r="B1134" t="s">
        <v>1043</v>
      </c>
      <c r="C1134">
        <v>2341</v>
      </c>
      <c r="D1134" t="s">
        <v>671</v>
      </c>
      <c r="E1134">
        <v>143</v>
      </c>
      <c r="F1134" t="str">
        <f t="shared" si="20"/>
        <v xml:space="preserve">REMACHE </v>
      </c>
      <c r="G1134">
        <f>IFERROR(VLOOKUP(Sheet1__2[[#This Row],[NOMBRE]],B:F,5,0),1)</f>
        <v>1</v>
      </c>
    </row>
    <row r="1135" spans="1:7">
      <c r="A1135">
        <v>6000168</v>
      </c>
      <c r="B1135" t="s">
        <v>1048</v>
      </c>
      <c r="C1135">
        <v>521</v>
      </c>
      <c r="D1135" t="s">
        <v>671</v>
      </c>
      <c r="E1135">
        <v>139.5873</v>
      </c>
      <c r="F1135" t="str">
        <f t="shared" si="20"/>
        <v xml:space="preserve">BOTON </v>
      </c>
      <c r="G1135">
        <f>IFERROR(VLOOKUP(Sheet1__2[[#This Row],[NOMBRE]],B:F,5,0),1)</f>
        <v>1</v>
      </c>
    </row>
    <row r="1136" spans="1:7">
      <c r="A1136">
        <v>8002099</v>
      </c>
      <c r="B1136" t="s">
        <v>1027</v>
      </c>
      <c r="C1136">
        <v>26529</v>
      </c>
      <c r="D1136" t="s">
        <v>671</v>
      </c>
      <c r="E1136">
        <v>136.48149999999998</v>
      </c>
      <c r="F1136" t="str">
        <f t="shared" si="20"/>
        <v xml:space="preserve">STICKER </v>
      </c>
      <c r="G1136">
        <f>IFERROR(VLOOKUP(Sheet1__2[[#This Row],[NOMBRE]],B:F,5,0),1)</f>
        <v>1</v>
      </c>
    </row>
    <row r="1137" spans="1:7">
      <c r="A1137">
        <v>6002555</v>
      </c>
      <c r="B1137" t="s">
        <v>1046</v>
      </c>
      <c r="C1137">
        <v>833</v>
      </c>
      <c r="D1137" t="s">
        <v>671</v>
      </c>
      <c r="E1137">
        <v>133.70589999999999</v>
      </c>
      <c r="F1137" t="str">
        <f t="shared" si="20"/>
        <v xml:space="preserve">BOTON </v>
      </c>
      <c r="G1137">
        <f>IFERROR(VLOOKUP(Sheet1__2[[#This Row],[NOMBRE]],B:F,5,0),1)</f>
        <v>1</v>
      </c>
    </row>
    <row r="1138" spans="1:7">
      <c r="A1138">
        <v>6000267</v>
      </c>
      <c r="B1138" t="s">
        <v>1047</v>
      </c>
      <c r="C1138">
        <v>1219</v>
      </c>
      <c r="D1138" t="s">
        <v>519</v>
      </c>
      <c r="E1138">
        <v>132.96469999999999</v>
      </c>
      <c r="F1138" t="str">
        <f t="shared" si="20"/>
        <v xml:space="preserve">CINTA </v>
      </c>
      <c r="G1138">
        <f>IFERROR(VLOOKUP(Sheet1__2[[#This Row],[NOMBRE]],B:F,5,0),1)</f>
        <v>1</v>
      </c>
    </row>
    <row r="1139" spans="1:7">
      <c r="A1139">
        <v>6002688</v>
      </c>
      <c r="B1139" t="s">
        <v>1044</v>
      </c>
      <c r="C1139">
        <v>2547.88</v>
      </c>
      <c r="D1139" t="s">
        <v>519</v>
      </c>
      <c r="E1139">
        <v>126.05189999999999</v>
      </c>
      <c r="F1139" t="str">
        <f t="shared" si="20"/>
        <v xml:space="preserve">ELASTICO </v>
      </c>
      <c r="G1139">
        <f>IFERROR(VLOOKUP(Sheet1__2[[#This Row],[NOMBRE]],B:F,5,0),1)</f>
        <v>1</v>
      </c>
    </row>
    <row r="1140" spans="1:7">
      <c r="A1140">
        <v>6000114</v>
      </c>
      <c r="B1140" t="s">
        <v>1049</v>
      </c>
      <c r="C1140">
        <v>26</v>
      </c>
      <c r="D1140" t="s">
        <v>671</v>
      </c>
      <c r="E1140">
        <v>125</v>
      </c>
      <c r="F1140" t="str">
        <f t="shared" si="20"/>
        <v xml:space="preserve">BOTON </v>
      </c>
      <c r="G1140">
        <f>IFERROR(VLOOKUP(Sheet1__2[[#This Row],[NOMBRE]],B:F,5,0),1)</f>
        <v>1</v>
      </c>
    </row>
    <row r="1141" spans="1:7">
      <c r="A1141">
        <v>6000507</v>
      </c>
      <c r="B1141" t="s">
        <v>1050</v>
      </c>
      <c r="C1141">
        <v>0</v>
      </c>
      <c r="D1141" t="s">
        <v>671</v>
      </c>
      <c r="E1141">
        <v>124</v>
      </c>
      <c r="F1141" t="str">
        <f t="shared" si="20"/>
        <v xml:space="preserve">CREMALLERA </v>
      </c>
      <c r="G1141">
        <f>IFERROR(VLOOKUP(Sheet1__2[[#This Row],[NOMBRE]],B:F,5,0),1)</f>
        <v>1</v>
      </c>
    </row>
    <row r="1142" spans="1:7">
      <c r="A1142">
        <v>6002978</v>
      </c>
      <c r="B1142" t="s">
        <v>1051</v>
      </c>
      <c r="C1142">
        <v>5</v>
      </c>
      <c r="D1142" t="s">
        <v>671</v>
      </c>
      <c r="E1142">
        <v>121.2</v>
      </c>
      <c r="F1142" t="str">
        <f t="shared" si="20"/>
        <v xml:space="preserve">BOTON </v>
      </c>
      <c r="G1142">
        <f>IFERROR(VLOOKUP(Sheet1__2[[#This Row],[NOMBRE]],B:F,5,0),1)</f>
        <v>1</v>
      </c>
    </row>
    <row r="1143" spans="1:7">
      <c r="A1143">
        <v>6003113</v>
      </c>
      <c r="B1143" t="s">
        <v>1052</v>
      </c>
      <c r="C1143">
        <v>5159.6859999999997</v>
      </c>
      <c r="D1143" t="s">
        <v>671</v>
      </c>
      <c r="E1143">
        <v>120.9841</v>
      </c>
      <c r="F1143" t="str">
        <f t="shared" si="20"/>
        <v xml:space="preserve">BOTON </v>
      </c>
      <c r="G1143">
        <f>IFERROR(VLOOKUP(Sheet1__2[[#This Row],[NOMBRE]],B:F,5,0),1)</f>
        <v>1</v>
      </c>
    </row>
    <row r="1144" spans="1:7">
      <c r="A1144">
        <v>6001767</v>
      </c>
      <c r="B1144" t="s">
        <v>1045</v>
      </c>
      <c r="C1144">
        <v>12943.58</v>
      </c>
      <c r="D1144" t="s">
        <v>519</v>
      </c>
      <c r="E1144">
        <v>120.3663</v>
      </c>
      <c r="F1144" t="str">
        <f t="shared" si="20"/>
        <v xml:space="preserve">ELASTICO </v>
      </c>
      <c r="G1144">
        <f>IFERROR(VLOOKUP(Sheet1__2[[#This Row],[NOMBRE]],B:F,5,0),1)</f>
        <v>1</v>
      </c>
    </row>
    <row r="1145" spans="1:7">
      <c r="A1145">
        <v>6003358004</v>
      </c>
      <c r="B1145" t="s">
        <v>1053</v>
      </c>
      <c r="C1145">
        <v>10</v>
      </c>
      <c r="D1145" t="s">
        <v>671</v>
      </c>
      <c r="E1145">
        <v>120</v>
      </c>
      <c r="F1145" t="str">
        <f t="shared" si="20"/>
        <v xml:space="preserve">MARQUILLA </v>
      </c>
      <c r="G1145">
        <f>IFERROR(VLOOKUP(Sheet1__2[[#This Row],[NOMBRE]],B:F,5,0),1)</f>
        <v>1</v>
      </c>
    </row>
    <row r="1146" spans="1:7">
      <c r="A1146">
        <v>6001709</v>
      </c>
      <c r="B1146" t="s">
        <v>1054</v>
      </c>
      <c r="C1146">
        <v>774</v>
      </c>
      <c r="D1146" t="s">
        <v>671</v>
      </c>
      <c r="E1146">
        <v>117.17309999999999</v>
      </c>
      <c r="F1146" t="str">
        <f t="shared" si="20"/>
        <v xml:space="preserve">BOTON </v>
      </c>
      <c r="G1146">
        <f>IFERROR(VLOOKUP(Sheet1__2[[#This Row],[NOMBRE]],B:F,5,0),1)</f>
        <v>1</v>
      </c>
    </row>
    <row r="1147" spans="1:7">
      <c r="A1147">
        <v>6000269</v>
      </c>
      <c r="B1147" t="s">
        <v>1055</v>
      </c>
      <c r="C1147">
        <v>2353</v>
      </c>
      <c r="D1147" t="s">
        <v>519</v>
      </c>
      <c r="E1147">
        <v>113.3404</v>
      </c>
      <c r="F1147" t="str">
        <f t="shared" si="20"/>
        <v xml:space="preserve">CINTA </v>
      </c>
      <c r="G1147">
        <f>IFERROR(VLOOKUP(Sheet1__2[[#This Row],[NOMBRE]],B:F,5,0),1)</f>
        <v>1</v>
      </c>
    </row>
    <row r="1148" spans="1:7">
      <c r="A1148">
        <v>6003077</v>
      </c>
      <c r="B1148" t="s">
        <v>1056</v>
      </c>
      <c r="C1148">
        <v>2990</v>
      </c>
      <c r="D1148" t="s">
        <v>671</v>
      </c>
      <c r="E1148">
        <v>109.999</v>
      </c>
      <c r="F1148" t="str">
        <f t="shared" si="20"/>
        <v xml:space="preserve">BOTON </v>
      </c>
      <c r="G1148">
        <f>IFERROR(VLOOKUP(Sheet1__2[[#This Row],[NOMBRE]],B:F,5,0),1)</f>
        <v>1</v>
      </c>
    </row>
    <row r="1149" spans="1:7">
      <c r="A1149">
        <v>6000225</v>
      </c>
      <c r="B1149" t="s">
        <v>1057</v>
      </c>
      <c r="C1149">
        <v>1730</v>
      </c>
      <c r="D1149" t="s">
        <v>671</v>
      </c>
      <c r="E1149">
        <v>107.8023</v>
      </c>
      <c r="F1149" t="str">
        <f t="shared" si="20"/>
        <v xml:space="preserve">BOTON </v>
      </c>
      <c r="G1149">
        <f>IFERROR(VLOOKUP(Sheet1__2[[#This Row],[NOMBRE]],B:F,5,0),1)</f>
        <v>1</v>
      </c>
    </row>
    <row r="1150" spans="1:7">
      <c r="A1150">
        <v>6003042001</v>
      </c>
      <c r="B1150" t="s">
        <v>1064</v>
      </c>
      <c r="C1150">
        <v>8508</v>
      </c>
      <c r="D1150" t="s">
        <v>671</v>
      </c>
      <c r="E1150">
        <v>101.87219999999999</v>
      </c>
      <c r="F1150" t="str">
        <f t="shared" si="20"/>
        <v xml:space="preserve">MARQUILLA </v>
      </c>
      <c r="G1150">
        <f>IFERROR(VLOOKUP(Sheet1__2[[#This Row],[NOMBRE]],B:F,5,0),1)</f>
        <v>1</v>
      </c>
    </row>
    <row r="1151" spans="1:7">
      <c r="A1151">
        <v>6000497</v>
      </c>
      <c r="B1151" t="s">
        <v>1058</v>
      </c>
      <c r="C1151">
        <v>1438</v>
      </c>
      <c r="D1151" t="s">
        <v>671</v>
      </c>
      <c r="E1151">
        <v>100</v>
      </c>
      <c r="F1151" t="str">
        <f t="shared" si="20"/>
        <v xml:space="preserve">CREMALLERA </v>
      </c>
      <c r="G1151">
        <f>IFERROR(VLOOKUP(Sheet1__2[[#This Row],[NOMBRE]],B:F,5,0),1)</f>
        <v>1</v>
      </c>
    </row>
    <row r="1152" spans="1:7">
      <c r="A1152">
        <v>6003060</v>
      </c>
      <c r="B1152" t="s">
        <v>1060</v>
      </c>
      <c r="C1152">
        <v>6577</v>
      </c>
      <c r="D1152" t="s">
        <v>671</v>
      </c>
      <c r="E1152">
        <v>95.908199999999994</v>
      </c>
      <c r="F1152" t="str">
        <f t="shared" si="20"/>
        <v xml:space="preserve">BOTON </v>
      </c>
      <c r="G1152">
        <f>IFERROR(VLOOKUP(Sheet1__2[[#This Row],[NOMBRE]],B:F,5,0),1)</f>
        <v>1</v>
      </c>
    </row>
    <row r="1153" spans="1:7">
      <c r="A1153">
        <v>6003069</v>
      </c>
      <c r="B1153" t="s">
        <v>1059</v>
      </c>
      <c r="C1153">
        <v>566</v>
      </c>
      <c r="D1153" t="s">
        <v>671</v>
      </c>
      <c r="E1153">
        <v>95.796800000000005</v>
      </c>
      <c r="F1153" t="str">
        <f t="shared" si="20"/>
        <v xml:space="preserve">BOTON </v>
      </c>
      <c r="G1153">
        <f>IFERROR(VLOOKUP(Sheet1__2[[#This Row],[NOMBRE]],B:F,5,0),1)</f>
        <v>1</v>
      </c>
    </row>
    <row r="1154" spans="1:7">
      <c r="A1154">
        <v>8001948</v>
      </c>
      <c r="B1154" t="s">
        <v>1062</v>
      </c>
      <c r="C1154">
        <v>17793</v>
      </c>
      <c r="D1154" t="s">
        <v>671</v>
      </c>
      <c r="E1154">
        <v>94.997800000000012</v>
      </c>
      <c r="F1154" t="str">
        <f t="shared" si="20"/>
        <v xml:space="preserve">BOLSA </v>
      </c>
      <c r="G1154">
        <f>IFERROR(VLOOKUP(Sheet1__2[[#This Row],[NOMBRE]],B:F,5,0),1)</f>
        <v>1</v>
      </c>
    </row>
    <row r="1155" spans="1:7">
      <c r="A1155">
        <v>8001702</v>
      </c>
      <c r="B1155" t="s">
        <v>1061</v>
      </c>
      <c r="C1155">
        <v>10800</v>
      </c>
      <c r="D1155" t="s">
        <v>671</v>
      </c>
      <c r="E1155">
        <v>94.974999999999994</v>
      </c>
      <c r="F1155" t="str">
        <f t="shared" si="20"/>
        <v xml:space="preserve">BOLSA </v>
      </c>
      <c r="G1155">
        <f>IFERROR(VLOOKUP(Sheet1__2[[#This Row],[NOMBRE]],B:F,5,0),1)</f>
        <v>1</v>
      </c>
    </row>
    <row r="1156" spans="1:7">
      <c r="A1156">
        <v>8001410</v>
      </c>
      <c r="B1156" t="s">
        <v>1063</v>
      </c>
      <c r="C1156">
        <v>15097.946</v>
      </c>
      <c r="D1156" t="s">
        <v>671</v>
      </c>
      <c r="E1156">
        <v>94.312900000000013</v>
      </c>
      <c r="F1156" t="str">
        <f t="shared" si="20"/>
        <v xml:space="preserve">BOLSA </v>
      </c>
      <c r="G1156">
        <f>IFERROR(VLOOKUP(Sheet1__2[[#This Row],[NOMBRE]],B:F,5,0),1)</f>
        <v>1</v>
      </c>
    </row>
    <row r="1157" spans="1:7">
      <c r="A1157">
        <v>6000226</v>
      </c>
      <c r="B1157" t="s">
        <v>1066</v>
      </c>
      <c r="C1157">
        <v>15317</v>
      </c>
      <c r="D1157" t="s">
        <v>671</v>
      </c>
      <c r="E1157">
        <v>91.514799999999994</v>
      </c>
      <c r="F1157" t="str">
        <f t="shared" si="20"/>
        <v xml:space="preserve">BOTON </v>
      </c>
      <c r="G1157">
        <f>IFERROR(VLOOKUP(Sheet1__2[[#This Row],[NOMBRE]],B:F,5,0),1)</f>
        <v>1</v>
      </c>
    </row>
    <row r="1158" spans="1:7">
      <c r="A1158">
        <v>6001825</v>
      </c>
      <c r="B1158" t="s">
        <v>1067</v>
      </c>
      <c r="C1158">
        <v>1747.6</v>
      </c>
      <c r="D1158" t="s">
        <v>519</v>
      </c>
      <c r="E1158">
        <v>91.200499999999991</v>
      </c>
      <c r="F1158" t="str">
        <f t="shared" si="20"/>
        <v xml:space="preserve">CINTA </v>
      </c>
      <c r="G1158">
        <f>IFERROR(VLOOKUP(Sheet1__2[[#This Row],[NOMBRE]],B:F,5,0),1)</f>
        <v>1</v>
      </c>
    </row>
    <row r="1159" spans="1:7">
      <c r="A1159">
        <v>6000686</v>
      </c>
      <c r="B1159" t="s">
        <v>1065</v>
      </c>
      <c r="C1159">
        <v>5927.06</v>
      </c>
      <c r="D1159" t="s">
        <v>519</v>
      </c>
      <c r="E1159">
        <v>87.737800000000007</v>
      </c>
      <c r="F1159" t="str">
        <f t="shared" si="20"/>
        <v xml:space="preserve">ELASTICO </v>
      </c>
      <c r="G1159">
        <f>IFERROR(VLOOKUP(Sheet1__2[[#This Row],[NOMBRE]],B:F,5,0),1)</f>
        <v>1</v>
      </c>
    </row>
    <row r="1160" spans="1:7">
      <c r="A1160">
        <v>6000259</v>
      </c>
      <c r="B1160" t="s">
        <v>1068</v>
      </c>
      <c r="C1160">
        <v>17754.099999999999</v>
      </c>
      <c r="D1160" t="s">
        <v>519</v>
      </c>
      <c r="E1160">
        <v>86.767299999999992</v>
      </c>
      <c r="F1160" t="str">
        <f t="shared" ref="F1160:F1227" si="21">IFERROR(IF(LEFT(B1160,4)="TELA",LEFT(REPLACE(B1160,1,9,""),FIND(" ",REPLACE(B1160,1,9,""),1)),LEFT(B1160,FIND(" ",B1160,1))),0)</f>
        <v xml:space="preserve">CINTA </v>
      </c>
      <c r="G1160">
        <f>IFERROR(VLOOKUP(Sheet1__2[[#This Row],[NOMBRE]],B:F,5,0),1)</f>
        <v>1</v>
      </c>
    </row>
    <row r="1161" spans="1:7">
      <c r="A1161">
        <v>8000948</v>
      </c>
      <c r="B1161" t="s">
        <v>1069</v>
      </c>
      <c r="C1161">
        <v>30229</v>
      </c>
      <c r="D1161" t="s">
        <v>671</v>
      </c>
      <c r="E1161">
        <v>80</v>
      </c>
      <c r="F1161" t="str">
        <f t="shared" si="21"/>
        <v xml:space="preserve">BOLSA </v>
      </c>
      <c r="G1161">
        <f>IFERROR(VLOOKUP(Sheet1__2[[#This Row],[NOMBRE]],B:F,5,0),1)</f>
        <v>1</v>
      </c>
    </row>
    <row r="1162" spans="1:7">
      <c r="A1162">
        <v>6003043001</v>
      </c>
      <c r="B1162" t="s">
        <v>1070</v>
      </c>
      <c r="C1162">
        <v>2304</v>
      </c>
      <c r="D1162" t="s">
        <v>671</v>
      </c>
      <c r="E1162">
        <v>80</v>
      </c>
      <c r="F1162" t="str">
        <f t="shared" si="21"/>
        <v xml:space="preserve">MARQUILLA </v>
      </c>
      <c r="G1162">
        <f>IFERROR(VLOOKUP(Sheet1__2[[#This Row],[NOMBRE]],B:F,5,0),1)</f>
        <v>1</v>
      </c>
    </row>
    <row r="1163" spans="1:7">
      <c r="A1163">
        <v>6002906</v>
      </c>
      <c r="B1163" t="s">
        <v>1071</v>
      </c>
      <c r="C1163">
        <v>4530</v>
      </c>
      <c r="D1163" t="s">
        <v>671</v>
      </c>
      <c r="E1163">
        <v>79.971299999999999</v>
      </c>
      <c r="F1163" t="str">
        <f t="shared" si="21"/>
        <v xml:space="preserve">BOTON </v>
      </c>
      <c r="G1163">
        <f>IFERROR(VLOOKUP(Sheet1__2[[#This Row],[NOMBRE]],B:F,5,0),1)</f>
        <v>1</v>
      </c>
    </row>
    <row r="1164" spans="1:7">
      <c r="A1164">
        <v>6002927</v>
      </c>
      <c r="B1164" t="s">
        <v>1072</v>
      </c>
      <c r="C1164">
        <v>6645</v>
      </c>
      <c r="D1164" t="s">
        <v>671</v>
      </c>
      <c r="E1164">
        <v>79.838799999999992</v>
      </c>
      <c r="F1164" t="str">
        <f t="shared" si="21"/>
        <v xml:space="preserve">BOTON </v>
      </c>
      <c r="G1164">
        <f>IFERROR(VLOOKUP(Sheet1__2[[#This Row],[NOMBRE]],B:F,5,0),1)</f>
        <v>1</v>
      </c>
    </row>
    <row r="1165" spans="1:7">
      <c r="A1165">
        <v>8001398</v>
      </c>
      <c r="B1165" t="s">
        <v>1081</v>
      </c>
      <c r="C1165">
        <v>58997.002</v>
      </c>
      <c r="D1165" t="s">
        <v>671</v>
      </c>
      <c r="E1165">
        <v>79.564000000000007</v>
      </c>
      <c r="F1165" t="str">
        <f t="shared" si="21"/>
        <v xml:space="preserve">BOLSA </v>
      </c>
      <c r="G1165">
        <f>IFERROR(VLOOKUP(Sheet1__2[[#This Row],[NOMBRE]],B:F,5,0),1)</f>
        <v>1</v>
      </c>
    </row>
    <row r="1166" spans="1:7">
      <c r="A1166">
        <v>6003062</v>
      </c>
      <c r="B1166" t="s">
        <v>1083</v>
      </c>
      <c r="C1166">
        <v>1619</v>
      </c>
      <c r="D1166" t="s">
        <v>671</v>
      </c>
      <c r="E1166">
        <v>78.499099999999999</v>
      </c>
      <c r="F1166" t="str">
        <f t="shared" si="21"/>
        <v xml:space="preserve">BOTON </v>
      </c>
      <c r="G1166">
        <f>IFERROR(VLOOKUP(Sheet1__2[[#This Row],[NOMBRE]],B:F,5,0),1)</f>
        <v>1</v>
      </c>
    </row>
    <row r="1167" spans="1:7">
      <c r="A1167">
        <v>6003358001</v>
      </c>
      <c r="B1167" t="s">
        <v>1077</v>
      </c>
      <c r="C1167">
        <v>0</v>
      </c>
      <c r="D1167" t="s">
        <v>671</v>
      </c>
      <c r="E1167">
        <v>78</v>
      </c>
      <c r="F1167" t="str">
        <f t="shared" si="21"/>
        <v xml:space="preserve">MARQUILLA </v>
      </c>
      <c r="G1167">
        <f>IFERROR(VLOOKUP(Sheet1__2[[#This Row],[NOMBRE]],B:F,5,0),1)</f>
        <v>1</v>
      </c>
    </row>
    <row r="1168" spans="1:7">
      <c r="A1168">
        <v>6003358002</v>
      </c>
      <c r="B1168" t="s">
        <v>1078</v>
      </c>
      <c r="C1168">
        <v>4</v>
      </c>
      <c r="D1168" t="s">
        <v>671</v>
      </c>
      <c r="E1168">
        <v>78</v>
      </c>
      <c r="F1168" t="str">
        <f t="shared" si="21"/>
        <v xml:space="preserve">MARQUILLA </v>
      </c>
      <c r="G1168">
        <f>IFERROR(VLOOKUP(Sheet1__2[[#This Row],[NOMBRE]],B:F,5,0),1)</f>
        <v>1</v>
      </c>
    </row>
    <row r="1169" spans="1:7">
      <c r="A1169">
        <v>6003358003</v>
      </c>
      <c r="B1169" t="s">
        <v>1076</v>
      </c>
      <c r="C1169">
        <v>6</v>
      </c>
      <c r="D1169" t="s">
        <v>671</v>
      </c>
      <c r="E1169">
        <v>78</v>
      </c>
      <c r="F1169" t="str">
        <f t="shared" si="21"/>
        <v xml:space="preserve">MARQUILLA </v>
      </c>
      <c r="G1169">
        <f>IFERROR(VLOOKUP(Sheet1__2[[#This Row],[NOMBRE]],B:F,5,0),1)</f>
        <v>1</v>
      </c>
    </row>
    <row r="1170" spans="1:7">
      <c r="A1170">
        <v>6003358005</v>
      </c>
      <c r="B1170" t="s">
        <v>1079</v>
      </c>
      <c r="C1170">
        <v>4</v>
      </c>
      <c r="D1170" t="s">
        <v>671</v>
      </c>
      <c r="E1170">
        <v>78</v>
      </c>
      <c r="F1170" t="str">
        <f t="shared" si="21"/>
        <v xml:space="preserve">MARQUILLA </v>
      </c>
      <c r="G1170">
        <f>IFERROR(VLOOKUP(Sheet1__2[[#This Row],[NOMBRE]],B:F,5,0),1)</f>
        <v>1</v>
      </c>
    </row>
    <row r="1171" spans="1:7">
      <c r="A1171">
        <v>6003358006</v>
      </c>
      <c r="B1171" t="s">
        <v>1075</v>
      </c>
      <c r="C1171">
        <v>10</v>
      </c>
      <c r="D1171" t="s">
        <v>671</v>
      </c>
      <c r="E1171">
        <v>78</v>
      </c>
      <c r="F1171" t="str">
        <f t="shared" si="21"/>
        <v xml:space="preserve">MARQUILLA </v>
      </c>
      <c r="G1171">
        <f>IFERROR(VLOOKUP(Sheet1__2[[#This Row],[NOMBRE]],B:F,5,0),1)</f>
        <v>1</v>
      </c>
    </row>
    <row r="1172" spans="1:7">
      <c r="A1172">
        <v>6003358007</v>
      </c>
      <c r="B1172" t="s">
        <v>1074</v>
      </c>
      <c r="C1172">
        <v>6</v>
      </c>
      <c r="D1172" t="s">
        <v>671</v>
      </c>
      <c r="E1172">
        <v>78</v>
      </c>
      <c r="F1172" t="str">
        <f t="shared" si="21"/>
        <v xml:space="preserve">MARQUILLA </v>
      </c>
      <c r="G1172">
        <f>IFERROR(VLOOKUP(Sheet1__2[[#This Row],[NOMBRE]],B:F,5,0),1)</f>
        <v>1</v>
      </c>
    </row>
    <row r="1173" spans="1:7">
      <c r="A1173">
        <v>6003358008</v>
      </c>
      <c r="B1173" t="s">
        <v>1080</v>
      </c>
      <c r="C1173">
        <v>4</v>
      </c>
      <c r="D1173" t="s">
        <v>671</v>
      </c>
      <c r="E1173">
        <v>78</v>
      </c>
      <c r="F1173" t="str">
        <f t="shared" si="21"/>
        <v xml:space="preserve">MARQUILLA </v>
      </c>
      <c r="G1173">
        <f>IFERROR(VLOOKUP(Sheet1__2[[#This Row],[NOMBRE]],B:F,5,0),1)</f>
        <v>1</v>
      </c>
    </row>
    <row r="1174" spans="1:7">
      <c r="A1174">
        <v>8001739</v>
      </c>
      <c r="B1174" t="s">
        <v>1073</v>
      </c>
      <c r="C1174">
        <v>27857.862000000001</v>
      </c>
      <c r="D1174" t="s">
        <v>671</v>
      </c>
      <c r="E1174">
        <v>77.460699999999989</v>
      </c>
      <c r="F1174" t="str">
        <f t="shared" si="21"/>
        <v xml:space="preserve">BOLSA </v>
      </c>
      <c r="G1174">
        <f>IFERROR(VLOOKUP(Sheet1__2[[#This Row],[NOMBRE]],B:F,5,0),1)</f>
        <v>1</v>
      </c>
    </row>
    <row r="1175" spans="1:7">
      <c r="A1175">
        <v>6000212</v>
      </c>
      <c r="B1175" t="s">
        <v>1082</v>
      </c>
      <c r="C1175">
        <v>1143</v>
      </c>
      <c r="D1175" t="s">
        <v>671</v>
      </c>
      <c r="E1175">
        <v>76.214300000000009</v>
      </c>
      <c r="F1175" t="str">
        <f t="shared" si="21"/>
        <v xml:space="preserve">BOTON </v>
      </c>
      <c r="G1175">
        <f>IFERROR(VLOOKUP(Sheet1__2[[#This Row],[NOMBRE]],B:F,5,0),1)</f>
        <v>1</v>
      </c>
    </row>
    <row r="1176" spans="1:7">
      <c r="A1176">
        <v>6000281</v>
      </c>
      <c r="B1176" t="s">
        <v>1084</v>
      </c>
      <c r="C1176">
        <v>2093</v>
      </c>
      <c r="D1176" t="s">
        <v>519</v>
      </c>
      <c r="E1176">
        <v>75.200200000000009</v>
      </c>
      <c r="F1176" t="str">
        <f t="shared" si="21"/>
        <v xml:space="preserve">CINTA </v>
      </c>
      <c r="G1176">
        <f>IFERROR(VLOOKUP(Sheet1__2[[#This Row],[NOMBRE]],B:F,5,0),1)</f>
        <v>1</v>
      </c>
    </row>
    <row r="1177" spans="1:7">
      <c r="A1177">
        <v>6002401</v>
      </c>
      <c r="B1177" t="s">
        <v>1085</v>
      </c>
      <c r="C1177">
        <v>202.76</v>
      </c>
      <c r="D1177" t="s">
        <v>519</v>
      </c>
      <c r="E1177">
        <v>75</v>
      </c>
      <c r="F1177" t="str">
        <f t="shared" si="21"/>
        <v xml:space="preserve">ELASTICO </v>
      </c>
      <c r="G1177">
        <f>IFERROR(VLOOKUP(Sheet1__2[[#This Row],[NOMBRE]],B:F,5,0),1)</f>
        <v>1</v>
      </c>
    </row>
    <row r="1178" spans="1:7">
      <c r="A1178">
        <v>6000262</v>
      </c>
      <c r="B1178" t="s">
        <v>1086</v>
      </c>
      <c r="C1178">
        <v>17185.46</v>
      </c>
      <c r="D1178" t="s">
        <v>519</v>
      </c>
      <c r="E1178">
        <v>70.061800000000005</v>
      </c>
      <c r="F1178" t="str">
        <f t="shared" si="21"/>
        <v xml:space="preserve">CINTA </v>
      </c>
      <c r="G1178">
        <f>IFERROR(VLOOKUP(Sheet1__2[[#This Row],[NOMBRE]],B:F,5,0),1)</f>
        <v>1</v>
      </c>
    </row>
    <row r="1179" spans="1:7">
      <c r="A1179">
        <v>6001867</v>
      </c>
      <c r="B1179" t="s">
        <v>1087</v>
      </c>
      <c r="C1179">
        <v>452</v>
      </c>
      <c r="D1179" t="s">
        <v>671</v>
      </c>
      <c r="E1179">
        <v>70.015500000000003</v>
      </c>
      <c r="F1179" t="str">
        <f t="shared" si="21"/>
        <v xml:space="preserve">BOTON </v>
      </c>
      <c r="G1179">
        <f>IFERROR(VLOOKUP(Sheet1__2[[#This Row],[NOMBRE]],B:F,5,0),1)</f>
        <v>1</v>
      </c>
    </row>
    <row r="1180" spans="1:7">
      <c r="A1180">
        <v>6003289001</v>
      </c>
      <c r="B1180" t="s">
        <v>1088</v>
      </c>
      <c r="C1180">
        <v>10607</v>
      </c>
      <c r="D1180" t="s">
        <v>671</v>
      </c>
      <c r="E1180">
        <v>66.835900000000009</v>
      </c>
      <c r="F1180" t="str">
        <f t="shared" si="21"/>
        <v xml:space="preserve">MARQUILLA </v>
      </c>
      <c r="G1180">
        <f>IFERROR(VLOOKUP(Sheet1__2[[#This Row],[NOMBRE]],B:F,5,0),1)</f>
        <v>1</v>
      </c>
    </row>
    <row r="1181" spans="1:7">
      <c r="A1181">
        <v>6000202</v>
      </c>
      <c r="B1181" t="s">
        <v>1089</v>
      </c>
      <c r="C1181">
        <v>3661</v>
      </c>
      <c r="D1181" t="s">
        <v>671</v>
      </c>
      <c r="E1181">
        <v>65.72</v>
      </c>
      <c r="F1181" t="str">
        <f t="shared" si="21"/>
        <v xml:space="preserve">BOTON </v>
      </c>
      <c r="G1181">
        <f>IFERROR(VLOOKUP(Sheet1__2[[#This Row],[NOMBRE]],B:F,5,0),1)</f>
        <v>1</v>
      </c>
    </row>
    <row r="1182" spans="1:7">
      <c r="A1182">
        <v>6001001</v>
      </c>
      <c r="B1182" t="s">
        <v>1090</v>
      </c>
      <c r="C1182">
        <v>0</v>
      </c>
      <c r="D1182" t="s">
        <v>671</v>
      </c>
      <c r="E1182">
        <v>64.259999999999991</v>
      </c>
      <c r="F1182" t="str">
        <f t="shared" si="21"/>
        <v xml:space="preserve">MARQUILLA </v>
      </c>
      <c r="G1182">
        <f>IFERROR(VLOOKUP(Sheet1__2[[#This Row],[NOMBRE]],B:F,5,0),1)</f>
        <v>1</v>
      </c>
    </row>
    <row r="1183" spans="1:7">
      <c r="A1183">
        <v>6001632</v>
      </c>
      <c r="B1183" t="s">
        <v>1091</v>
      </c>
      <c r="C1183">
        <v>417</v>
      </c>
      <c r="D1183" t="s">
        <v>671</v>
      </c>
      <c r="E1183">
        <v>64</v>
      </c>
      <c r="F1183" t="str">
        <f t="shared" si="21"/>
        <v xml:space="preserve">BOTON </v>
      </c>
      <c r="G1183">
        <f>IFERROR(VLOOKUP(Sheet1__2[[#This Row],[NOMBRE]],B:F,5,0),1)</f>
        <v>1</v>
      </c>
    </row>
    <row r="1184" spans="1:7">
      <c r="A1184">
        <v>6001002</v>
      </c>
      <c r="B1184" t="s">
        <v>1092</v>
      </c>
      <c r="C1184">
        <v>0</v>
      </c>
      <c r="D1184" t="s">
        <v>671</v>
      </c>
      <c r="E1184">
        <v>63.859999999999992</v>
      </c>
      <c r="F1184" t="str">
        <f t="shared" si="21"/>
        <v xml:space="preserve">MARQUILLA </v>
      </c>
      <c r="G1184">
        <f>IFERROR(VLOOKUP(Sheet1__2[[#This Row],[NOMBRE]],B:F,5,0),1)</f>
        <v>1</v>
      </c>
    </row>
    <row r="1185" spans="1:7">
      <c r="A1185">
        <v>6001610</v>
      </c>
      <c r="B1185" t="s">
        <v>1094</v>
      </c>
      <c r="C1185">
        <v>238</v>
      </c>
      <c r="D1185" t="s">
        <v>671</v>
      </c>
      <c r="E1185">
        <v>62.983199999999997</v>
      </c>
      <c r="F1185" t="str">
        <f t="shared" si="21"/>
        <v xml:space="preserve">ZETA </v>
      </c>
      <c r="G1185">
        <f>IFERROR(VLOOKUP(Sheet1__2[[#This Row],[NOMBRE]],B:F,5,0),1)</f>
        <v>1</v>
      </c>
    </row>
    <row r="1186" spans="1:7">
      <c r="A1186">
        <v>6000208</v>
      </c>
      <c r="B1186" t="s">
        <v>1095</v>
      </c>
      <c r="C1186">
        <v>446</v>
      </c>
      <c r="D1186" t="s">
        <v>671</v>
      </c>
      <c r="E1186">
        <v>62.896900000000002</v>
      </c>
      <c r="F1186" t="str">
        <f t="shared" si="21"/>
        <v xml:space="preserve">BOTON </v>
      </c>
      <c r="G1186">
        <f>IFERROR(VLOOKUP(Sheet1__2[[#This Row],[NOMBRE]],B:F,5,0),1)</f>
        <v>1</v>
      </c>
    </row>
    <row r="1187" spans="1:7">
      <c r="A1187">
        <v>6003238001</v>
      </c>
      <c r="B1187" t="s">
        <v>1096</v>
      </c>
      <c r="C1187">
        <v>37665</v>
      </c>
      <c r="D1187" t="s">
        <v>671</v>
      </c>
      <c r="E1187">
        <v>58.996099999999998</v>
      </c>
      <c r="F1187" t="str">
        <f t="shared" si="21"/>
        <v xml:space="preserve">MARQUILLA </v>
      </c>
      <c r="G1187">
        <f>IFERROR(VLOOKUP(Sheet1__2[[#This Row],[NOMBRE]],B:F,5,0),1)</f>
        <v>1</v>
      </c>
    </row>
    <row r="1188" spans="1:7">
      <c r="A1188">
        <v>6000285</v>
      </c>
      <c r="B1188" t="s">
        <v>1097</v>
      </c>
      <c r="C1188">
        <v>13979</v>
      </c>
      <c r="D1188" t="s">
        <v>519</v>
      </c>
      <c r="E1188">
        <v>55.999900000000004</v>
      </c>
      <c r="F1188" t="str">
        <f t="shared" si="21"/>
        <v xml:space="preserve">CINTA </v>
      </c>
      <c r="G1188">
        <f>IFERROR(VLOOKUP(Sheet1__2[[#This Row],[NOMBRE]],B:F,5,0),1)</f>
        <v>1</v>
      </c>
    </row>
    <row r="1189" spans="1:7">
      <c r="A1189">
        <v>6003237001</v>
      </c>
      <c r="B1189" t="s">
        <v>3145</v>
      </c>
      <c r="C1189">
        <v>0</v>
      </c>
      <c r="D1189" t="s">
        <v>671</v>
      </c>
      <c r="E1189">
        <v>55.000000000000007</v>
      </c>
      <c r="F1189" t="str">
        <f t="shared" si="21"/>
        <v xml:space="preserve">NO </v>
      </c>
      <c r="G1189">
        <f>IFERROR(VLOOKUP(Sheet1__2[[#This Row],[NOMBRE]],B:F,5,0),1)</f>
        <v>1</v>
      </c>
    </row>
    <row r="1190" spans="1:7">
      <c r="A1190">
        <v>6001599</v>
      </c>
      <c r="B1190" t="s">
        <v>1099</v>
      </c>
      <c r="C1190">
        <v>1001</v>
      </c>
      <c r="D1190" t="s">
        <v>671</v>
      </c>
      <c r="E1190">
        <v>51.684300000000007</v>
      </c>
      <c r="F1190" t="str">
        <f t="shared" si="21"/>
        <v xml:space="preserve">TAPA </v>
      </c>
      <c r="G1190">
        <f>IFERROR(VLOOKUP(Sheet1__2[[#This Row],[NOMBRE]],B:F,5,0),1)</f>
        <v>1</v>
      </c>
    </row>
    <row r="1191" spans="1:7">
      <c r="A1191">
        <v>8001703</v>
      </c>
      <c r="B1191" t="s">
        <v>1101</v>
      </c>
      <c r="C1191">
        <v>25767.713</v>
      </c>
      <c r="D1191" t="s">
        <v>671</v>
      </c>
      <c r="E1191">
        <v>51.575000000000003</v>
      </c>
      <c r="F1191" t="str">
        <f t="shared" si="21"/>
        <v xml:space="preserve">BOLSA </v>
      </c>
      <c r="G1191">
        <f>IFERROR(VLOOKUP(Sheet1__2[[#This Row],[NOMBRE]],B:F,5,0),1)</f>
        <v>1</v>
      </c>
    </row>
    <row r="1192" spans="1:7">
      <c r="A1192">
        <v>6002371</v>
      </c>
      <c r="B1192" t="s">
        <v>1100</v>
      </c>
      <c r="C1192">
        <v>582</v>
      </c>
      <c r="D1192" t="s">
        <v>671</v>
      </c>
      <c r="E1192">
        <v>51</v>
      </c>
      <c r="F1192" t="str">
        <f t="shared" si="21"/>
        <v xml:space="preserve">MEDIA </v>
      </c>
      <c r="G1192">
        <f>IFERROR(VLOOKUP(Sheet1__2[[#This Row],[NOMBRE]],B:F,5,0),1)</f>
        <v>1</v>
      </c>
    </row>
    <row r="1193" spans="1:7">
      <c r="A1193">
        <v>6001002001</v>
      </c>
      <c r="B1193" t="s">
        <v>1106</v>
      </c>
      <c r="C1193">
        <v>263865.94500000001</v>
      </c>
      <c r="D1193" t="s">
        <v>671</v>
      </c>
      <c r="E1193">
        <v>49.947099999999999</v>
      </c>
      <c r="F1193" t="str">
        <f t="shared" si="21"/>
        <v xml:space="preserve">MARQUILLA </v>
      </c>
      <c r="G1193">
        <f>IFERROR(VLOOKUP(Sheet1__2[[#This Row],[NOMBRE]],B:F,5,0),1)</f>
        <v>1</v>
      </c>
    </row>
    <row r="1194" spans="1:7">
      <c r="A1194">
        <v>8001397</v>
      </c>
      <c r="B1194" t="s">
        <v>1102</v>
      </c>
      <c r="C1194">
        <v>34666</v>
      </c>
      <c r="D1194" t="s">
        <v>671</v>
      </c>
      <c r="E1194">
        <v>49.849399999999996</v>
      </c>
      <c r="F1194" t="str">
        <f t="shared" si="21"/>
        <v xml:space="preserve">BOLSA </v>
      </c>
      <c r="G1194">
        <f>IFERROR(VLOOKUP(Sheet1__2[[#This Row],[NOMBRE]],B:F,5,0),1)</f>
        <v>1</v>
      </c>
    </row>
    <row r="1195" spans="1:7">
      <c r="A1195">
        <v>6001001001</v>
      </c>
      <c r="B1195" t="s">
        <v>1090</v>
      </c>
      <c r="C1195">
        <v>106143.997</v>
      </c>
      <c r="D1195" t="s">
        <v>671</v>
      </c>
      <c r="E1195">
        <v>49.738000000000007</v>
      </c>
      <c r="F1195" t="str">
        <f t="shared" si="21"/>
        <v xml:space="preserve">MARQUILLA </v>
      </c>
      <c r="G1195">
        <f>IFERROR(VLOOKUP(Sheet1__2[[#This Row],[NOMBRE]],B:F,5,0),1)</f>
        <v>1</v>
      </c>
    </row>
    <row r="1196" spans="1:7">
      <c r="A1196">
        <v>6001603</v>
      </c>
      <c r="B1196" t="s">
        <v>1103</v>
      </c>
      <c r="C1196">
        <v>5639</v>
      </c>
      <c r="D1196" t="s">
        <v>671</v>
      </c>
      <c r="E1196">
        <v>48.999600000000001</v>
      </c>
      <c r="F1196" t="str">
        <f t="shared" si="21"/>
        <v xml:space="preserve">TENSOR </v>
      </c>
      <c r="G1196">
        <f>IFERROR(VLOOKUP(Sheet1__2[[#This Row],[NOMBRE]],B:F,5,0),1)</f>
        <v>1</v>
      </c>
    </row>
    <row r="1197" spans="1:7">
      <c r="A1197">
        <v>6002590001</v>
      </c>
      <c r="B1197" t="s">
        <v>1104</v>
      </c>
      <c r="C1197">
        <v>2814.0030000000002</v>
      </c>
      <c r="D1197" t="s">
        <v>671</v>
      </c>
      <c r="E1197">
        <v>48.994999999999997</v>
      </c>
      <c r="F1197" t="str">
        <f t="shared" si="21"/>
        <v xml:space="preserve">MARQUILLA </v>
      </c>
      <c r="G1197">
        <f>IFERROR(VLOOKUP(Sheet1__2[[#This Row],[NOMBRE]],B:F,5,0),1)</f>
        <v>1</v>
      </c>
    </row>
    <row r="1198" spans="1:7">
      <c r="A1198">
        <v>6002536</v>
      </c>
      <c r="B1198" t="s">
        <v>1105</v>
      </c>
      <c r="C1198">
        <v>3094</v>
      </c>
      <c r="D1198" t="s">
        <v>671</v>
      </c>
      <c r="E1198">
        <v>48.993499999999997</v>
      </c>
      <c r="F1198" t="str">
        <f t="shared" si="21"/>
        <v xml:space="preserve">ARGOLLA </v>
      </c>
      <c r="G1198">
        <f>IFERROR(VLOOKUP(Sheet1__2[[#This Row],[NOMBRE]],B:F,5,0),1)</f>
        <v>1</v>
      </c>
    </row>
    <row r="1199" spans="1:7">
      <c r="A1199">
        <v>6000064</v>
      </c>
      <c r="B1199" t="s">
        <v>1093</v>
      </c>
      <c r="C1199">
        <v>2118</v>
      </c>
      <c r="D1199" t="s">
        <v>671</v>
      </c>
      <c r="E1199">
        <v>48.7044</v>
      </c>
      <c r="F1199" t="str">
        <f t="shared" si="21"/>
        <v xml:space="preserve">BOTON </v>
      </c>
      <c r="G1199">
        <f>IFERROR(VLOOKUP(Sheet1__2[[#This Row],[NOMBRE]],B:F,5,0),1)</f>
        <v>1</v>
      </c>
    </row>
    <row r="1200" spans="1:7">
      <c r="A1200">
        <v>6002646</v>
      </c>
      <c r="B1200" t="s">
        <v>1107</v>
      </c>
      <c r="C1200">
        <v>1524</v>
      </c>
      <c r="D1200" t="s">
        <v>671</v>
      </c>
      <c r="E1200">
        <v>44</v>
      </c>
      <c r="F1200" t="str">
        <f t="shared" si="21"/>
        <v xml:space="preserve">OJALETE </v>
      </c>
      <c r="G1200">
        <f>IFERROR(VLOOKUP(Sheet1__2[[#This Row],[NOMBRE]],B:F,5,0),1)</f>
        <v>1</v>
      </c>
    </row>
    <row r="1201" spans="1:7">
      <c r="A1201">
        <v>8000937</v>
      </c>
      <c r="B1201" t="s">
        <v>1108</v>
      </c>
      <c r="C1201">
        <v>0</v>
      </c>
      <c r="D1201" t="s">
        <v>671</v>
      </c>
      <c r="E1201">
        <v>42</v>
      </c>
      <c r="F1201" t="str">
        <f t="shared" si="21"/>
        <v xml:space="preserve">BOLSA </v>
      </c>
      <c r="G1201">
        <f>IFERROR(VLOOKUP(Sheet1__2[[#This Row],[NOMBRE]],B:F,5,0),1)</f>
        <v>1</v>
      </c>
    </row>
    <row r="1202" spans="1:7">
      <c r="A1202">
        <v>6003045001</v>
      </c>
      <c r="B1202" t="s">
        <v>1109</v>
      </c>
      <c r="C1202">
        <v>8947</v>
      </c>
      <c r="D1202" t="s">
        <v>671</v>
      </c>
      <c r="E1202">
        <v>38.997300000000003</v>
      </c>
      <c r="F1202" t="str">
        <f t="shared" si="21"/>
        <v xml:space="preserve">MARQUILLA </v>
      </c>
      <c r="G1202">
        <f>IFERROR(VLOOKUP(Sheet1__2[[#This Row],[NOMBRE]],B:F,5,0),1)</f>
        <v>1</v>
      </c>
    </row>
    <row r="1203" spans="1:7">
      <c r="A1203">
        <v>6003046001</v>
      </c>
      <c r="B1203" t="s">
        <v>1110</v>
      </c>
      <c r="C1203">
        <v>1349</v>
      </c>
      <c r="D1203" t="s">
        <v>671</v>
      </c>
      <c r="E1203">
        <v>38.975500000000004</v>
      </c>
      <c r="F1203" t="str">
        <f t="shared" si="21"/>
        <v xml:space="preserve">MARQUILLA </v>
      </c>
      <c r="G1203">
        <f>IFERROR(VLOOKUP(Sheet1__2[[#This Row],[NOMBRE]],B:F,5,0),1)</f>
        <v>1</v>
      </c>
    </row>
    <row r="1204" spans="1:7">
      <c r="A1204">
        <v>6000124</v>
      </c>
      <c r="B1204" t="s">
        <v>1111</v>
      </c>
      <c r="C1204">
        <v>10968</v>
      </c>
      <c r="D1204" t="s">
        <v>671</v>
      </c>
      <c r="E1204">
        <v>36.872699999999995</v>
      </c>
      <c r="F1204" t="str">
        <f t="shared" si="21"/>
        <v xml:space="preserve">BOTON </v>
      </c>
      <c r="G1204">
        <f>IFERROR(VLOOKUP(Sheet1__2[[#This Row],[NOMBRE]],B:F,5,0),1)</f>
        <v>1</v>
      </c>
    </row>
    <row r="1205" spans="1:7">
      <c r="A1205">
        <v>8001687</v>
      </c>
      <c r="B1205" t="s">
        <v>1112</v>
      </c>
      <c r="C1205">
        <v>51905</v>
      </c>
      <c r="D1205" t="s">
        <v>671</v>
      </c>
      <c r="E1205">
        <v>35.995399999999997</v>
      </c>
      <c r="F1205" t="str">
        <f t="shared" si="21"/>
        <v xml:space="preserve">ETIQUETA </v>
      </c>
      <c r="G1205">
        <f>IFERROR(VLOOKUP(Sheet1__2[[#This Row],[NOMBRE]],B:F,5,0),1)</f>
        <v>1</v>
      </c>
    </row>
    <row r="1206" spans="1:7">
      <c r="A1206">
        <v>6002901</v>
      </c>
      <c r="B1206" t="s">
        <v>1113</v>
      </c>
      <c r="C1206">
        <v>214</v>
      </c>
      <c r="D1206" t="s">
        <v>671</v>
      </c>
      <c r="E1206">
        <v>32.9953</v>
      </c>
      <c r="F1206" t="str">
        <f t="shared" si="21"/>
        <v xml:space="preserve">BOTON </v>
      </c>
      <c r="G1206">
        <f>IFERROR(VLOOKUP(Sheet1__2[[#This Row],[NOMBRE]],B:F,5,0),1)</f>
        <v>1</v>
      </c>
    </row>
    <row r="1207" spans="1:7">
      <c r="A1207">
        <v>6003160</v>
      </c>
      <c r="B1207" t="s">
        <v>1114</v>
      </c>
      <c r="C1207">
        <v>203</v>
      </c>
      <c r="D1207" t="s">
        <v>671</v>
      </c>
      <c r="E1207">
        <v>32.167499999999997</v>
      </c>
      <c r="F1207" t="str">
        <f t="shared" si="21"/>
        <v xml:space="preserve">BOTON </v>
      </c>
      <c r="G1207">
        <f>IFERROR(VLOOKUP(Sheet1__2[[#This Row],[NOMBRE]],B:F,5,0),1)</f>
        <v>1</v>
      </c>
    </row>
    <row r="1208" spans="1:7">
      <c r="A1208">
        <v>6000063</v>
      </c>
      <c r="B1208" t="s">
        <v>1116</v>
      </c>
      <c r="C1208">
        <v>3017</v>
      </c>
      <c r="D1208" t="s">
        <v>671</v>
      </c>
      <c r="E1208">
        <v>31.931100000000001</v>
      </c>
      <c r="F1208" t="str">
        <f t="shared" si="21"/>
        <v xml:space="preserve">BOTON </v>
      </c>
      <c r="G1208">
        <f>IFERROR(VLOOKUP(Sheet1__2[[#This Row],[NOMBRE]],B:F,5,0),1)</f>
        <v>1</v>
      </c>
    </row>
    <row r="1209" spans="1:7">
      <c r="A1209">
        <v>6003047001</v>
      </c>
      <c r="B1209" t="s">
        <v>1115</v>
      </c>
      <c r="C1209">
        <v>174455.86900000001</v>
      </c>
      <c r="D1209" t="s">
        <v>671</v>
      </c>
      <c r="E1209">
        <v>31.537100000000002</v>
      </c>
      <c r="F1209" t="str">
        <f t="shared" si="21"/>
        <v xml:space="preserve">MARQUILLA </v>
      </c>
      <c r="G1209">
        <f>IFERROR(VLOOKUP(Sheet1__2[[#This Row],[NOMBRE]],B:F,5,0),1)</f>
        <v>1</v>
      </c>
    </row>
    <row r="1210" spans="1:7">
      <c r="A1210">
        <v>6000186</v>
      </c>
      <c r="B1210" t="s">
        <v>1118</v>
      </c>
      <c r="C1210">
        <v>1940</v>
      </c>
      <c r="D1210" t="s">
        <v>671</v>
      </c>
      <c r="E1210">
        <v>30.999499999999998</v>
      </c>
      <c r="F1210" t="str">
        <f t="shared" si="21"/>
        <v xml:space="preserve">BOTON </v>
      </c>
      <c r="G1210">
        <f>IFERROR(VLOOKUP(Sheet1__2[[#This Row],[NOMBRE]],B:F,5,0),1)</f>
        <v>1</v>
      </c>
    </row>
    <row r="1211" spans="1:7">
      <c r="A1211">
        <v>6000188</v>
      </c>
      <c r="B1211" t="s">
        <v>1119</v>
      </c>
      <c r="C1211">
        <v>646</v>
      </c>
      <c r="D1211" t="s">
        <v>671</v>
      </c>
      <c r="E1211">
        <v>30.9938</v>
      </c>
      <c r="F1211" t="str">
        <f t="shared" si="21"/>
        <v xml:space="preserve">BOTON </v>
      </c>
      <c r="G1211">
        <f>IFERROR(VLOOKUP(Sheet1__2[[#This Row],[NOMBRE]],B:F,5,0),1)</f>
        <v>1</v>
      </c>
    </row>
    <row r="1212" spans="1:7">
      <c r="A1212">
        <v>6003048001</v>
      </c>
      <c r="B1212" t="s">
        <v>1120</v>
      </c>
      <c r="C1212">
        <v>76331.237999999998</v>
      </c>
      <c r="D1212" t="s">
        <v>671</v>
      </c>
      <c r="E1212">
        <v>30.993500000000001</v>
      </c>
      <c r="F1212" t="str">
        <f t="shared" si="21"/>
        <v xml:space="preserve">MARQUILLA </v>
      </c>
      <c r="G1212">
        <f>IFERROR(VLOOKUP(Sheet1__2[[#This Row],[NOMBRE]],B:F,5,0),1)</f>
        <v>1</v>
      </c>
    </row>
    <row r="1213" spans="1:7">
      <c r="A1213">
        <v>6003164</v>
      </c>
      <c r="B1213" t="s">
        <v>1117</v>
      </c>
      <c r="C1213">
        <v>8611</v>
      </c>
      <c r="D1213" t="s">
        <v>671</v>
      </c>
      <c r="E1213">
        <v>30.7575</v>
      </c>
      <c r="F1213" t="str">
        <f t="shared" si="21"/>
        <v xml:space="preserve">BOTON </v>
      </c>
      <c r="G1213">
        <f>IFERROR(VLOOKUP(Sheet1__2[[#This Row],[NOMBRE]],B:F,5,0),1)</f>
        <v>1</v>
      </c>
    </row>
    <row r="1214" spans="1:7">
      <c r="A1214">
        <v>6000195</v>
      </c>
      <c r="B1214" t="s">
        <v>1121</v>
      </c>
      <c r="C1214">
        <v>316</v>
      </c>
      <c r="D1214" t="s">
        <v>671</v>
      </c>
      <c r="E1214">
        <v>29.553800000000003</v>
      </c>
      <c r="F1214" t="str">
        <f t="shared" si="21"/>
        <v xml:space="preserve">BOTON </v>
      </c>
      <c r="G1214">
        <f>IFERROR(VLOOKUP(Sheet1__2[[#This Row],[NOMBRE]],B:F,5,0),1)</f>
        <v>1</v>
      </c>
    </row>
    <row r="1215" spans="1:7">
      <c r="A1215">
        <v>6002866</v>
      </c>
      <c r="B1215" t="s">
        <v>1123</v>
      </c>
      <c r="C1215">
        <v>5885</v>
      </c>
      <c r="D1215" t="s">
        <v>671</v>
      </c>
      <c r="E1215">
        <v>29.002200000000002</v>
      </c>
      <c r="F1215" t="str">
        <f t="shared" si="21"/>
        <v xml:space="preserve">BOTON </v>
      </c>
      <c r="G1215">
        <f>IFERROR(VLOOKUP(Sheet1__2[[#This Row],[NOMBRE]],B:F,5,0),1)</f>
        <v>1</v>
      </c>
    </row>
    <row r="1216" spans="1:7">
      <c r="A1216">
        <v>6002093</v>
      </c>
      <c r="B1216" t="s">
        <v>1122</v>
      </c>
      <c r="C1216">
        <v>28542</v>
      </c>
      <c r="D1216" t="s">
        <v>671</v>
      </c>
      <c r="E1216">
        <v>29.002100000000002</v>
      </c>
      <c r="F1216" t="str">
        <f t="shared" si="21"/>
        <v xml:space="preserve">BOTON </v>
      </c>
      <c r="G1216">
        <f>IFERROR(VLOOKUP(Sheet1__2[[#This Row],[NOMBRE]],B:F,5,0),1)</f>
        <v>1</v>
      </c>
    </row>
    <row r="1217" spans="1:7">
      <c r="A1217">
        <v>8001701</v>
      </c>
      <c r="B1217" t="s">
        <v>1124</v>
      </c>
      <c r="C1217">
        <v>12079</v>
      </c>
      <c r="D1217" t="s">
        <v>671</v>
      </c>
      <c r="E1217">
        <v>26.998899999999999</v>
      </c>
      <c r="F1217" t="str">
        <f t="shared" si="21"/>
        <v xml:space="preserve">BOLSA </v>
      </c>
      <c r="G1217">
        <f>IFERROR(VLOOKUP(Sheet1__2[[#This Row],[NOMBRE]],B:F,5,0),1)</f>
        <v>1</v>
      </c>
    </row>
    <row r="1218" spans="1:7">
      <c r="A1218">
        <v>8001396</v>
      </c>
      <c r="B1218" t="s">
        <v>3144</v>
      </c>
      <c r="C1218">
        <v>0</v>
      </c>
      <c r="D1218" t="s">
        <v>671</v>
      </c>
      <c r="E1218">
        <v>26.887100000000004</v>
      </c>
      <c r="F1218" t="str">
        <f t="shared" si="21"/>
        <v xml:space="preserve"> </v>
      </c>
      <c r="G1218">
        <f>IFERROR(VLOOKUP(Sheet1__2[[#This Row],[NOMBRE]],B:F,5,0),1)</f>
        <v>1</v>
      </c>
    </row>
    <row r="1219" spans="1:7">
      <c r="A1219">
        <v>6000805</v>
      </c>
      <c r="B1219" t="s">
        <v>1126</v>
      </c>
      <c r="C1219">
        <v>24643.919999999998</v>
      </c>
      <c r="D1219" t="s">
        <v>519</v>
      </c>
      <c r="E1219">
        <v>23.998000000000001</v>
      </c>
      <c r="F1219" t="str">
        <f t="shared" si="21"/>
        <v xml:space="preserve">HILOCAUCHO </v>
      </c>
      <c r="G1219">
        <f>IFERROR(VLOOKUP(Sheet1__2[[#This Row],[NOMBRE]],B:F,5,0),1)</f>
        <v>1</v>
      </c>
    </row>
    <row r="1220" spans="1:7">
      <c r="A1220">
        <v>6000806</v>
      </c>
      <c r="B1220" t="s">
        <v>1127</v>
      </c>
      <c r="C1220">
        <v>574.48</v>
      </c>
      <c r="D1220" t="s">
        <v>519</v>
      </c>
      <c r="E1220">
        <v>23.690999999999999</v>
      </c>
      <c r="F1220" t="str">
        <f t="shared" si="21"/>
        <v xml:space="preserve">HILOCAUCHO </v>
      </c>
      <c r="G1220">
        <f>IFERROR(VLOOKUP(Sheet1__2[[#This Row],[NOMBRE]],B:F,5,0),1)</f>
        <v>1</v>
      </c>
    </row>
    <row r="1221" spans="1:7">
      <c r="A1221">
        <v>6001888</v>
      </c>
      <c r="B1221" t="s">
        <v>1128</v>
      </c>
      <c r="C1221">
        <v>1065</v>
      </c>
      <c r="D1221" t="s">
        <v>671</v>
      </c>
      <c r="E1221">
        <v>22.366199999999999</v>
      </c>
      <c r="F1221" t="str">
        <f t="shared" si="21"/>
        <v xml:space="preserve">BOTON </v>
      </c>
      <c r="G1221">
        <f>IFERROR(VLOOKUP(Sheet1__2[[#This Row],[NOMBRE]],B:F,5,0),1)</f>
        <v>1</v>
      </c>
    </row>
    <row r="1222" spans="1:7">
      <c r="A1222">
        <v>6000190</v>
      </c>
      <c r="B1222" t="s">
        <v>1129</v>
      </c>
      <c r="C1222">
        <v>409</v>
      </c>
      <c r="D1222" t="s">
        <v>671</v>
      </c>
      <c r="E1222">
        <v>22</v>
      </c>
      <c r="F1222" t="str">
        <f t="shared" si="21"/>
        <v xml:space="preserve">BOTON </v>
      </c>
      <c r="G1222">
        <f>IFERROR(VLOOKUP(Sheet1__2[[#This Row],[NOMBRE]],B:F,5,0),1)</f>
        <v>1</v>
      </c>
    </row>
    <row r="1223" spans="1:7">
      <c r="A1223">
        <v>8001400</v>
      </c>
      <c r="B1223" t="s">
        <v>1130</v>
      </c>
      <c r="C1223">
        <v>0</v>
      </c>
      <c r="D1223" t="s">
        <v>671</v>
      </c>
      <c r="E1223">
        <v>22</v>
      </c>
      <c r="F1223" t="str">
        <f t="shared" si="21"/>
        <v xml:space="preserve">ETIQUETA </v>
      </c>
      <c r="G1223">
        <f>IFERROR(VLOOKUP(Sheet1__2[[#This Row],[NOMBRE]],B:F,5,0),1)</f>
        <v>1</v>
      </c>
    </row>
    <row r="1224" spans="1:7">
      <c r="A1224">
        <v>8001664</v>
      </c>
      <c r="B1224" t="s">
        <v>1131</v>
      </c>
      <c r="C1224">
        <v>149855.63800000001</v>
      </c>
      <c r="D1224" t="s">
        <v>671</v>
      </c>
      <c r="E1224">
        <v>20.9375</v>
      </c>
      <c r="F1224" t="str">
        <f t="shared" si="21"/>
        <v xml:space="preserve">ETIQUETA </v>
      </c>
      <c r="G1224">
        <f>IFERROR(VLOOKUP(Sheet1__2[[#This Row],[NOMBRE]],B:F,5,0),1)</f>
        <v>1</v>
      </c>
    </row>
    <row r="1225" spans="1:7">
      <c r="A1225">
        <v>8001720</v>
      </c>
      <c r="B1225" t="s">
        <v>1132</v>
      </c>
      <c r="C1225">
        <v>0</v>
      </c>
      <c r="D1225" t="s">
        <v>671</v>
      </c>
      <c r="E1225">
        <v>18</v>
      </c>
      <c r="F1225" t="str">
        <f t="shared" si="21"/>
        <v xml:space="preserve">BOLSA </v>
      </c>
      <c r="G1225">
        <f>IFERROR(VLOOKUP(Sheet1__2[[#This Row],[NOMBRE]],B:F,5,0),1)</f>
        <v>1</v>
      </c>
    </row>
    <row r="1226" spans="1:7">
      <c r="A1226">
        <v>8000953</v>
      </c>
      <c r="B1226" t="s">
        <v>1133</v>
      </c>
      <c r="C1226">
        <v>0</v>
      </c>
      <c r="D1226" t="s">
        <v>671</v>
      </c>
      <c r="E1226">
        <v>13</v>
      </c>
      <c r="F1226" t="str">
        <f t="shared" si="21"/>
        <v xml:space="preserve">BOLSA </v>
      </c>
      <c r="G1226">
        <f>IFERROR(VLOOKUP(Sheet1__2[[#This Row],[NOMBRE]],B:F,5,0),1)</f>
        <v>1</v>
      </c>
    </row>
    <row r="1227" spans="1:7">
      <c r="A1227">
        <v>8000980</v>
      </c>
      <c r="B1227" t="s">
        <v>1134</v>
      </c>
      <c r="C1227">
        <v>156965.79999999999</v>
      </c>
      <c r="D1227" t="s">
        <v>671</v>
      </c>
      <c r="E1227">
        <v>6.9983000000000004</v>
      </c>
      <c r="F1227" t="str">
        <f t="shared" si="21"/>
        <v xml:space="preserve">STICKER </v>
      </c>
      <c r="G1227">
        <f>IFERROR(VLOOKUP(Sheet1__2[[#This Row],[NOMBRE]],B:F,5,0),1)</f>
        <v>1</v>
      </c>
    </row>
  </sheetData>
  <autoFilter ref="A1:F198" xr:uid="{5D8DC708-217A-40AF-B9C3-368848AC4F92}"/>
  <conditionalFormatting sqref="B190:B1048576 B1">
    <cfRule type="duplicateValues" dxfId="1477" priority="1"/>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79D16-CD21-4DBE-AA4E-A4A04B6DBC99}">
  <sheetPr codeName="Hoja3"/>
  <dimension ref="A1:H1250"/>
  <sheetViews>
    <sheetView workbookViewId="0">
      <selection activeCell="F18" sqref="F18"/>
    </sheetView>
  </sheetViews>
  <sheetFormatPr baseColWidth="10" defaultColWidth="11.42578125" defaultRowHeight="15"/>
  <cols>
    <col min="1" max="1" width="11" bestFit="1" customWidth="1"/>
    <col min="2" max="2" width="43.5703125" bestFit="1" customWidth="1"/>
    <col min="3" max="3" width="20.28515625" bestFit="1" customWidth="1"/>
    <col min="4" max="4" width="8.5703125" bestFit="1" customWidth="1"/>
    <col min="7" max="7" width="8.7109375" bestFit="1" customWidth="1"/>
    <col min="8" max="8" width="17.42578125" bestFit="1" customWidth="1"/>
  </cols>
  <sheetData>
    <row r="1" spans="1:8">
      <c r="A1" t="s">
        <v>438</v>
      </c>
      <c r="B1" t="s">
        <v>1178</v>
      </c>
      <c r="C1" t="s">
        <v>1179</v>
      </c>
      <c r="D1" t="s">
        <v>1180</v>
      </c>
      <c r="F1" s="78" t="s">
        <v>444</v>
      </c>
      <c r="G1" s="78" t="s">
        <v>445</v>
      </c>
      <c r="H1" s="78" t="s">
        <v>446</v>
      </c>
    </row>
    <row r="2" spans="1:8">
      <c r="A2">
        <v>6003223</v>
      </c>
      <c r="B2" t="s">
        <v>887</v>
      </c>
      <c r="C2" s="30">
        <v>46507</v>
      </c>
      <c r="D2">
        <v>452</v>
      </c>
      <c r="F2" s="79" t="s">
        <v>1181</v>
      </c>
      <c r="G2" s="79" t="s">
        <v>1182</v>
      </c>
      <c r="H2" s="79" t="s">
        <v>1183</v>
      </c>
    </row>
    <row r="3" spans="1:8">
      <c r="A3">
        <v>6002478</v>
      </c>
      <c r="B3" t="s">
        <v>950</v>
      </c>
      <c r="C3" s="30">
        <v>46387</v>
      </c>
      <c r="D3">
        <v>345</v>
      </c>
      <c r="F3" t="s">
        <v>1184</v>
      </c>
      <c r="H3" t="s">
        <v>1185</v>
      </c>
    </row>
    <row r="4" spans="1:8">
      <c r="A4">
        <v>6002523</v>
      </c>
      <c r="B4" t="s">
        <v>963</v>
      </c>
      <c r="C4" s="30">
        <v>46387</v>
      </c>
      <c r="D4">
        <v>345</v>
      </c>
    </row>
    <row r="5" spans="1:8">
      <c r="A5">
        <v>6002476</v>
      </c>
      <c r="B5" t="s">
        <v>917</v>
      </c>
      <c r="C5" s="30">
        <v>46387</v>
      </c>
      <c r="D5">
        <v>345</v>
      </c>
    </row>
    <row r="6" spans="1:8">
      <c r="A6">
        <v>6503440</v>
      </c>
      <c r="B6" t="s">
        <v>524</v>
      </c>
      <c r="C6" s="30">
        <v>46387</v>
      </c>
      <c r="D6">
        <v>45990</v>
      </c>
    </row>
    <row r="7" spans="1:8">
      <c r="A7">
        <v>8001964</v>
      </c>
      <c r="B7" t="s">
        <v>994</v>
      </c>
      <c r="C7" s="30">
        <v>46387</v>
      </c>
      <c r="D7">
        <v>217</v>
      </c>
    </row>
    <row r="8" spans="1:8">
      <c r="A8">
        <v>6003042001</v>
      </c>
      <c r="B8" t="s">
        <v>1064</v>
      </c>
      <c r="C8" s="30">
        <v>46387</v>
      </c>
      <c r="D8">
        <v>102</v>
      </c>
    </row>
    <row r="9" spans="1:8">
      <c r="A9">
        <v>6002590001</v>
      </c>
      <c r="B9" t="s">
        <v>1104</v>
      </c>
      <c r="C9" s="30">
        <v>46387</v>
      </c>
      <c r="D9">
        <v>53</v>
      </c>
    </row>
    <row r="10" spans="1:8">
      <c r="A10">
        <v>6508294</v>
      </c>
      <c r="B10" t="s">
        <v>543</v>
      </c>
      <c r="C10" s="30">
        <v>46387</v>
      </c>
      <c r="D10">
        <v>33990</v>
      </c>
    </row>
    <row r="11" spans="1:8">
      <c r="A11">
        <v>6001728</v>
      </c>
      <c r="B11" t="s">
        <v>682</v>
      </c>
      <c r="C11" s="30">
        <v>46387</v>
      </c>
      <c r="D11">
        <v>2400</v>
      </c>
    </row>
    <row r="12" spans="1:8">
      <c r="A12">
        <v>6002475</v>
      </c>
      <c r="B12" t="s">
        <v>960</v>
      </c>
      <c r="C12" s="30">
        <v>46387</v>
      </c>
      <c r="D12">
        <v>278</v>
      </c>
    </row>
    <row r="13" spans="1:8">
      <c r="A13">
        <v>6003096</v>
      </c>
      <c r="B13" t="s">
        <v>964</v>
      </c>
      <c r="C13" s="30">
        <v>46387</v>
      </c>
      <c r="D13">
        <v>345</v>
      </c>
    </row>
    <row r="14" spans="1:8">
      <c r="A14">
        <v>6002477</v>
      </c>
      <c r="B14" t="s">
        <v>959</v>
      </c>
      <c r="C14" s="30">
        <v>46387</v>
      </c>
      <c r="D14">
        <v>278</v>
      </c>
    </row>
    <row r="15" spans="1:8">
      <c r="A15">
        <v>6000292</v>
      </c>
      <c r="B15" t="s">
        <v>984</v>
      </c>
      <c r="C15" s="30">
        <v>46387</v>
      </c>
      <c r="D15">
        <v>230</v>
      </c>
    </row>
    <row r="16" spans="1:8">
      <c r="A16">
        <v>6002481</v>
      </c>
      <c r="B16" t="s">
        <v>958</v>
      </c>
      <c r="C16" s="30">
        <v>46387</v>
      </c>
      <c r="D16">
        <v>278</v>
      </c>
    </row>
    <row r="17" spans="1:4">
      <c r="A17">
        <v>6003095</v>
      </c>
      <c r="B17" t="s">
        <v>776</v>
      </c>
      <c r="C17" s="30">
        <v>46387</v>
      </c>
      <c r="D17">
        <v>1337</v>
      </c>
    </row>
    <row r="18" spans="1:4">
      <c r="A18">
        <v>6003097</v>
      </c>
      <c r="B18" t="s">
        <v>775</v>
      </c>
      <c r="C18" s="30">
        <v>46387</v>
      </c>
      <c r="D18">
        <v>1337</v>
      </c>
    </row>
    <row r="19" spans="1:4">
      <c r="A19">
        <v>6000226</v>
      </c>
      <c r="B19" t="s">
        <v>1066</v>
      </c>
      <c r="C19" s="30">
        <v>46387</v>
      </c>
      <c r="D19">
        <v>99</v>
      </c>
    </row>
    <row r="20" spans="1:4">
      <c r="A20">
        <v>6002555</v>
      </c>
      <c r="B20" t="s">
        <v>1046</v>
      </c>
      <c r="C20" s="30">
        <v>46387</v>
      </c>
      <c r="D20">
        <v>136</v>
      </c>
    </row>
    <row r="21" spans="1:4">
      <c r="A21">
        <v>6001986</v>
      </c>
      <c r="B21" t="s">
        <v>1010</v>
      </c>
      <c r="C21" s="30">
        <v>46387</v>
      </c>
      <c r="D21">
        <v>181</v>
      </c>
    </row>
    <row r="22" spans="1:4">
      <c r="A22">
        <v>6002556</v>
      </c>
      <c r="B22" t="s">
        <v>1019</v>
      </c>
      <c r="C22" s="30">
        <v>46387</v>
      </c>
      <c r="D22">
        <v>188</v>
      </c>
    </row>
    <row r="23" spans="1:4">
      <c r="A23">
        <v>6002584</v>
      </c>
      <c r="B23" t="s">
        <v>866</v>
      </c>
      <c r="C23" s="30">
        <v>46387</v>
      </c>
      <c r="D23">
        <v>496</v>
      </c>
    </row>
    <row r="24" spans="1:4">
      <c r="A24">
        <v>6002699</v>
      </c>
      <c r="B24" t="s">
        <v>982</v>
      </c>
      <c r="C24" s="30">
        <v>46387</v>
      </c>
      <c r="D24">
        <v>237</v>
      </c>
    </row>
    <row r="25" spans="1:4">
      <c r="A25">
        <v>6001987</v>
      </c>
      <c r="B25" t="s">
        <v>979</v>
      </c>
      <c r="C25" s="30">
        <v>46387</v>
      </c>
      <c r="D25">
        <v>234</v>
      </c>
    </row>
    <row r="26" spans="1:4">
      <c r="A26">
        <v>6002634</v>
      </c>
      <c r="B26" t="s">
        <v>978</v>
      </c>
      <c r="C26" s="30">
        <v>46387</v>
      </c>
      <c r="D26">
        <v>237</v>
      </c>
    </row>
    <row r="27" spans="1:4">
      <c r="A27">
        <v>6002481</v>
      </c>
      <c r="B27" t="s">
        <v>958</v>
      </c>
      <c r="C27" s="30">
        <v>46387</v>
      </c>
      <c r="D27">
        <v>345</v>
      </c>
    </row>
    <row r="28" spans="1:4">
      <c r="A28">
        <v>6003327</v>
      </c>
      <c r="B28" t="s">
        <v>923</v>
      </c>
      <c r="C28" s="30">
        <v>46387</v>
      </c>
      <c r="D28">
        <v>345</v>
      </c>
    </row>
    <row r="29" spans="1:4">
      <c r="A29">
        <v>6003148</v>
      </c>
      <c r="B29" t="s">
        <v>914</v>
      </c>
      <c r="C29" s="30">
        <v>46387</v>
      </c>
      <c r="D29">
        <v>345</v>
      </c>
    </row>
    <row r="30" spans="1:4">
      <c r="A30">
        <v>6002508</v>
      </c>
      <c r="B30" t="s">
        <v>939</v>
      </c>
      <c r="C30" s="30">
        <v>46387</v>
      </c>
      <c r="D30">
        <v>345</v>
      </c>
    </row>
    <row r="31" spans="1:4">
      <c r="A31">
        <v>6003313</v>
      </c>
      <c r="B31" t="s">
        <v>935</v>
      </c>
      <c r="C31" s="30">
        <v>46387</v>
      </c>
      <c r="D31">
        <v>345</v>
      </c>
    </row>
    <row r="32" spans="1:4">
      <c r="A32">
        <v>6002491</v>
      </c>
      <c r="B32" t="s">
        <v>920</v>
      </c>
      <c r="C32" s="30">
        <v>46387</v>
      </c>
      <c r="D32">
        <v>345</v>
      </c>
    </row>
    <row r="33" spans="1:4">
      <c r="A33">
        <v>6003087</v>
      </c>
      <c r="B33" t="s">
        <v>924</v>
      </c>
      <c r="C33" s="30">
        <v>46387</v>
      </c>
      <c r="D33">
        <v>345</v>
      </c>
    </row>
    <row r="34" spans="1:4">
      <c r="A34">
        <v>6003160</v>
      </c>
      <c r="B34" t="s">
        <v>1114</v>
      </c>
      <c r="C34" s="30">
        <v>46387</v>
      </c>
      <c r="D34">
        <v>33</v>
      </c>
    </row>
    <row r="35" spans="1:4">
      <c r="A35">
        <v>6002520</v>
      </c>
      <c r="B35" t="s">
        <v>951</v>
      </c>
      <c r="C35" s="30">
        <v>46387</v>
      </c>
      <c r="D35">
        <v>345</v>
      </c>
    </row>
    <row r="36" spans="1:4">
      <c r="A36">
        <v>6003312</v>
      </c>
      <c r="B36" t="s">
        <v>925</v>
      </c>
      <c r="C36" s="30">
        <v>46387</v>
      </c>
      <c r="D36">
        <v>345</v>
      </c>
    </row>
    <row r="37" spans="1:4">
      <c r="A37">
        <v>6003264</v>
      </c>
      <c r="B37" t="s">
        <v>919</v>
      </c>
      <c r="C37" s="30">
        <v>46387</v>
      </c>
      <c r="D37">
        <v>345</v>
      </c>
    </row>
    <row r="38" spans="1:4">
      <c r="A38">
        <v>6003325</v>
      </c>
      <c r="B38" t="s">
        <v>929</v>
      </c>
      <c r="C38" s="30">
        <v>46387</v>
      </c>
      <c r="D38">
        <v>345</v>
      </c>
    </row>
    <row r="39" spans="1:4">
      <c r="A39">
        <v>6003324</v>
      </c>
      <c r="B39" t="s">
        <v>922</v>
      </c>
      <c r="C39" s="30">
        <v>46387</v>
      </c>
      <c r="D39">
        <v>345</v>
      </c>
    </row>
    <row r="40" spans="1:4">
      <c r="A40">
        <v>6002482</v>
      </c>
      <c r="B40" t="s">
        <v>936</v>
      </c>
      <c r="C40" s="30">
        <v>46387</v>
      </c>
      <c r="D40">
        <v>345</v>
      </c>
    </row>
    <row r="41" spans="1:4">
      <c r="A41">
        <v>6002477</v>
      </c>
      <c r="B41" t="s">
        <v>959</v>
      </c>
      <c r="C41" s="30">
        <v>46387</v>
      </c>
      <c r="D41">
        <v>345</v>
      </c>
    </row>
    <row r="42" spans="1:4">
      <c r="A42">
        <v>6003263</v>
      </c>
      <c r="B42" t="s">
        <v>913</v>
      </c>
      <c r="C42" s="30">
        <v>46387</v>
      </c>
      <c r="D42">
        <v>345</v>
      </c>
    </row>
    <row r="43" spans="1:4">
      <c r="A43">
        <v>6002588</v>
      </c>
      <c r="B43" t="s">
        <v>977</v>
      </c>
      <c r="C43" s="30">
        <v>46387</v>
      </c>
      <c r="D43">
        <v>345</v>
      </c>
    </row>
    <row r="44" spans="1:4">
      <c r="A44">
        <v>6003311</v>
      </c>
      <c r="B44" t="s">
        <v>921</v>
      </c>
      <c r="C44" s="30">
        <v>46387</v>
      </c>
      <c r="D44">
        <v>345</v>
      </c>
    </row>
    <row r="45" spans="1:4">
      <c r="A45">
        <v>6002835</v>
      </c>
      <c r="B45" t="s">
        <v>956</v>
      </c>
      <c r="C45" s="30">
        <v>46387</v>
      </c>
      <c r="D45">
        <v>345</v>
      </c>
    </row>
    <row r="46" spans="1:4">
      <c r="A46">
        <v>6003332</v>
      </c>
      <c r="B46" t="s">
        <v>918</v>
      </c>
      <c r="C46" s="30">
        <v>46387</v>
      </c>
      <c r="D46">
        <v>345</v>
      </c>
    </row>
    <row r="47" spans="1:4">
      <c r="A47">
        <v>6003331</v>
      </c>
      <c r="B47" t="s">
        <v>934</v>
      </c>
      <c r="C47" s="30">
        <v>46387</v>
      </c>
      <c r="D47">
        <v>345</v>
      </c>
    </row>
    <row r="48" spans="1:4">
      <c r="A48">
        <v>6002475</v>
      </c>
      <c r="B48" t="s">
        <v>960</v>
      </c>
      <c r="C48" s="30">
        <v>46387</v>
      </c>
      <c r="D48">
        <v>345</v>
      </c>
    </row>
    <row r="49" spans="1:4">
      <c r="A49">
        <v>6003310</v>
      </c>
      <c r="B49" t="s">
        <v>910</v>
      </c>
      <c r="C49" s="30">
        <v>46387</v>
      </c>
      <c r="D49">
        <v>345</v>
      </c>
    </row>
    <row r="50" spans="1:4">
      <c r="A50">
        <v>6003262</v>
      </c>
      <c r="B50" t="s">
        <v>926</v>
      </c>
      <c r="C50" s="30">
        <v>46387</v>
      </c>
      <c r="D50">
        <v>345</v>
      </c>
    </row>
    <row r="51" spans="1:4">
      <c r="A51">
        <v>6003148</v>
      </c>
      <c r="B51" t="s">
        <v>914</v>
      </c>
      <c r="C51" s="30">
        <v>46387</v>
      </c>
      <c r="D51">
        <v>345</v>
      </c>
    </row>
    <row r="52" spans="1:4">
      <c r="A52">
        <v>6002295</v>
      </c>
      <c r="B52" t="s">
        <v>987</v>
      </c>
      <c r="C52" s="30">
        <v>46387</v>
      </c>
      <c r="D52">
        <v>237</v>
      </c>
    </row>
    <row r="53" spans="1:4">
      <c r="A53">
        <v>6000684</v>
      </c>
      <c r="B53" t="s">
        <v>699</v>
      </c>
      <c r="C53" s="30">
        <v>46387</v>
      </c>
      <c r="D53">
        <v>1890</v>
      </c>
    </row>
    <row r="54" spans="1:4">
      <c r="A54">
        <v>6002140</v>
      </c>
      <c r="B54" t="s">
        <v>975</v>
      </c>
      <c r="C54" s="30">
        <v>46387</v>
      </c>
      <c r="D54">
        <v>237</v>
      </c>
    </row>
    <row r="55" spans="1:4">
      <c r="A55">
        <v>6000765</v>
      </c>
      <c r="B55" t="s">
        <v>938</v>
      </c>
      <c r="C55" s="30">
        <v>46387</v>
      </c>
      <c r="D55">
        <v>320</v>
      </c>
    </row>
    <row r="56" spans="1:4">
      <c r="A56">
        <v>6000762</v>
      </c>
      <c r="B56" t="s">
        <v>937</v>
      </c>
      <c r="C56" s="30">
        <v>46387</v>
      </c>
      <c r="D56">
        <v>320</v>
      </c>
    </row>
    <row r="57" spans="1:4">
      <c r="A57">
        <v>6001990</v>
      </c>
      <c r="B57" t="s">
        <v>941</v>
      </c>
      <c r="C57" s="30">
        <v>46387</v>
      </c>
      <c r="D57">
        <v>320</v>
      </c>
    </row>
    <row r="58" spans="1:4">
      <c r="A58">
        <v>6000764</v>
      </c>
      <c r="B58" t="s">
        <v>930</v>
      </c>
      <c r="C58" s="30">
        <v>46387</v>
      </c>
      <c r="D58">
        <v>320</v>
      </c>
    </row>
    <row r="59" spans="1:4">
      <c r="A59">
        <v>6000212</v>
      </c>
      <c r="B59" t="s">
        <v>1082</v>
      </c>
      <c r="C59" s="30">
        <v>46387</v>
      </c>
      <c r="D59">
        <v>75</v>
      </c>
    </row>
    <row r="60" spans="1:4">
      <c r="A60">
        <v>6002015</v>
      </c>
      <c r="B60" t="s">
        <v>719</v>
      </c>
      <c r="C60" s="30">
        <v>46387</v>
      </c>
      <c r="D60">
        <v>1927</v>
      </c>
    </row>
    <row r="61" spans="1:4">
      <c r="A61">
        <v>6002007</v>
      </c>
      <c r="B61" t="s">
        <v>864</v>
      </c>
      <c r="C61" s="30">
        <v>46387</v>
      </c>
      <c r="D61">
        <v>542</v>
      </c>
    </row>
    <row r="62" spans="1:4">
      <c r="A62">
        <v>6001603</v>
      </c>
      <c r="B62" t="s">
        <v>1103</v>
      </c>
      <c r="C62" s="30">
        <v>46387</v>
      </c>
      <c r="D62">
        <v>49</v>
      </c>
    </row>
    <row r="63" spans="1:4">
      <c r="A63">
        <v>6002536</v>
      </c>
      <c r="B63" t="s">
        <v>1105</v>
      </c>
      <c r="C63" s="30">
        <v>46387</v>
      </c>
      <c r="D63">
        <v>49</v>
      </c>
    </row>
    <row r="64" spans="1:4">
      <c r="A64">
        <v>6001689</v>
      </c>
      <c r="B64" t="s">
        <v>949</v>
      </c>
      <c r="C64" s="30">
        <v>46387</v>
      </c>
      <c r="D64">
        <v>288</v>
      </c>
    </row>
    <row r="65" spans="1:4">
      <c r="A65">
        <v>6002787</v>
      </c>
      <c r="B65" t="s">
        <v>948</v>
      </c>
      <c r="C65" s="30">
        <v>46387</v>
      </c>
      <c r="D65">
        <v>288</v>
      </c>
    </row>
    <row r="66" spans="1:4">
      <c r="A66">
        <v>6003088</v>
      </c>
      <c r="B66" t="s">
        <v>944</v>
      </c>
      <c r="C66" s="30">
        <v>46387</v>
      </c>
      <c r="D66">
        <v>288</v>
      </c>
    </row>
    <row r="67" spans="1:4">
      <c r="A67">
        <v>6001634</v>
      </c>
      <c r="B67" t="s">
        <v>885</v>
      </c>
      <c r="C67" s="30">
        <v>46387</v>
      </c>
      <c r="D67">
        <v>458</v>
      </c>
    </row>
    <row r="68" spans="1:4">
      <c r="A68">
        <v>6001812</v>
      </c>
      <c r="B68" t="s">
        <v>884</v>
      </c>
      <c r="C68" s="30">
        <v>46387</v>
      </c>
      <c r="D68">
        <v>458</v>
      </c>
    </row>
    <row r="69" spans="1:4">
      <c r="A69">
        <v>6002787</v>
      </c>
      <c r="B69" t="s">
        <v>948</v>
      </c>
      <c r="C69" s="30">
        <v>46387</v>
      </c>
      <c r="D69">
        <v>264</v>
      </c>
    </row>
    <row r="70" spans="1:4">
      <c r="A70">
        <v>6001689</v>
      </c>
      <c r="B70" t="s">
        <v>949</v>
      </c>
      <c r="C70" s="30">
        <v>46387</v>
      </c>
      <c r="D70">
        <v>264</v>
      </c>
    </row>
    <row r="71" spans="1:4">
      <c r="A71">
        <v>6002031</v>
      </c>
      <c r="B71" t="s">
        <v>955</v>
      </c>
      <c r="C71" s="30">
        <v>46387</v>
      </c>
      <c r="D71">
        <v>280</v>
      </c>
    </row>
    <row r="72" spans="1:4">
      <c r="A72">
        <v>6000064</v>
      </c>
      <c r="B72" t="s">
        <v>1093</v>
      </c>
      <c r="C72" s="30">
        <v>46387</v>
      </c>
      <c r="D72">
        <v>41</v>
      </c>
    </row>
    <row r="73" spans="1:4">
      <c r="A73">
        <v>6000627</v>
      </c>
      <c r="B73" t="s">
        <v>691</v>
      </c>
      <c r="C73" s="30">
        <v>46387</v>
      </c>
      <c r="D73">
        <v>2121</v>
      </c>
    </row>
    <row r="74" spans="1:4">
      <c r="A74">
        <v>6001880</v>
      </c>
      <c r="B74" t="s">
        <v>995</v>
      </c>
      <c r="C74" s="30">
        <v>46387</v>
      </c>
      <c r="D74">
        <v>214</v>
      </c>
    </row>
    <row r="75" spans="1:4">
      <c r="A75">
        <v>6000226</v>
      </c>
      <c r="B75" t="s">
        <v>1066</v>
      </c>
      <c r="C75" s="30">
        <v>46387</v>
      </c>
      <c r="D75">
        <v>90</v>
      </c>
    </row>
    <row r="76" spans="1:4">
      <c r="A76">
        <v>6000766</v>
      </c>
      <c r="B76" t="s">
        <v>933</v>
      </c>
      <c r="C76" s="30">
        <v>46387</v>
      </c>
      <c r="D76">
        <v>320</v>
      </c>
    </row>
    <row r="77" spans="1:4">
      <c r="A77">
        <v>6000767</v>
      </c>
      <c r="B77" t="s">
        <v>931</v>
      </c>
      <c r="C77" s="30">
        <v>46387</v>
      </c>
      <c r="D77">
        <v>320</v>
      </c>
    </row>
    <row r="78" spans="1:4">
      <c r="A78">
        <v>6000773</v>
      </c>
      <c r="B78" t="s">
        <v>932</v>
      </c>
      <c r="C78" s="30">
        <v>46387</v>
      </c>
      <c r="D78">
        <v>320</v>
      </c>
    </row>
    <row r="79" spans="1:4">
      <c r="A79">
        <v>6002369</v>
      </c>
      <c r="B79" t="s">
        <v>893</v>
      </c>
      <c r="C79" s="30">
        <v>46387</v>
      </c>
      <c r="D79">
        <v>460</v>
      </c>
    </row>
    <row r="80" spans="1:4">
      <c r="A80">
        <v>6510840</v>
      </c>
      <c r="B80" t="s">
        <v>630</v>
      </c>
      <c r="C80" s="30">
        <v>46387</v>
      </c>
      <c r="D80">
        <v>26238</v>
      </c>
    </row>
    <row r="81" spans="1:4">
      <c r="A81">
        <v>6510839</v>
      </c>
      <c r="B81" t="s">
        <v>629</v>
      </c>
      <c r="C81" s="30">
        <v>46387</v>
      </c>
      <c r="D81">
        <v>26238</v>
      </c>
    </row>
    <row r="82" spans="1:4">
      <c r="A82">
        <v>6510834</v>
      </c>
      <c r="B82" t="s">
        <v>624</v>
      </c>
      <c r="C82" s="30">
        <v>46387</v>
      </c>
      <c r="D82">
        <v>24553</v>
      </c>
    </row>
    <row r="83" spans="1:4">
      <c r="A83">
        <v>6510827</v>
      </c>
      <c r="B83" t="s">
        <v>617</v>
      </c>
      <c r="C83" s="30">
        <v>46387</v>
      </c>
      <c r="D83">
        <v>24553</v>
      </c>
    </row>
    <row r="84" spans="1:4">
      <c r="A84">
        <v>6510835</v>
      </c>
      <c r="B84" t="s">
        <v>625</v>
      </c>
      <c r="C84" s="30">
        <v>46387</v>
      </c>
      <c r="D84">
        <v>26238</v>
      </c>
    </row>
    <row r="85" spans="1:4">
      <c r="A85">
        <v>6510833</v>
      </c>
      <c r="B85" t="s">
        <v>623</v>
      </c>
      <c r="C85" s="30">
        <v>46387</v>
      </c>
      <c r="D85">
        <v>26238</v>
      </c>
    </row>
    <row r="86" spans="1:4">
      <c r="A86">
        <v>6505810</v>
      </c>
      <c r="B86" t="s">
        <v>3146</v>
      </c>
      <c r="C86" s="30">
        <v>46387</v>
      </c>
      <c r="D86">
        <v>26238</v>
      </c>
    </row>
    <row r="87" spans="1:4">
      <c r="A87">
        <v>6504007</v>
      </c>
      <c r="B87" t="s">
        <v>654</v>
      </c>
      <c r="C87" s="30">
        <v>46387</v>
      </c>
      <c r="D87">
        <v>23915</v>
      </c>
    </row>
    <row r="88" spans="1:4">
      <c r="A88">
        <v>6504005</v>
      </c>
      <c r="B88" t="s">
        <v>668</v>
      </c>
      <c r="C88" s="30">
        <v>46387</v>
      </c>
      <c r="D88">
        <v>24077</v>
      </c>
    </row>
    <row r="89" spans="1:4">
      <c r="A89">
        <v>6509572</v>
      </c>
      <c r="B89" t="s">
        <v>1186</v>
      </c>
      <c r="C89" s="30">
        <v>46387</v>
      </c>
      <c r="D89">
        <v>26238</v>
      </c>
    </row>
    <row r="90" spans="1:4">
      <c r="A90">
        <v>6003264</v>
      </c>
      <c r="B90" t="s">
        <v>919</v>
      </c>
      <c r="C90" s="30">
        <v>46387</v>
      </c>
      <c r="D90">
        <v>345</v>
      </c>
    </row>
    <row r="91" spans="1:4">
      <c r="A91">
        <v>6509570</v>
      </c>
      <c r="B91" t="s">
        <v>597</v>
      </c>
      <c r="C91" s="30">
        <v>46387</v>
      </c>
      <c r="D91">
        <v>26238</v>
      </c>
    </row>
    <row r="92" spans="1:4">
      <c r="A92">
        <v>6509884</v>
      </c>
      <c r="B92" t="s">
        <v>634</v>
      </c>
      <c r="C92" s="30">
        <v>46387</v>
      </c>
      <c r="D92">
        <v>24553</v>
      </c>
    </row>
    <row r="93" spans="1:4">
      <c r="A93">
        <v>6506474</v>
      </c>
      <c r="B93" t="s">
        <v>587</v>
      </c>
      <c r="C93" s="30">
        <v>46387</v>
      </c>
      <c r="D93">
        <v>26238</v>
      </c>
    </row>
    <row r="94" spans="1:4">
      <c r="A94">
        <v>6507678</v>
      </c>
      <c r="B94" t="s">
        <v>633</v>
      </c>
      <c r="C94" s="30">
        <v>46387</v>
      </c>
      <c r="D94">
        <v>24553</v>
      </c>
    </row>
    <row r="95" spans="1:4">
      <c r="A95">
        <v>6509880</v>
      </c>
      <c r="B95" t="s">
        <v>595</v>
      </c>
      <c r="C95" s="30">
        <v>46387</v>
      </c>
      <c r="D95">
        <v>25881</v>
      </c>
    </row>
    <row r="96" spans="1:4">
      <c r="A96">
        <v>6509879</v>
      </c>
      <c r="B96" t="s">
        <v>631</v>
      </c>
      <c r="C96" s="30">
        <v>46387</v>
      </c>
      <c r="D96">
        <v>24553</v>
      </c>
    </row>
    <row r="97" spans="1:4">
      <c r="A97">
        <v>6504339</v>
      </c>
      <c r="B97" t="s">
        <v>596</v>
      </c>
      <c r="C97" s="30">
        <v>46387</v>
      </c>
      <c r="D97">
        <v>26238</v>
      </c>
    </row>
    <row r="98" spans="1:4">
      <c r="A98">
        <v>6509878</v>
      </c>
      <c r="B98" t="s">
        <v>632</v>
      </c>
      <c r="C98" s="30">
        <v>46387</v>
      </c>
      <c r="D98">
        <v>24553</v>
      </c>
    </row>
    <row r="99" spans="1:4">
      <c r="A99">
        <v>6509887</v>
      </c>
      <c r="B99" t="s">
        <v>598</v>
      </c>
      <c r="C99" s="30">
        <v>46387</v>
      </c>
      <c r="D99">
        <v>26238</v>
      </c>
    </row>
    <row r="100" spans="1:4">
      <c r="A100">
        <v>6509877</v>
      </c>
      <c r="B100" t="s">
        <v>594</v>
      </c>
      <c r="C100" s="30">
        <v>46387</v>
      </c>
      <c r="D100">
        <v>25881</v>
      </c>
    </row>
    <row r="101" spans="1:4">
      <c r="A101">
        <v>6002354</v>
      </c>
      <c r="B101" t="s">
        <v>983</v>
      </c>
      <c r="C101" s="30">
        <v>46387</v>
      </c>
      <c r="D101">
        <v>237</v>
      </c>
    </row>
    <row r="102" spans="1:4">
      <c r="A102">
        <v>6509561</v>
      </c>
      <c r="B102" t="s">
        <v>586</v>
      </c>
      <c r="C102" s="30">
        <v>46387</v>
      </c>
      <c r="D102">
        <v>25881</v>
      </c>
    </row>
    <row r="103" spans="1:4">
      <c r="A103">
        <v>6003312</v>
      </c>
      <c r="B103" t="s">
        <v>925</v>
      </c>
      <c r="C103" s="30">
        <v>46387</v>
      </c>
      <c r="D103">
        <v>345</v>
      </c>
    </row>
    <row r="104" spans="1:4">
      <c r="A104">
        <v>6002016</v>
      </c>
      <c r="B104" t="s">
        <v>714</v>
      </c>
      <c r="C104" s="30">
        <v>46387</v>
      </c>
      <c r="D104">
        <v>1995</v>
      </c>
    </row>
    <row r="105" spans="1:4">
      <c r="A105">
        <v>6000806</v>
      </c>
      <c r="B105" t="s">
        <v>1127</v>
      </c>
      <c r="C105" s="30">
        <v>46387</v>
      </c>
      <c r="D105">
        <v>24</v>
      </c>
    </row>
    <row r="106" spans="1:4">
      <c r="A106">
        <v>6001907</v>
      </c>
      <c r="B106" t="s">
        <v>791</v>
      </c>
      <c r="C106" s="30">
        <v>46387</v>
      </c>
      <c r="D106">
        <v>2435</v>
      </c>
    </row>
    <row r="107" spans="1:4">
      <c r="A107">
        <v>6003026</v>
      </c>
      <c r="B107" t="s">
        <v>1187</v>
      </c>
      <c r="C107" s="30">
        <v>46387</v>
      </c>
      <c r="D107">
        <v>2396</v>
      </c>
    </row>
    <row r="108" spans="1:4">
      <c r="A108">
        <v>6003011</v>
      </c>
      <c r="B108" t="s">
        <v>716</v>
      </c>
      <c r="C108" s="30">
        <v>46387</v>
      </c>
      <c r="D108">
        <v>2396</v>
      </c>
    </row>
    <row r="109" spans="1:4">
      <c r="A109">
        <v>6002223</v>
      </c>
      <c r="B109" t="s">
        <v>877</v>
      </c>
      <c r="C109" s="30">
        <v>46387</v>
      </c>
      <c r="D109">
        <v>487</v>
      </c>
    </row>
    <row r="110" spans="1:4">
      <c r="A110">
        <v>6002221</v>
      </c>
      <c r="B110" t="s">
        <v>888</v>
      </c>
      <c r="C110" s="30">
        <v>46387</v>
      </c>
      <c r="D110">
        <v>487</v>
      </c>
    </row>
    <row r="111" spans="1:4">
      <c r="A111">
        <v>7500023</v>
      </c>
      <c r="B111" t="s">
        <v>1194</v>
      </c>
      <c r="C111" s="30">
        <v>46387</v>
      </c>
      <c r="D111">
        <v>1191</v>
      </c>
    </row>
    <row r="112" spans="1:4">
      <c r="A112">
        <v>7500019</v>
      </c>
      <c r="B112" t="s">
        <v>1195</v>
      </c>
      <c r="C112" s="30">
        <v>46387</v>
      </c>
      <c r="D112">
        <v>1109</v>
      </c>
    </row>
    <row r="113" spans="1:4">
      <c r="A113">
        <v>7500021</v>
      </c>
      <c r="B113" t="s">
        <v>1196</v>
      </c>
      <c r="C113" s="30">
        <v>46387</v>
      </c>
      <c r="D113">
        <v>1109</v>
      </c>
    </row>
    <row r="114" spans="1:4">
      <c r="A114">
        <v>6000619</v>
      </c>
      <c r="B114" t="s">
        <v>706</v>
      </c>
      <c r="C114" s="30">
        <v>46387</v>
      </c>
      <c r="D114">
        <v>1818</v>
      </c>
    </row>
    <row r="115" spans="1:4">
      <c r="A115">
        <v>6002017</v>
      </c>
      <c r="B115" t="s">
        <v>1192</v>
      </c>
      <c r="C115" s="30">
        <v>46387</v>
      </c>
      <c r="D115">
        <v>1818</v>
      </c>
    </row>
    <row r="116" spans="1:4">
      <c r="A116">
        <v>6002526</v>
      </c>
      <c r="B116" t="s">
        <v>1191</v>
      </c>
      <c r="C116" s="30">
        <v>46387</v>
      </c>
      <c r="D116">
        <v>1760</v>
      </c>
    </row>
    <row r="117" spans="1:4">
      <c r="A117">
        <v>6002200</v>
      </c>
      <c r="B117" t="s">
        <v>1190</v>
      </c>
      <c r="C117" s="30">
        <v>46387</v>
      </c>
      <c r="D117">
        <v>1760</v>
      </c>
    </row>
    <row r="118" spans="1:4">
      <c r="A118">
        <v>6001649</v>
      </c>
      <c r="B118" t="s">
        <v>747</v>
      </c>
      <c r="C118" s="30">
        <v>46387</v>
      </c>
      <c r="D118">
        <v>1760</v>
      </c>
    </row>
    <row r="119" spans="1:4">
      <c r="A119">
        <v>6002356</v>
      </c>
      <c r="B119" t="s">
        <v>1193</v>
      </c>
      <c r="C119" s="30">
        <v>46387</v>
      </c>
      <c r="D119">
        <v>1700</v>
      </c>
    </row>
    <row r="120" spans="1:4">
      <c r="A120">
        <v>6003142</v>
      </c>
      <c r="B120" t="s">
        <v>750</v>
      </c>
      <c r="C120" s="30">
        <v>46387</v>
      </c>
      <c r="D120">
        <v>1700</v>
      </c>
    </row>
    <row r="121" spans="1:4">
      <c r="A121">
        <v>6000805</v>
      </c>
      <c r="B121" t="s">
        <v>1126</v>
      </c>
      <c r="C121" s="30">
        <v>46387</v>
      </c>
      <c r="D121">
        <v>24</v>
      </c>
    </row>
    <row r="122" spans="1:4">
      <c r="A122">
        <v>6003013</v>
      </c>
      <c r="B122" t="s">
        <v>1189</v>
      </c>
      <c r="C122" s="30">
        <v>46387</v>
      </c>
      <c r="D122">
        <v>1700</v>
      </c>
    </row>
    <row r="123" spans="1:4">
      <c r="A123">
        <v>6003027</v>
      </c>
      <c r="B123" t="s">
        <v>1188</v>
      </c>
      <c r="C123" s="30">
        <v>46387</v>
      </c>
      <c r="D123">
        <v>1700</v>
      </c>
    </row>
    <row r="124" spans="1:4">
      <c r="A124">
        <v>6003012</v>
      </c>
      <c r="B124" t="s">
        <v>744</v>
      </c>
      <c r="C124" s="30">
        <v>46387</v>
      </c>
      <c r="D124">
        <v>1700</v>
      </c>
    </row>
    <row r="125" spans="1:4">
      <c r="A125">
        <v>6003026</v>
      </c>
      <c r="B125" t="s">
        <v>1187</v>
      </c>
      <c r="C125" s="30">
        <v>46387</v>
      </c>
      <c r="D125">
        <v>1644</v>
      </c>
    </row>
    <row r="126" spans="1:4">
      <c r="A126">
        <v>7500039</v>
      </c>
      <c r="B126" t="s">
        <v>820</v>
      </c>
      <c r="C126" s="30">
        <v>46387</v>
      </c>
      <c r="D126">
        <v>861</v>
      </c>
    </row>
    <row r="127" spans="1:4">
      <c r="A127">
        <v>6003012</v>
      </c>
      <c r="B127" t="s">
        <v>744</v>
      </c>
      <c r="C127" s="30">
        <v>46387</v>
      </c>
      <c r="D127">
        <v>2454</v>
      </c>
    </row>
    <row r="128" spans="1:4">
      <c r="A128">
        <v>7500054</v>
      </c>
      <c r="B128" t="s">
        <v>810</v>
      </c>
      <c r="C128" s="30">
        <v>46387</v>
      </c>
      <c r="D128">
        <v>923</v>
      </c>
    </row>
    <row r="129" spans="1:4">
      <c r="A129">
        <v>6003027</v>
      </c>
      <c r="B129" t="s">
        <v>1188</v>
      </c>
      <c r="C129" s="30">
        <v>46387</v>
      </c>
      <c r="D129">
        <v>2454</v>
      </c>
    </row>
    <row r="130" spans="1:4">
      <c r="A130">
        <v>6003013</v>
      </c>
      <c r="B130" t="s">
        <v>1189</v>
      </c>
      <c r="C130" s="30">
        <v>46387</v>
      </c>
      <c r="D130">
        <v>2493</v>
      </c>
    </row>
    <row r="131" spans="1:4">
      <c r="A131">
        <v>6000629</v>
      </c>
      <c r="B131" t="s">
        <v>1197</v>
      </c>
      <c r="C131" s="30">
        <v>46387</v>
      </c>
      <c r="D131">
        <v>1873</v>
      </c>
    </row>
    <row r="132" spans="1:4">
      <c r="A132">
        <v>6003006</v>
      </c>
      <c r="B132" t="s">
        <v>807</v>
      </c>
      <c r="C132" s="30">
        <v>46387</v>
      </c>
      <c r="D132">
        <v>1400</v>
      </c>
    </row>
    <row r="133" spans="1:4">
      <c r="A133">
        <v>6000686</v>
      </c>
      <c r="B133" t="s">
        <v>1065</v>
      </c>
      <c r="C133" s="30">
        <v>46387</v>
      </c>
      <c r="D133">
        <v>141</v>
      </c>
    </row>
    <row r="134" spans="1:4">
      <c r="A134">
        <v>6001892</v>
      </c>
      <c r="B134" t="s">
        <v>815</v>
      </c>
      <c r="C134" s="30">
        <v>46387</v>
      </c>
      <c r="D134">
        <v>1752</v>
      </c>
    </row>
    <row r="135" spans="1:4">
      <c r="A135">
        <v>6000688</v>
      </c>
      <c r="B135" t="s">
        <v>774</v>
      </c>
      <c r="C135" s="30">
        <v>46387</v>
      </c>
      <c r="D135">
        <v>1487</v>
      </c>
    </row>
    <row r="136" spans="1:4">
      <c r="A136">
        <v>6002100</v>
      </c>
      <c r="B136" t="s">
        <v>811</v>
      </c>
      <c r="C136" s="30">
        <v>46387</v>
      </c>
      <c r="D136">
        <v>929</v>
      </c>
    </row>
    <row r="137" spans="1:4">
      <c r="A137">
        <v>6000691</v>
      </c>
      <c r="B137" t="s">
        <v>822</v>
      </c>
      <c r="C137" s="30">
        <v>46387</v>
      </c>
      <c r="D137">
        <v>869</v>
      </c>
    </row>
    <row r="138" spans="1:4">
      <c r="A138">
        <v>6000700</v>
      </c>
      <c r="B138" t="s">
        <v>855</v>
      </c>
      <c r="C138" s="30">
        <v>46387</v>
      </c>
      <c r="D138">
        <v>690</v>
      </c>
    </row>
    <row r="139" spans="1:4">
      <c r="A139">
        <v>6000690</v>
      </c>
      <c r="B139" t="s">
        <v>865</v>
      </c>
      <c r="C139" s="30">
        <v>46387</v>
      </c>
      <c r="D139">
        <v>612</v>
      </c>
    </row>
    <row r="140" spans="1:4">
      <c r="A140">
        <v>6000689</v>
      </c>
      <c r="B140" t="s">
        <v>928</v>
      </c>
      <c r="C140" s="30">
        <v>46387</v>
      </c>
      <c r="D140">
        <v>431</v>
      </c>
    </row>
    <row r="141" spans="1:4">
      <c r="A141">
        <v>6002080</v>
      </c>
      <c r="B141" t="s">
        <v>952</v>
      </c>
      <c r="C141" s="30">
        <v>46387</v>
      </c>
      <c r="D141">
        <v>380</v>
      </c>
    </row>
    <row r="142" spans="1:4">
      <c r="A142">
        <v>6000687</v>
      </c>
      <c r="B142" t="s">
        <v>965</v>
      </c>
      <c r="C142" s="30">
        <v>46387</v>
      </c>
      <c r="D142">
        <v>325</v>
      </c>
    </row>
    <row r="143" spans="1:4">
      <c r="A143">
        <v>6002688</v>
      </c>
      <c r="B143" t="s">
        <v>1044</v>
      </c>
      <c r="C143" s="30">
        <v>46387</v>
      </c>
      <c r="D143">
        <v>228</v>
      </c>
    </row>
    <row r="144" spans="1:4">
      <c r="A144">
        <v>6001767</v>
      </c>
      <c r="B144" t="s">
        <v>1045</v>
      </c>
      <c r="C144" s="30">
        <v>46387</v>
      </c>
      <c r="D144">
        <v>175</v>
      </c>
    </row>
    <row r="145" spans="1:4">
      <c r="A145">
        <v>6000629</v>
      </c>
      <c r="B145" t="s">
        <v>1197</v>
      </c>
      <c r="C145" s="30">
        <v>46387</v>
      </c>
      <c r="D145">
        <v>2826</v>
      </c>
    </row>
    <row r="146" spans="1:4">
      <c r="A146">
        <v>6002017</v>
      </c>
      <c r="B146" t="s">
        <v>1192</v>
      </c>
      <c r="C146" s="30">
        <v>46387</v>
      </c>
      <c r="D146">
        <v>2729</v>
      </c>
    </row>
    <row r="147" spans="1:4">
      <c r="A147">
        <v>6002526</v>
      </c>
      <c r="B147" t="s">
        <v>1191</v>
      </c>
      <c r="C147" s="30">
        <v>46387</v>
      </c>
      <c r="D147">
        <v>2631</v>
      </c>
    </row>
    <row r="148" spans="1:4">
      <c r="A148">
        <v>6002200</v>
      </c>
      <c r="B148" t="s">
        <v>1190</v>
      </c>
      <c r="C148" s="30">
        <v>46387</v>
      </c>
      <c r="D148">
        <v>2631</v>
      </c>
    </row>
    <row r="149" spans="1:4">
      <c r="A149">
        <v>6003029</v>
      </c>
      <c r="B149" t="s">
        <v>752</v>
      </c>
      <c r="C149" s="30">
        <v>46387</v>
      </c>
      <c r="D149">
        <v>2552</v>
      </c>
    </row>
    <row r="150" spans="1:4">
      <c r="A150">
        <v>6002356</v>
      </c>
      <c r="B150" t="s">
        <v>1193</v>
      </c>
      <c r="C150" s="30">
        <v>46387</v>
      </c>
      <c r="D150">
        <v>2533</v>
      </c>
    </row>
    <row r="151" spans="1:4">
      <c r="A151">
        <v>6002749</v>
      </c>
      <c r="B151" t="s">
        <v>1198</v>
      </c>
      <c r="C151" s="30">
        <v>46387</v>
      </c>
      <c r="D151">
        <v>2533</v>
      </c>
    </row>
    <row r="152" spans="1:4">
      <c r="A152">
        <v>6003028</v>
      </c>
      <c r="B152" t="s">
        <v>762</v>
      </c>
      <c r="C152" s="30">
        <v>46387</v>
      </c>
      <c r="D152">
        <v>2493</v>
      </c>
    </row>
    <row r="153" spans="1:4">
      <c r="A153">
        <v>6000632</v>
      </c>
      <c r="B153" t="s">
        <v>695</v>
      </c>
      <c r="C153" s="30">
        <v>46387</v>
      </c>
      <c r="D153">
        <v>1873</v>
      </c>
    </row>
    <row r="154" spans="1:4">
      <c r="A154">
        <v>7500449</v>
      </c>
      <c r="B154" t="s">
        <v>819</v>
      </c>
      <c r="C154" s="30">
        <v>46387</v>
      </c>
      <c r="D154">
        <v>923</v>
      </c>
    </row>
    <row r="155" spans="1:4">
      <c r="A155">
        <v>7501164</v>
      </c>
      <c r="B155" t="s">
        <v>722</v>
      </c>
      <c r="C155" s="30">
        <v>46387</v>
      </c>
      <c r="D155">
        <v>1870</v>
      </c>
    </row>
    <row r="156" spans="1:4">
      <c r="A156">
        <v>6002232</v>
      </c>
      <c r="B156" t="s">
        <v>842</v>
      </c>
      <c r="C156" s="30">
        <v>46387</v>
      </c>
      <c r="D156">
        <v>704</v>
      </c>
    </row>
    <row r="157" spans="1:4">
      <c r="A157">
        <v>6002230</v>
      </c>
      <c r="B157" t="s">
        <v>837</v>
      </c>
      <c r="C157" s="30">
        <v>46387</v>
      </c>
      <c r="D157">
        <v>704</v>
      </c>
    </row>
    <row r="158" spans="1:4">
      <c r="A158">
        <v>6002229</v>
      </c>
      <c r="B158" t="s">
        <v>831</v>
      </c>
      <c r="C158" s="30">
        <v>46387</v>
      </c>
      <c r="D158">
        <v>785</v>
      </c>
    </row>
    <row r="159" spans="1:4">
      <c r="A159">
        <v>6002228</v>
      </c>
      <c r="B159" t="s">
        <v>846</v>
      </c>
      <c r="C159" s="30">
        <v>46387</v>
      </c>
      <c r="D159">
        <v>641</v>
      </c>
    </row>
    <row r="160" spans="1:4">
      <c r="A160">
        <v>6002226</v>
      </c>
      <c r="B160" t="s">
        <v>845</v>
      </c>
      <c r="C160" s="30">
        <v>46387</v>
      </c>
      <c r="D160">
        <v>641</v>
      </c>
    </row>
    <row r="161" spans="1:4">
      <c r="A161">
        <v>6002225</v>
      </c>
      <c r="B161" t="s">
        <v>838</v>
      </c>
      <c r="C161" s="30">
        <v>46387</v>
      </c>
      <c r="D161">
        <v>716</v>
      </c>
    </row>
    <row r="162" spans="1:4">
      <c r="A162">
        <v>6002215</v>
      </c>
      <c r="B162" t="s">
        <v>853</v>
      </c>
      <c r="C162" s="30">
        <v>46387</v>
      </c>
      <c r="D162">
        <v>579</v>
      </c>
    </row>
    <row r="163" spans="1:4">
      <c r="A163">
        <v>6002213</v>
      </c>
      <c r="B163" t="s">
        <v>852</v>
      </c>
      <c r="C163" s="30">
        <v>46387</v>
      </c>
      <c r="D163">
        <v>579</v>
      </c>
    </row>
    <row r="164" spans="1:4">
      <c r="A164">
        <v>6002212</v>
      </c>
      <c r="B164" t="s">
        <v>843</v>
      </c>
      <c r="C164" s="30">
        <v>46387</v>
      </c>
      <c r="D164">
        <v>652</v>
      </c>
    </row>
    <row r="165" spans="1:4">
      <c r="A165">
        <v>6002211</v>
      </c>
      <c r="B165" t="s">
        <v>867</v>
      </c>
      <c r="C165" s="30">
        <v>46387</v>
      </c>
      <c r="D165">
        <v>518</v>
      </c>
    </row>
    <row r="166" spans="1:4">
      <c r="A166">
        <v>6002233</v>
      </c>
      <c r="B166" t="s">
        <v>826</v>
      </c>
      <c r="C166" s="30">
        <v>46387</v>
      </c>
      <c r="D166">
        <v>852</v>
      </c>
    </row>
    <row r="167" spans="1:4">
      <c r="A167">
        <v>6002209</v>
      </c>
      <c r="B167" t="s">
        <v>869</v>
      </c>
      <c r="C167" s="30">
        <v>46387</v>
      </c>
      <c r="D167">
        <v>518</v>
      </c>
    </row>
    <row r="168" spans="1:4">
      <c r="A168">
        <v>6509617</v>
      </c>
      <c r="B168" t="s">
        <v>525</v>
      </c>
      <c r="C168" s="30">
        <v>46387</v>
      </c>
      <c r="D168">
        <v>45990</v>
      </c>
    </row>
    <row r="169" spans="1:4">
      <c r="A169">
        <v>6003527</v>
      </c>
      <c r="B169" t="s">
        <v>916</v>
      </c>
      <c r="C169" s="30">
        <v>46387</v>
      </c>
      <c r="D169">
        <v>345</v>
      </c>
    </row>
    <row r="170" spans="1:4">
      <c r="A170">
        <v>6003526</v>
      </c>
      <c r="B170" t="s">
        <v>915</v>
      </c>
      <c r="C170" s="30">
        <v>46387</v>
      </c>
      <c r="D170">
        <v>345</v>
      </c>
    </row>
    <row r="171" spans="1:4">
      <c r="A171">
        <v>6003525</v>
      </c>
      <c r="B171" t="s">
        <v>912</v>
      </c>
      <c r="C171" s="30">
        <v>46387</v>
      </c>
      <c r="D171">
        <v>345</v>
      </c>
    </row>
    <row r="172" spans="1:4">
      <c r="A172">
        <v>6003524</v>
      </c>
      <c r="B172" t="s">
        <v>911</v>
      </c>
      <c r="C172" s="30">
        <v>46387</v>
      </c>
      <c r="D172">
        <v>345</v>
      </c>
    </row>
    <row r="173" spans="1:4">
      <c r="A173">
        <v>6003523</v>
      </c>
      <c r="B173" t="s">
        <v>909</v>
      </c>
      <c r="C173" s="30">
        <v>46387</v>
      </c>
      <c r="D173">
        <v>345</v>
      </c>
    </row>
    <row r="174" spans="1:4">
      <c r="A174">
        <v>6002584</v>
      </c>
      <c r="B174" t="s">
        <v>866</v>
      </c>
      <c r="C174" s="30">
        <v>46387</v>
      </c>
      <c r="D174">
        <v>745</v>
      </c>
    </row>
    <row r="175" spans="1:4">
      <c r="A175">
        <v>6002600</v>
      </c>
      <c r="B175" t="s">
        <v>890</v>
      </c>
      <c r="C175" s="30">
        <v>46387</v>
      </c>
      <c r="D175">
        <v>745</v>
      </c>
    </row>
    <row r="176" spans="1:4">
      <c r="A176">
        <v>6000707</v>
      </c>
      <c r="B176" t="s">
        <v>967</v>
      </c>
      <c r="C176" s="30">
        <v>46387</v>
      </c>
      <c r="D176">
        <v>261</v>
      </c>
    </row>
    <row r="177" spans="1:4">
      <c r="A177">
        <v>6000708</v>
      </c>
      <c r="B177" t="s">
        <v>968</v>
      </c>
      <c r="C177" s="30">
        <v>46387</v>
      </c>
      <c r="D177">
        <v>261</v>
      </c>
    </row>
    <row r="178" spans="1:4">
      <c r="A178">
        <v>6002208</v>
      </c>
      <c r="B178" t="s">
        <v>856</v>
      </c>
      <c r="C178" s="30">
        <v>46387</v>
      </c>
      <c r="D178">
        <v>586</v>
      </c>
    </row>
    <row r="179" spans="1:4">
      <c r="A179">
        <v>7501083</v>
      </c>
      <c r="B179" t="s">
        <v>726</v>
      </c>
      <c r="C179" s="30">
        <v>46387</v>
      </c>
      <c r="D179">
        <v>1870</v>
      </c>
    </row>
    <row r="180" spans="1:4">
      <c r="A180">
        <v>6002234</v>
      </c>
      <c r="B180" t="s">
        <v>829</v>
      </c>
      <c r="C180" s="30">
        <v>46387</v>
      </c>
      <c r="D180">
        <v>766</v>
      </c>
    </row>
    <row r="181" spans="1:4">
      <c r="A181">
        <v>6000202</v>
      </c>
      <c r="B181" t="s">
        <v>1089</v>
      </c>
      <c r="C181" s="30">
        <v>46387</v>
      </c>
      <c r="D181">
        <v>66</v>
      </c>
    </row>
    <row r="182" spans="1:4">
      <c r="A182">
        <v>7501084</v>
      </c>
      <c r="B182" t="s">
        <v>708</v>
      </c>
      <c r="C182" s="30">
        <v>46387</v>
      </c>
      <c r="D182">
        <v>1870</v>
      </c>
    </row>
    <row r="183" spans="1:4">
      <c r="A183">
        <v>7501085</v>
      </c>
      <c r="B183" t="s">
        <v>727</v>
      </c>
      <c r="C183" s="30">
        <v>46387</v>
      </c>
      <c r="D183">
        <v>1870</v>
      </c>
    </row>
    <row r="184" spans="1:4">
      <c r="A184">
        <v>7500503</v>
      </c>
      <c r="B184" t="s">
        <v>713</v>
      </c>
      <c r="C184" s="30">
        <v>46387</v>
      </c>
      <c r="D184">
        <v>1870</v>
      </c>
    </row>
    <row r="185" spans="1:4">
      <c r="A185">
        <v>7501165</v>
      </c>
      <c r="B185" t="s">
        <v>700</v>
      </c>
      <c r="C185" s="30">
        <v>46387</v>
      </c>
      <c r="D185">
        <v>1870</v>
      </c>
    </row>
    <row r="186" spans="1:4">
      <c r="A186">
        <v>7500512</v>
      </c>
      <c r="B186" t="s">
        <v>704</v>
      </c>
      <c r="C186" s="30">
        <v>46387</v>
      </c>
      <c r="D186">
        <v>1870</v>
      </c>
    </row>
    <row r="187" spans="1:4">
      <c r="A187">
        <v>7500477</v>
      </c>
      <c r="B187" t="s">
        <v>701</v>
      </c>
      <c r="C187" s="30">
        <v>46387</v>
      </c>
      <c r="D187">
        <v>1870</v>
      </c>
    </row>
    <row r="188" spans="1:4">
      <c r="A188">
        <v>7501166</v>
      </c>
      <c r="B188" t="s">
        <v>702</v>
      </c>
      <c r="C188" s="30">
        <v>46387</v>
      </c>
      <c r="D188">
        <v>1870</v>
      </c>
    </row>
    <row r="189" spans="1:4">
      <c r="A189">
        <v>6003011</v>
      </c>
      <c r="B189" t="s">
        <v>716</v>
      </c>
      <c r="C189" s="30">
        <v>46387</v>
      </c>
      <c r="D189">
        <v>1644</v>
      </c>
    </row>
    <row r="190" spans="1:4">
      <c r="A190">
        <v>7501086</v>
      </c>
      <c r="B190" t="s">
        <v>710</v>
      </c>
      <c r="C190" s="30">
        <v>46387</v>
      </c>
      <c r="D190">
        <v>1870</v>
      </c>
    </row>
    <row r="191" spans="1:4">
      <c r="A191">
        <v>6002236</v>
      </c>
      <c r="B191" t="s">
        <v>830</v>
      </c>
      <c r="C191" s="30">
        <v>46387</v>
      </c>
      <c r="D191">
        <v>766</v>
      </c>
    </row>
    <row r="192" spans="1:4">
      <c r="A192">
        <v>7500663</v>
      </c>
      <c r="B192" t="s">
        <v>707</v>
      </c>
      <c r="C192" s="30">
        <v>46387</v>
      </c>
      <c r="D192">
        <v>1870</v>
      </c>
    </row>
    <row r="193" spans="1:4">
      <c r="A193">
        <v>7501167</v>
      </c>
      <c r="B193" t="s">
        <v>723</v>
      </c>
      <c r="C193" s="30">
        <v>46387</v>
      </c>
      <c r="D193">
        <v>1870</v>
      </c>
    </row>
    <row r="194" spans="1:4">
      <c r="A194">
        <v>6002958</v>
      </c>
      <c r="B194" t="s">
        <v>764</v>
      </c>
      <c r="C194" s="30">
        <v>46387</v>
      </c>
      <c r="D194">
        <v>1588</v>
      </c>
    </row>
    <row r="195" spans="1:4">
      <c r="A195">
        <v>7501168</v>
      </c>
      <c r="B195" t="s">
        <v>724</v>
      </c>
      <c r="C195" s="30">
        <v>46387</v>
      </c>
      <c r="D195">
        <v>1870</v>
      </c>
    </row>
    <row r="196" spans="1:4">
      <c r="A196">
        <v>7501169</v>
      </c>
      <c r="B196" t="s">
        <v>725</v>
      </c>
      <c r="C196" s="30">
        <v>46387</v>
      </c>
      <c r="D196">
        <v>1870</v>
      </c>
    </row>
    <row r="197" spans="1:4">
      <c r="A197">
        <v>7500482</v>
      </c>
      <c r="B197" t="s">
        <v>711</v>
      </c>
      <c r="C197" s="30">
        <v>46387</v>
      </c>
      <c r="D197">
        <v>1870</v>
      </c>
    </row>
    <row r="198" spans="1:4">
      <c r="A198">
        <v>7500271</v>
      </c>
      <c r="B198" t="s">
        <v>827</v>
      </c>
      <c r="C198" s="30">
        <v>46387</v>
      </c>
      <c r="D198">
        <v>1056</v>
      </c>
    </row>
    <row r="199" spans="1:4">
      <c r="A199">
        <v>6002219</v>
      </c>
      <c r="B199" t="s">
        <v>891</v>
      </c>
      <c r="C199" s="30">
        <v>46387</v>
      </c>
      <c r="D199">
        <v>452</v>
      </c>
    </row>
    <row r="200" spans="1:4">
      <c r="A200">
        <v>6002217</v>
      </c>
      <c r="B200" t="s">
        <v>886</v>
      </c>
      <c r="C200" s="30">
        <v>46387</v>
      </c>
      <c r="D200">
        <v>452</v>
      </c>
    </row>
    <row r="201" spans="1:4">
      <c r="A201">
        <v>6002216</v>
      </c>
      <c r="B201" t="s">
        <v>874</v>
      </c>
      <c r="C201" s="30">
        <v>46387</v>
      </c>
      <c r="D201">
        <v>513</v>
      </c>
    </row>
    <row r="202" spans="1:4">
      <c r="A202">
        <v>6000630</v>
      </c>
      <c r="B202" t="s">
        <v>709</v>
      </c>
      <c r="C202" s="30">
        <v>46387</v>
      </c>
      <c r="D202">
        <v>1931</v>
      </c>
    </row>
    <row r="203" spans="1:4">
      <c r="A203">
        <v>7501065</v>
      </c>
      <c r="B203" t="s">
        <v>728</v>
      </c>
      <c r="C203" s="30">
        <v>46387</v>
      </c>
      <c r="D203">
        <v>1870</v>
      </c>
    </row>
    <row r="204" spans="1:4">
      <c r="A204">
        <v>6000627</v>
      </c>
      <c r="B204" t="s">
        <v>691</v>
      </c>
      <c r="C204" s="30">
        <v>46387</v>
      </c>
      <c r="D204">
        <v>1873</v>
      </c>
    </row>
    <row r="205" spans="1:4">
      <c r="A205">
        <v>6002679</v>
      </c>
      <c r="B205" t="s">
        <v>1008</v>
      </c>
      <c r="C205" s="30">
        <v>46386</v>
      </c>
      <c r="D205">
        <v>258</v>
      </c>
    </row>
    <row r="206" spans="1:4">
      <c r="A206">
        <v>6002080</v>
      </c>
      <c r="B206" t="s">
        <v>952</v>
      </c>
      <c r="C206" s="30">
        <v>46386</v>
      </c>
      <c r="D206">
        <v>296</v>
      </c>
    </row>
    <row r="207" spans="1:4">
      <c r="A207">
        <v>6000689</v>
      </c>
      <c r="B207" t="s">
        <v>928</v>
      </c>
      <c r="C207" s="30">
        <v>46386</v>
      </c>
      <c r="D207">
        <v>300</v>
      </c>
    </row>
    <row r="208" spans="1:4">
      <c r="A208">
        <v>6000691</v>
      </c>
      <c r="B208" t="s">
        <v>822</v>
      </c>
      <c r="C208" s="30">
        <v>46386</v>
      </c>
      <c r="D208">
        <v>735</v>
      </c>
    </row>
    <row r="209" spans="1:4">
      <c r="A209">
        <v>6000687</v>
      </c>
      <c r="B209" t="s">
        <v>965</v>
      </c>
      <c r="C209" s="30">
        <v>46386</v>
      </c>
      <c r="D209">
        <v>210</v>
      </c>
    </row>
    <row r="210" spans="1:4">
      <c r="A210">
        <v>6001767</v>
      </c>
      <c r="B210" t="s">
        <v>1045</v>
      </c>
      <c r="C210" s="30">
        <v>46386</v>
      </c>
      <c r="D210">
        <v>105</v>
      </c>
    </row>
    <row r="211" spans="1:4">
      <c r="A211">
        <v>6000690</v>
      </c>
      <c r="B211" t="s">
        <v>865</v>
      </c>
      <c r="C211" s="30">
        <v>46386</v>
      </c>
      <c r="D211">
        <v>360</v>
      </c>
    </row>
    <row r="212" spans="1:4">
      <c r="A212">
        <v>6002100</v>
      </c>
      <c r="B212" t="s">
        <v>811</v>
      </c>
      <c r="C212" s="30">
        <v>46386</v>
      </c>
      <c r="D212">
        <v>840</v>
      </c>
    </row>
    <row r="213" spans="1:4">
      <c r="A213">
        <v>6000701</v>
      </c>
      <c r="B213" t="s">
        <v>1038</v>
      </c>
      <c r="C213" s="30">
        <v>46386</v>
      </c>
      <c r="D213">
        <v>105</v>
      </c>
    </row>
    <row r="214" spans="1:4">
      <c r="A214">
        <v>6002688</v>
      </c>
      <c r="B214" t="s">
        <v>1044</v>
      </c>
      <c r="C214" s="30">
        <v>46386</v>
      </c>
      <c r="D214">
        <v>126</v>
      </c>
    </row>
    <row r="215" spans="1:4">
      <c r="A215">
        <v>6000700</v>
      </c>
      <c r="B215" t="s">
        <v>855</v>
      </c>
      <c r="C215" s="30">
        <v>46386</v>
      </c>
      <c r="D215">
        <v>500</v>
      </c>
    </row>
    <row r="216" spans="1:4">
      <c r="A216">
        <v>6001892</v>
      </c>
      <c r="B216" t="s">
        <v>815</v>
      </c>
      <c r="C216" s="30">
        <v>46386</v>
      </c>
      <c r="D216">
        <v>1470</v>
      </c>
    </row>
    <row r="217" spans="1:4">
      <c r="A217">
        <v>6000686</v>
      </c>
      <c r="B217" t="s">
        <v>1065</v>
      </c>
      <c r="C217" s="30">
        <v>46386</v>
      </c>
      <c r="D217">
        <v>84</v>
      </c>
    </row>
    <row r="218" spans="1:4">
      <c r="A218">
        <v>6002451</v>
      </c>
      <c r="B218" t="s">
        <v>961</v>
      </c>
      <c r="C218" s="30">
        <v>46386</v>
      </c>
      <c r="D218">
        <v>275</v>
      </c>
    </row>
    <row r="219" spans="1:4">
      <c r="A219">
        <v>8001532</v>
      </c>
      <c r="B219" t="s">
        <v>672</v>
      </c>
      <c r="C219" s="30">
        <v>46386</v>
      </c>
      <c r="D219">
        <v>2993</v>
      </c>
    </row>
    <row r="220" spans="1:4">
      <c r="A220">
        <v>6000688</v>
      </c>
      <c r="B220" t="s">
        <v>774</v>
      </c>
      <c r="C220" s="30">
        <v>46386</v>
      </c>
      <c r="D220">
        <v>1320</v>
      </c>
    </row>
    <row r="221" spans="1:4">
      <c r="A221">
        <v>6003360</v>
      </c>
      <c r="B221" t="s">
        <v>900</v>
      </c>
      <c r="C221" s="30">
        <v>46386</v>
      </c>
      <c r="D221">
        <v>391</v>
      </c>
    </row>
    <row r="222" spans="1:4">
      <c r="A222">
        <v>6510721</v>
      </c>
      <c r="B222" t="s">
        <v>669</v>
      </c>
      <c r="C222" s="30">
        <v>46357</v>
      </c>
      <c r="D222">
        <v>12500</v>
      </c>
    </row>
    <row r="223" spans="1:4">
      <c r="A223">
        <v>6003052</v>
      </c>
      <c r="B223" t="s">
        <v>523</v>
      </c>
      <c r="C223" s="30">
        <v>46357</v>
      </c>
      <c r="D223">
        <v>19200</v>
      </c>
    </row>
    <row r="224" spans="1:4">
      <c r="A224">
        <v>6003052</v>
      </c>
      <c r="B224" t="s">
        <v>523</v>
      </c>
      <c r="C224" s="30">
        <v>46357</v>
      </c>
      <c r="D224">
        <v>17500</v>
      </c>
    </row>
    <row r="225" spans="1:4">
      <c r="A225">
        <v>6003289001</v>
      </c>
      <c r="B225" t="s">
        <v>1088</v>
      </c>
      <c r="C225" s="30">
        <v>46356</v>
      </c>
      <c r="D225">
        <v>67</v>
      </c>
    </row>
    <row r="226" spans="1:4">
      <c r="A226">
        <v>8001947</v>
      </c>
      <c r="B226" t="s">
        <v>2243</v>
      </c>
      <c r="C226" s="30">
        <v>46325</v>
      </c>
      <c r="D226">
        <v>158</v>
      </c>
    </row>
    <row r="227" spans="1:4">
      <c r="A227">
        <v>6001001001</v>
      </c>
      <c r="B227" t="s">
        <v>1090</v>
      </c>
      <c r="C227" s="30">
        <v>46325</v>
      </c>
      <c r="D227">
        <v>50</v>
      </c>
    </row>
    <row r="228" spans="1:4">
      <c r="A228">
        <v>8001947</v>
      </c>
      <c r="B228" t="s">
        <v>1023</v>
      </c>
      <c r="C228" s="30">
        <v>46325</v>
      </c>
      <c r="D228">
        <v>171</v>
      </c>
    </row>
    <row r="229" spans="1:4">
      <c r="A229">
        <v>8001969</v>
      </c>
      <c r="B229" t="s">
        <v>957</v>
      </c>
      <c r="C229" s="30">
        <v>46325</v>
      </c>
      <c r="D229">
        <v>279</v>
      </c>
    </row>
    <row r="230" spans="1:4">
      <c r="A230">
        <v>8001963</v>
      </c>
      <c r="B230" t="s">
        <v>2274</v>
      </c>
      <c r="C230" s="30">
        <v>46325</v>
      </c>
      <c r="D230">
        <v>140</v>
      </c>
    </row>
    <row r="231" spans="1:4">
      <c r="A231">
        <v>6001002001</v>
      </c>
      <c r="B231" t="s">
        <v>1106</v>
      </c>
      <c r="C231" s="30">
        <v>46325</v>
      </c>
      <c r="D231">
        <v>50</v>
      </c>
    </row>
    <row r="232" spans="1:4">
      <c r="A232">
        <v>8001963</v>
      </c>
      <c r="B232" t="s">
        <v>1029</v>
      </c>
      <c r="C232" s="30">
        <v>46325</v>
      </c>
      <c r="D232">
        <v>162</v>
      </c>
    </row>
    <row r="233" spans="1:4">
      <c r="A233">
        <v>6003179</v>
      </c>
      <c r="B233" t="s">
        <v>970</v>
      </c>
      <c r="C233" s="30">
        <v>46295</v>
      </c>
      <c r="D233">
        <v>260</v>
      </c>
    </row>
    <row r="234" spans="1:4">
      <c r="A234">
        <v>6003546</v>
      </c>
      <c r="B234" t="s">
        <v>990</v>
      </c>
      <c r="C234" s="30">
        <v>46295</v>
      </c>
      <c r="D234">
        <v>220</v>
      </c>
    </row>
    <row r="235" spans="1:4">
      <c r="A235">
        <v>6003545</v>
      </c>
      <c r="B235" t="s">
        <v>998</v>
      </c>
      <c r="C235" s="30">
        <v>46295</v>
      </c>
      <c r="D235">
        <v>205</v>
      </c>
    </row>
    <row r="236" spans="1:4">
      <c r="A236">
        <v>6002744</v>
      </c>
      <c r="B236" t="s">
        <v>1011</v>
      </c>
      <c r="C236" s="30">
        <v>46295</v>
      </c>
      <c r="D236">
        <v>184</v>
      </c>
    </row>
    <row r="237" spans="1:4">
      <c r="A237">
        <v>6003180</v>
      </c>
      <c r="B237" t="s">
        <v>969</v>
      </c>
      <c r="C237" s="30">
        <v>46295</v>
      </c>
      <c r="D237">
        <v>260</v>
      </c>
    </row>
    <row r="238" spans="1:4">
      <c r="A238">
        <v>6001978</v>
      </c>
      <c r="B238" t="s">
        <v>971</v>
      </c>
      <c r="C238" s="30">
        <v>46295</v>
      </c>
      <c r="D238">
        <v>260</v>
      </c>
    </row>
    <row r="239" spans="1:4">
      <c r="A239">
        <v>6003178</v>
      </c>
      <c r="B239" t="s">
        <v>1016</v>
      </c>
      <c r="C239" s="30">
        <v>46295</v>
      </c>
      <c r="D239">
        <v>176</v>
      </c>
    </row>
    <row r="240" spans="1:4">
      <c r="A240">
        <v>6003177</v>
      </c>
      <c r="B240" t="s">
        <v>1018</v>
      </c>
      <c r="C240" s="30">
        <v>46295</v>
      </c>
      <c r="D240">
        <v>176</v>
      </c>
    </row>
    <row r="241" spans="1:4">
      <c r="A241">
        <v>6003062</v>
      </c>
      <c r="B241" t="s">
        <v>1083</v>
      </c>
      <c r="C241" s="30">
        <v>46295</v>
      </c>
      <c r="D241">
        <v>80</v>
      </c>
    </row>
    <row r="242" spans="1:4">
      <c r="A242">
        <v>6002906</v>
      </c>
      <c r="B242" t="s">
        <v>1071</v>
      </c>
      <c r="C242" s="30">
        <v>46295</v>
      </c>
      <c r="D242">
        <v>80</v>
      </c>
    </row>
    <row r="243" spans="1:4">
      <c r="A243">
        <v>6003304</v>
      </c>
      <c r="B243" t="s">
        <v>1001</v>
      </c>
      <c r="C243" s="30">
        <v>46295</v>
      </c>
      <c r="D243">
        <v>205</v>
      </c>
    </row>
    <row r="244" spans="1:4">
      <c r="A244">
        <v>6003305</v>
      </c>
      <c r="B244" t="s">
        <v>1000</v>
      </c>
      <c r="C244" s="30">
        <v>46295</v>
      </c>
      <c r="D244">
        <v>205</v>
      </c>
    </row>
    <row r="245" spans="1:4">
      <c r="A245">
        <v>6003306</v>
      </c>
      <c r="B245" t="s">
        <v>991</v>
      </c>
      <c r="C245" s="30">
        <v>46295</v>
      </c>
      <c r="D245">
        <v>220</v>
      </c>
    </row>
    <row r="246" spans="1:4">
      <c r="A246">
        <v>6003307</v>
      </c>
      <c r="B246" t="s">
        <v>993</v>
      </c>
      <c r="C246" s="30">
        <v>46295</v>
      </c>
      <c r="D246">
        <v>220</v>
      </c>
    </row>
    <row r="247" spans="1:4">
      <c r="A247">
        <v>6002927</v>
      </c>
      <c r="B247" t="s">
        <v>1072</v>
      </c>
      <c r="C247" s="30">
        <v>46295</v>
      </c>
      <c r="D247">
        <v>80</v>
      </c>
    </row>
    <row r="248" spans="1:4">
      <c r="A248">
        <v>8001703</v>
      </c>
      <c r="B248" t="s">
        <v>1101</v>
      </c>
      <c r="C248" s="30">
        <v>46264</v>
      </c>
      <c r="D248">
        <v>52</v>
      </c>
    </row>
    <row r="249" spans="1:4">
      <c r="A249">
        <v>8001702</v>
      </c>
      <c r="B249" t="s">
        <v>1061</v>
      </c>
      <c r="C249" s="30">
        <v>46264</v>
      </c>
      <c r="D249">
        <v>95</v>
      </c>
    </row>
    <row r="250" spans="1:4">
      <c r="A250">
        <v>8001739</v>
      </c>
      <c r="B250" t="s">
        <v>1073</v>
      </c>
      <c r="C250" s="30">
        <v>46264</v>
      </c>
      <c r="D250">
        <v>75</v>
      </c>
    </row>
    <row r="251" spans="1:4">
      <c r="A251">
        <v>8001703</v>
      </c>
      <c r="B251" t="s">
        <v>1101</v>
      </c>
      <c r="C251" s="30">
        <v>46264</v>
      </c>
      <c r="D251">
        <v>49</v>
      </c>
    </row>
    <row r="252" spans="1:4">
      <c r="A252">
        <v>8001398</v>
      </c>
      <c r="B252" t="s">
        <v>1081</v>
      </c>
      <c r="C252" s="30">
        <v>46264</v>
      </c>
      <c r="D252">
        <v>75</v>
      </c>
    </row>
    <row r="253" spans="1:4">
      <c r="A253">
        <v>8001410</v>
      </c>
      <c r="B253" t="s">
        <v>1063</v>
      </c>
      <c r="C253" s="30">
        <v>46264</v>
      </c>
      <c r="D253">
        <v>95</v>
      </c>
    </row>
    <row r="254" spans="1:4">
      <c r="A254">
        <v>8001739</v>
      </c>
      <c r="B254" t="s">
        <v>1073</v>
      </c>
      <c r="C254" s="30">
        <v>46264</v>
      </c>
      <c r="D254">
        <v>82</v>
      </c>
    </row>
    <row r="255" spans="1:4">
      <c r="A255">
        <v>8001835</v>
      </c>
      <c r="B255" t="s">
        <v>1004</v>
      </c>
      <c r="C255" s="30">
        <v>46264</v>
      </c>
      <c r="D255">
        <v>210</v>
      </c>
    </row>
    <row r="256" spans="1:4">
      <c r="A256">
        <v>8001836</v>
      </c>
      <c r="B256" t="s">
        <v>1033</v>
      </c>
      <c r="C256" s="30">
        <v>46264</v>
      </c>
      <c r="D256">
        <v>210</v>
      </c>
    </row>
    <row r="257" spans="1:4">
      <c r="A257">
        <v>8001702</v>
      </c>
      <c r="B257" t="s">
        <v>1061</v>
      </c>
      <c r="C257" s="30">
        <v>46264</v>
      </c>
      <c r="D257">
        <v>95</v>
      </c>
    </row>
    <row r="258" spans="1:4">
      <c r="A258">
        <v>8001701</v>
      </c>
      <c r="B258" t="s">
        <v>1124</v>
      </c>
      <c r="C258" s="30">
        <v>46264</v>
      </c>
      <c r="D258">
        <v>32</v>
      </c>
    </row>
    <row r="259" spans="1:4">
      <c r="A259">
        <v>8001397</v>
      </c>
      <c r="B259" t="s">
        <v>1102</v>
      </c>
      <c r="C259" s="30">
        <v>46264</v>
      </c>
      <c r="D259">
        <v>49</v>
      </c>
    </row>
    <row r="260" spans="1:4">
      <c r="A260">
        <v>8001398</v>
      </c>
      <c r="B260" t="s">
        <v>1081</v>
      </c>
      <c r="C260" s="30">
        <v>46264</v>
      </c>
      <c r="D260">
        <v>82</v>
      </c>
    </row>
    <row r="261" spans="1:4">
      <c r="A261">
        <v>6003238001</v>
      </c>
      <c r="B261" t="s">
        <v>2206</v>
      </c>
      <c r="C261" s="30">
        <v>46264</v>
      </c>
      <c r="D261">
        <v>55</v>
      </c>
    </row>
    <row r="262" spans="1:4">
      <c r="A262">
        <v>8001410</v>
      </c>
      <c r="B262" t="s">
        <v>1063</v>
      </c>
      <c r="C262" s="30">
        <v>46264</v>
      </c>
      <c r="D262">
        <v>95</v>
      </c>
    </row>
    <row r="263" spans="1:4">
      <c r="A263">
        <v>8001948</v>
      </c>
      <c r="B263" t="s">
        <v>1062</v>
      </c>
      <c r="C263" s="30">
        <v>46264</v>
      </c>
      <c r="D263">
        <v>95</v>
      </c>
    </row>
    <row r="264" spans="1:4">
      <c r="A264">
        <v>6003238001</v>
      </c>
      <c r="B264" t="s">
        <v>1096</v>
      </c>
      <c r="C264" s="30">
        <v>46264</v>
      </c>
      <c r="D264">
        <v>59</v>
      </c>
    </row>
    <row r="265" spans="1:4">
      <c r="A265">
        <v>8000980</v>
      </c>
      <c r="B265" t="s">
        <v>1134</v>
      </c>
      <c r="C265" s="30">
        <v>46264</v>
      </c>
      <c r="D265">
        <v>7</v>
      </c>
    </row>
    <row r="266" spans="1:4">
      <c r="A266">
        <v>6001001001</v>
      </c>
      <c r="B266" t="s">
        <v>1090</v>
      </c>
      <c r="C266" s="30">
        <v>46264</v>
      </c>
      <c r="D266">
        <v>50</v>
      </c>
    </row>
    <row r="267" spans="1:4">
      <c r="A267">
        <v>6001002001</v>
      </c>
      <c r="B267" t="s">
        <v>1106</v>
      </c>
      <c r="C267" s="30">
        <v>46264</v>
      </c>
      <c r="D267">
        <v>50</v>
      </c>
    </row>
    <row r="268" spans="1:4">
      <c r="A268">
        <v>6001001001</v>
      </c>
      <c r="B268" t="s">
        <v>1090</v>
      </c>
      <c r="C268" s="30">
        <v>46264</v>
      </c>
      <c r="D268">
        <v>46</v>
      </c>
    </row>
    <row r="269" spans="1:4">
      <c r="A269">
        <v>6001002001</v>
      </c>
      <c r="B269" t="s">
        <v>1106</v>
      </c>
      <c r="C269" s="30">
        <v>46264</v>
      </c>
      <c r="D269">
        <v>46</v>
      </c>
    </row>
    <row r="270" spans="1:4">
      <c r="A270">
        <v>6003045001</v>
      </c>
      <c r="B270" t="s">
        <v>1109</v>
      </c>
      <c r="C270" s="30">
        <v>46264</v>
      </c>
      <c r="D270">
        <v>39</v>
      </c>
    </row>
    <row r="271" spans="1:4">
      <c r="A271">
        <v>6003046001</v>
      </c>
      <c r="B271" t="s">
        <v>1110</v>
      </c>
      <c r="C271" s="30">
        <v>46264</v>
      </c>
      <c r="D271">
        <v>39</v>
      </c>
    </row>
    <row r="272" spans="1:4">
      <c r="A272">
        <v>6003048001</v>
      </c>
      <c r="B272" t="s">
        <v>1120</v>
      </c>
      <c r="C272" s="30">
        <v>46264</v>
      </c>
      <c r="D272">
        <v>31</v>
      </c>
    </row>
    <row r="273" spans="1:4">
      <c r="A273">
        <v>6003047001</v>
      </c>
      <c r="B273" t="s">
        <v>1115</v>
      </c>
      <c r="C273" s="30">
        <v>46264</v>
      </c>
      <c r="D273">
        <v>31</v>
      </c>
    </row>
    <row r="274" spans="1:4">
      <c r="A274">
        <v>6001001001</v>
      </c>
      <c r="B274" t="s">
        <v>1090</v>
      </c>
      <c r="C274" s="30">
        <v>46264</v>
      </c>
      <c r="D274">
        <v>42</v>
      </c>
    </row>
    <row r="275" spans="1:4">
      <c r="A275">
        <v>8001397</v>
      </c>
      <c r="B275" t="s">
        <v>1102</v>
      </c>
      <c r="C275" s="30">
        <v>46264</v>
      </c>
      <c r="D275">
        <v>52</v>
      </c>
    </row>
    <row r="276" spans="1:4">
      <c r="A276">
        <v>6001002001</v>
      </c>
      <c r="B276" t="s">
        <v>1106</v>
      </c>
      <c r="C276" s="30">
        <v>46264</v>
      </c>
      <c r="D276">
        <v>42</v>
      </c>
    </row>
    <row r="277" spans="1:4">
      <c r="A277">
        <v>6000262</v>
      </c>
      <c r="B277" t="s">
        <v>1086</v>
      </c>
      <c r="C277" s="30">
        <v>46264</v>
      </c>
      <c r="D277">
        <v>35026</v>
      </c>
    </row>
    <row r="278" spans="1:4">
      <c r="A278">
        <v>6000259</v>
      </c>
      <c r="B278" t="s">
        <v>1068</v>
      </c>
      <c r="C278" s="30">
        <v>46264</v>
      </c>
      <c r="D278">
        <v>34709</v>
      </c>
    </row>
    <row r="279" spans="1:4">
      <c r="A279">
        <v>6509556</v>
      </c>
      <c r="B279" t="s">
        <v>2796</v>
      </c>
      <c r="C279" s="30">
        <v>46247</v>
      </c>
      <c r="D279">
        <v>30710</v>
      </c>
    </row>
    <row r="280" spans="1:4">
      <c r="A280">
        <v>6509542</v>
      </c>
      <c r="B280" t="s">
        <v>2787</v>
      </c>
      <c r="C280" s="30">
        <v>46247</v>
      </c>
      <c r="D280">
        <v>30710</v>
      </c>
    </row>
    <row r="281" spans="1:4">
      <c r="A281">
        <v>6003052</v>
      </c>
      <c r="B281" t="s">
        <v>523</v>
      </c>
      <c r="C281" s="30">
        <v>46235</v>
      </c>
      <c r="D281">
        <v>18900</v>
      </c>
    </row>
    <row r="282" spans="1:4">
      <c r="A282">
        <v>6002228</v>
      </c>
      <c r="B282" t="s">
        <v>846</v>
      </c>
      <c r="C282" s="30">
        <v>46234</v>
      </c>
      <c r="D282">
        <v>573</v>
      </c>
    </row>
    <row r="283" spans="1:4">
      <c r="A283">
        <v>6003113</v>
      </c>
      <c r="B283" t="s">
        <v>1052</v>
      </c>
      <c r="C283" s="30">
        <v>46234</v>
      </c>
      <c r="D283">
        <v>121</v>
      </c>
    </row>
    <row r="284" spans="1:4">
      <c r="A284">
        <v>6002978</v>
      </c>
      <c r="B284" t="s">
        <v>1051</v>
      </c>
      <c r="C284" s="30">
        <v>46234</v>
      </c>
      <c r="D284">
        <v>124</v>
      </c>
    </row>
    <row r="285" spans="1:4">
      <c r="A285">
        <v>7501159</v>
      </c>
      <c r="B285" t="s">
        <v>759</v>
      </c>
      <c r="C285" s="30">
        <v>46234</v>
      </c>
      <c r="D285">
        <v>1540</v>
      </c>
    </row>
    <row r="286" spans="1:4">
      <c r="A286">
        <v>6001986</v>
      </c>
      <c r="B286" t="s">
        <v>1010</v>
      </c>
      <c r="C286" s="30">
        <v>46234</v>
      </c>
      <c r="D286">
        <v>199</v>
      </c>
    </row>
    <row r="287" spans="1:4">
      <c r="A287">
        <v>7501160</v>
      </c>
      <c r="B287" t="s">
        <v>795</v>
      </c>
      <c r="C287" s="30">
        <v>46234</v>
      </c>
      <c r="D287">
        <v>1100</v>
      </c>
    </row>
    <row r="288" spans="1:4">
      <c r="A288">
        <v>7500454</v>
      </c>
      <c r="B288" t="s">
        <v>823</v>
      </c>
      <c r="C288" s="30">
        <v>46234</v>
      </c>
      <c r="D288">
        <v>800</v>
      </c>
    </row>
    <row r="289" spans="1:4">
      <c r="A289">
        <v>7501161</v>
      </c>
      <c r="B289" t="s">
        <v>796</v>
      </c>
      <c r="C289" s="30">
        <v>46234</v>
      </c>
      <c r="D289">
        <v>1100</v>
      </c>
    </row>
    <row r="290" spans="1:4">
      <c r="A290">
        <v>7500545</v>
      </c>
      <c r="B290" t="s">
        <v>824</v>
      </c>
      <c r="C290" s="30">
        <v>46234</v>
      </c>
      <c r="D290">
        <v>800</v>
      </c>
    </row>
    <row r="291" spans="1:4">
      <c r="A291">
        <v>6000188</v>
      </c>
      <c r="B291" t="s">
        <v>1204</v>
      </c>
      <c r="C291" s="30">
        <v>46234</v>
      </c>
      <c r="D291">
        <v>31</v>
      </c>
    </row>
    <row r="292" spans="1:4">
      <c r="A292">
        <v>6000186</v>
      </c>
      <c r="B292" t="s">
        <v>1203</v>
      </c>
      <c r="C292" s="30">
        <v>46234</v>
      </c>
      <c r="D292">
        <v>31</v>
      </c>
    </row>
    <row r="293" spans="1:4">
      <c r="A293">
        <v>7501163</v>
      </c>
      <c r="B293" t="s">
        <v>798</v>
      </c>
      <c r="C293" s="30">
        <v>46234</v>
      </c>
      <c r="D293">
        <v>1100</v>
      </c>
    </row>
    <row r="294" spans="1:4">
      <c r="A294">
        <v>6003077</v>
      </c>
      <c r="B294" t="s">
        <v>1056</v>
      </c>
      <c r="C294" s="30">
        <v>46234</v>
      </c>
      <c r="D294">
        <v>110</v>
      </c>
    </row>
    <row r="295" spans="1:4">
      <c r="A295">
        <v>6002233</v>
      </c>
      <c r="B295" t="s">
        <v>826</v>
      </c>
      <c r="C295" s="30">
        <v>46234</v>
      </c>
      <c r="D295">
        <v>714</v>
      </c>
    </row>
    <row r="296" spans="1:4">
      <c r="A296">
        <v>6002226</v>
      </c>
      <c r="B296" t="s">
        <v>845</v>
      </c>
      <c r="C296" s="30">
        <v>46234</v>
      </c>
      <c r="D296">
        <v>573</v>
      </c>
    </row>
    <row r="297" spans="1:4">
      <c r="A297">
        <v>6002223</v>
      </c>
      <c r="B297" t="s">
        <v>877</v>
      </c>
      <c r="C297" s="30">
        <v>46234</v>
      </c>
      <c r="D297">
        <v>428</v>
      </c>
    </row>
    <row r="298" spans="1:4">
      <c r="A298">
        <v>6002234</v>
      </c>
      <c r="B298" t="s">
        <v>829</v>
      </c>
      <c r="C298" s="30">
        <v>46234</v>
      </c>
      <c r="D298">
        <v>690</v>
      </c>
    </row>
    <row r="299" spans="1:4">
      <c r="A299">
        <v>6002236</v>
      </c>
      <c r="B299" t="s">
        <v>830</v>
      </c>
      <c r="C299" s="30">
        <v>46234</v>
      </c>
      <c r="D299">
        <v>690</v>
      </c>
    </row>
    <row r="300" spans="1:4">
      <c r="A300">
        <v>7501164</v>
      </c>
      <c r="B300" t="s">
        <v>722</v>
      </c>
      <c r="C300" s="30">
        <v>46234</v>
      </c>
      <c r="D300">
        <v>1781</v>
      </c>
    </row>
    <row r="301" spans="1:4">
      <c r="A301">
        <v>7501169</v>
      </c>
      <c r="B301" t="s">
        <v>725</v>
      </c>
      <c r="C301" s="30">
        <v>46234</v>
      </c>
      <c r="D301">
        <v>1781</v>
      </c>
    </row>
    <row r="302" spans="1:4">
      <c r="A302">
        <v>6002221</v>
      </c>
      <c r="B302" t="s">
        <v>888</v>
      </c>
      <c r="C302" s="30">
        <v>46234</v>
      </c>
      <c r="D302">
        <v>428</v>
      </c>
    </row>
    <row r="303" spans="1:4">
      <c r="A303">
        <v>7501168</v>
      </c>
      <c r="B303" t="s">
        <v>724</v>
      </c>
      <c r="C303" s="30">
        <v>46234</v>
      </c>
      <c r="D303">
        <v>1781</v>
      </c>
    </row>
    <row r="304" spans="1:4">
      <c r="A304">
        <v>7501167</v>
      </c>
      <c r="B304" t="s">
        <v>723</v>
      </c>
      <c r="C304" s="30">
        <v>46234</v>
      </c>
      <c r="D304">
        <v>1781</v>
      </c>
    </row>
    <row r="305" spans="1:4">
      <c r="A305">
        <v>7501162</v>
      </c>
      <c r="B305" t="s">
        <v>797</v>
      </c>
      <c r="C305" s="30">
        <v>46234</v>
      </c>
      <c r="D305">
        <v>1100</v>
      </c>
    </row>
    <row r="306" spans="1:4">
      <c r="A306">
        <v>7501166</v>
      </c>
      <c r="B306" t="s">
        <v>702</v>
      </c>
      <c r="C306" s="30">
        <v>46234</v>
      </c>
      <c r="D306">
        <v>1781</v>
      </c>
    </row>
    <row r="307" spans="1:4">
      <c r="A307">
        <v>6003069</v>
      </c>
      <c r="B307" t="s">
        <v>1059</v>
      </c>
      <c r="C307" s="30">
        <v>46234</v>
      </c>
      <c r="D307">
        <v>96</v>
      </c>
    </row>
    <row r="308" spans="1:4">
      <c r="A308">
        <v>6000168</v>
      </c>
      <c r="B308" t="s">
        <v>1048</v>
      </c>
      <c r="C308" s="30">
        <v>46234</v>
      </c>
      <c r="D308">
        <v>140</v>
      </c>
    </row>
    <row r="309" spans="1:4">
      <c r="A309">
        <v>6002225</v>
      </c>
      <c r="B309" t="s">
        <v>838</v>
      </c>
      <c r="C309" s="30">
        <v>46234</v>
      </c>
      <c r="D309">
        <v>622</v>
      </c>
    </row>
    <row r="310" spans="1:4">
      <c r="A310">
        <v>6002526</v>
      </c>
      <c r="B310" t="s">
        <v>693</v>
      </c>
      <c r="C310" s="30">
        <v>46234</v>
      </c>
      <c r="D310">
        <v>1995</v>
      </c>
    </row>
    <row r="311" spans="1:4">
      <c r="A311">
        <v>6002215</v>
      </c>
      <c r="B311" t="s">
        <v>853</v>
      </c>
      <c r="C311" s="30">
        <v>46234</v>
      </c>
      <c r="D311">
        <v>501</v>
      </c>
    </row>
    <row r="312" spans="1:4">
      <c r="A312">
        <v>6002213</v>
      </c>
      <c r="B312" t="s">
        <v>852</v>
      </c>
      <c r="C312" s="30">
        <v>46234</v>
      </c>
      <c r="D312">
        <v>501</v>
      </c>
    </row>
    <row r="313" spans="1:4">
      <c r="A313">
        <v>6002212</v>
      </c>
      <c r="B313" t="s">
        <v>843</v>
      </c>
      <c r="C313" s="30">
        <v>46234</v>
      </c>
      <c r="D313">
        <v>564</v>
      </c>
    </row>
    <row r="314" spans="1:4">
      <c r="A314">
        <v>6002211</v>
      </c>
      <c r="B314" t="s">
        <v>867</v>
      </c>
      <c r="C314" s="30">
        <v>46234</v>
      </c>
      <c r="D314">
        <v>462</v>
      </c>
    </row>
    <row r="315" spans="1:4">
      <c r="A315">
        <v>6002209</v>
      </c>
      <c r="B315" t="s">
        <v>869</v>
      </c>
      <c r="C315" s="30">
        <v>46234</v>
      </c>
      <c r="D315">
        <v>462</v>
      </c>
    </row>
    <row r="316" spans="1:4">
      <c r="A316">
        <v>6002356</v>
      </c>
      <c r="B316" t="s">
        <v>696</v>
      </c>
      <c r="C316" s="30">
        <v>46234</v>
      </c>
      <c r="D316">
        <v>1927</v>
      </c>
    </row>
    <row r="317" spans="1:4">
      <c r="A317">
        <v>6000063</v>
      </c>
      <c r="B317" t="s">
        <v>1116</v>
      </c>
      <c r="C317" s="30">
        <v>46234</v>
      </c>
      <c r="D317">
        <v>32</v>
      </c>
    </row>
    <row r="318" spans="1:4">
      <c r="A318">
        <v>6000064</v>
      </c>
      <c r="B318" t="s">
        <v>1093</v>
      </c>
      <c r="C318" s="30">
        <v>46234</v>
      </c>
      <c r="D318">
        <v>63</v>
      </c>
    </row>
    <row r="319" spans="1:4">
      <c r="A319">
        <v>6002208</v>
      </c>
      <c r="B319" t="s">
        <v>856</v>
      </c>
      <c r="C319" s="30">
        <v>46234</v>
      </c>
      <c r="D319">
        <v>522</v>
      </c>
    </row>
    <row r="320" spans="1:4">
      <c r="A320">
        <v>6002950</v>
      </c>
      <c r="B320" t="s">
        <v>1026</v>
      </c>
      <c r="C320" s="30">
        <v>46234</v>
      </c>
      <c r="D320">
        <v>167</v>
      </c>
    </row>
    <row r="321" spans="1:4">
      <c r="A321">
        <v>6002866</v>
      </c>
      <c r="B321" t="s">
        <v>1199</v>
      </c>
      <c r="C321" s="30">
        <v>46234</v>
      </c>
      <c r="D321">
        <v>29</v>
      </c>
    </row>
    <row r="322" spans="1:4">
      <c r="A322">
        <v>7501165</v>
      </c>
      <c r="B322" t="s">
        <v>700</v>
      </c>
      <c r="C322" s="30">
        <v>46234</v>
      </c>
      <c r="D322">
        <v>1781</v>
      </c>
    </row>
    <row r="323" spans="1:4">
      <c r="A323">
        <v>6002229</v>
      </c>
      <c r="B323" t="s">
        <v>831</v>
      </c>
      <c r="C323" s="30">
        <v>46234</v>
      </c>
      <c r="D323">
        <v>652</v>
      </c>
    </row>
    <row r="324" spans="1:4">
      <c r="A324">
        <v>6002230</v>
      </c>
      <c r="B324" t="s">
        <v>837</v>
      </c>
      <c r="C324" s="30">
        <v>46234</v>
      </c>
      <c r="D324">
        <v>629</v>
      </c>
    </row>
    <row r="325" spans="1:4">
      <c r="A325">
        <v>6002232</v>
      </c>
      <c r="B325" t="s">
        <v>842</v>
      </c>
      <c r="C325" s="30">
        <v>46234</v>
      </c>
      <c r="D325">
        <v>629</v>
      </c>
    </row>
    <row r="326" spans="1:4">
      <c r="A326">
        <v>7500453</v>
      </c>
      <c r="B326" t="s">
        <v>783</v>
      </c>
      <c r="C326" s="30">
        <v>46234</v>
      </c>
      <c r="D326">
        <v>1240</v>
      </c>
    </row>
    <row r="327" spans="1:4">
      <c r="A327">
        <v>7500415</v>
      </c>
      <c r="B327" t="s">
        <v>784</v>
      </c>
      <c r="C327" s="30">
        <v>46234</v>
      </c>
      <c r="D327">
        <v>1240</v>
      </c>
    </row>
    <row r="328" spans="1:4">
      <c r="A328">
        <v>7501154</v>
      </c>
      <c r="B328" t="s">
        <v>754</v>
      </c>
      <c r="C328" s="30">
        <v>46234</v>
      </c>
      <c r="D328">
        <v>1540</v>
      </c>
    </row>
    <row r="329" spans="1:4">
      <c r="A329">
        <v>7501155</v>
      </c>
      <c r="B329" t="s">
        <v>755</v>
      </c>
      <c r="C329" s="30">
        <v>46234</v>
      </c>
      <c r="D329">
        <v>1540</v>
      </c>
    </row>
    <row r="330" spans="1:4">
      <c r="A330">
        <v>7501156</v>
      </c>
      <c r="B330" t="s">
        <v>756</v>
      </c>
      <c r="C330" s="30">
        <v>46234</v>
      </c>
      <c r="D330">
        <v>1540</v>
      </c>
    </row>
    <row r="331" spans="1:4">
      <c r="A331">
        <v>7501157</v>
      </c>
      <c r="B331" t="s">
        <v>757</v>
      </c>
      <c r="C331" s="30">
        <v>46234</v>
      </c>
      <c r="D331">
        <v>1540</v>
      </c>
    </row>
    <row r="332" spans="1:4">
      <c r="A332">
        <v>7501158</v>
      </c>
      <c r="B332" t="s">
        <v>758</v>
      </c>
      <c r="C332" s="30">
        <v>46234</v>
      </c>
      <c r="D332">
        <v>1540</v>
      </c>
    </row>
    <row r="333" spans="1:4">
      <c r="A333">
        <v>6002093</v>
      </c>
      <c r="B333" t="s">
        <v>1200</v>
      </c>
      <c r="C333" s="30">
        <v>46234</v>
      </c>
      <c r="D333">
        <v>29</v>
      </c>
    </row>
    <row r="334" spans="1:4">
      <c r="A334">
        <v>6003164</v>
      </c>
      <c r="B334" t="s">
        <v>1201</v>
      </c>
      <c r="C334" s="30">
        <v>46234</v>
      </c>
      <c r="D334">
        <v>29</v>
      </c>
    </row>
    <row r="335" spans="1:4">
      <c r="A335">
        <v>6000124</v>
      </c>
      <c r="B335" t="s">
        <v>1202</v>
      </c>
      <c r="C335" s="30">
        <v>46234</v>
      </c>
      <c r="D335">
        <v>37</v>
      </c>
    </row>
    <row r="336" spans="1:4">
      <c r="A336">
        <v>6003060</v>
      </c>
      <c r="B336" t="s">
        <v>1060</v>
      </c>
      <c r="C336" s="30">
        <v>46234</v>
      </c>
      <c r="D336">
        <v>96</v>
      </c>
    </row>
    <row r="337" spans="1:4">
      <c r="A337">
        <v>8001532</v>
      </c>
      <c r="B337" t="s">
        <v>672</v>
      </c>
      <c r="C337" s="30">
        <v>46233</v>
      </c>
      <c r="D337">
        <v>3249</v>
      </c>
    </row>
    <row r="338" spans="1:4">
      <c r="A338">
        <v>6003047001</v>
      </c>
      <c r="B338" t="s">
        <v>1115</v>
      </c>
      <c r="C338" s="30">
        <v>46233</v>
      </c>
      <c r="D338">
        <v>32</v>
      </c>
    </row>
    <row r="339" spans="1:4">
      <c r="A339">
        <v>6001603</v>
      </c>
      <c r="B339" t="s">
        <v>1103</v>
      </c>
      <c r="C339" s="30">
        <v>46233</v>
      </c>
      <c r="D339">
        <v>49</v>
      </c>
    </row>
    <row r="340" spans="1:4">
      <c r="A340">
        <v>6001868</v>
      </c>
      <c r="B340" t="s">
        <v>1002</v>
      </c>
      <c r="C340" s="30">
        <v>46233</v>
      </c>
      <c r="D340">
        <v>202</v>
      </c>
    </row>
    <row r="341" spans="1:4">
      <c r="A341">
        <v>6001610</v>
      </c>
      <c r="B341" t="s">
        <v>1094</v>
      </c>
      <c r="C341" s="30">
        <v>46233</v>
      </c>
      <c r="D341">
        <v>62</v>
      </c>
    </row>
    <row r="342" spans="1:4">
      <c r="A342">
        <v>8001664</v>
      </c>
      <c r="B342" t="s">
        <v>1131</v>
      </c>
      <c r="C342" s="30">
        <v>46233</v>
      </c>
      <c r="D342">
        <v>20</v>
      </c>
    </row>
    <row r="343" spans="1:4">
      <c r="A343">
        <v>6003052</v>
      </c>
      <c r="B343" t="s">
        <v>523</v>
      </c>
      <c r="C343" s="30">
        <v>46204</v>
      </c>
      <c r="D343">
        <v>19250</v>
      </c>
    </row>
    <row r="344" spans="1:4">
      <c r="A344">
        <v>8001964</v>
      </c>
      <c r="B344" t="s">
        <v>994</v>
      </c>
      <c r="C344" s="30">
        <v>46203</v>
      </c>
      <c r="D344">
        <v>224</v>
      </c>
    </row>
    <row r="345" spans="1:4">
      <c r="A345">
        <v>6003164</v>
      </c>
      <c r="B345" t="s">
        <v>1117</v>
      </c>
      <c r="C345" s="30">
        <v>46203</v>
      </c>
      <c r="D345">
        <v>37</v>
      </c>
    </row>
    <row r="346" spans="1:4">
      <c r="A346">
        <v>8001964</v>
      </c>
      <c r="B346" t="s">
        <v>994</v>
      </c>
      <c r="C346" s="30">
        <v>46203</v>
      </c>
      <c r="D346">
        <v>184</v>
      </c>
    </row>
    <row r="347" spans="1:4">
      <c r="A347">
        <v>8001964</v>
      </c>
      <c r="B347" t="s">
        <v>2276</v>
      </c>
      <c r="C347" s="30">
        <v>46203</v>
      </c>
      <c r="D347">
        <v>192</v>
      </c>
    </row>
    <row r="348" spans="1:4">
      <c r="A348">
        <v>8001964</v>
      </c>
      <c r="B348" t="s">
        <v>994</v>
      </c>
      <c r="C348" s="30">
        <v>46203</v>
      </c>
      <c r="D348">
        <v>247</v>
      </c>
    </row>
    <row r="349" spans="1:4">
      <c r="A349">
        <v>6002081</v>
      </c>
      <c r="B349" t="s">
        <v>1041</v>
      </c>
      <c r="C349" s="30">
        <v>46203</v>
      </c>
      <c r="D349">
        <v>146</v>
      </c>
    </row>
    <row r="350" spans="1:4">
      <c r="A350">
        <v>7500437</v>
      </c>
      <c r="B350" t="s">
        <v>473</v>
      </c>
      <c r="C350" s="30">
        <v>46174</v>
      </c>
      <c r="D350">
        <v>30000</v>
      </c>
    </row>
    <row r="351" spans="1:4">
      <c r="A351">
        <v>7501006</v>
      </c>
      <c r="B351" t="s">
        <v>481</v>
      </c>
      <c r="C351" s="30">
        <v>46174</v>
      </c>
      <c r="D351">
        <v>30000</v>
      </c>
    </row>
    <row r="352" spans="1:4">
      <c r="A352">
        <v>8001721</v>
      </c>
      <c r="B352" t="s">
        <v>746</v>
      </c>
      <c r="C352" s="30">
        <v>46172</v>
      </c>
      <c r="D352">
        <v>1339</v>
      </c>
    </row>
    <row r="353" spans="1:4">
      <c r="A353">
        <v>6508985</v>
      </c>
      <c r="B353" t="s">
        <v>527</v>
      </c>
      <c r="C353" s="30">
        <v>46170</v>
      </c>
      <c r="D353">
        <v>34604</v>
      </c>
    </row>
    <row r="354" spans="1:4">
      <c r="A354">
        <v>6002699</v>
      </c>
      <c r="B354" t="s">
        <v>982</v>
      </c>
      <c r="C354" s="30">
        <v>46157</v>
      </c>
      <c r="D354">
        <v>226</v>
      </c>
    </row>
    <row r="355" spans="1:4">
      <c r="A355">
        <v>6002295</v>
      </c>
      <c r="B355" t="s">
        <v>987</v>
      </c>
      <c r="C355" s="30">
        <v>46157</v>
      </c>
      <c r="D355">
        <v>226</v>
      </c>
    </row>
    <row r="356" spans="1:4">
      <c r="A356">
        <v>6002354</v>
      </c>
      <c r="B356" t="s">
        <v>983</v>
      </c>
      <c r="C356" s="30">
        <v>46157</v>
      </c>
      <c r="D356">
        <v>226</v>
      </c>
    </row>
    <row r="357" spans="1:4">
      <c r="A357">
        <v>6002634</v>
      </c>
      <c r="B357" t="s">
        <v>978</v>
      </c>
      <c r="C357" s="30">
        <v>46157</v>
      </c>
      <c r="D357">
        <v>226</v>
      </c>
    </row>
    <row r="358" spans="1:4">
      <c r="A358">
        <v>6002140</v>
      </c>
      <c r="B358" t="s">
        <v>975</v>
      </c>
      <c r="C358" s="30">
        <v>46157</v>
      </c>
      <c r="D358">
        <v>226</v>
      </c>
    </row>
    <row r="359" spans="1:4">
      <c r="A359">
        <v>6000226</v>
      </c>
      <c r="B359" t="s">
        <v>1066</v>
      </c>
      <c r="C359" s="30">
        <v>46153</v>
      </c>
      <c r="D359">
        <v>93</v>
      </c>
    </row>
    <row r="360" spans="1:4">
      <c r="A360">
        <v>6001970</v>
      </c>
      <c r="B360" t="s">
        <v>904</v>
      </c>
      <c r="C360" s="30">
        <v>46142</v>
      </c>
      <c r="D360">
        <v>381</v>
      </c>
    </row>
    <row r="361" spans="1:4">
      <c r="A361">
        <v>6003164</v>
      </c>
      <c r="B361" t="s">
        <v>1117</v>
      </c>
      <c r="C361" s="30">
        <v>46142</v>
      </c>
      <c r="D361">
        <v>37</v>
      </c>
    </row>
    <row r="362" spans="1:4">
      <c r="A362">
        <v>6001880</v>
      </c>
      <c r="B362" t="s">
        <v>995</v>
      </c>
      <c r="C362" s="30">
        <v>46142</v>
      </c>
      <c r="D362">
        <v>199</v>
      </c>
    </row>
    <row r="363" spans="1:4">
      <c r="A363">
        <v>6002555</v>
      </c>
      <c r="B363" t="s">
        <v>1046</v>
      </c>
      <c r="C363" s="30">
        <v>46118</v>
      </c>
      <c r="D363">
        <v>128</v>
      </c>
    </row>
    <row r="364" spans="1:4">
      <c r="A364">
        <v>6002016</v>
      </c>
      <c r="B364" t="s">
        <v>714</v>
      </c>
      <c r="C364" s="30">
        <v>46112</v>
      </c>
      <c r="D364">
        <v>1843</v>
      </c>
    </row>
    <row r="365" spans="1:4">
      <c r="A365">
        <v>6000629</v>
      </c>
      <c r="B365" t="s">
        <v>1197</v>
      </c>
      <c r="C365" s="30">
        <v>46112</v>
      </c>
      <c r="D365">
        <v>1960</v>
      </c>
    </row>
    <row r="366" spans="1:4">
      <c r="A366">
        <v>6000625</v>
      </c>
      <c r="B366" t="s">
        <v>751</v>
      </c>
      <c r="C366" s="30">
        <v>46112</v>
      </c>
      <c r="D366">
        <v>1902</v>
      </c>
    </row>
    <row r="367" spans="1:4">
      <c r="A367">
        <v>6002526</v>
      </c>
      <c r="B367" t="s">
        <v>1191</v>
      </c>
      <c r="C367" s="30">
        <v>46112</v>
      </c>
      <c r="D367">
        <v>1843</v>
      </c>
    </row>
    <row r="368" spans="1:4">
      <c r="A368">
        <v>7500482</v>
      </c>
      <c r="B368" t="s">
        <v>711</v>
      </c>
      <c r="C368" s="30">
        <v>46112</v>
      </c>
      <c r="D368">
        <v>1781</v>
      </c>
    </row>
    <row r="369" spans="1:4">
      <c r="A369">
        <v>6000295</v>
      </c>
      <c r="B369" t="s">
        <v>976</v>
      </c>
      <c r="C369" s="30">
        <v>46112</v>
      </c>
      <c r="D369">
        <v>237</v>
      </c>
    </row>
    <row r="370" spans="1:4">
      <c r="A370">
        <v>6000619</v>
      </c>
      <c r="B370" t="s">
        <v>706</v>
      </c>
      <c r="C370" s="30">
        <v>46112</v>
      </c>
      <c r="D370">
        <v>1902</v>
      </c>
    </row>
    <row r="371" spans="1:4">
      <c r="A371">
        <v>7501065</v>
      </c>
      <c r="B371" t="s">
        <v>728</v>
      </c>
      <c r="C371" s="30">
        <v>46112</v>
      </c>
      <c r="D371">
        <v>1781</v>
      </c>
    </row>
    <row r="372" spans="1:4">
      <c r="A372">
        <v>7500663</v>
      </c>
      <c r="B372" t="s">
        <v>707</v>
      </c>
      <c r="C372" s="30">
        <v>46112</v>
      </c>
      <c r="D372">
        <v>1781</v>
      </c>
    </row>
    <row r="373" spans="1:4">
      <c r="A373">
        <v>6001867</v>
      </c>
      <c r="B373" t="s">
        <v>1205</v>
      </c>
      <c r="C373" s="30">
        <v>46112</v>
      </c>
      <c r="D373">
        <v>70</v>
      </c>
    </row>
    <row r="374" spans="1:4">
      <c r="A374">
        <v>6000632</v>
      </c>
      <c r="B374" t="s">
        <v>695</v>
      </c>
      <c r="C374" s="30">
        <v>46112</v>
      </c>
      <c r="D374">
        <v>1960</v>
      </c>
    </row>
    <row r="375" spans="1:4">
      <c r="A375">
        <v>6001990</v>
      </c>
      <c r="B375" t="s">
        <v>941</v>
      </c>
      <c r="C375" s="30">
        <v>46111</v>
      </c>
      <c r="D375">
        <v>301</v>
      </c>
    </row>
    <row r="376" spans="1:4">
      <c r="A376">
        <v>6000764</v>
      </c>
      <c r="B376" t="s">
        <v>930</v>
      </c>
      <c r="C376" s="30">
        <v>46111</v>
      </c>
      <c r="D376">
        <v>301</v>
      </c>
    </row>
    <row r="377" spans="1:4">
      <c r="A377">
        <v>6001767</v>
      </c>
      <c r="B377" t="s">
        <v>1045</v>
      </c>
      <c r="C377" s="30">
        <v>46111</v>
      </c>
      <c r="D377">
        <v>177</v>
      </c>
    </row>
    <row r="378" spans="1:4">
      <c r="A378">
        <v>6000700</v>
      </c>
      <c r="B378" t="s">
        <v>855</v>
      </c>
      <c r="C378" s="30">
        <v>46111</v>
      </c>
      <c r="D378">
        <v>789</v>
      </c>
    </row>
    <row r="379" spans="1:4">
      <c r="A379">
        <v>6000691</v>
      </c>
      <c r="B379" t="s">
        <v>822</v>
      </c>
      <c r="C379" s="30">
        <v>46111</v>
      </c>
      <c r="D379">
        <v>1050</v>
      </c>
    </row>
    <row r="380" spans="1:4">
      <c r="A380">
        <v>6001986</v>
      </c>
      <c r="B380" t="s">
        <v>1010</v>
      </c>
      <c r="C380" s="30">
        <v>46111</v>
      </c>
      <c r="D380">
        <v>171</v>
      </c>
    </row>
    <row r="381" spans="1:4">
      <c r="A381">
        <v>6002688</v>
      </c>
      <c r="B381" t="s">
        <v>1044</v>
      </c>
      <c r="C381" s="30">
        <v>46111</v>
      </c>
      <c r="D381">
        <v>276</v>
      </c>
    </row>
    <row r="382" spans="1:4">
      <c r="A382">
        <v>8002099</v>
      </c>
      <c r="B382" t="s">
        <v>1027</v>
      </c>
      <c r="C382" s="30">
        <v>46111</v>
      </c>
      <c r="D382">
        <v>165</v>
      </c>
    </row>
    <row r="383" spans="1:4">
      <c r="A383">
        <v>8002099</v>
      </c>
      <c r="B383" t="s">
        <v>1027</v>
      </c>
      <c r="C383" s="30">
        <v>46111</v>
      </c>
      <c r="D383">
        <v>130</v>
      </c>
    </row>
    <row r="384" spans="1:4">
      <c r="A384">
        <v>6000762</v>
      </c>
      <c r="B384" t="s">
        <v>937</v>
      </c>
      <c r="C384" s="30">
        <v>46111</v>
      </c>
      <c r="D384">
        <v>301</v>
      </c>
    </row>
    <row r="385" spans="1:4">
      <c r="A385">
        <v>6000766</v>
      </c>
      <c r="B385" t="s">
        <v>933</v>
      </c>
      <c r="C385" s="30">
        <v>46111</v>
      </c>
      <c r="D385">
        <v>301</v>
      </c>
    </row>
    <row r="386" spans="1:4">
      <c r="A386">
        <v>6000773</v>
      </c>
      <c r="B386" t="s">
        <v>932</v>
      </c>
      <c r="C386" s="30">
        <v>46111</v>
      </c>
      <c r="D386">
        <v>301</v>
      </c>
    </row>
    <row r="387" spans="1:4">
      <c r="A387">
        <v>6000764</v>
      </c>
      <c r="B387" t="s">
        <v>930</v>
      </c>
      <c r="C387" s="30">
        <v>46111</v>
      </c>
      <c r="D387">
        <v>301</v>
      </c>
    </row>
    <row r="388" spans="1:4">
      <c r="A388">
        <v>6001990</v>
      </c>
      <c r="B388" t="s">
        <v>941</v>
      </c>
      <c r="C388" s="30">
        <v>46111</v>
      </c>
      <c r="D388">
        <v>301</v>
      </c>
    </row>
    <row r="389" spans="1:4">
      <c r="A389">
        <v>6000767</v>
      </c>
      <c r="B389" t="s">
        <v>931</v>
      </c>
      <c r="C389" s="30">
        <v>46111</v>
      </c>
      <c r="D389">
        <v>301</v>
      </c>
    </row>
    <row r="390" spans="1:4">
      <c r="A390">
        <v>6002369</v>
      </c>
      <c r="B390" t="s">
        <v>893</v>
      </c>
      <c r="C390" s="30">
        <v>46111</v>
      </c>
      <c r="D390">
        <v>425</v>
      </c>
    </row>
    <row r="391" spans="1:4">
      <c r="A391">
        <v>6000773</v>
      </c>
      <c r="B391" t="s">
        <v>932</v>
      </c>
      <c r="C391" s="30">
        <v>46111</v>
      </c>
      <c r="D391">
        <v>301</v>
      </c>
    </row>
    <row r="392" spans="1:4">
      <c r="A392">
        <v>6000767</v>
      </c>
      <c r="B392" t="s">
        <v>931</v>
      </c>
      <c r="C392" s="30">
        <v>46111</v>
      </c>
      <c r="D392">
        <v>301</v>
      </c>
    </row>
    <row r="393" spans="1:4">
      <c r="A393">
        <v>6000766</v>
      </c>
      <c r="B393" t="s">
        <v>933</v>
      </c>
      <c r="C393" s="30">
        <v>46111</v>
      </c>
      <c r="D393">
        <v>301</v>
      </c>
    </row>
    <row r="394" spans="1:4">
      <c r="A394">
        <v>6000765</v>
      </c>
      <c r="B394" t="s">
        <v>938</v>
      </c>
      <c r="C394" s="30">
        <v>46111</v>
      </c>
      <c r="D394">
        <v>301</v>
      </c>
    </row>
    <row r="395" spans="1:4">
      <c r="A395">
        <v>6000762</v>
      </c>
      <c r="B395" t="s">
        <v>937</v>
      </c>
      <c r="C395" s="30">
        <v>46111</v>
      </c>
      <c r="D395">
        <v>301</v>
      </c>
    </row>
    <row r="396" spans="1:4">
      <c r="A396">
        <v>6003359001</v>
      </c>
      <c r="B396" t="s">
        <v>2213</v>
      </c>
      <c r="C396" s="30">
        <v>46111</v>
      </c>
      <c r="D396">
        <v>280</v>
      </c>
    </row>
    <row r="397" spans="1:4">
      <c r="A397">
        <v>6003223</v>
      </c>
      <c r="B397" t="s">
        <v>887</v>
      </c>
      <c r="C397" s="30">
        <v>46111</v>
      </c>
      <c r="D397">
        <v>424</v>
      </c>
    </row>
    <row r="398" spans="1:4">
      <c r="A398">
        <v>7501069</v>
      </c>
      <c r="B398" t="s">
        <v>501</v>
      </c>
      <c r="C398" s="30">
        <v>46102</v>
      </c>
      <c r="D398">
        <v>25000</v>
      </c>
    </row>
    <row r="399" spans="1:4">
      <c r="A399">
        <v>7500023</v>
      </c>
      <c r="B399" t="s">
        <v>3150</v>
      </c>
      <c r="C399" s="30">
        <v>46096</v>
      </c>
      <c r="D399">
        <v>1135</v>
      </c>
    </row>
    <row r="400" spans="1:4">
      <c r="A400">
        <v>7500496</v>
      </c>
      <c r="B400" t="s">
        <v>729</v>
      </c>
      <c r="C400" s="30">
        <v>46096</v>
      </c>
      <c r="D400">
        <v>1781</v>
      </c>
    </row>
    <row r="401" spans="1:4">
      <c r="A401">
        <v>7500039</v>
      </c>
      <c r="B401" t="s">
        <v>3151</v>
      </c>
      <c r="C401" s="30">
        <v>46096</v>
      </c>
      <c r="D401">
        <v>820</v>
      </c>
    </row>
    <row r="402" spans="1:4">
      <c r="A402">
        <v>7500054</v>
      </c>
      <c r="B402" t="s">
        <v>3147</v>
      </c>
      <c r="C402" s="30">
        <v>46096</v>
      </c>
      <c r="D402">
        <v>879</v>
      </c>
    </row>
    <row r="403" spans="1:4">
      <c r="A403">
        <v>7500449</v>
      </c>
      <c r="B403" t="s">
        <v>3148</v>
      </c>
      <c r="C403" s="30">
        <v>46096</v>
      </c>
      <c r="D403">
        <v>879</v>
      </c>
    </row>
    <row r="404" spans="1:4">
      <c r="A404">
        <v>7500021</v>
      </c>
      <c r="B404" t="s">
        <v>3149</v>
      </c>
      <c r="C404" s="30">
        <v>46096</v>
      </c>
      <c r="D404">
        <v>1057</v>
      </c>
    </row>
    <row r="405" spans="1:4">
      <c r="A405">
        <v>6000226</v>
      </c>
      <c r="B405" t="s">
        <v>1066</v>
      </c>
      <c r="C405" s="30">
        <v>46096</v>
      </c>
      <c r="D405">
        <v>83</v>
      </c>
    </row>
    <row r="406" spans="1:4">
      <c r="A406">
        <v>7500019</v>
      </c>
      <c r="B406" t="s">
        <v>1195</v>
      </c>
      <c r="C406" s="30">
        <v>46096</v>
      </c>
      <c r="D406">
        <v>1057</v>
      </c>
    </row>
    <row r="407" spans="1:4">
      <c r="A407">
        <v>6002477</v>
      </c>
      <c r="B407" t="s">
        <v>959</v>
      </c>
      <c r="C407" s="30">
        <v>46084</v>
      </c>
      <c r="D407">
        <v>260</v>
      </c>
    </row>
    <row r="408" spans="1:4">
      <c r="A408">
        <v>6002475</v>
      </c>
      <c r="B408" t="s">
        <v>960</v>
      </c>
      <c r="C408" s="30">
        <v>46084</v>
      </c>
      <c r="D408">
        <v>260</v>
      </c>
    </row>
    <row r="409" spans="1:4">
      <c r="A409">
        <v>6002477</v>
      </c>
      <c r="B409" t="s">
        <v>959</v>
      </c>
      <c r="C409" s="30">
        <v>46083</v>
      </c>
      <c r="D409">
        <v>313</v>
      </c>
    </row>
    <row r="410" spans="1:4">
      <c r="A410">
        <v>6002481</v>
      </c>
      <c r="B410" t="s">
        <v>958</v>
      </c>
      <c r="C410" s="30">
        <v>46083</v>
      </c>
      <c r="D410">
        <v>313</v>
      </c>
    </row>
    <row r="411" spans="1:4">
      <c r="A411">
        <v>6002475</v>
      </c>
      <c r="B411" t="s">
        <v>960</v>
      </c>
      <c r="C411" s="30">
        <v>46083</v>
      </c>
      <c r="D411">
        <v>313</v>
      </c>
    </row>
    <row r="412" spans="1:4">
      <c r="A412">
        <v>6003052</v>
      </c>
      <c r="B412" t="s">
        <v>523</v>
      </c>
      <c r="C412" s="30">
        <v>46082</v>
      </c>
      <c r="D412">
        <v>19300</v>
      </c>
    </row>
    <row r="413" spans="1:4">
      <c r="A413">
        <v>6000767</v>
      </c>
      <c r="B413" t="s">
        <v>931</v>
      </c>
      <c r="C413" s="30">
        <v>46081</v>
      </c>
      <c r="D413">
        <v>301</v>
      </c>
    </row>
    <row r="414" spans="1:4">
      <c r="A414">
        <v>6000762</v>
      </c>
      <c r="B414" t="s">
        <v>937</v>
      </c>
      <c r="C414" s="30">
        <v>46081</v>
      </c>
      <c r="D414">
        <v>301</v>
      </c>
    </row>
    <row r="415" spans="1:4">
      <c r="A415">
        <v>6001990</v>
      </c>
      <c r="B415" t="s">
        <v>941</v>
      </c>
      <c r="C415" s="30">
        <v>46081</v>
      </c>
      <c r="D415">
        <v>301</v>
      </c>
    </row>
    <row r="416" spans="1:4">
      <c r="A416">
        <v>6000766</v>
      </c>
      <c r="B416" t="s">
        <v>933</v>
      </c>
      <c r="C416" s="30">
        <v>46081</v>
      </c>
      <c r="D416">
        <v>301</v>
      </c>
    </row>
    <row r="417" spans="1:4">
      <c r="A417">
        <v>6000765</v>
      </c>
      <c r="B417" t="s">
        <v>938</v>
      </c>
      <c r="C417" s="30">
        <v>46081</v>
      </c>
      <c r="D417">
        <v>301</v>
      </c>
    </row>
    <row r="418" spans="1:4">
      <c r="A418">
        <v>6000764</v>
      </c>
      <c r="B418" t="s">
        <v>930</v>
      </c>
      <c r="C418" s="30">
        <v>46081</v>
      </c>
      <c r="D418">
        <v>301</v>
      </c>
    </row>
    <row r="419" spans="1:4">
      <c r="A419">
        <v>6000773</v>
      </c>
      <c r="B419" t="s">
        <v>932</v>
      </c>
      <c r="C419" s="30">
        <v>46081</v>
      </c>
      <c r="D419">
        <v>301</v>
      </c>
    </row>
    <row r="420" spans="1:4">
      <c r="A420">
        <v>6000773</v>
      </c>
      <c r="B420" t="s">
        <v>932</v>
      </c>
      <c r="C420" s="30">
        <v>46081</v>
      </c>
      <c r="D420">
        <v>269</v>
      </c>
    </row>
    <row r="421" spans="1:4">
      <c r="A421">
        <v>6002679</v>
      </c>
      <c r="B421" t="s">
        <v>1008</v>
      </c>
      <c r="C421" s="30">
        <v>46081</v>
      </c>
      <c r="D421">
        <v>190</v>
      </c>
    </row>
    <row r="422" spans="1:4">
      <c r="A422">
        <v>6000764</v>
      </c>
      <c r="B422" t="s">
        <v>930</v>
      </c>
      <c r="C422" s="30">
        <v>46081</v>
      </c>
      <c r="D422">
        <v>269</v>
      </c>
    </row>
    <row r="423" spans="1:4">
      <c r="A423">
        <v>6000734</v>
      </c>
      <c r="B423" t="s">
        <v>694</v>
      </c>
      <c r="C423" s="30">
        <v>46081</v>
      </c>
      <c r="D423">
        <v>1785</v>
      </c>
    </row>
    <row r="424" spans="1:4">
      <c r="A424">
        <v>6000765</v>
      </c>
      <c r="B424" t="s">
        <v>938</v>
      </c>
      <c r="C424" s="30">
        <v>46081</v>
      </c>
      <c r="D424">
        <v>269</v>
      </c>
    </row>
    <row r="425" spans="1:4">
      <c r="A425">
        <v>6000766</v>
      </c>
      <c r="B425" t="s">
        <v>933</v>
      </c>
      <c r="C425" s="30">
        <v>46081</v>
      </c>
      <c r="D425">
        <v>269</v>
      </c>
    </row>
    <row r="426" spans="1:4">
      <c r="A426">
        <v>6002556</v>
      </c>
      <c r="B426" t="s">
        <v>1019</v>
      </c>
      <c r="C426" s="30">
        <v>46081</v>
      </c>
      <c r="D426">
        <v>177</v>
      </c>
    </row>
    <row r="427" spans="1:4">
      <c r="A427">
        <v>6001990</v>
      </c>
      <c r="B427" t="s">
        <v>941</v>
      </c>
      <c r="C427" s="30">
        <v>46081</v>
      </c>
      <c r="D427">
        <v>269</v>
      </c>
    </row>
    <row r="428" spans="1:4">
      <c r="A428">
        <v>6000767</v>
      </c>
      <c r="B428" t="s">
        <v>931</v>
      </c>
      <c r="C428" s="30">
        <v>46081</v>
      </c>
      <c r="D428">
        <v>269</v>
      </c>
    </row>
    <row r="429" spans="1:4">
      <c r="A429">
        <v>6002369</v>
      </c>
      <c r="B429" t="s">
        <v>893</v>
      </c>
      <c r="C429" s="30">
        <v>46081</v>
      </c>
      <c r="D429">
        <v>403</v>
      </c>
    </row>
    <row r="430" spans="1:4">
      <c r="A430">
        <v>6000292</v>
      </c>
      <c r="B430" t="s">
        <v>984</v>
      </c>
      <c r="C430" s="30">
        <v>46081</v>
      </c>
      <c r="D430">
        <v>230</v>
      </c>
    </row>
    <row r="431" spans="1:4">
      <c r="A431">
        <v>6002232</v>
      </c>
      <c r="B431" t="s">
        <v>842</v>
      </c>
      <c r="C431" s="30">
        <v>46068</v>
      </c>
      <c r="D431">
        <v>698</v>
      </c>
    </row>
    <row r="432" spans="1:4">
      <c r="A432">
        <v>6002230</v>
      </c>
      <c r="B432" t="s">
        <v>837</v>
      </c>
      <c r="C432" s="30">
        <v>46068</v>
      </c>
      <c r="D432">
        <v>698</v>
      </c>
    </row>
    <row r="433" spans="1:4">
      <c r="A433">
        <v>6002228</v>
      </c>
      <c r="B433" t="s">
        <v>846</v>
      </c>
      <c r="C433" s="30">
        <v>46068</v>
      </c>
      <c r="D433">
        <v>636</v>
      </c>
    </row>
    <row r="434" spans="1:4">
      <c r="A434">
        <v>6002213</v>
      </c>
      <c r="B434" t="s">
        <v>852</v>
      </c>
      <c r="C434" s="30">
        <v>46068</v>
      </c>
      <c r="D434">
        <v>556</v>
      </c>
    </row>
    <row r="435" spans="1:4">
      <c r="A435">
        <v>6002226</v>
      </c>
      <c r="B435" t="s">
        <v>845</v>
      </c>
      <c r="C435" s="30">
        <v>46068</v>
      </c>
      <c r="D435">
        <v>637</v>
      </c>
    </row>
    <row r="436" spans="1:4">
      <c r="A436">
        <v>6003306</v>
      </c>
      <c r="B436" t="s">
        <v>991</v>
      </c>
      <c r="C436" s="30">
        <v>46068</v>
      </c>
      <c r="D436">
        <v>195</v>
      </c>
    </row>
    <row r="437" spans="1:4">
      <c r="A437">
        <v>6003307</v>
      </c>
      <c r="B437" t="s">
        <v>993</v>
      </c>
      <c r="C437" s="30">
        <v>46068</v>
      </c>
      <c r="D437">
        <v>195</v>
      </c>
    </row>
    <row r="438" spans="1:4">
      <c r="A438">
        <v>6002215</v>
      </c>
      <c r="B438" t="s">
        <v>853</v>
      </c>
      <c r="C438" s="30">
        <v>46068</v>
      </c>
      <c r="D438">
        <v>557</v>
      </c>
    </row>
    <row r="439" spans="1:4">
      <c r="A439">
        <v>6002228</v>
      </c>
      <c r="B439" t="s">
        <v>846</v>
      </c>
      <c r="C439" s="30">
        <v>46068</v>
      </c>
      <c r="D439">
        <v>637</v>
      </c>
    </row>
    <row r="440" spans="1:4">
      <c r="A440">
        <v>6002229</v>
      </c>
      <c r="B440" t="s">
        <v>831</v>
      </c>
      <c r="C440" s="30">
        <v>46068</v>
      </c>
      <c r="D440">
        <v>837</v>
      </c>
    </row>
    <row r="441" spans="1:4">
      <c r="A441">
        <v>6003304</v>
      </c>
      <c r="B441" t="s">
        <v>1001</v>
      </c>
      <c r="C441" s="30">
        <v>46068</v>
      </c>
      <c r="D441">
        <v>185</v>
      </c>
    </row>
    <row r="442" spans="1:4">
      <c r="A442">
        <v>6003308</v>
      </c>
      <c r="B442" t="s">
        <v>1042</v>
      </c>
      <c r="C442" s="30">
        <v>46068</v>
      </c>
      <c r="D442">
        <v>143</v>
      </c>
    </row>
    <row r="443" spans="1:4">
      <c r="A443">
        <v>6003309</v>
      </c>
      <c r="B443" t="s">
        <v>1043</v>
      </c>
      <c r="C443" s="30">
        <v>46068</v>
      </c>
      <c r="D443">
        <v>143</v>
      </c>
    </row>
    <row r="444" spans="1:4">
      <c r="A444">
        <v>6003305</v>
      </c>
      <c r="B444" t="s">
        <v>1000</v>
      </c>
      <c r="C444" s="30">
        <v>46068</v>
      </c>
      <c r="D444">
        <v>185</v>
      </c>
    </row>
    <row r="445" spans="1:4">
      <c r="A445">
        <v>6000186</v>
      </c>
      <c r="B445" t="s">
        <v>1203</v>
      </c>
      <c r="C445" s="30">
        <v>46068</v>
      </c>
      <c r="D445">
        <v>29</v>
      </c>
    </row>
    <row r="446" spans="1:4">
      <c r="A446">
        <v>6002212</v>
      </c>
      <c r="B446" t="s">
        <v>843</v>
      </c>
      <c r="C446" s="30">
        <v>46068</v>
      </c>
      <c r="D446">
        <v>725</v>
      </c>
    </row>
    <row r="447" spans="1:4">
      <c r="A447">
        <v>6002211</v>
      </c>
      <c r="B447" t="s">
        <v>867</v>
      </c>
      <c r="C447" s="30">
        <v>46068</v>
      </c>
      <c r="D447">
        <v>513</v>
      </c>
    </row>
    <row r="448" spans="1:4">
      <c r="A448">
        <v>6002481</v>
      </c>
      <c r="B448" t="s">
        <v>958</v>
      </c>
      <c r="C448" s="30">
        <v>46068</v>
      </c>
      <c r="D448">
        <v>260</v>
      </c>
    </row>
    <row r="449" spans="1:4">
      <c r="A449">
        <v>6002744</v>
      </c>
      <c r="B449" t="s">
        <v>1011</v>
      </c>
      <c r="C449" s="30">
        <v>46068</v>
      </c>
      <c r="D449">
        <v>170</v>
      </c>
    </row>
    <row r="450" spans="1:4">
      <c r="A450">
        <v>6003062</v>
      </c>
      <c r="B450" t="s">
        <v>1083</v>
      </c>
      <c r="C450" s="30">
        <v>46067</v>
      </c>
      <c r="D450">
        <v>74</v>
      </c>
    </row>
    <row r="451" spans="1:4">
      <c r="A451">
        <v>6002927</v>
      </c>
      <c r="B451" t="s">
        <v>1072</v>
      </c>
      <c r="C451" s="30">
        <v>46067</v>
      </c>
      <c r="D451">
        <v>74</v>
      </c>
    </row>
    <row r="452" spans="1:4">
      <c r="A452">
        <v>6003177</v>
      </c>
      <c r="B452" t="s">
        <v>1018</v>
      </c>
      <c r="C452" s="30">
        <v>46067</v>
      </c>
      <c r="D452">
        <v>163</v>
      </c>
    </row>
    <row r="453" spans="1:4">
      <c r="A453">
        <v>6003178</v>
      </c>
      <c r="B453" t="s">
        <v>1016</v>
      </c>
      <c r="C453" s="30">
        <v>46067</v>
      </c>
      <c r="D453">
        <v>163</v>
      </c>
    </row>
    <row r="454" spans="1:4">
      <c r="A454">
        <v>6003179</v>
      </c>
      <c r="B454" t="s">
        <v>970</v>
      </c>
      <c r="C454" s="30">
        <v>46067</v>
      </c>
      <c r="D454">
        <v>241</v>
      </c>
    </row>
    <row r="455" spans="1:4">
      <c r="A455">
        <v>6001978</v>
      </c>
      <c r="B455" t="s">
        <v>971</v>
      </c>
      <c r="C455" s="30">
        <v>46067</v>
      </c>
      <c r="D455">
        <v>241</v>
      </c>
    </row>
    <row r="456" spans="1:4">
      <c r="A456">
        <v>6003180</v>
      </c>
      <c r="B456" t="s">
        <v>969</v>
      </c>
      <c r="C456" s="30">
        <v>46067</v>
      </c>
      <c r="D456">
        <v>241</v>
      </c>
    </row>
    <row r="457" spans="1:4">
      <c r="A457">
        <v>6002906</v>
      </c>
      <c r="B457" t="s">
        <v>1071</v>
      </c>
      <c r="C457" s="30">
        <v>46067</v>
      </c>
      <c r="D457">
        <v>74</v>
      </c>
    </row>
    <row r="458" spans="1:4">
      <c r="A458">
        <v>6003164</v>
      </c>
      <c r="B458" t="s">
        <v>1201</v>
      </c>
      <c r="C458" s="30">
        <v>46062</v>
      </c>
      <c r="D458">
        <v>27</v>
      </c>
    </row>
    <row r="459" spans="1:4">
      <c r="A459">
        <v>6000226</v>
      </c>
      <c r="B459" t="s">
        <v>1066</v>
      </c>
      <c r="C459" s="30">
        <v>46062</v>
      </c>
      <c r="D459">
        <v>92</v>
      </c>
    </row>
    <row r="460" spans="1:4">
      <c r="A460">
        <v>6001880</v>
      </c>
      <c r="B460" t="s">
        <v>995</v>
      </c>
      <c r="C460" s="30">
        <v>46062</v>
      </c>
      <c r="D460">
        <v>212</v>
      </c>
    </row>
    <row r="461" spans="1:4">
      <c r="A461">
        <v>6002866</v>
      </c>
      <c r="B461" t="s">
        <v>1199</v>
      </c>
      <c r="C461" s="30">
        <v>46062</v>
      </c>
      <c r="D461">
        <v>27</v>
      </c>
    </row>
    <row r="462" spans="1:4">
      <c r="A462">
        <v>6003011</v>
      </c>
      <c r="B462" t="s">
        <v>716</v>
      </c>
      <c r="C462" s="30">
        <v>46059</v>
      </c>
      <c r="D462">
        <v>1552</v>
      </c>
    </row>
    <row r="463" spans="1:4">
      <c r="A463">
        <v>6002958</v>
      </c>
      <c r="B463" t="s">
        <v>764</v>
      </c>
      <c r="C463" s="30">
        <v>46059</v>
      </c>
      <c r="D463">
        <v>1498</v>
      </c>
    </row>
    <row r="464" spans="1:4">
      <c r="A464">
        <v>6000806</v>
      </c>
      <c r="B464" t="s">
        <v>1127</v>
      </c>
      <c r="C464" s="30">
        <v>46059</v>
      </c>
      <c r="D464">
        <v>22</v>
      </c>
    </row>
    <row r="465" spans="1:4">
      <c r="A465">
        <v>6000805</v>
      </c>
      <c r="B465" t="s">
        <v>1126</v>
      </c>
      <c r="C465" s="30">
        <v>46059</v>
      </c>
      <c r="D465">
        <v>22</v>
      </c>
    </row>
    <row r="466" spans="1:4">
      <c r="A466">
        <v>6003012</v>
      </c>
      <c r="B466" t="s">
        <v>744</v>
      </c>
      <c r="C466" s="30">
        <v>46059</v>
      </c>
      <c r="D466">
        <v>1604</v>
      </c>
    </row>
    <row r="467" spans="1:4">
      <c r="A467">
        <v>6003013</v>
      </c>
      <c r="B467" t="s">
        <v>1189</v>
      </c>
      <c r="C467" s="30">
        <v>46059</v>
      </c>
      <c r="D467">
        <v>1604</v>
      </c>
    </row>
    <row r="468" spans="1:4">
      <c r="A468">
        <v>6002575</v>
      </c>
      <c r="B468" t="s">
        <v>732</v>
      </c>
      <c r="C468" s="30">
        <v>46059</v>
      </c>
      <c r="D468">
        <v>1875</v>
      </c>
    </row>
    <row r="469" spans="1:4">
      <c r="A469">
        <v>6000630</v>
      </c>
      <c r="B469" t="s">
        <v>709</v>
      </c>
      <c r="C469" s="30">
        <v>46059</v>
      </c>
      <c r="D469">
        <v>1822</v>
      </c>
    </row>
    <row r="470" spans="1:4">
      <c r="A470">
        <v>6003028</v>
      </c>
      <c r="B470" t="s">
        <v>762</v>
      </c>
      <c r="C470" s="30">
        <v>46059</v>
      </c>
      <c r="D470">
        <v>1604</v>
      </c>
    </row>
    <row r="471" spans="1:4">
      <c r="A471">
        <v>6003142</v>
      </c>
      <c r="B471" t="s">
        <v>750</v>
      </c>
      <c r="C471" s="30">
        <v>46059</v>
      </c>
      <c r="D471">
        <v>1604</v>
      </c>
    </row>
    <row r="472" spans="1:4">
      <c r="A472">
        <v>6001849</v>
      </c>
      <c r="B472" t="s">
        <v>772</v>
      </c>
      <c r="C472" s="30">
        <v>46059</v>
      </c>
      <c r="D472">
        <v>1498</v>
      </c>
    </row>
    <row r="473" spans="1:4">
      <c r="A473">
        <v>6001996</v>
      </c>
      <c r="B473" t="s">
        <v>780</v>
      </c>
      <c r="C473" s="30">
        <v>46059</v>
      </c>
      <c r="D473">
        <v>1498</v>
      </c>
    </row>
    <row r="474" spans="1:4">
      <c r="A474">
        <v>6003007</v>
      </c>
      <c r="B474" t="s">
        <v>779</v>
      </c>
      <c r="C474" s="30">
        <v>46059</v>
      </c>
      <c r="D474">
        <v>1442</v>
      </c>
    </row>
    <row r="475" spans="1:4">
      <c r="A475">
        <v>6002019</v>
      </c>
      <c r="B475" t="s">
        <v>749</v>
      </c>
      <c r="C475" s="30">
        <v>46059</v>
      </c>
      <c r="D475">
        <v>1822</v>
      </c>
    </row>
    <row r="476" spans="1:4">
      <c r="A476">
        <v>6003026</v>
      </c>
      <c r="B476" t="s">
        <v>1187</v>
      </c>
      <c r="C476" s="30">
        <v>46059</v>
      </c>
      <c r="D476">
        <v>1552</v>
      </c>
    </row>
    <row r="477" spans="1:4">
      <c r="A477">
        <v>6001997</v>
      </c>
      <c r="B477" t="s">
        <v>768</v>
      </c>
      <c r="C477" s="30">
        <v>46059</v>
      </c>
      <c r="D477">
        <v>1552</v>
      </c>
    </row>
    <row r="478" spans="1:4">
      <c r="A478">
        <v>6001907</v>
      </c>
      <c r="B478" t="s">
        <v>791</v>
      </c>
      <c r="C478" s="30">
        <v>46059</v>
      </c>
      <c r="D478">
        <v>1552</v>
      </c>
    </row>
    <row r="479" spans="1:4">
      <c r="A479">
        <v>6002200</v>
      </c>
      <c r="B479" t="s">
        <v>1190</v>
      </c>
      <c r="C479" s="30">
        <v>46059</v>
      </c>
      <c r="D479">
        <v>1660</v>
      </c>
    </row>
    <row r="480" spans="1:4">
      <c r="A480">
        <v>6002526</v>
      </c>
      <c r="B480" t="s">
        <v>1191</v>
      </c>
      <c r="C480" s="30">
        <v>46059</v>
      </c>
      <c r="D480">
        <v>1660</v>
      </c>
    </row>
    <row r="481" spans="1:4">
      <c r="A481">
        <v>6000618</v>
      </c>
      <c r="B481" t="s">
        <v>801</v>
      </c>
      <c r="C481" s="30">
        <v>46059</v>
      </c>
      <c r="D481">
        <v>1715</v>
      </c>
    </row>
    <row r="482" spans="1:4">
      <c r="A482">
        <v>6000619</v>
      </c>
      <c r="B482" t="s">
        <v>706</v>
      </c>
      <c r="C482" s="30">
        <v>46059</v>
      </c>
      <c r="D482">
        <v>1715</v>
      </c>
    </row>
    <row r="483" spans="1:4">
      <c r="A483">
        <v>6002017</v>
      </c>
      <c r="B483" t="s">
        <v>1192</v>
      </c>
      <c r="C483" s="30">
        <v>46059</v>
      </c>
      <c r="D483">
        <v>1715</v>
      </c>
    </row>
    <row r="484" spans="1:4">
      <c r="A484">
        <v>6000625</v>
      </c>
      <c r="B484" t="s">
        <v>751</v>
      </c>
      <c r="C484" s="30">
        <v>46059</v>
      </c>
      <c r="D484">
        <v>1715</v>
      </c>
    </row>
    <row r="485" spans="1:4">
      <c r="A485">
        <v>6000632</v>
      </c>
      <c r="B485" t="s">
        <v>695</v>
      </c>
      <c r="C485" s="30">
        <v>46059</v>
      </c>
      <c r="D485">
        <v>1767</v>
      </c>
    </row>
    <row r="486" spans="1:4">
      <c r="A486">
        <v>6002016</v>
      </c>
      <c r="B486" t="s">
        <v>714</v>
      </c>
      <c r="C486" s="30">
        <v>46059</v>
      </c>
      <c r="D486">
        <v>1660</v>
      </c>
    </row>
    <row r="487" spans="1:4">
      <c r="A487">
        <v>6000627</v>
      </c>
      <c r="B487" t="s">
        <v>691</v>
      </c>
      <c r="C487" s="30">
        <v>46059</v>
      </c>
      <c r="D487">
        <v>1767</v>
      </c>
    </row>
    <row r="488" spans="1:4">
      <c r="A488">
        <v>6000629</v>
      </c>
      <c r="B488" t="s">
        <v>1197</v>
      </c>
      <c r="C488" s="30">
        <v>46059</v>
      </c>
      <c r="D488">
        <v>1767</v>
      </c>
    </row>
    <row r="489" spans="1:4">
      <c r="A489">
        <v>6000626</v>
      </c>
      <c r="B489" t="s">
        <v>741</v>
      </c>
      <c r="C489" s="30">
        <v>46059</v>
      </c>
      <c r="D489">
        <v>1822</v>
      </c>
    </row>
    <row r="490" spans="1:4">
      <c r="A490">
        <v>6002015</v>
      </c>
      <c r="B490" t="s">
        <v>719</v>
      </c>
      <c r="C490" s="30">
        <v>46059</v>
      </c>
      <c r="D490">
        <v>1604</v>
      </c>
    </row>
    <row r="491" spans="1:4">
      <c r="A491">
        <v>6002749</v>
      </c>
      <c r="B491" t="s">
        <v>1198</v>
      </c>
      <c r="C491" s="30">
        <v>46059</v>
      </c>
      <c r="D491">
        <v>1604</v>
      </c>
    </row>
    <row r="492" spans="1:4">
      <c r="A492">
        <v>6003027</v>
      </c>
      <c r="B492" t="s">
        <v>1188</v>
      </c>
      <c r="C492" s="30">
        <v>46059</v>
      </c>
      <c r="D492">
        <v>1604</v>
      </c>
    </row>
    <row r="493" spans="1:4">
      <c r="A493">
        <v>6002356</v>
      </c>
      <c r="B493" t="s">
        <v>1193</v>
      </c>
      <c r="C493" s="30">
        <v>46059</v>
      </c>
      <c r="D493">
        <v>1604</v>
      </c>
    </row>
    <row r="494" spans="1:4">
      <c r="A494">
        <v>6001850</v>
      </c>
      <c r="B494" t="s">
        <v>771</v>
      </c>
      <c r="C494" s="30">
        <v>46059</v>
      </c>
      <c r="D494">
        <v>1552</v>
      </c>
    </row>
    <row r="495" spans="1:4">
      <c r="A495">
        <v>6002781</v>
      </c>
      <c r="B495" t="s">
        <v>748</v>
      </c>
      <c r="C495" s="30">
        <v>46059</v>
      </c>
      <c r="D495">
        <v>1767</v>
      </c>
    </row>
    <row r="496" spans="1:4">
      <c r="A496">
        <v>6001649</v>
      </c>
      <c r="B496" t="s">
        <v>747</v>
      </c>
      <c r="C496" s="30">
        <v>46059</v>
      </c>
      <c r="D496">
        <v>1660</v>
      </c>
    </row>
    <row r="497" spans="1:4">
      <c r="A497">
        <v>6002940</v>
      </c>
      <c r="B497" t="s">
        <v>733</v>
      </c>
      <c r="C497" s="30">
        <v>46059</v>
      </c>
      <c r="D497">
        <v>1875</v>
      </c>
    </row>
    <row r="498" spans="1:4">
      <c r="A498">
        <v>6000623</v>
      </c>
      <c r="B498" t="s">
        <v>731</v>
      </c>
      <c r="C498" s="30">
        <v>46059</v>
      </c>
      <c r="D498">
        <v>1875</v>
      </c>
    </row>
    <row r="499" spans="1:4">
      <c r="A499">
        <v>6002842</v>
      </c>
      <c r="B499" t="s">
        <v>734</v>
      </c>
      <c r="C499" s="30">
        <v>46059</v>
      </c>
      <c r="D499">
        <v>1875</v>
      </c>
    </row>
    <row r="500" spans="1:4">
      <c r="A500">
        <v>6003131</v>
      </c>
      <c r="B500" t="s">
        <v>697</v>
      </c>
      <c r="C500" s="30">
        <v>46059</v>
      </c>
      <c r="D500">
        <v>1931</v>
      </c>
    </row>
    <row r="501" spans="1:4">
      <c r="A501">
        <v>6003112</v>
      </c>
      <c r="B501" t="s">
        <v>718</v>
      </c>
      <c r="C501" s="30">
        <v>46059</v>
      </c>
      <c r="D501">
        <v>1931</v>
      </c>
    </row>
    <row r="502" spans="1:4">
      <c r="A502">
        <v>6003117</v>
      </c>
      <c r="B502" t="s">
        <v>720</v>
      </c>
      <c r="C502" s="30">
        <v>46059</v>
      </c>
      <c r="D502">
        <v>1931</v>
      </c>
    </row>
    <row r="503" spans="1:4">
      <c r="A503">
        <v>6002356</v>
      </c>
      <c r="B503" t="s">
        <v>1193</v>
      </c>
      <c r="C503" s="30">
        <v>46057</v>
      </c>
      <c r="D503">
        <v>1604</v>
      </c>
    </row>
    <row r="504" spans="1:4">
      <c r="A504">
        <v>6000629</v>
      </c>
      <c r="B504" t="s">
        <v>1197</v>
      </c>
      <c r="C504" s="30">
        <v>46057</v>
      </c>
      <c r="D504">
        <v>1767</v>
      </c>
    </row>
    <row r="505" spans="1:4">
      <c r="A505">
        <v>6000627</v>
      </c>
      <c r="B505" t="s">
        <v>691</v>
      </c>
      <c r="C505" s="30">
        <v>46057</v>
      </c>
      <c r="D505">
        <v>1767</v>
      </c>
    </row>
    <row r="506" spans="1:4">
      <c r="A506">
        <v>6000497</v>
      </c>
      <c r="B506" t="s">
        <v>1058</v>
      </c>
      <c r="C506" s="30">
        <v>46057</v>
      </c>
      <c r="D506">
        <v>308</v>
      </c>
    </row>
    <row r="507" spans="1:4">
      <c r="A507">
        <v>6002958</v>
      </c>
      <c r="B507" t="s">
        <v>764</v>
      </c>
      <c r="C507" s="30">
        <v>46057</v>
      </c>
      <c r="D507">
        <v>1498</v>
      </c>
    </row>
    <row r="508" spans="1:4">
      <c r="A508">
        <v>6002476</v>
      </c>
      <c r="B508" t="s">
        <v>3152</v>
      </c>
      <c r="C508" s="30">
        <v>46053</v>
      </c>
      <c r="D508">
        <v>314</v>
      </c>
    </row>
    <row r="509" spans="1:4">
      <c r="A509">
        <v>6002294</v>
      </c>
      <c r="B509" t="s">
        <v>945</v>
      </c>
      <c r="C509" s="30">
        <v>46053</v>
      </c>
      <c r="D509">
        <v>314</v>
      </c>
    </row>
    <row r="510" spans="1:4">
      <c r="A510">
        <v>6002520</v>
      </c>
      <c r="B510" t="s">
        <v>951</v>
      </c>
      <c r="C510" s="30">
        <v>46053</v>
      </c>
      <c r="D510">
        <v>314</v>
      </c>
    </row>
    <row r="511" spans="1:4">
      <c r="A511">
        <v>6003264</v>
      </c>
      <c r="B511" t="s">
        <v>919</v>
      </c>
      <c r="C511" s="30">
        <v>46053</v>
      </c>
      <c r="D511">
        <v>314</v>
      </c>
    </row>
    <row r="512" spans="1:4">
      <c r="A512">
        <v>6002523</v>
      </c>
      <c r="B512" t="s">
        <v>963</v>
      </c>
      <c r="C512" s="30">
        <v>46053</v>
      </c>
      <c r="D512">
        <v>314</v>
      </c>
    </row>
    <row r="513" spans="1:4">
      <c r="A513">
        <v>6003096</v>
      </c>
      <c r="B513" t="s">
        <v>964</v>
      </c>
      <c r="C513" s="30">
        <v>46053</v>
      </c>
      <c r="D513">
        <v>314</v>
      </c>
    </row>
    <row r="514" spans="1:4">
      <c r="A514">
        <v>6002481</v>
      </c>
      <c r="B514" t="s">
        <v>958</v>
      </c>
      <c r="C514" s="30">
        <v>46053</v>
      </c>
      <c r="D514">
        <v>314</v>
      </c>
    </row>
    <row r="515" spans="1:4">
      <c r="A515">
        <v>6003262</v>
      </c>
      <c r="B515" t="s">
        <v>926</v>
      </c>
      <c r="C515" s="30">
        <v>46053</v>
      </c>
      <c r="D515">
        <v>314</v>
      </c>
    </row>
    <row r="516" spans="1:4">
      <c r="A516">
        <v>6002475</v>
      </c>
      <c r="B516" t="s">
        <v>960</v>
      </c>
      <c r="C516" s="30">
        <v>46053</v>
      </c>
      <c r="D516">
        <v>314</v>
      </c>
    </row>
    <row r="517" spans="1:4">
      <c r="A517">
        <v>6002588</v>
      </c>
      <c r="B517" t="s">
        <v>977</v>
      </c>
      <c r="C517" s="30">
        <v>46053</v>
      </c>
      <c r="D517">
        <v>314</v>
      </c>
    </row>
    <row r="518" spans="1:4">
      <c r="A518">
        <v>6002835</v>
      </c>
      <c r="B518" t="s">
        <v>956</v>
      </c>
      <c r="C518" s="30">
        <v>46053</v>
      </c>
      <c r="D518">
        <v>314</v>
      </c>
    </row>
    <row r="519" spans="1:4">
      <c r="A519">
        <v>6002212</v>
      </c>
      <c r="B519" t="s">
        <v>843</v>
      </c>
      <c r="C519" s="30">
        <v>46053</v>
      </c>
      <c r="D519">
        <v>616</v>
      </c>
    </row>
    <row r="520" spans="1:4">
      <c r="A520">
        <v>6002482</v>
      </c>
      <c r="B520" t="s">
        <v>936</v>
      </c>
      <c r="C520" s="30">
        <v>46053</v>
      </c>
      <c r="D520">
        <v>314</v>
      </c>
    </row>
    <row r="521" spans="1:4">
      <c r="A521">
        <v>6003148</v>
      </c>
      <c r="B521" t="s">
        <v>914</v>
      </c>
      <c r="C521" s="30">
        <v>46053</v>
      </c>
      <c r="D521">
        <v>314</v>
      </c>
    </row>
    <row r="522" spans="1:4">
      <c r="A522">
        <v>6002744</v>
      </c>
      <c r="B522" t="s">
        <v>1011</v>
      </c>
      <c r="C522" s="30">
        <v>46053</v>
      </c>
      <c r="D522">
        <v>185</v>
      </c>
    </row>
    <row r="523" spans="1:4">
      <c r="A523">
        <v>6002200</v>
      </c>
      <c r="B523" t="s">
        <v>1190</v>
      </c>
      <c r="C523" s="30">
        <v>46053</v>
      </c>
      <c r="D523">
        <v>2481</v>
      </c>
    </row>
    <row r="524" spans="1:4">
      <c r="A524">
        <v>6002356</v>
      </c>
      <c r="B524" t="s">
        <v>1193</v>
      </c>
      <c r="C524" s="30">
        <v>46053</v>
      </c>
      <c r="D524">
        <v>2389</v>
      </c>
    </row>
    <row r="525" spans="1:4">
      <c r="A525">
        <v>6002477</v>
      </c>
      <c r="B525" t="s">
        <v>959</v>
      </c>
      <c r="C525" s="30">
        <v>46053</v>
      </c>
      <c r="D525">
        <v>314</v>
      </c>
    </row>
    <row r="526" spans="1:4">
      <c r="A526">
        <v>6002866</v>
      </c>
      <c r="B526" t="s">
        <v>1199</v>
      </c>
      <c r="C526" s="30">
        <v>46053</v>
      </c>
      <c r="D526">
        <v>33</v>
      </c>
    </row>
    <row r="527" spans="1:4">
      <c r="A527">
        <v>6002225</v>
      </c>
      <c r="B527" t="s">
        <v>838</v>
      </c>
      <c r="C527" s="30">
        <v>46053</v>
      </c>
      <c r="D527">
        <v>675</v>
      </c>
    </row>
    <row r="528" spans="1:4">
      <c r="A528">
        <v>6002017</v>
      </c>
      <c r="B528" t="s">
        <v>1192</v>
      </c>
      <c r="C528" s="30">
        <v>46053</v>
      </c>
      <c r="D528">
        <v>2574</v>
      </c>
    </row>
    <row r="529" spans="1:4">
      <c r="A529">
        <v>6002093</v>
      </c>
      <c r="B529" t="s">
        <v>1200</v>
      </c>
      <c r="C529" s="30">
        <v>46053</v>
      </c>
      <c r="D529">
        <v>33</v>
      </c>
    </row>
    <row r="530" spans="1:4">
      <c r="A530">
        <v>6002584</v>
      </c>
      <c r="B530" t="s">
        <v>3153</v>
      </c>
      <c r="C530" s="30">
        <v>46053</v>
      </c>
      <c r="D530">
        <v>677</v>
      </c>
    </row>
    <row r="531" spans="1:4">
      <c r="A531">
        <v>7501083</v>
      </c>
      <c r="B531" t="s">
        <v>726</v>
      </c>
      <c r="C531" s="30">
        <v>46053</v>
      </c>
      <c r="D531">
        <v>1781</v>
      </c>
    </row>
    <row r="532" spans="1:4">
      <c r="A532">
        <v>6000188</v>
      </c>
      <c r="B532" t="s">
        <v>1204</v>
      </c>
      <c r="C532" s="30">
        <v>46053</v>
      </c>
      <c r="D532">
        <v>30</v>
      </c>
    </row>
    <row r="533" spans="1:4">
      <c r="A533">
        <v>6003077</v>
      </c>
      <c r="B533" t="s">
        <v>1056</v>
      </c>
      <c r="C533" s="30">
        <v>46053</v>
      </c>
      <c r="D533">
        <v>104</v>
      </c>
    </row>
    <row r="534" spans="1:4">
      <c r="A534">
        <v>6003069</v>
      </c>
      <c r="B534" t="s">
        <v>1059</v>
      </c>
      <c r="C534" s="30">
        <v>46053</v>
      </c>
      <c r="D534">
        <v>91</v>
      </c>
    </row>
    <row r="535" spans="1:4">
      <c r="A535">
        <v>6000124</v>
      </c>
      <c r="B535" t="s">
        <v>1202</v>
      </c>
      <c r="C535" s="30">
        <v>46053</v>
      </c>
      <c r="D535">
        <v>35</v>
      </c>
    </row>
    <row r="536" spans="1:4">
      <c r="A536">
        <v>6002978</v>
      </c>
      <c r="B536" t="s">
        <v>1051</v>
      </c>
      <c r="C536" s="30">
        <v>46053</v>
      </c>
      <c r="D536">
        <v>117</v>
      </c>
    </row>
    <row r="537" spans="1:4">
      <c r="A537">
        <v>6003113</v>
      </c>
      <c r="B537" t="s">
        <v>1052</v>
      </c>
      <c r="C537" s="30">
        <v>46053</v>
      </c>
      <c r="D537">
        <v>114</v>
      </c>
    </row>
    <row r="538" spans="1:4">
      <c r="A538">
        <v>6002093</v>
      </c>
      <c r="B538" t="s">
        <v>1200</v>
      </c>
      <c r="C538" s="30">
        <v>46053</v>
      </c>
      <c r="D538">
        <v>27</v>
      </c>
    </row>
    <row r="539" spans="1:4">
      <c r="A539">
        <v>6000186</v>
      </c>
      <c r="B539" t="s">
        <v>1203</v>
      </c>
      <c r="C539" s="30">
        <v>46053</v>
      </c>
      <c r="D539">
        <v>44</v>
      </c>
    </row>
    <row r="540" spans="1:4">
      <c r="A540">
        <v>7501085</v>
      </c>
      <c r="B540" t="s">
        <v>727</v>
      </c>
      <c r="C540" s="30">
        <v>46053</v>
      </c>
      <c r="D540">
        <v>1781</v>
      </c>
    </row>
    <row r="541" spans="1:4">
      <c r="A541">
        <v>7500477</v>
      </c>
      <c r="B541" t="s">
        <v>3157</v>
      </c>
      <c r="C541" s="30">
        <v>46053</v>
      </c>
      <c r="D541">
        <v>1781</v>
      </c>
    </row>
    <row r="542" spans="1:4">
      <c r="A542">
        <v>7500503</v>
      </c>
      <c r="B542" t="s">
        <v>713</v>
      </c>
      <c r="C542" s="30">
        <v>46053</v>
      </c>
      <c r="D542">
        <v>1781</v>
      </c>
    </row>
    <row r="543" spans="1:4">
      <c r="A543">
        <v>6002478</v>
      </c>
      <c r="B543" t="s">
        <v>950</v>
      </c>
      <c r="C543" s="30">
        <v>46053</v>
      </c>
      <c r="D543">
        <v>314</v>
      </c>
    </row>
    <row r="544" spans="1:4">
      <c r="A544">
        <v>7501084</v>
      </c>
      <c r="B544" t="s">
        <v>708</v>
      </c>
      <c r="C544" s="30">
        <v>46053</v>
      </c>
      <c r="D544">
        <v>1781</v>
      </c>
    </row>
    <row r="545" spans="1:4">
      <c r="A545">
        <v>7500512</v>
      </c>
      <c r="B545" t="s">
        <v>3156</v>
      </c>
      <c r="C545" s="30">
        <v>46053</v>
      </c>
      <c r="D545">
        <v>1781</v>
      </c>
    </row>
    <row r="546" spans="1:4">
      <c r="A546">
        <v>6002906</v>
      </c>
      <c r="B546" t="s">
        <v>1071</v>
      </c>
      <c r="C546" s="30">
        <v>46053</v>
      </c>
      <c r="D546">
        <v>74</v>
      </c>
    </row>
    <row r="547" spans="1:4">
      <c r="A547">
        <v>6003178</v>
      </c>
      <c r="B547" t="s">
        <v>1016</v>
      </c>
      <c r="C547" s="30">
        <v>46053</v>
      </c>
      <c r="D547">
        <v>163</v>
      </c>
    </row>
    <row r="548" spans="1:4">
      <c r="A548">
        <v>6003177</v>
      </c>
      <c r="B548" t="s">
        <v>1018</v>
      </c>
      <c r="C548" s="30">
        <v>46053</v>
      </c>
      <c r="D548">
        <v>163</v>
      </c>
    </row>
    <row r="549" spans="1:4">
      <c r="A549">
        <v>7500453</v>
      </c>
      <c r="B549" t="s">
        <v>783</v>
      </c>
      <c r="C549" s="30">
        <v>46053</v>
      </c>
      <c r="D549">
        <v>1240</v>
      </c>
    </row>
    <row r="550" spans="1:4">
      <c r="A550">
        <v>7500415</v>
      </c>
      <c r="B550" t="s">
        <v>784</v>
      </c>
      <c r="C550" s="30">
        <v>46053</v>
      </c>
      <c r="D550">
        <v>1240</v>
      </c>
    </row>
    <row r="551" spans="1:4">
      <c r="A551">
        <v>6508293</v>
      </c>
      <c r="B551" t="s">
        <v>561</v>
      </c>
      <c r="C551" s="30">
        <v>46053</v>
      </c>
      <c r="D551">
        <v>28990</v>
      </c>
    </row>
    <row r="552" spans="1:4">
      <c r="A552">
        <v>7500454</v>
      </c>
      <c r="B552" t="s">
        <v>823</v>
      </c>
      <c r="C552" s="30">
        <v>46053</v>
      </c>
      <c r="D552">
        <v>800</v>
      </c>
    </row>
    <row r="553" spans="1:4">
      <c r="A553">
        <v>7500545</v>
      </c>
      <c r="B553" t="s">
        <v>824</v>
      </c>
      <c r="C553" s="30">
        <v>46053</v>
      </c>
      <c r="D553">
        <v>800</v>
      </c>
    </row>
    <row r="554" spans="1:4">
      <c r="A554">
        <v>6003097</v>
      </c>
      <c r="B554" t="s">
        <v>775</v>
      </c>
      <c r="C554" s="30">
        <v>46053</v>
      </c>
      <c r="D554">
        <v>855</v>
      </c>
    </row>
    <row r="555" spans="1:4">
      <c r="A555">
        <v>6002401</v>
      </c>
      <c r="B555" t="s">
        <v>1085</v>
      </c>
      <c r="C555" s="30">
        <v>46053</v>
      </c>
      <c r="D555">
        <v>75</v>
      </c>
    </row>
    <row r="556" spans="1:4">
      <c r="A556">
        <v>6002600</v>
      </c>
      <c r="B556" t="s">
        <v>3155</v>
      </c>
      <c r="C556" s="30">
        <v>46053</v>
      </c>
      <c r="D556">
        <v>677</v>
      </c>
    </row>
    <row r="557" spans="1:4">
      <c r="A557">
        <v>7501086</v>
      </c>
      <c r="B557" t="s">
        <v>710</v>
      </c>
      <c r="C557" s="30">
        <v>46053</v>
      </c>
      <c r="D557">
        <v>1781</v>
      </c>
    </row>
    <row r="558" spans="1:4">
      <c r="A558">
        <v>6003087</v>
      </c>
      <c r="B558" t="s">
        <v>3154</v>
      </c>
      <c r="C558" s="30">
        <v>46053</v>
      </c>
      <c r="D558">
        <v>314</v>
      </c>
    </row>
    <row r="559" spans="1:4">
      <c r="A559">
        <v>6003263</v>
      </c>
      <c r="B559" t="s">
        <v>913</v>
      </c>
      <c r="C559" s="30">
        <v>46053</v>
      </c>
      <c r="D559">
        <v>314</v>
      </c>
    </row>
    <row r="560" spans="1:4">
      <c r="A560">
        <v>6002508</v>
      </c>
      <c r="B560" t="s">
        <v>939</v>
      </c>
      <c r="C560" s="30">
        <v>46053</v>
      </c>
      <c r="D560">
        <v>314</v>
      </c>
    </row>
    <row r="561" spans="1:4">
      <c r="A561">
        <v>6002234</v>
      </c>
      <c r="B561" t="s">
        <v>829</v>
      </c>
      <c r="C561" s="30">
        <v>46053</v>
      </c>
      <c r="D561">
        <v>723</v>
      </c>
    </row>
    <row r="562" spans="1:4">
      <c r="A562">
        <v>6002236</v>
      </c>
      <c r="B562" t="s">
        <v>830</v>
      </c>
      <c r="C562" s="30">
        <v>46053</v>
      </c>
      <c r="D562">
        <v>723</v>
      </c>
    </row>
    <row r="563" spans="1:4">
      <c r="A563">
        <v>6002491</v>
      </c>
      <c r="B563" t="s">
        <v>920</v>
      </c>
      <c r="C563" s="30">
        <v>46053</v>
      </c>
      <c r="D563">
        <v>314</v>
      </c>
    </row>
    <row r="564" spans="1:4">
      <c r="A564">
        <v>6002221</v>
      </c>
      <c r="B564" t="s">
        <v>888</v>
      </c>
      <c r="C564" s="30">
        <v>46053</v>
      </c>
      <c r="D564">
        <v>459</v>
      </c>
    </row>
    <row r="565" spans="1:4">
      <c r="A565">
        <v>6000666</v>
      </c>
      <c r="B565" t="s">
        <v>790</v>
      </c>
      <c r="C565" s="30">
        <v>46053</v>
      </c>
      <c r="D565">
        <v>1116</v>
      </c>
    </row>
    <row r="566" spans="1:4">
      <c r="A566">
        <v>6002220</v>
      </c>
      <c r="B566" t="s">
        <v>905</v>
      </c>
      <c r="C566" s="30">
        <v>46053</v>
      </c>
      <c r="D566">
        <v>522</v>
      </c>
    </row>
    <row r="567" spans="1:4">
      <c r="A567">
        <v>6002219</v>
      </c>
      <c r="B567" t="s">
        <v>891</v>
      </c>
      <c r="C567" s="30">
        <v>46053</v>
      </c>
      <c r="D567">
        <v>427</v>
      </c>
    </row>
    <row r="568" spans="1:4">
      <c r="A568">
        <v>6000195</v>
      </c>
      <c r="B568" t="s">
        <v>1206</v>
      </c>
      <c r="C568" s="30">
        <v>46053</v>
      </c>
      <c r="D568">
        <v>33</v>
      </c>
    </row>
    <row r="569" spans="1:4">
      <c r="A569">
        <v>6002217</v>
      </c>
      <c r="B569" t="s">
        <v>886</v>
      </c>
      <c r="C569" s="30">
        <v>46053</v>
      </c>
      <c r="D569">
        <v>427</v>
      </c>
    </row>
    <row r="570" spans="1:4">
      <c r="A570">
        <v>6000202</v>
      </c>
      <c r="B570" t="s">
        <v>1207</v>
      </c>
      <c r="C570" s="30">
        <v>46053</v>
      </c>
      <c r="D570">
        <v>63</v>
      </c>
    </row>
    <row r="571" spans="1:4">
      <c r="A571">
        <v>6000186</v>
      </c>
      <c r="B571" t="s">
        <v>1203</v>
      </c>
      <c r="C571" s="30">
        <v>46053</v>
      </c>
      <c r="D571">
        <v>33</v>
      </c>
    </row>
    <row r="572" spans="1:4">
      <c r="A572">
        <v>6002901</v>
      </c>
      <c r="B572" t="s">
        <v>1208</v>
      </c>
      <c r="C572" s="30">
        <v>46053</v>
      </c>
      <c r="D572">
        <v>33</v>
      </c>
    </row>
    <row r="573" spans="1:4">
      <c r="A573">
        <v>6003164</v>
      </c>
      <c r="B573" t="s">
        <v>1201</v>
      </c>
      <c r="C573" s="30">
        <v>46053</v>
      </c>
      <c r="D573">
        <v>33</v>
      </c>
    </row>
    <row r="574" spans="1:4">
      <c r="A574">
        <v>6002233</v>
      </c>
      <c r="B574" t="s">
        <v>826</v>
      </c>
      <c r="C574" s="30">
        <v>46053</v>
      </c>
      <c r="D574">
        <v>803</v>
      </c>
    </row>
    <row r="575" spans="1:4">
      <c r="A575">
        <v>6002093</v>
      </c>
      <c r="B575" t="s">
        <v>1200</v>
      </c>
      <c r="C575" s="30">
        <v>46053</v>
      </c>
      <c r="D575">
        <v>33</v>
      </c>
    </row>
    <row r="576" spans="1:4">
      <c r="A576">
        <v>6000063</v>
      </c>
      <c r="B576" t="s">
        <v>1116</v>
      </c>
      <c r="C576" s="30">
        <v>46053</v>
      </c>
      <c r="D576">
        <v>33</v>
      </c>
    </row>
    <row r="577" spans="1:4">
      <c r="A577">
        <v>6002216</v>
      </c>
      <c r="B577" t="s">
        <v>874</v>
      </c>
      <c r="C577" s="30">
        <v>46053</v>
      </c>
      <c r="D577">
        <v>483</v>
      </c>
    </row>
    <row r="578" spans="1:4">
      <c r="A578">
        <v>6000226</v>
      </c>
      <c r="B578" t="s">
        <v>1066</v>
      </c>
      <c r="C578" s="30">
        <v>46053</v>
      </c>
      <c r="D578">
        <v>83</v>
      </c>
    </row>
    <row r="579" spans="1:4">
      <c r="A579">
        <v>6002555</v>
      </c>
      <c r="B579" t="s">
        <v>1046</v>
      </c>
      <c r="C579" s="30">
        <v>46053</v>
      </c>
      <c r="D579">
        <v>120</v>
      </c>
    </row>
    <row r="580" spans="1:4">
      <c r="A580">
        <v>6001986</v>
      </c>
      <c r="B580" t="s">
        <v>1010</v>
      </c>
      <c r="C580" s="30">
        <v>46053</v>
      </c>
      <c r="D580">
        <v>159</v>
      </c>
    </row>
    <row r="581" spans="1:4">
      <c r="A581">
        <v>6002556</v>
      </c>
      <c r="B581" t="s">
        <v>1019</v>
      </c>
      <c r="C581" s="30">
        <v>46053</v>
      </c>
      <c r="D581">
        <v>173</v>
      </c>
    </row>
    <row r="582" spans="1:4">
      <c r="A582">
        <v>6001987</v>
      </c>
      <c r="B582" t="s">
        <v>979</v>
      </c>
      <c r="C582" s="30">
        <v>46053</v>
      </c>
      <c r="D582">
        <v>211</v>
      </c>
    </row>
    <row r="583" spans="1:4">
      <c r="A583">
        <v>6000225</v>
      </c>
      <c r="B583" t="s">
        <v>1057</v>
      </c>
      <c r="C583" s="30">
        <v>46053</v>
      </c>
      <c r="D583">
        <v>215</v>
      </c>
    </row>
    <row r="584" spans="1:4">
      <c r="A584">
        <v>6000064</v>
      </c>
      <c r="B584" t="s">
        <v>1093</v>
      </c>
      <c r="C584" s="30">
        <v>46053</v>
      </c>
      <c r="D584">
        <v>63</v>
      </c>
    </row>
    <row r="585" spans="1:4">
      <c r="A585">
        <v>6000063</v>
      </c>
      <c r="B585" t="s">
        <v>1116</v>
      </c>
      <c r="C585" s="30">
        <v>46053</v>
      </c>
      <c r="D585">
        <v>33</v>
      </c>
    </row>
    <row r="586" spans="1:4">
      <c r="A586">
        <v>6001880</v>
      </c>
      <c r="B586" t="s">
        <v>995</v>
      </c>
      <c r="C586" s="30">
        <v>46053</v>
      </c>
      <c r="D586">
        <v>192</v>
      </c>
    </row>
    <row r="587" spans="1:4">
      <c r="A587">
        <v>6002901</v>
      </c>
      <c r="B587" t="s">
        <v>1208</v>
      </c>
      <c r="C587" s="30">
        <v>46053</v>
      </c>
      <c r="D587">
        <v>33</v>
      </c>
    </row>
    <row r="588" spans="1:4">
      <c r="A588">
        <v>6003164</v>
      </c>
      <c r="B588" t="s">
        <v>1201</v>
      </c>
      <c r="C588" s="30">
        <v>46053</v>
      </c>
      <c r="D588">
        <v>33</v>
      </c>
    </row>
    <row r="589" spans="1:4">
      <c r="A589">
        <v>6002866</v>
      </c>
      <c r="B589" t="s">
        <v>1199</v>
      </c>
      <c r="C589" s="30">
        <v>46053</v>
      </c>
      <c r="D589">
        <v>33</v>
      </c>
    </row>
    <row r="590" spans="1:4">
      <c r="A590">
        <v>6002232</v>
      </c>
      <c r="B590" t="s">
        <v>842</v>
      </c>
      <c r="C590" s="30">
        <v>46053</v>
      </c>
      <c r="D590">
        <v>664</v>
      </c>
    </row>
    <row r="591" spans="1:4">
      <c r="A591">
        <v>6002223</v>
      </c>
      <c r="B591" t="s">
        <v>877</v>
      </c>
      <c r="C591" s="30">
        <v>46053</v>
      </c>
      <c r="D591">
        <v>459</v>
      </c>
    </row>
    <row r="592" spans="1:4">
      <c r="A592">
        <v>6003027</v>
      </c>
      <c r="B592" t="s">
        <v>1188</v>
      </c>
      <c r="C592" s="30">
        <v>46053</v>
      </c>
      <c r="D592">
        <v>2315</v>
      </c>
    </row>
    <row r="593" spans="1:4">
      <c r="A593">
        <v>6003324</v>
      </c>
      <c r="B593" t="s">
        <v>922</v>
      </c>
      <c r="C593" s="30">
        <v>46053</v>
      </c>
      <c r="D593">
        <v>314</v>
      </c>
    </row>
    <row r="594" spans="1:4">
      <c r="A594">
        <v>6003325</v>
      </c>
      <c r="B594" t="s">
        <v>929</v>
      </c>
      <c r="C594" s="30">
        <v>46053</v>
      </c>
      <c r="D594">
        <v>314</v>
      </c>
    </row>
    <row r="595" spans="1:4">
      <c r="A595">
        <v>6003310</v>
      </c>
      <c r="B595" t="s">
        <v>910</v>
      </c>
      <c r="C595" s="30">
        <v>46053</v>
      </c>
      <c r="D595">
        <v>314</v>
      </c>
    </row>
    <row r="596" spans="1:4">
      <c r="A596">
        <v>6003311</v>
      </c>
      <c r="B596" t="s">
        <v>921</v>
      </c>
      <c r="C596" s="30">
        <v>46053</v>
      </c>
      <c r="D596">
        <v>314</v>
      </c>
    </row>
    <row r="597" spans="1:4">
      <c r="A597">
        <v>6003312</v>
      </c>
      <c r="B597" t="s">
        <v>925</v>
      </c>
      <c r="C597" s="30">
        <v>46053</v>
      </c>
      <c r="D597">
        <v>314</v>
      </c>
    </row>
    <row r="598" spans="1:4">
      <c r="A598">
        <v>6003327</v>
      </c>
      <c r="B598" t="s">
        <v>923</v>
      </c>
      <c r="C598" s="30">
        <v>46053</v>
      </c>
      <c r="D598">
        <v>314</v>
      </c>
    </row>
    <row r="599" spans="1:4">
      <c r="A599">
        <v>6003332</v>
      </c>
      <c r="B599" t="s">
        <v>918</v>
      </c>
      <c r="C599" s="30">
        <v>46053</v>
      </c>
      <c r="D599">
        <v>314</v>
      </c>
    </row>
    <row r="600" spans="1:4">
      <c r="A600">
        <v>6003313</v>
      </c>
      <c r="B600" t="s">
        <v>935</v>
      </c>
      <c r="C600" s="30">
        <v>46053</v>
      </c>
      <c r="D600">
        <v>314</v>
      </c>
    </row>
    <row r="601" spans="1:4">
      <c r="A601">
        <v>6000629</v>
      </c>
      <c r="B601" t="s">
        <v>1197</v>
      </c>
      <c r="C601" s="30">
        <v>46053</v>
      </c>
      <c r="D601">
        <v>2666</v>
      </c>
    </row>
    <row r="602" spans="1:4">
      <c r="A602">
        <v>6002230</v>
      </c>
      <c r="B602" t="s">
        <v>837</v>
      </c>
      <c r="C602" s="30">
        <v>46053</v>
      </c>
      <c r="D602">
        <v>664</v>
      </c>
    </row>
    <row r="603" spans="1:4">
      <c r="A603">
        <v>6003164</v>
      </c>
      <c r="B603" t="s">
        <v>1201</v>
      </c>
      <c r="C603" s="30">
        <v>46053</v>
      </c>
      <c r="D603">
        <v>35</v>
      </c>
    </row>
    <row r="604" spans="1:4">
      <c r="A604">
        <v>6000063</v>
      </c>
      <c r="B604" t="s">
        <v>1116</v>
      </c>
      <c r="C604" s="30">
        <v>46053</v>
      </c>
      <c r="D604">
        <v>26</v>
      </c>
    </row>
    <row r="605" spans="1:4">
      <c r="A605">
        <v>6000708</v>
      </c>
      <c r="B605" t="s">
        <v>968</v>
      </c>
      <c r="C605" s="30">
        <v>46053</v>
      </c>
      <c r="D605">
        <v>237</v>
      </c>
    </row>
    <row r="606" spans="1:4">
      <c r="A606">
        <v>6000707</v>
      </c>
      <c r="B606" t="s">
        <v>967</v>
      </c>
      <c r="C606" s="30">
        <v>46053</v>
      </c>
      <c r="D606">
        <v>237</v>
      </c>
    </row>
    <row r="607" spans="1:4">
      <c r="A607">
        <v>6003026</v>
      </c>
      <c r="B607" t="s">
        <v>1187</v>
      </c>
      <c r="C607" s="30">
        <v>46053</v>
      </c>
      <c r="D607">
        <v>2260</v>
      </c>
    </row>
    <row r="608" spans="1:4">
      <c r="A608">
        <v>6000665</v>
      </c>
      <c r="B608" t="s">
        <v>792</v>
      </c>
      <c r="C608" s="30">
        <v>46053</v>
      </c>
      <c r="D608">
        <v>1116</v>
      </c>
    </row>
    <row r="609" spans="1:4">
      <c r="A609">
        <v>6002208</v>
      </c>
      <c r="B609" t="s">
        <v>856</v>
      </c>
      <c r="C609" s="30">
        <v>46053</v>
      </c>
      <c r="D609">
        <v>553</v>
      </c>
    </row>
    <row r="610" spans="1:4">
      <c r="A610">
        <v>6002229</v>
      </c>
      <c r="B610" t="s">
        <v>831</v>
      </c>
      <c r="C610" s="30">
        <v>46053</v>
      </c>
      <c r="D610">
        <v>740</v>
      </c>
    </row>
    <row r="611" spans="1:4">
      <c r="A611">
        <v>6002228</v>
      </c>
      <c r="B611" t="s">
        <v>846</v>
      </c>
      <c r="C611" s="30">
        <v>46053</v>
      </c>
      <c r="D611">
        <v>605</v>
      </c>
    </row>
    <row r="612" spans="1:4">
      <c r="A612">
        <v>6002225</v>
      </c>
      <c r="B612" t="s">
        <v>838</v>
      </c>
      <c r="C612" s="30">
        <v>46053</v>
      </c>
      <c r="D612">
        <v>675</v>
      </c>
    </row>
    <row r="613" spans="1:4">
      <c r="A613">
        <v>6002215</v>
      </c>
      <c r="B613" t="s">
        <v>853</v>
      </c>
      <c r="C613" s="30">
        <v>46053</v>
      </c>
      <c r="D613">
        <v>546</v>
      </c>
    </row>
    <row r="614" spans="1:4">
      <c r="A614">
        <v>6002226</v>
      </c>
      <c r="B614" t="s">
        <v>845</v>
      </c>
      <c r="C614" s="30">
        <v>46053</v>
      </c>
      <c r="D614">
        <v>605</v>
      </c>
    </row>
    <row r="615" spans="1:4">
      <c r="A615">
        <v>6002209</v>
      </c>
      <c r="B615" t="s">
        <v>869</v>
      </c>
      <c r="C615" s="30">
        <v>46053</v>
      </c>
      <c r="D615">
        <v>489</v>
      </c>
    </row>
    <row r="616" spans="1:4">
      <c r="A616">
        <v>6002213</v>
      </c>
      <c r="B616" t="s">
        <v>852</v>
      </c>
      <c r="C616" s="30">
        <v>46053</v>
      </c>
      <c r="D616">
        <v>546</v>
      </c>
    </row>
    <row r="617" spans="1:4">
      <c r="A617">
        <v>6002212</v>
      </c>
      <c r="B617" t="s">
        <v>843</v>
      </c>
      <c r="C617" s="30">
        <v>46053</v>
      </c>
      <c r="D617">
        <v>616</v>
      </c>
    </row>
    <row r="618" spans="1:4">
      <c r="A618">
        <v>6002211</v>
      </c>
      <c r="B618" t="s">
        <v>867</v>
      </c>
      <c r="C618" s="30">
        <v>46053</v>
      </c>
      <c r="D618">
        <v>489</v>
      </c>
    </row>
    <row r="619" spans="1:4">
      <c r="A619">
        <v>6000686</v>
      </c>
      <c r="B619" t="s">
        <v>1065</v>
      </c>
      <c r="C619" s="30">
        <v>46052</v>
      </c>
      <c r="D619">
        <v>129</v>
      </c>
    </row>
    <row r="620" spans="1:4">
      <c r="A620">
        <v>6000691</v>
      </c>
      <c r="B620" t="s">
        <v>822</v>
      </c>
      <c r="C620" s="30">
        <v>46052</v>
      </c>
      <c r="D620">
        <v>794</v>
      </c>
    </row>
    <row r="621" spans="1:4">
      <c r="A621">
        <v>6000771</v>
      </c>
      <c r="B621" t="s">
        <v>800</v>
      </c>
      <c r="C621" s="30">
        <v>46052</v>
      </c>
      <c r="D621">
        <v>1066</v>
      </c>
    </row>
    <row r="622" spans="1:4">
      <c r="A622">
        <v>6001767</v>
      </c>
      <c r="B622" t="s">
        <v>1045</v>
      </c>
      <c r="C622" s="30">
        <v>46052</v>
      </c>
      <c r="D622">
        <v>160</v>
      </c>
    </row>
    <row r="623" spans="1:4">
      <c r="A623">
        <v>6003006</v>
      </c>
      <c r="B623" t="s">
        <v>807</v>
      </c>
      <c r="C623" s="30">
        <v>46052</v>
      </c>
      <c r="D623">
        <v>1541</v>
      </c>
    </row>
    <row r="624" spans="1:4">
      <c r="A624">
        <v>6000688</v>
      </c>
      <c r="B624" t="s">
        <v>774</v>
      </c>
      <c r="C624" s="30">
        <v>46052</v>
      </c>
      <c r="D624">
        <v>1358</v>
      </c>
    </row>
    <row r="625" spans="1:4">
      <c r="A625">
        <v>6002688</v>
      </c>
      <c r="B625" t="s">
        <v>1044</v>
      </c>
      <c r="C625" s="30">
        <v>46052</v>
      </c>
      <c r="D625">
        <v>208</v>
      </c>
    </row>
    <row r="626" spans="1:4">
      <c r="A626">
        <v>6000689</v>
      </c>
      <c r="B626" t="s">
        <v>928</v>
      </c>
      <c r="C626" s="30">
        <v>46052</v>
      </c>
      <c r="D626">
        <v>394</v>
      </c>
    </row>
    <row r="627" spans="1:4">
      <c r="A627">
        <v>6000690</v>
      </c>
      <c r="B627" t="s">
        <v>865</v>
      </c>
      <c r="C627" s="30">
        <v>46052</v>
      </c>
      <c r="D627">
        <v>559</v>
      </c>
    </row>
    <row r="628" spans="1:4">
      <c r="A628">
        <v>6002100</v>
      </c>
      <c r="B628" t="s">
        <v>811</v>
      </c>
      <c r="C628" s="30">
        <v>46052</v>
      </c>
      <c r="D628">
        <v>848</v>
      </c>
    </row>
    <row r="629" spans="1:4">
      <c r="A629">
        <v>6000700</v>
      </c>
      <c r="B629" t="s">
        <v>855</v>
      </c>
      <c r="C629" s="30">
        <v>46052</v>
      </c>
      <c r="D629">
        <v>630</v>
      </c>
    </row>
    <row r="630" spans="1:4">
      <c r="A630">
        <v>6000687</v>
      </c>
      <c r="B630" t="s">
        <v>965</v>
      </c>
      <c r="C630" s="30">
        <v>46052</v>
      </c>
      <c r="D630">
        <v>297</v>
      </c>
    </row>
    <row r="631" spans="1:4">
      <c r="A631">
        <v>6501968</v>
      </c>
      <c r="B631" t="s">
        <v>1210</v>
      </c>
      <c r="C631" s="30">
        <v>46022</v>
      </c>
      <c r="D631">
        <v>25520</v>
      </c>
    </row>
    <row r="632" spans="1:4">
      <c r="A632">
        <v>6501927</v>
      </c>
      <c r="B632" t="s">
        <v>1211</v>
      </c>
      <c r="C632" s="30">
        <v>46022</v>
      </c>
      <c r="D632">
        <v>23000</v>
      </c>
    </row>
    <row r="633" spans="1:4">
      <c r="A633">
        <v>6002536</v>
      </c>
      <c r="B633" t="s">
        <v>1105</v>
      </c>
      <c r="C633" s="30">
        <v>46022</v>
      </c>
      <c r="D633">
        <v>44</v>
      </c>
    </row>
    <row r="634" spans="1:4">
      <c r="A634">
        <v>6001603</v>
      </c>
      <c r="B634" t="s">
        <v>1103</v>
      </c>
      <c r="C634" s="30">
        <v>46022</v>
      </c>
      <c r="D634">
        <v>44</v>
      </c>
    </row>
    <row r="635" spans="1:4">
      <c r="A635">
        <v>6001610</v>
      </c>
      <c r="B635" t="s">
        <v>1094</v>
      </c>
      <c r="C635" s="30">
        <v>46022</v>
      </c>
      <c r="D635">
        <v>57</v>
      </c>
    </row>
    <row r="636" spans="1:4">
      <c r="A636">
        <v>6506474</v>
      </c>
      <c r="B636" t="s">
        <v>1209</v>
      </c>
      <c r="C636" s="30">
        <v>46022</v>
      </c>
      <c r="D636">
        <v>26738</v>
      </c>
    </row>
    <row r="637" spans="1:4">
      <c r="A637">
        <v>6505810</v>
      </c>
      <c r="B637" t="s">
        <v>3158</v>
      </c>
      <c r="C637" s="30">
        <v>46022</v>
      </c>
      <c r="D637">
        <v>26738</v>
      </c>
    </row>
    <row r="638" spans="1:4">
      <c r="A638">
        <v>6002787</v>
      </c>
      <c r="B638" t="s">
        <v>948</v>
      </c>
      <c r="C638" s="30">
        <v>46022</v>
      </c>
      <c r="D638">
        <v>264</v>
      </c>
    </row>
    <row r="639" spans="1:4">
      <c r="A639">
        <v>6000629</v>
      </c>
      <c r="B639" t="s">
        <v>1197</v>
      </c>
      <c r="C639" s="30">
        <v>46022</v>
      </c>
      <c r="D639">
        <v>1960</v>
      </c>
    </row>
    <row r="640" spans="1:4">
      <c r="A640">
        <v>6003012</v>
      </c>
      <c r="B640" t="s">
        <v>744</v>
      </c>
      <c r="C640" s="30">
        <v>46022</v>
      </c>
      <c r="D640">
        <v>2315</v>
      </c>
    </row>
    <row r="641" spans="1:4">
      <c r="A641">
        <v>6003013</v>
      </c>
      <c r="B641" t="s">
        <v>1189</v>
      </c>
      <c r="C641" s="30">
        <v>46022</v>
      </c>
      <c r="D641">
        <v>2352</v>
      </c>
    </row>
    <row r="642" spans="1:4">
      <c r="A642">
        <v>6002526</v>
      </c>
      <c r="B642" t="s">
        <v>1191</v>
      </c>
      <c r="C642" s="30">
        <v>46022</v>
      </c>
      <c r="D642">
        <v>2481</v>
      </c>
    </row>
    <row r="643" spans="1:4">
      <c r="A643">
        <v>6001610</v>
      </c>
      <c r="B643" t="s">
        <v>1094</v>
      </c>
      <c r="C643" s="30">
        <v>46022</v>
      </c>
      <c r="D643">
        <v>138</v>
      </c>
    </row>
    <row r="644" spans="1:4">
      <c r="A644">
        <v>6508295</v>
      </c>
      <c r="B644" t="s">
        <v>547</v>
      </c>
      <c r="C644" s="30">
        <v>46022</v>
      </c>
      <c r="D644">
        <v>30990</v>
      </c>
    </row>
    <row r="645" spans="1:4">
      <c r="A645">
        <v>6508294</v>
      </c>
      <c r="B645" t="s">
        <v>543</v>
      </c>
      <c r="C645" s="30">
        <v>46022</v>
      </c>
      <c r="D645">
        <v>32990</v>
      </c>
    </row>
    <row r="646" spans="1:4">
      <c r="A646">
        <v>6508293</v>
      </c>
      <c r="B646" t="s">
        <v>561</v>
      </c>
      <c r="C646" s="30">
        <v>46022</v>
      </c>
      <c r="D646">
        <v>29990</v>
      </c>
    </row>
    <row r="647" spans="1:4">
      <c r="A647">
        <v>6000168</v>
      </c>
      <c r="B647" t="s">
        <v>1048</v>
      </c>
      <c r="C647" s="30">
        <v>46022</v>
      </c>
      <c r="D647">
        <v>132</v>
      </c>
    </row>
    <row r="648" spans="1:4">
      <c r="A648">
        <v>6003060</v>
      </c>
      <c r="B648" t="s">
        <v>1060</v>
      </c>
      <c r="C648" s="30">
        <v>46022</v>
      </c>
      <c r="D648">
        <v>91</v>
      </c>
    </row>
    <row r="649" spans="1:4">
      <c r="A649">
        <v>7500454</v>
      </c>
      <c r="B649" t="s">
        <v>3162</v>
      </c>
      <c r="C649" s="30">
        <v>46022</v>
      </c>
      <c r="D649">
        <v>800</v>
      </c>
    </row>
    <row r="650" spans="1:4">
      <c r="A650">
        <v>7500545</v>
      </c>
      <c r="B650" t="s">
        <v>824</v>
      </c>
      <c r="C650" s="30">
        <v>46022</v>
      </c>
      <c r="D650">
        <v>800</v>
      </c>
    </row>
    <row r="651" spans="1:4">
      <c r="A651">
        <v>6000630</v>
      </c>
      <c r="B651" t="s">
        <v>709</v>
      </c>
      <c r="C651" s="30">
        <v>46022</v>
      </c>
      <c r="D651">
        <v>2021</v>
      </c>
    </row>
    <row r="652" spans="1:4">
      <c r="A652">
        <v>7500415</v>
      </c>
      <c r="B652" t="s">
        <v>3160</v>
      </c>
      <c r="C652" s="30">
        <v>46022</v>
      </c>
      <c r="D652">
        <v>1240</v>
      </c>
    </row>
    <row r="653" spans="1:4">
      <c r="A653">
        <v>7500545</v>
      </c>
      <c r="B653" t="s">
        <v>824</v>
      </c>
      <c r="C653" s="30">
        <v>46022</v>
      </c>
      <c r="D653">
        <v>800</v>
      </c>
    </row>
    <row r="654" spans="1:4">
      <c r="A654">
        <v>7500415</v>
      </c>
      <c r="B654" t="s">
        <v>784</v>
      </c>
      <c r="C654" s="30">
        <v>46022</v>
      </c>
      <c r="D654">
        <v>1240</v>
      </c>
    </row>
    <row r="655" spans="1:4">
      <c r="A655">
        <v>7500453</v>
      </c>
      <c r="B655" t="s">
        <v>783</v>
      </c>
      <c r="C655" s="30">
        <v>46022</v>
      </c>
      <c r="D655">
        <v>1240</v>
      </c>
    </row>
    <row r="656" spans="1:4">
      <c r="A656">
        <v>6000632</v>
      </c>
      <c r="B656" t="s">
        <v>695</v>
      </c>
      <c r="C656" s="30">
        <v>46022</v>
      </c>
      <c r="D656">
        <v>1767</v>
      </c>
    </row>
    <row r="657" spans="1:4">
      <c r="A657">
        <v>6000619</v>
      </c>
      <c r="B657" t="s">
        <v>706</v>
      </c>
      <c r="C657" s="30">
        <v>46022</v>
      </c>
      <c r="D657">
        <v>1715</v>
      </c>
    </row>
    <row r="658" spans="1:4">
      <c r="A658">
        <v>6001728</v>
      </c>
      <c r="B658" t="s">
        <v>682</v>
      </c>
      <c r="C658" s="30">
        <v>46022</v>
      </c>
      <c r="D658">
        <v>2490</v>
      </c>
    </row>
    <row r="659" spans="1:4">
      <c r="A659">
        <v>6002200</v>
      </c>
      <c r="B659" t="s">
        <v>1190</v>
      </c>
      <c r="C659" s="30">
        <v>46022</v>
      </c>
      <c r="D659">
        <v>1660</v>
      </c>
    </row>
    <row r="660" spans="1:4">
      <c r="A660">
        <v>6509580</v>
      </c>
      <c r="B660" t="s">
        <v>1212</v>
      </c>
      <c r="C660" s="30">
        <v>46022</v>
      </c>
      <c r="D660">
        <v>23650</v>
      </c>
    </row>
    <row r="661" spans="1:4">
      <c r="A661">
        <v>6003011</v>
      </c>
      <c r="B661" t="s">
        <v>716</v>
      </c>
      <c r="C661" s="30">
        <v>46022</v>
      </c>
      <c r="D661">
        <v>2260</v>
      </c>
    </row>
    <row r="662" spans="1:4">
      <c r="A662">
        <v>6002958</v>
      </c>
      <c r="B662" t="s">
        <v>764</v>
      </c>
      <c r="C662" s="30">
        <v>46022</v>
      </c>
      <c r="D662">
        <v>2204</v>
      </c>
    </row>
    <row r="663" spans="1:4">
      <c r="A663">
        <v>7500453</v>
      </c>
      <c r="B663" t="s">
        <v>3161</v>
      </c>
      <c r="C663" s="30">
        <v>46022</v>
      </c>
      <c r="D663">
        <v>1240</v>
      </c>
    </row>
    <row r="664" spans="1:4">
      <c r="A664">
        <v>6000629</v>
      </c>
      <c r="B664" t="s">
        <v>1197</v>
      </c>
      <c r="C664" s="30">
        <v>46022</v>
      </c>
      <c r="D664">
        <v>2667</v>
      </c>
    </row>
    <row r="665" spans="1:4">
      <c r="A665">
        <v>6000788</v>
      </c>
      <c r="B665" t="s">
        <v>836</v>
      </c>
      <c r="C665" s="30">
        <v>46022</v>
      </c>
      <c r="D665">
        <v>724</v>
      </c>
    </row>
    <row r="666" spans="1:4">
      <c r="A666">
        <v>6002584</v>
      </c>
      <c r="B666" t="s">
        <v>866</v>
      </c>
      <c r="C666" s="30">
        <v>46022</v>
      </c>
      <c r="D666">
        <v>451</v>
      </c>
    </row>
    <row r="667" spans="1:4">
      <c r="A667">
        <v>6003331</v>
      </c>
      <c r="B667" t="s">
        <v>934</v>
      </c>
      <c r="C667" s="30">
        <v>46022</v>
      </c>
      <c r="D667">
        <v>314</v>
      </c>
    </row>
    <row r="668" spans="1:4">
      <c r="A668">
        <v>6001888</v>
      </c>
      <c r="B668" t="s">
        <v>1213</v>
      </c>
      <c r="C668" s="30">
        <v>46022</v>
      </c>
      <c r="D668">
        <v>33</v>
      </c>
    </row>
    <row r="669" spans="1:4">
      <c r="A669">
        <v>6000188</v>
      </c>
      <c r="B669" t="s">
        <v>1204</v>
      </c>
      <c r="C669" s="30">
        <v>46022</v>
      </c>
      <c r="D669">
        <v>33</v>
      </c>
    </row>
    <row r="670" spans="1:4">
      <c r="A670">
        <v>6002451</v>
      </c>
      <c r="B670" t="s">
        <v>961</v>
      </c>
      <c r="C670" s="30">
        <v>46022</v>
      </c>
      <c r="D670">
        <v>275</v>
      </c>
    </row>
    <row r="671" spans="1:4">
      <c r="A671">
        <v>6003095</v>
      </c>
      <c r="B671" t="s">
        <v>3159</v>
      </c>
      <c r="C671" s="30">
        <v>46022</v>
      </c>
      <c r="D671">
        <v>855</v>
      </c>
    </row>
    <row r="672" spans="1:4">
      <c r="A672">
        <v>6002633</v>
      </c>
      <c r="B672" t="s">
        <v>972</v>
      </c>
      <c r="C672" s="30">
        <v>46022</v>
      </c>
      <c r="D672">
        <v>245</v>
      </c>
    </row>
    <row r="673" spans="1:4">
      <c r="A673">
        <v>6509561</v>
      </c>
      <c r="B673" t="s">
        <v>1214</v>
      </c>
      <c r="C673" s="30">
        <v>46021</v>
      </c>
      <c r="D673">
        <v>26738</v>
      </c>
    </row>
    <row r="674" spans="1:4">
      <c r="A674">
        <v>8001398</v>
      </c>
      <c r="B674" t="s">
        <v>1081</v>
      </c>
      <c r="C674" s="30">
        <v>46021</v>
      </c>
      <c r="D674">
        <v>101</v>
      </c>
    </row>
    <row r="675" spans="1:4">
      <c r="A675">
        <v>6001812</v>
      </c>
      <c r="B675" t="s">
        <v>884</v>
      </c>
      <c r="C675" s="30">
        <v>46021</v>
      </c>
      <c r="D675">
        <v>420</v>
      </c>
    </row>
    <row r="676" spans="1:4">
      <c r="A676">
        <v>6001634</v>
      </c>
      <c r="B676" t="s">
        <v>885</v>
      </c>
      <c r="C676" s="30">
        <v>46021</v>
      </c>
      <c r="D676">
        <v>420</v>
      </c>
    </row>
    <row r="677" spans="1:4">
      <c r="A677">
        <v>6001868</v>
      </c>
      <c r="B677" t="s">
        <v>1002</v>
      </c>
      <c r="C677" s="30">
        <v>46021</v>
      </c>
      <c r="D677">
        <v>185</v>
      </c>
    </row>
    <row r="678" spans="1:4">
      <c r="A678">
        <v>6003223</v>
      </c>
      <c r="B678" t="s">
        <v>887</v>
      </c>
      <c r="C678" s="30">
        <v>46021</v>
      </c>
      <c r="D678">
        <v>424</v>
      </c>
    </row>
    <row r="679" spans="1:4">
      <c r="A679">
        <v>6002369</v>
      </c>
      <c r="B679" t="s">
        <v>893</v>
      </c>
      <c r="C679" s="30">
        <v>46021</v>
      </c>
      <c r="D679">
        <v>425</v>
      </c>
    </row>
    <row r="680" spans="1:4">
      <c r="A680">
        <v>6509570</v>
      </c>
      <c r="B680" t="s">
        <v>1215</v>
      </c>
      <c r="C680" s="30">
        <v>46021</v>
      </c>
      <c r="D680">
        <v>26738</v>
      </c>
    </row>
    <row r="681" spans="1:4">
      <c r="A681">
        <v>6001019</v>
      </c>
      <c r="B681" t="s">
        <v>966</v>
      </c>
      <c r="C681" s="30">
        <v>46017</v>
      </c>
      <c r="D681">
        <v>263</v>
      </c>
    </row>
    <row r="682" spans="1:4">
      <c r="A682">
        <v>6509879</v>
      </c>
      <c r="B682" t="s">
        <v>631</v>
      </c>
      <c r="C682" s="30">
        <v>46016</v>
      </c>
      <c r="D682">
        <v>24577</v>
      </c>
    </row>
    <row r="683" spans="1:4">
      <c r="A683">
        <v>6509884</v>
      </c>
      <c r="B683" t="s">
        <v>634</v>
      </c>
      <c r="C683" s="30">
        <v>46016</v>
      </c>
      <c r="D683">
        <v>25053</v>
      </c>
    </row>
    <row r="684" spans="1:4">
      <c r="A684">
        <v>6509878</v>
      </c>
      <c r="B684" t="s">
        <v>632</v>
      </c>
      <c r="C684" s="30">
        <v>46016</v>
      </c>
      <c r="D684">
        <v>25053</v>
      </c>
    </row>
    <row r="685" spans="1:4">
      <c r="A685">
        <v>6003088</v>
      </c>
      <c r="B685" t="s">
        <v>944</v>
      </c>
      <c r="C685" s="30">
        <v>46011</v>
      </c>
      <c r="D685">
        <v>296</v>
      </c>
    </row>
    <row r="686" spans="1:4">
      <c r="A686">
        <v>6003052</v>
      </c>
      <c r="B686" t="s">
        <v>523</v>
      </c>
      <c r="C686" s="30">
        <v>46010</v>
      </c>
      <c r="D686">
        <v>19450</v>
      </c>
    </row>
    <row r="687" spans="1:4">
      <c r="A687">
        <v>6001961</v>
      </c>
      <c r="B687" t="s">
        <v>835</v>
      </c>
      <c r="C687" s="30">
        <v>46001</v>
      </c>
      <c r="D687">
        <v>733</v>
      </c>
    </row>
    <row r="688" spans="1:4">
      <c r="A688">
        <v>6507678</v>
      </c>
      <c r="B688" t="s">
        <v>3166</v>
      </c>
      <c r="C688" s="30">
        <v>45991</v>
      </c>
      <c r="D688">
        <v>26381</v>
      </c>
    </row>
    <row r="689" spans="1:4">
      <c r="A689">
        <v>6508533</v>
      </c>
      <c r="B689" t="s">
        <v>3165</v>
      </c>
      <c r="C689" s="30">
        <v>45991</v>
      </c>
      <c r="D689">
        <v>30710</v>
      </c>
    </row>
    <row r="690" spans="1:4">
      <c r="A690">
        <v>6509572</v>
      </c>
      <c r="B690" t="s">
        <v>3164</v>
      </c>
      <c r="C690" s="30">
        <v>45991</v>
      </c>
      <c r="D690">
        <v>26738</v>
      </c>
    </row>
    <row r="691" spans="1:4">
      <c r="A691">
        <v>6504339</v>
      </c>
      <c r="B691" t="s">
        <v>3163</v>
      </c>
      <c r="C691" s="30">
        <v>45991</v>
      </c>
      <c r="D691">
        <v>26738</v>
      </c>
    </row>
    <row r="692" spans="1:4">
      <c r="A692">
        <v>6000765</v>
      </c>
      <c r="B692" t="s">
        <v>938</v>
      </c>
      <c r="C692" s="30">
        <v>45991</v>
      </c>
      <c r="D692">
        <v>395</v>
      </c>
    </row>
    <row r="693" spans="1:4">
      <c r="A693">
        <v>6001880</v>
      </c>
      <c r="B693" t="s">
        <v>995</v>
      </c>
      <c r="C693" s="30">
        <v>45986</v>
      </c>
      <c r="D693">
        <v>199</v>
      </c>
    </row>
    <row r="694" spans="1:4">
      <c r="A694">
        <v>6003012</v>
      </c>
      <c r="B694" t="s">
        <v>744</v>
      </c>
      <c r="C694" s="30">
        <v>45976</v>
      </c>
      <c r="D694">
        <v>1604</v>
      </c>
    </row>
    <row r="695" spans="1:4">
      <c r="A695">
        <v>6003011</v>
      </c>
      <c r="B695" t="s">
        <v>716</v>
      </c>
      <c r="C695" s="30">
        <v>45976</v>
      </c>
      <c r="D695">
        <v>1552</v>
      </c>
    </row>
    <row r="696" spans="1:4">
      <c r="A696">
        <v>6003027</v>
      </c>
      <c r="B696" t="s">
        <v>1188</v>
      </c>
      <c r="C696" s="30">
        <v>45976</v>
      </c>
      <c r="D696">
        <v>1604</v>
      </c>
    </row>
    <row r="697" spans="1:4">
      <c r="A697">
        <v>6001649</v>
      </c>
      <c r="B697" t="s">
        <v>747</v>
      </c>
      <c r="C697" s="30">
        <v>45976</v>
      </c>
      <c r="D697">
        <v>1660</v>
      </c>
    </row>
    <row r="698" spans="1:4">
      <c r="A698">
        <v>6003142</v>
      </c>
      <c r="B698" t="s">
        <v>750</v>
      </c>
      <c r="C698" s="30">
        <v>45976</v>
      </c>
      <c r="D698">
        <v>1604</v>
      </c>
    </row>
    <row r="699" spans="1:4">
      <c r="A699">
        <v>6003013</v>
      </c>
      <c r="B699" t="s">
        <v>1189</v>
      </c>
      <c r="C699" s="30">
        <v>45969</v>
      </c>
      <c r="D699">
        <v>1604</v>
      </c>
    </row>
    <row r="700" spans="1:4">
      <c r="A700">
        <v>6001987</v>
      </c>
      <c r="B700" t="s">
        <v>979</v>
      </c>
      <c r="C700" s="30">
        <v>45961</v>
      </c>
      <c r="D700">
        <v>234</v>
      </c>
    </row>
    <row r="701" spans="1:4">
      <c r="A701">
        <v>6509617</v>
      </c>
      <c r="B701" t="s">
        <v>1216</v>
      </c>
      <c r="C701" s="30">
        <v>45944</v>
      </c>
      <c r="D701">
        <v>44990</v>
      </c>
    </row>
    <row r="702" spans="1:4">
      <c r="A702">
        <v>6003026</v>
      </c>
      <c r="B702" t="s">
        <v>1187</v>
      </c>
      <c r="C702" s="30">
        <v>45934</v>
      </c>
      <c r="D702">
        <v>1552</v>
      </c>
    </row>
    <row r="703" spans="1:4">
      <c r="A703">
        <v>6002354</v>
      </c>
      <c r="B703" t="s">
        <v>983</v>
      </c>
      <c r="C703" s="30">
        <v>45932</v>
      </c>
      <c r="D703">
        <v>226</v>
      </c>
    </row>
    <row r="704" spans="1:4">
      <c r="A704">
        <v>6002140</v>
      </c>
      <c r="B704" t="s">
        <v>975</v>
      </c>
      <c r="C704" s="30">
        <v>45932</v>
      </c>
      <c r="D704">
        <v>226</v>
      </c>
    </row>
    <row r="705" spans="1:4">
      <c r="A705">
        <v>6001728</v>
      </c>
      <c r="B705" t="s">
        <v>682</v>
      </c>
      <c r="C705" s="30">
        <v>45929</v>
      </c>
      <c r="D705">
        <v>2264</v>
      </c>
    </row>
    <row r="706" spans="1:4">
      <c r="A706">
        <v>6002950</v>
      </c>
      <c r="B706" t="s">
        <v>1026</v>
      </c>
      <c r="C706" s="30">
        <v>45922</v>
      </c>
      <c r="D706">
        <v>158</v>
      </c>
    </row>
    <row r="707" spans="1:4">
      <c r="A707">
        <v>6000202</v>
      </c>
      <c r="B707" t="s">
        <v>1207</v>
      </c>
      <c r="C707" s="30">
        <v>45900</v>
      </c>
      <c r="D707">
        <v>63</v>
      </c>
    </row>
    <row r="708" spans="1:4">
      <c r="A708">
        <v>6000805</v>
      </c>
      <c r="B708" t="s">
        <v>1126</v>
      </c>
      <c r="C708" s="30">
        <v>45900</v>
      </c>
      <c r="D708">
        <v>28</v>
      </c>
    </row>
    <row r="709" spans="1:4">
      <c r="A709">
        <v>6002632</v>
      </c>
      <c r="B709" t="s">
        <v>1007</v>
      </c>
      <c r="C709" s="30">
        <v>45899</v>
      </c>
      <c r="D709">
        <v>190</v>
      </c>
    </row>
    <row r="710" spans="1:4">
      <c r="A710">
        <v>6003052</v>
      </c>
      <c r="B710" t="s">
        <v>523</v>
      </c>
      <c r="C710" s="30">
        <v>45889</v>
      </c>
      <c r="D710">
        <v>23200</v>
      </c>
    </row>
    <row r="711" spans="1:4">
      <c r="A711">
        <v>6505810</v>
      </c>
      <c r="B711" t="s">
        <v>3158</v>
      </c>
      <c r="C711" s="30">
        <v>45878</v>
      </c>
      <c r="D711">
        <v>26738</v>
      </c>
    </row>
    <row r="712" spans="1:4">
      <c r="A712">
        <v>6003011</v>
      </c>
      <c r="B712" t="s">
        <v>716</v>
      </c>
      <c r="C712" s="30">
        <v>45871</v>
      </c>
      <c r="D712">
        <v>1898</v>
      </c>
    </row>
    <row r="713" spans="1:4">
      <c r="A713">
        <v>6003012</v>
      </c>
      <c r="B713" t="s">
        <v>744</v>
      </c>
      <c r="C713" s="30">
        <v>45871</v>
      </c>
      <c r="D713">
        <v>1945</v>
      </c>
    </row>
    <row r="714" spans="1:4">
      <c r="A714">
        <v>6001688</v>
      </c>
      <c r="B714" t="s">
        <v>897</v>
      </c>
      <c r="C714" s="30">
        <v>45869</v>
      </c>
      <c r="D714">
        <v>420</v>
      </c>
    </row>
    <row r="715" spans="1:4">
      <c r="A715">
        <v>6003305</v>
      </c>
      <c r="B715" t="s">
        <v>1000</v>
      </c>
      <c r="C715" s="30">
        <v>45869</v>
      </c>
      <c r="D715">
        <v>178</v>
      </c>
    </row>
    <row r="716" spans="1:4">
      <c r="A716">
        <v>6003306</v>
      </c>
      <c r="B716" t="s">
        <v>991</v>
      </c>
      <c r="C716" s="30">
        <v>45869</v>
      </c>
      <c r="D716">
        <v>207</v>
      </c>
    </row>
    <row r="717" spans="1:4">
      <c r="A717">
        <v>6003304</v>
      </c>
      <c r="B717" t="s">
        <v>1001</v>
      </c>
      <c r="C717" s="30">
        <v>45869</v>
      </c>
      <c r="D717">
        <v>178</v>
      </c>
    </row>
    <row r="718" spans="1:4">
      <c r="A718">
        <v>6000208</v>
      </c>
      <c r="B718" t="s">
        <v>3167</v>
      </c>
      <c r="C718" s="30">
        <v>45869</v>
      </c>
      <c r="D718">
        <v>63</v>
      </c>
    </row>
    <row r="719" spans="1:4">
      <c r="A719">
        <v>6003307</v>
      </c>
      <c r="B719" t="s">
        <v>993</v>
      </c>
      <c r="C719" s="30">
        <v>45869</v>
      </c>
      <c r="D719">
        <v>207</v>
      </c>
    </row>
    <row r="720" spans="1:4">
      <c r="A720">
        <v>6000188</v>
      </c>
      <c r="B720" t="s">
        <v>1204</v>
      </c>
      <c r="C720" s="30">
        <v>45869</v>
      </c>
      <c r="D720">
        <v>33</v>
      </c>
    </row>
    <row r="721" spans="1:4">
      <c r="A721">
        <v>6000115</v>
      </c>
      <c r="B721" t="s">
        <v>999</v>
      </c>
      <c r="C721" s="30">
        <v>45869</v>
      </c>
      <c r="D721">
        <v>234</v>
      </c>
    </row>
    <row r="722" spans="1:4">
      <c r="A722">
        <v>6000186</v>
      </c>
      <c r="B722" t="s">
        <v>1203</v>
      </c>
      <c r="C722" s="30">
        <v>45869</v>
      </c>
      <c r="D722">
        <v>33</v>
      </c>
    </row>
    <row r="723" spans="1:4">
      <c r="A723">
        <v>6000734</v>
      </c>
      <c r="B723" t="s">
        <v>694</v>
      </c>
      <c r="C723" s="30">
        <v>45868</v>
      </c>
      <c r="D723">
        <v>1958</v>
      </c>
    </row>
    <row r="724" spans="1:4">
      <c r="A724">
        <v>6000753</v>
      </c>
      <c r="B724" t="s">
        <v>927</v>
      </c>
      <c r="C724" s="30">
        <v>45868</v>
      </c>
      <c r="D724">
        <v>324</v>
      </c>
    </row>
    <row r="725" spans="1:4">
      <c r="A725">
        <v>6000753</v>
      </c>
      <c r="B725" t="s">
        <v>927</v>
      </c>
      <c r="C725" s="30">
        <v>45868</v>
      </c>
      <c r="D725">
        <v>348</v>
      </c>
    </row>
    <row r="726" spans="1:4">
      <c r="A726">
        <v>6001019</v>
      </c>
      <c r="B726" t="s">
        <v>966</v>
      </c>
      <c r="C726" s="30">
        <v>45853</v>
      </c>
      <c r="D726">
        <v>307</v>
      </c>
    </row>
    <row r="727" spans="1:4">
      <c r="A727">
        <v>6505810</v>
      </c>
      <c r="B727" t="s">
        <v>3158</v>
      </c>
      <c r="C727" s="30">
        <v>45839</v>
      </c>
      <c r="D727">
        <v>25738</v>
      </c>
    </row>
    <row r="728" spans="1:4">
      <c r="A728">
        <v>6002157</v>
      </c>
      <c r="B728" t="s">
        <v>973</v>
      </c>
      <c r="C728" s="30">
        <v>45838</v>
      </c>
      <c r="D728">
        <v>248</v>
      </c>
    </row>
    <row r="729" spans="1:4">
      <c r="A729">
        <v>6003289001</v>
      </c>
      <c r="B729" t="s">
        <v>2189</v>
      </c>
      <c r="C729" s="30">
        <v>45838</v>
      </c>
      <c r="D729">
        <v>61</v>
      </c>
    </row>
    <row r="730" spans="1:4">
      <c r="A730">
        <v>6002706</v>
      </c>
      <c r="B730" t="s">
        <v>889</v>
      </c>
      <c r="C730" s="30">
        <v>45812</v>
      </c>
      <c r="D730">
        <v>465</v>
      </c>
    </row>
    <row r="731" spans="1:4">
      <c r="A731">
        <v>6000124</v>
      </c>
      <c r="B731" t="s">
        <v>1202</v>
      </c>
      <c r="C731" s="30">
        <v>45812</v>
      </c>
      <c r="D731">
        <v>32</v>
      </c>
    </row>
    <row r="732" spans="1:4">
      <c r="A732">
        <v>6002978</v>
      </c>
      <c r="B732" t="s">
        <v>1051</v>
      </c>
      <c r="C732" s="30">
        <v>45808</v>
      </c>
      <c r="D732">
        <v>108</v>
      </c>
    </row>
    <row r="733" spans="1:4">
      <c r="A733">
        <v>6002219</v>
      </c>
      <c r="B733" t="s">
        <v>891</v>
      </c>
      <c r="C733" s="30">
        <v>45807</v>
      </c>
      <c r="D733">
        <v>363</v>
      </c>
    </row>
    <row r="734" spans="1:4">
      <c r="A734">
        <v>6002220</v>
      </c>
      <c r="B734" t="s">
        <v>905</v>
      </c>
      <c r="C734" s="30">
        <v>45807</v>
      </c>
      <c r="D734">
        <v>512</v>
      </c>
    </row>
    <row r="735" spans="1:4">
      <c r="A735">
        <v>6002212</v>
      </c>
      <c r="B735" t="s">
        <v>843</v>
      </c>
      <c r="C735" s="30">
        <v>45807</v>
      </c>
      <c r="D735">
        <v>598</v>
      </c>
    </row>
    <row r="736" spans="1:4">
      <c r="A736">
        <v>6002213</v>
      </c>
      <c r="B736" t="s">
        <v>852</v>
      </c>
      <c r="C736" s="30">
        <v>45807</v>
      </c>
      <c r="D736">
        <v>464</v>
      </c>
    </row>
    <row r="737" spans="1:4">
      <c r="A737">
        <v>6002226</v>
      </c>
      <c r="B737" t="s">
        <v>845</v>
      </c>
      <c r="C737" s="30">
        <v>45807</v>
      </c>
      <c r="D737">
        <v>531</v>
      </c>
    </row>
    <row r="738" spans="1:4">
      <c r="A738">
        <v>6002211</v>
      </c>
      <c r="B738" t="s">
        <v>867</v>
      </c>
      <c r="C738" s="30">
        <v>45807</v>
      </c>
      <c r="D738">
        <v>427</v>
      </c>
    </row>
    <row r="739" spans="1:4">
      <c r="A739">
        <v>6002228</v>
      </c>
      <c r="B739" t="s">
        <v>846</v>
      </c>
      <c r="C739" s="30">
        <v>45807</v>
      </c>
      <c r="D739">
        <v>531</v>
      </c>
    </row>
    <row r="740" spans="1:4">
      <c r="A740">
        <v>6002229</v>
      </c>
      <c r="B740" t="s">
        <v>831</v>
      </c>
      <c r="C740" s="30">
        <v>45807</v>
      </c>
      <c r="D740">
        <v>690</v>
      </c>
    </row>
    <row r="741" spans="1:4">
      <c r="A741">
        <v>6002209</v>
      </c>
      <c r="B741" t="s">
        <v>869</v>
      </c>
      <c r="C741" s="30">
        <v>45807</v>
      </c>
      <c r="D741">
        <v>427</v>
      </c>
    </row>
    <row r="742" spans="1:4">
      <c r="A742">
        <v>6002208</v>
      </c>
      <c r="B742" t="s">
        <v>856</v>
      </c>
      <c r="C742" s="30">
        <v>45807</v>
      </c>
      <c r="D742">
        <v>552</v>
      </c>
    </row>
    <row r="743" spans="1:4">
      <c r="A743">
        <v>6002230</v>
      </c>
      <c r="B743" t="s">
        <v>837</v>
      </c>
      <c r="C743" s="30">
        <v>45807</v>
      </c>
      <c r="D743">
        <v>582</v>
      </c>
    </row>
    <row r="744" spans="1:4">
      <c r="A744">
        <v>6002232</v>
      </c>
      <c r="B744" t="s">
        <v>842</v>
      </c>
      <c r="C744" s="30">
        <v>45807</v>
      </c>
      <c r="D744">
        <v>582</v>
      </c>
    </row>
    <row r="745" spans="1:4">
      <c r="A745">
        <v>6002233</v>
      </c>
      <c r="B745" t="s">
        <v>826</v>
      </c>
      <c r="C745" s="30">
        <v>45807</v>
      </c>
      <c r="D745">
        <v>755</v>
      </c>
    </row>
    <row r="746" spans="1:4">
      <c r="A746">
        <v>6002215</v>
      </c>
      <c r="B746" t="s">
        <v>853</v>
      </c>
      <c r="C746" s="30">
        <v>45807</v>
      </c>
      <c r="D746">
        <v>464</v>
      </c>
    </row>
    <row r="747" spans="1:4">
      <c r="A747">
        <v>6002236</v>
      </c>
      <c r="B747" t="s">
        <v>830</v>
      </c>
      <c r="C747" s="30">
        <v>45807</v>
      </c>
      <c r="D747">
        <v>638</v>
      </c>
    </row>
    <row r="748" spans="1:4">
      <c r="A748">
        <v>6002234</v>
      </c>
      <c r="B748" t="s">
        <v>829</v>
      </c>
      <c r="C748" s="30">
        <v>45807</v>
      </c>
      <c r="D748">
        <v>638</v>
      </c>
    </row>
    <row r="749" spans="1:4">
      <c r="A749">
        <v>6002216</v>
      </c>
      <c r="B749" t="s">
        <v>874</v>
      </c>
      <c r="C749" s="30">
        <v>45807</v>
      </c>
      <c r="D749">
        <v>512</v>
      </c>
    </row>
    <row r="750" spans="1:4">
      <c r="A750">
        <v>6002217</v>
      </c>
      <c r="B750" t="s">
        <v>886</v>
      </c>
      <c r="C750" s="30">
        <v>45807</v>
      </c>
      <c r="D750">
        <v>363</v>
      </c>
    </row>
    <row r="751" spans="1:4">
      <c r="A751">
        <v>6002223</v>
      </c>
      <c r="B751" t="s">
        <v>877</v>
      </c>
      <c r="C751" s="30">
        <v>45807</v>
      </c>
      <c r="D751">
        <v>397</v>
      </c>
    </row>
    <row r="752" spans="1:4">
      <c r="A752">
        <v>6002221</v>
      </c>
      <c r="B752" t="s">
        <v>888</v>
      </c>
      <c r="C752" s="30">
        <v>45807</v>
      </c>
      <c r="D752">
        <v>397</v>
      </c>
    </row>
    <row r="753" spans="1:4">
      <c r="A753">
        <v>6003360</v>
      </c>
      <c r="B753" t="s">
        <v>2208</v>
      </c>
      <c r="C753" s="30">
        <v>45807</v>
      </c>
      <c r="D753">
        <v>361</v>
      </c>
    </row>
    <row r="754" spans="1:4">
      <c r="A754">
        <v>6002225</v>
      </c>
      <c r="B754" t="s">
        <v>838</v>
      </c>
      <c r="C754" s="30">
        <v>45807</v>
      </c>
      <c r="D754">
        <v>658</v>
      </c>
    </row>
    <row r="755" spans="1:4">
      <c r="A755">
        <v>6001990</v>
      </c>
      <c r="B755" t="s">
        <v>941</v>
      </c>
      <c r="C755" s="30">
        <v>45784</v>
      </c>
      <c r="D755">
        <v>395</v>
      </c>
    </row>
    <row r="756" spans="1:4">
      <c r="A756">
        <v>6000762</v>
      </c>
      <c r="B756" t="s">
        <v>937</v>
      </c>
      <c r="C756" s="30">
        <v>45784</v>
      </c>
      <c r="D756">
        <v>395</v>
      </c>
    </row>
    <row r="757" spans="1:4">
      <c r="A757">
        <v>6000764</v>
      </c>
      <c r="B757" t="s">
        <v>930</v>
      </c>
      <c r="C757" s="30">
        <v>45784</v>
      </c>
      <c r="D757">
        <v>395</v>
      </c>
    </row>
    <row r="758" spans="1:4">
      <c r="A758">
        <v>6000773</v>
      </c>
      <c r="B758" t="s">
        <v>932</v>
      </c>
      <c r="C758" s="30">
        <v>45784</v>
      </c>
      <c r="D758">
        <v>395</v>
      </c>
    </row>
    <row r="759" spans="1:4">
      <c r="A759">
        <v>6002690</v>
      </c>
      <c r="B759" t="s">
        <v>942</v>
      </c>
      <c r="C759" s="30">
        <v>45784</v>
      </c>
      <c r="D759">
        <v>395</v>
      </c>
    </row>
    <row r="760" spans="1:4">
      <c r="A760">
        <v>6000766</v>
      </c>
      <c r="B760" t="s">
        <v>933</v>
      </c>
      <c r="C760" s="30">
        <v>45784</v>
      </c>
      <c r="D760">
        <v>395</v>
      </c>
    </row>
    <row r="761" spans="1:4">
      <c r="A761">
        <v>6000295</v>
      </c>
      <c r="B761" t="s">
        <v>976</v>
      </c>
      <c r="C761" s="30">
        <v>45780</v>
      </c>
      <c r="D761">
        <v>237</v>
      </c>
    </row>
    <row r="762" spans="1:4">
      <c r="A762">
        <v>6003052</v>
      </c>
      <c r="B762" t="s">
        <v>523</v>
      </c>
      <c r="C762" s="30">
        <v>45778</v>
      </c>
      <c r="D762">
        <v>21450</v>
      </c>
    </row>
    <row r="763" spans="1:4">
      <c r="A763">
        <v>6003223</v>
      </c>
      <c r="B763" t="s">
        <v>887</v>
      </c>
      <c r="C763" s="30">
        <v>45777</v>
      </c>
      <c r="D763">
        <v>391</v>
      </c>
    </row>
    <row r="764" spans="1:4">
      <c r="A764">
        <v>6002134</v>
      </c>
      <c r="B764" t="s">
        <v>876</v>
      </c>
      <c r="C764" s="30">
        <v>45777</v>
      </c>
      <c r="D764">
        <v>431</v>
      </c>
    </row>
    <row r="765" spans="1:4">
      <c r="A765">
        <v>7501068</v>
      </c>
      <c r="B765" t="s">
        <v>474</v>
      </c>
      <c r="C765" s="30">
        <v>45777</v>
      </c>
      <c r="D765">
        <v>31362</v>
      </c>
    </row>
    <row r="766" spans="1:4">
      <c r="A766">
        <v>7501030</v>
      </c>
      <c r="B766" t="s">
        <v>457</v>
      </c>
      <c r="C766" s="30">
        <v>45777</v>
      </c>
      <c r="D766">
        <v>31362</v>
      </c>
    </row>
    <row r="767" spans="1:4">
      <c r="A767">
        <v>6002140</v>
      </c>
      <c r="B767" t="s">
        <v>975</v>
      </c>
      <c r="C767" s="30">
        <v>45762</v>
      </c>
      <c r="D767">
        <v>217</v>
      </c>
    </row>
    <row r="768" spans="1:4">
      <c r="A768">
        <v>6002295</v>
      </c>
      <c r="B768" t="s">
        <v>987</v>
      </c>
      <c r="C768" s="30">
        <v>45762</v>
      </c>
      <c r="D768">
        <v>217</v>
      </c>
    </row>
    <row r="769" spans="1:4">
      <c r="A769">
        <v>6002699</v>
      </c>
      <c r="B769" t="s">
        <v>982</v>
      </c>
      <c r="C769" s="30">
        <v>45762</v>
      </c>
      <c r="D769">
        <v>217</v>
      </c>
    </row>
    <row r="770" spans="1:4">
      <c r="A770">
        <v>6002634</v>
      </c>
      <c r="B770" t="s">
        <v>978</v>
      </c>
      <c r="C770" s="30">
        <v>45762</v>
      </c>
      <c r="D770">
        <v>217</v>
      </c>
    </row>
    <row r="771" spans="1:4">
      <c r="A771">
        <v>6002354</v>
      </c>
      <c r="B771" t="s">
        <v>983</v>
      </c>
      <c r="C771" s="30">
        <v>45762</v>
      </c>
      <c r="D771">
        <v>217</v>
      </c>
    </row>
    <row r="772" spans="1:4">
      <c r="A772">
        <v>6000774</v>
      </c>
      <c r="B772" t="s">
        <v>868</v>
      </c>
      <c r="C772" s="30">
        <v>45761</v>
      </c>
      <c r="D772">
        <v>508</v>
      </c>
    </row>
    <row r="773" spans="1:4">
      <c r="A773">
        <v>6000168</v>
      </c>
      <c r="B773" t="s">
        <v>1048</v>
      </c>
      <c r="C773" s="30">
        <v>45749</v>
      </c>
      <c r="D773">
        <v>122</v>
      </c>
    </row>
    <row r="774" spans="1:4">
      <c r="A774">
        <v>6003052</v>
      </c>
      <c r="B774" t="s">
        <v>523</v>
      </c>
      <c r="C774" s="30">
        <v>45748</v>
      </c>
      <c r="D774">
        <v>20650</v>
      </c>
    </row>
    <row r="775" spans="1:4">
      <c r="A775">
        <v>6000805</v>
      </c>
      <c r="B775" t="s">
        <v>1126</v>
      </c>
      <c r="C775" s="30">
        <v>45746</v>
      </c>
      <c r="D775">
        <v>28</v>
      </c>
    </row>
    <row r="776" spans="1:4">
      <c r="A776">
        <v>6002354</v>
      </c>
      <c r="B776" t="s">
        <v>983</v>
      </c>
      <c r="C776" s="30">
        <v>45745</v>
      </c>
      <c r="D776">
        <v>217</v>
      </c>
    </row>
    <row r="777" spans="1:4">
      <c r="A777">
        <v>6002699</v>
      </c>
      <c r="B777" t="s">
        <v>3169</v>
      </c>
      <c r="C777" s="30">
        <v>45745</v>
      </c>
      <c r="D777">
        <v>217</v>
      </c>
    </row>
    <row r="778" spans="1:4">
      <c r="A778">
        <v>6002140</v>
      </c>
      <c r="B778" t="s">
        <v>3168</v>
      </c>
      <c r="C778" s="30">
        <v>45745</v>
      </c>
      <c r="D778">
        <v>217</v>
      </c>
    </row>
    <row r="779" spans="1:4">
      <c r="A779">
        <v>6002295</v>
      </c>
      <c r="B779" t="s">
        <v>987</v>
      </c>
      <c r="C779" s="30">
        <v>45745</v>
      </c>
      <c r="D779">
        <v>217</v>
      </c>
    </row>
    <row r="780" spans="1:4">
      <c r="A780">
        <v>6002634</v>
      </c>
      <c r="B780" t="s">
        <v>978</v>
      </c>
      <c r="C780" s="30">
        <v>45745</v>
      </c>
      <c r="D780">
        <v>217</v>
      </c>
    </row>
    <row r="781" spans="1:4">
      <c r="A781">
        <v>6002866</v>
      </c>
      <c r="B781" t="s">
        <v>1199</v>
      </c>
      <c r="C781" s="30">
        <v>45732</v>
      </c>
      <c r="D781">
        <v>25</v>
      </c>
    </row>
    <row r="782" spans="1:4">
      <c r="A782">
        <v>6002950</v>
      </c>
      <c r="B782" t="s">
        <v>1026</v>
      </c>
      <c r="C782" s="30">
        <v>45729</v>
      </c>
      <c r="D782">
        <v>146</v>
      </c>
    </row>
    <row r="783" spans="1:4">
      <c r="A783">
        <v>6000064</v>
      </c>
      <c r="B783" t="s">
        <v>1093</v>
      </c>
      <c r="C783" s="30">
        <v>45726</v>
      </c>
      <c r="D783">
        <v>56</v>
      </c>
    </row>
    <row r="784" spans="1:4">
      <c r="A784">
        <v>6000063</v>
      </c>
      <c r="B784" t="s">
        <v>1116</v>
      </c>
      <c r="C784" s="30">
        <v>45726</v>
      </c>
      <c r="D784">
        <v>28</v>
      </c>
    </row>
    <row r="785" spans="1:4">
      <c r="A785">
        <v>6002555</v>
      </c>
      <c r="B785" t="s">
        <v>1046</v>
      </c>
      <c r="C785" s="30">
        <v>45725</v>
      </c>
      <c r="D785">
        <v>116</v>
      </c>
    </row>
    <row r="786" spans="1:4">
      <c r="A786">
        <v>6003077</v>
      </c>
      <c r="B786" t="s">
        <v>1056</v>
      </c>
      <c r="C786" s="30">
        <v>45724</v>
      </c>
      <c r="D786">
        <v>96</v>
      </c>
    </row>
    <row r="787" spans="1:4">
      <c r="A787">
        <v>6003069</v>
      </c>
      <c r="B787" t="s">
        <v>1059</v>
      </c>
      <c r="C787" s="30">
        <v>45724</v>
      </c>
      <c r="D787">
        <v>84</v>
      </c>
    </row>
    <row r="788" spans="1:4">
      <c r="A788">
        <v>6002093</v>
      </c>
      <c r="B788" t="s">
        <v>1200</v>
      </c>
      <c r="C788" s="30">
        <v>45723</v>
      </c>
      <c r="D788">
        <v>25</v>
      </c>
    </row>
    <row r="789" spans="1:4">
      <c r="A789">
        <v>6003164</v>
      </c>
      <c r="B789" t="s">
        <v>1201</v>
      </c>
      <c r="C789" s="30">
        <v>45723</v>
      </c>
      <c r="D789">
        <v>25</v>
      </c>
    </row>
    <row r="790" spans="1:4">
      <c r="A790">
        <v>6003060</v>
      </c>
      <c r="B790" t="s">
        <v>1060</v>
      </c>
      <c r="C790" s="30">
        <v>45723</v>
      </c>
      <c r="D790">
        <v>84</v>
      </c>
    </row>
    <row r="791" spans="1:4">
      <c r="A791">
        <v>6000124</v>
      </c>
      <c r="B791" t="s">
        <v>3170</v>
      </c>
      <c r="C791" s="30">
        <v>45719</v>
      </c>
      <c r="D791">
        <v>32</v>
      </c>
    </row>
    <row r="792" spans="1:4">
      <c r="A792">
        <v>6003180</v>
      </c>
      <c r="B792" t="s">
        <v>969</v>
      </c>
      <c r="C792" s="30">
        <v>45716</v>
      </c>
      <c r="D792">
        <v>221</v>
      </c>
    </row>
    <row r="793" spans="1:4">
      <c r="A793">
        <v>7500454</v>
      </c>
      <c r="B793" t="s">
        <v>3162</v>
      </c>
      <c r="C793" s="30">
        <v>45716</v>
      </c>
      <c r="D793">
        <v>800</v>
      </c>
    </row>
    <row r="794" spans="1:4">
      <c r="A794">
        <v>7500415</v>
      </c>
      <c r="B794" t="s">
        <v>3160</v>
      </c>
      <c r="C794" s="30">
        <v>45716</v>
      </c>
      <c r="D794">
        <v>1240</v>
      </c>
    </row>
    <row r="795" spans="1:4">
      <c r="A795">
        <v>7500453</v>
      </c>
      <c r="B795" t="s">
        <v>3161</v>
      </c>
      <c r="C795" s="30">
        <v>45716</v>
      </c>
      <c r="D795">
        <v>1240</v>
      </c>
    </row>
    <row r="796" spans="1:4">
      <c r="A796">
        <v>6003179</v>
      </c>
      <c r="B796" t="s">
        <v>970</v>
      </c>
      <c r="C796" s="30">
        <v>45716</v>
      </c>
      <c r="D796">
        <v>221</v>
      </c>
    </row>
    <row r="797" spans="1:4">
      <c r="A797">
        <v>6003178</v>
      </c>
      <c r="B797" t="s">
        <v>1016</v>
      </c>
      <c r="C797" s="30">
        <v>45716</v>
      </c>
      <c r="D797">
        <v>150</v>
      </c>
    </row>
    <row r="798" spans="1:4">
      <c r="A798">
        <v>6003177</v>
      </c>
      <c r="B798" t="s">
        <v>1018</v>
      </c>
      <c r="C798" s="30">
        <v>45716</v>
      </c>
      <c r="D798">
        <v>150</v>
      </c>
    </row>
    <row r="799" spans="1:4">
      <c r="A799">
        <v>6002157</v>
      </c>
      <c r="B799" t="s">
        <v>973</v>
      </c>
      <c r="C799" s="30">
        <v>45716</v>
      </c>
      <c r="D799">
        <v>230</v>
      </c>
    </row>
    <row r="800" spans="1:4">
      <c r="A800">
        <v>7500663</v>
      </c>
      <c r="B800" t="s">
        <v>707</v>
      </c>
      <c r="C800" s="30">
        <v>45716</v>
      </c>
      <c r="D800">
        <v>1680</v>
      </c>
    </row>
    <row r="801" spans="1:4">
      <c r="A801">
        <v>7500482</v>
      </c>
      <c r="B801" t="s">
        <v>711</v>
      </c>
      <c r="C801" s="30">
        <v>45716</v>
      </c>
      <c r="D801">
        <v>1680</v>
      </c>
    </row>
    <row r="802" spans="1:4">
      <c r="A802">
        <v>7500449</v>
      </c>
      <c r="B802" t="s">
        <v>3148</v>
      </c>
      <c r="C802" s="30">
        <v>45716</v>
      </c>
      <c r="D802">
        <v>829</v>
      </c>
    </row>
    <row r="803" spans="1:4">
      <c r="A803">
        <v>6003062</v>
      </c>
      <c r="B803" t="s">
        <v>1083</v>
      </c>
      <c r="C803" s="30">
        <v>45716</v>
      </c>
      <c r="D803">
        <v>68</v>
      </c>
    </row>
    <row r="804" spans="1:4">
      <c r="A804">
        <v>6002927</v>
      </c>
      <c r="B804" t="s">
        <v>1072</v>
      </c>
      <c r="C804" s="30">
        <v>45716</v>
      </c>
      <c r="D804">
        <v>68</v>
      </c>
    </row>
    <row r="805" spans="1:4">
      <c r="A805">
        <v>6002906</v>
      </c>
      <c r="B805" t="s">
        <v>1071</v>
      </c>
      <c r="C805" s="30">
        <v>45716</v>
      </c>
      <c r="D805">
        <v>68</v>
      </c>
    </row>
    <row r="806" spans="1:4">
      <c r="A806">
        <v>7500039</v>
      </c>
      <c r="B806" t="s">
        <v>3151</v>
      </c>
      <c r="C806" s="30">
        <v>45716</v>
      </c>
      <c r="D806">
        <v>773</v>
      </c>
    </row>
    <row r="807" spans="1:4">
      <c r="A807">
        <v>7500054</v>
      </c>
      <c r="B807" t="s">
        <v>3147</v>
      </c>
      <c r="C807" s="30">
        <v>45716</v>
      </c>
      <c r="D807">
        <v>829</v>
      </c>
    </row>
    <row r="808" spans="1:4">
      <c r="A808">
        <v>7500021</v>
      </c>
      <c r="B808" t="s">
        <v>3149</v>
      </c>
      <c r="C808" s="30">
        <v>45716</v>
      </c>
      <c r="D808">
        <v>997</v>
      </c>
    </row>
    <row r="809" spans="1:4">
      <c r="A809">
        <v>7500023</v>
      </c>
      <c r="B809" t="s">
        <v>3150</v>
      </c>
      <c r="C809" s="30">
        <v>45716</v>
      </c>
      <c r="D809">
        <v>1070</v>
      </c>
    </row>
    <row r="810" spans="1:4">
      <c r="A810">
        <v>6001978</v>
      </c>
      <c r="B810" t="s">
        <v>971</v>
      </c>
      <c r="C810" s="30">
        <v>45716</v>
      </c>
      <c r="D810">
        <v>221</v>
      </c>
    </row>
    <row r="811" spans="1:4">
      <c r="A811">
        <v>8000948</v>
      </c>
      <c r="B811" t="s">
        <v>2216</v>
      </c>
      <c r="C811" s="30">
        <v>45716</v>
      </c>
      <c r="D811">
        <v>80</v>
      </c>
    </row>
    <row r="812" spans="1:4">
      <c r="A812">
        <v>7500545</v>
      </c>
      <c r="B812" t="s">
        <v>824</v>
      </c>
      <c r="C812" s="30">
        <v>45716</v>
      </c>
      <c r="D812">
        <v>800</v>
      </c>
    </row>
    <row r="813" spans="1:4">
      <c r="A813">
        <v>7501086</v>
      </c>
      <c r="B813" t="s">
        <v>710</v>
      </c>
      <c r="C813" s="30">
        <v>45716</v>
      </c>
      <c r="D813">
        <v>1680</v>
      </c>
    </row>
    <row r="814" spans="1:4">
      <c r="A814">
        <v>7500496</v>
      </c>
      <c r="B814" t="s">
        <v>729</v>
      </c>
      <c r="C814" s="30">
        <v>45716</v>
      </c>
      <c r="D814">
        <v>1680</v>
      </c>
    </row>
    <row r="815" spans="1:4">
      <c r="A815">
        <v>7501083</v>
      </c>
      <c r="B815" t="s">
        <v>726</v>
      </c>
      <c r="C815" s="30">
        <v>45716</v>
      </c>
      <c r="D815">
        <v>1680</v>
      </c>
    </row>
    <row r="816" spans="1:4">
      <c r="A816">
        <v>7501084</v>
      </c>
      <c r="B816" t="s">
        <v>708</v>
      </c>
      <c r="C816" s="30">
        <v>45716</v>
      </c>
      <c r="D816">
        <v>1680</v>
      </c>
    </row>
    <row r="817" spans="1:4">
      <c r="A817">
        <v>7501085</v>
      </c>
      <c r="B817" t="s">
        <v>727</v>
      </c>
      <c r="C817" s="30">
        <v>45716</v>
      </c>
      <c r="D817">
        <v>1680</v>
      </c>
    </row>
    <row r="818" spans="1:4">
      <c r="A818">
        <v>7500503</v>
      </c>
      <c r="B818" t="s">
        <v>713</v>
      </c>
      <c r="C818" s="30">
        <v>45716</v>
      </c>
      <c r="D818">
        <v>1680</v>
      </c>
    </row>
    <row r="819" spans="1:4">
      <c r="A819">
        <v>7500512</v>
      </c>
      <c r="B819" t="s">
        <v>3156</v>
      </c>
      <c r="C819" s="30">
        <v>45716</v>
      </c>
      <c r="D819">
        <v>1680</v>
      </c>
    </row>
    <row r="820" spans="1:4">
      <c r="A820">
        <v>7500477</v>
      </c>
      <c r="B820" t="s">
        <v>3157</v>
      </c>
      <c r="C820" s="30">
        <v>45716</v>
      </c>
      <c r="D820">
        <v>1680</v>
      </c>
    </row>
    <row r="821" spans="1:4">
      <c r="A821">
        <v>7501065</v>
      </c>
      <c r="B821" t="s">
        <v>728</v>
      </c>
      <c r="C821" s="30">
        <v>45716</v>
      </c>
      <c r="D821">
        <v>1680</v>
      </c>
    </row>
    <row r="822" spans="1:4">
      <c r="A822">
        <v>7500701</v>
      </c>
      <c r="B822" t="s">
        <v>462</v>
      </c>
      <c r="C822" s="30">
        <v>45695</v>
      </c>
      <c r="D822">
        <v>32790</v>
      </c>
    </row>
    <row r="823" spans="1:4">
      <c r="A823">
        <v>7500958</v>
      </c>
      <c r="B823" t="s">
        <v>467</v>
      </c>
      <c r="C823" s="30">
        <v>45692</v>
      </c>
      <c r="D823">
        <v>30386</v>
      </c>
    </row>
    <row r="824" spans="1:4">
      <c r="A824">
        <v>7501069</v>
      </c>
      <c r="B824" t="s">
        <v>501</v>
      </c>
      <c r="C824" s="30">
        <v>45692</v>
      </c>
      <c r="D824">
        <v>30969</v>
      </c>
    </row>
    <row r="825" spans="1:4">
      <c r="A825">
        <v>7501068</v>
      </c>
      <c r="B825" t="s">
        <v>474</v>
      </c>
      <c r="C825" s="30">
        <v>45692</v>
      </c>
      <c r="D825">
        <v>30969</v>
      </c>
    </row>
    <row r="826" spans="1:4">
      <c r="A826">
        <v>8001410</v>
      </c>
      <c r="B826" t="s">
        <v>2230</v>
      </c>
      <c r="C826" s="30">
        <v>45691</v>
      </c>
      <c r="D826">
        <v>86</v>
      </c>
    </row>
    <row r="827" spans="1:4">
      <c r="A827">
        <v>8001701</v>
      </c>
      <c r="B827" t="s">
        <v>2251</v>
      </c>
      <c r="C827" s="30">
        <v>45691</v>
      </c>
      <c r="D827">
        <v>25</v>
      </c>
    </row>
    <row r="828" spans="1:4">
      <c r="A828">
        <v>8001739</v>
      </c>
      <c r="B828" t="s">
        <v>2266</v>
      </c>
      <c r="C828" s="30">
        <v>45691</v>
      </c>
      <c r="D828">
        <v>70</v>
      </c>
    </row>
    <row r="829" spans="1:4">
      <c r="A829">
        <v>8001703</v>
      </c>
      <c r="B829" t="s">
        <v>2258</v>
      </c>
      <c r="C829" s="30">
        <v>45691</v>
      </c>
      <c r="D829">
        <v>45</v>
      </c>
    </row>
    <row r="830" spans="1:4">
      <c r="A830">
        <v>8001702</v>
      </c>
      <c r="B830" t="s">
        <v>2255</v>
      </c>
      <c r="C830" s="30">
        <v>45691</v>
      </c>
      <c r="D830">
        <v>86</v>
      </c>
    </row>
    <row r="831" spans="1:4">
      <c r="A831">
        <v>8001835</v>
      </c>
      <c r="B831" t="s">
        <v>2231</v>
      </c>
      <c r="C831" s="30">
        <v>45691</v>
      </c>
      <c r="D831">
        <v>180</v>
      </c>
    </row>
    <row r="832" spans="1:4">
      <c r="A832">
        <v>8001397</v>
      </c>
      <c r="B832" t="s">
        <v>2226</v>
      </c>
      <c r="C832" s="30">
        <v>45691</v>
      </c>
      <c r="D832">
        <v>45</v>
      </c>
    </row>
    <row r="833" spans="1:4">
      <c r="A833">
        <v>8001398</v>
      </c>
      <c r="B833" t="s">
        <v>2229</v>
      </c>
      <c r="C833" s="30">
        <v>45691</v>
      </c>
      <c r="D833">
        <v>70</v>
      </c>
    </row>
    <row r="834" spans="1:4">
      <c r="A834">
        <v>8001396</v>
      </c>
      <c r="B834" t="s">
        <v>2222</v>
      </c>
      <c r="C834" s="30">
        <v>45691</v>
      </c>
      <c r="D834">
        <v>25</v>
      </c>
    </row>
    <row r="835" spans="1:4">
      <c r="A835">
        <v>8001836</v>
      </c>
      <c r="B835" t="s">
        <v>2269</v>
      </c>
      <c r="C835" s="30">
        <v>45691</v>
      </c>
      <c r="D835">
        <v>180</v>
      </c>
    </row>
    <row r="836" spans="1:4">
      <c r="A836">
        <v>6001986</v>
      </c>
      <c r="B836" t="s">
        <v>1010</v>
      </c>
      <c r="C836" s="30">
        <v>45688</v>
      </c>
      <c r="D836">
        <v>146</v>
      </c>
    </row>
    <row r="837" spans="1:4">
      <c r="A837">
        <v>6002556</v>
      </c>
      <c r="B837" t="s">
        <v>1019</v>
      </c>
      <c r="C837" s="30">
        <v>45688</v>
      </c>
      <c r="D837">
        <v>159</v>
      </c>
    </row>
    <row r="838" spans="1:4">
      <c r="A838">
        <v>6002223</v>
      </c>
      <c r="B838" t="s">
        <v>877</v>
      </c>
      <c r="C838" s="30">
        <v>45688</v>
      </c>
      <c r="D838">
        <v>437</v>
      </c>
    </row>
    <row r="839" spans="1:4">
      <c r="A839">
        <v>6000225</v>
      </c>
      <c r="B839" t="s">
        <v>1057</v>
      </c>
      <c r="C839" s="30">
        <v>45688</v>
      </c>
      <c r="D839">
        <v>197</v>
      </c>
    </row>
    <row r="840" spans="1:4">
      <c r="A840">
        <v>6002555</v>
      </c>
      <c r="B840" t="s">
        <v>1046</v>
      </c>
      <c r="C840" s="30">
        <v>45688</v>
      </c>
      <c r="D840">
        <v>110</v>
      </c>
    </row>
    <row r="841" spans="1:4">
      <c r="A841">
        <v>6000627</v>
      </c>
      <c r="B841" t="s">
        <v>691</v>
      </c>
      <c r="C841" s="30">
        <v>45688</v>
      </c>
      <c r="D841">
        <v>1652</v>
      </c>
    </row>
    <row r="842" spans="1:4">
      <c r="A842">
        <v>6000226</v>
      </c>
      <c r="B842" t="s">
        <v>1066</v>
      </c>
      <c r="C842" s="30">
        <v>45688</v>
      </c>
      <c r="D842">
        <v>76</v>
      </c>
    </row>
    <row r="843" spans="1:4">
      <c r="A843">
        <v>6002866</v>
      </c>
      <c r="B843" t="s">
        <v>1199</v>
      </c>
      <c r="C843" s="30">
        <v>45688</v>
      </c>
      <c r="D843">
        <v>30</v>
      </c>
    </row>
    <row r="844" spans="1:4">
      <c r="A844">
        <v>6002093</v>
      </c>
      <c r="B844" t="s">
        <v>1200</v>
      </c>
      <c r="C844" s="30">
        <v>45688</v>
      </c>
      <c r="D844">
        <v>30</v>
      </c>
    </row>
    <row r="845" spans="1:4">
      <c r="A845">
        <v>6003164</v>
      </c>
      <c r="B845" t="s">
        <v>1201</v>
      </c>
      <c r="C845" s="30">
        <v>45688</v>
      </c>
      <c r="D845">
        <v>30</v>
      </c>
    </row>
    <row r="846" spans="1:4">
      <c r="A846">
        <v>6002901</v>
      </c>
      <c r="B846" t="s">
        <v>1208</v>
      </c>
      <c r="C846" s="30">
        <v>45688</v>
      </c>
      <c r="D846">
        <v>30</v>
      </c>
    </row>
    <row r="847" spans="1:4">
      <c r="A847">
        <v>6003012</v>
      </c>
      <c r="B847" t="s">
        <v>744</v>
      </c>
      <c r="C847" s="30">
        <v>45688</v>
      </c>
      <c r="D847">
        <v>1499</v>
      </c>
    </row>
    <row r="848" spans="1:4">
      <c r="A848">
        <v>6003013</v>
      </c>
      <c r="B848" t="s">
        <v>1189</v>
      </c>
      <c r="C848" s="30">
        <v>45688</v>
      </c>
      <c r="D848">
        <v>1589</v>
      </c>
    </row>
    <row r="849" spans="1:4">
      <c r="A849">
        <v>6003131</v>
      </c>
      <c r="B849" t="s">
        <v>697</v>
      </c>
      <c r="C849" s="30">
        <v>45688</v>
      </c>
      <c r="D849">
        <v>1913</v>
      </c>
    </row>
    <row r="850" spans="1:4">
      <c r="A850">
        <v>6000208</v>
      </c>
      <c r="B850" t="s">
        <v>3167</v>
      </c>
      <c r="C850" s="30">
        <v>45688</v>
      </c>
      <c r="D850">
        <v>58</v>
      </c>
    </row>
    <row r="851" spans="1:4">
      <c r="A851">
        <v>6000188</v>
      </c>
      <c r="B851" t="s">
        <v>1204</v>
      </c>
      <c r="C851" s="30">
        <v>45688</v>
      </c>
      <c r="D851">
        <v>30</v>
      </c>
    </row>
    <row r="852" spans="1:4">
      <c r="A852">
        <v>6001987</v>
      </c>
      <c r="B852" t="s">
        <v>979</v>
      </c>
      <c r="C852" s="30">
        <v>45688</v>
      </c>
      <c r="D852">
        <v>194</v>
      </c>
    </row>
    <row r="853" spans="1:4">
      <c r="A853">
        <v>6001880</v>
      </c>
      <c r="B853" t="s">
        <v>995</v>
      </c>
      <c r="C853" s="30">
        <v>45688</v>
      </c>
      <c r="D853">
        <v>176</v>
      </c>
    </row>
    <row r="854" spans="1:4">
      <c r="A854">
        <v>6003026</v>
      </c>
      <c r="B854" t="s">
        <v>1187</v>
      </c>
      <c r="C854" s="30">
        <v>45688</v>
      </c>
      <c r="D854">
        <v>1537</v>
      </c>
    </row>
    <row r="855" spans="1:4">
      <c r="A855">
        <v>7500545</v>
      </c>
      <c r="B855" t="s">
        <v>3172</v>
      </c>
      <c r="C855" s="30">
        <v>45688</v>
      </c>
      <c r="D855">
        <v>800</v>
      </c>
    </row>
    <row r="856" spans="1:4">
      <c r="A856">
        <v>6002221</v>
      </c>
      <c r="B856" t="s">
        <v>888</v>
      </c>
      <c r="C856" s="30">
        <v>45688</v>
      </c>
      <c r="D856">
        <v>437</v>
      </c>
    </row>
    <row r="857" spans="1:4">
      <c r="A857">
        <v>6002217</v>
      </c>
      <c r="B857" t="s">
        <v>886</v>
      </c>
      <c r="C857" s="30">
        <v>45688</v>
      </c>
      <c r="D857">
        <v>407</v>
      </c>
    </row>
    <row r="858" spans="1:4">
      <c r="A858">
        <v>6002216</v>
      </c>
      <c r="B858" t="s">
        <v>874</v>
      </c>
      <c r="C858" s="30">
        <v>45688</v>
      </c>
      <c r="D858">
        <v>460</v>
      </c>
    </row>
    <row r="859" spans="1:4">
      <c r="A859">
        <v>6002236</v>
      </c>
      <c r="B859" t="s">
        <v>830</v>
      </c>
      <c r="C859" s="30">
        <v>45688</v>
      </c>
      <c r="D859">
        <v>688</v>
      </c>
    </row>
    <row r="860" spans="1:4">
      <c r="A860">
        <v>6002234</v>
      </c>
      <c r="B860" t="s">
        <v>829</v>
      </c>
      <c r="C860" s="30">
        <v>45688</v>
      </c>
      <c r="D860">
        <v>688</v>
      </c>
    </row>
    <row r="861" spans="1:4">
      <c r="A861">
        <v>6002233</v>
      </c>
      <c r="B861" t="s">
        <v>826</v>
      </c>
      <c r="C861" s="30">
        <v>45688</v>
      </c>
      <c r="D861">
        <v>765</v>
      </c>
    </row>
    <row r="862" spans="1:4">
      <c r="A862">
        <v>6002232</v>
      </c>
      <c r="B862" t="s">
        <v>842</v>
      </c>
      <c r="C862" s="30">
        <v>45688</v>
      </c>
      <c r="D862">
        <v>632</v>
      </c>
    </row>
    <row r="863" spans="1:4">
      <c r="A863">
        <v>6002230</v>
      </c>
      <c r="B863" t="s">
        <v>837</v>
      </c>
      <c r="C863" s="30">
        <v>45688</v>
      </c>
      <c r="D863">
        <v>632</v>
      </c>
    </row>
    <row r="864" spans="1:4">
      <c r="A864">
        <v>6002229</v>
      </c>
      <c r="B864" t="s">
        <v>831</v>
      </c>
      <c r="C864" s="30">
        <v>45688</v>
      </c>
      <c r="D864">
        <v>705</v>
      </c>
    </row>
    <row r="865" spans="1:4">
      <c r="A865">
        <v>6003331</v>
      </c>
      <c r="B865" t="s">
        <v>934</v>
      </c>
      <c r="C865" s="30">
        <v>45688</v>
      </c>
      <c r="D865">
        <v>314</v>
      </c>
    </row>
    <row r="866" spans="1:4">
      <c r="A866">
        <v>6002228</v>
      </c>
      <c r="B866" t="s">
        <v>846</v>
      </c>
      <c r="C866" s="30">
        <v>45688</v>
      </c>
      <c r="D866">
        <v>576</v>
      </c>
    </row>
    <row r="867" spans="1:4">
      <c r="A867">
        <v>6002226</v>
      </c>
      <c r="B867" t="s">
        <v>845</v>
      </c>
      <c r="C867" s="30">
        <v>45688</v>
      </c>
      <c r="D867">
        <v>576</v>
      </c>
    </row>
    <row r="868" spans="1:4">
      <c r="A868">
        <v>6002225</v>
      </c>
      <c r="B868" t="s">
        <v>838</v>
      </c>
      <c r="C868" s="30">
        <v>45688</v>
      </c>
      <c r="D868">
        <v>643</v>
      </c>
    </row>
    <row r="869" spans="1:4">
      <c r="A869">
        <v>6002215</v>
      </c>
      <c r="B869" t="s">
        <v>853</v>
      </c>
      <c r="C869" s="30">
        <v>45688</v>
      </c>
      <c r="D869">
        <v>520</v>
      </c>
    </row>
    <row r="870" spans="1:4">
      <c r="A870">
        <v>6002213</v>
      </c>
      <c r="B870" t="s">
        <v>852</v>
      </c>
      <c r="C870" s="30">
        <v>45688</v>
      </c>
      <c r="D870">
        <v>520</v>
      </c>
    </row>
    <row r="871" spans="1:4">
      <c r="A871">
        <v>6002212</v>
      </c>
      <c r="B871" t="s">
        <v>843</v>
      </c>
      <c r="C871" s="30">
        <v>45688</v>
      </c>
      <c r="D871">
        <v>586</v>
      </c>
    </row>
    <row r="872" spans="1:4">
      <c r="A872">
        <v>6002219</v>
      </c>
      <c r="B872" t="s">
        <v>891</v>
      </c>
      <c r="C872" s="30">
        <v>45688</v>
      </c>
      <c r="D872">
        <v>407</v>
      </c>
    </row>
    <row r="873" spans="1:4">
      <c r="A873">
        <v>6002220</v>
      </c>
      <c r="B873" t="s">
        <v>905</v>
      </c>
      <c r="C873" s="30">
        <v>45688</v>
      </c>
      <c r="D873">
        <v>497</v>
      </c>
    </row>
    <row r="874" spans="1:4">
      <c r="A874">
        <v>6002211</v>
      </c>
      <c r="B874" t="s">
        <v>867</v>
      </c>
      <c r="C874" s="30">
        <v>45688</v>
      </c>
      <c r="D874">
        <v>465</v>
      </c>
    </row>
    <row r="875" spans="1:4">
      <c r="A875">
        <v>6002958</v>
      </c>
      <c r="B875" t="s">
        <v>764</v>
      </c>
      <c r="C875" s="30">
        <v>45688</v>
      </c>
      <c r="D875">
        <v>1400</v>
      </c>
    </row>
    <row r="876" spans="1:4">
      <c r="A876">
        <v>6002208</v>
      </c>
      <c r="B876" t="s">
        <v>856</v>
      </c>
      <c r="C876" s="30">
        <v>45688</v>
      </c>
      <c r="D876">
        <v>527</v>
      </c>
    </row>
    <row r="877" spans="1:4">
      <c r="A877">
        <v>6002209</v>
      </c>
      <c r="B877" t="s">
        <v>869</v>
      </c>
      <c r="C877" s="30">
        <v>45688</v>
      </c>
      <c r="D877">
        <v>465</v>
      </c>
    </row>
    <row r="878" spans="1:4">
      <c r="A878">
        <v>7500453</v>
      </c>
      <c r="B878" t="s">
        <v>3161</v>
      </c>
      <c r="C878" s="30">
        <v>45688</v>
      </c>
      <c r="D878">
        <v>1240</v>
      </c>
    </row>
    <row r="879" spans="1:4">
      <c r="A879">
        <v>7500415</v>
      </c>
      <c r="B879" t="s">
        <v>3160</v>
      </c>
      <c r="C879" s="30">
        <v>45688</v>
      </c>
      <c r="D879">
        <v>1240</v>
      </c>
    </row>
    <row r="880" spans="1:4">
      <c r="A880">
        <v>6002842</v>
      </c>
      <c r="B880" t="s">
        <v>734</v>
      </c>
      <c r="C880" s="30">
        <v>45688</v>
      </c>
      <c r="D880">
        <v>1752</v>
      </c>
    </row>
    <row r="881" spans="1:4">
      <c r="A881">
        <v>7500454</v>
      </c>
      <c r="B881" t="s">
        <v>3171</v>
      </c>
      <c r="C881" s="30">
        <v>45688</v>
      </c>
      <c r="D881">
        <v>800</v>
      </c>
    </row>
    <row r="882" spans="1:4">
      <c r="A882">
        <v>6002526</v>
      </c>
      <c r="B882" t="s">
        <v>1191</v>
      </c>
      <c r="C882" s="30">
        <v>45688</v>
      </c>
      <c r="D882">
        <v>1552</v>
      </c>
    </row>
    <row r="883" spans="1:4">
      <c r="A883">
        <v>6003011</v>
      </c>
      <c r="B883" t="s">
        <v>716</v>
      </c>
      <c r="C883" s="30">
        <v>45688</v>
      </c>
      <c r="D883">
        <v>1450</v>
      </c>
    </row>
    <row r="884" spans="1:4">
      <c r="A884">
        <v>6002781</v>
      </c>
      <c r="B884" t="s">
        <v>748</v>
      </c>
      <c r="C884" s="30">
        <v>45688</v>
      </c>
      <c r="D884">
        <v>1652</v>
      </c>
    </row>
    <row r="885" spans="1:4">
      <c r="A885">
        <v>6000064</v>
      </c>
      <c r="B885" t="s">
        <v>1093</v>
      </c>
      <c r="C885" s="30">
        <v>45687</v>
      </c>
      <c r="D885">
        <v>84</v>
      </c>
    </row>
    <row r="886" spans="1:4">
      <c r="A886">
        <v>6003052</v>
      </c>
      <c r="B886" t="s">
        <v>523</v>
      </c>
      <c r="C886" s="30">
        <v>45686</v>
      </c>
      <c r="D886">
        <v>21700</v>
      </c>
    </row>
    <row r="887" spans="1:4">
      <c r="A887">
        <v>6002295</v>
      </c>
      <c r="B887" t="s">
        <v>987</v>
      </c>
      <c r="C887" s="30">
        <v>45685</v>
      </c>
      <c r="D887">
        <v>217</v>
      </c>
    </row>
    <row r="888" spans="1:4">
      <c r="A888">
        <v>6002354</v>
      </c>
      <c r="B888" t="s">
        <v>983</v>
      </c>
      <c r="C888" s="30">
        <v>45685</v>
      </c>
      <c r="D888">
        <v>217</v>
      </c>
    </row>
    <row r="889" spans="1:4">
      <c r="A889">
        <v>6002699</v>
      </c>
      <c r="B889" t="s">
        <v>3169</v>
      </c>
      <c r="C889" s="30">
        <v>45685</v>
      </c>
      <c r="D889">
        <v>217</v>
      </c>
    </row>
    <row r="890" spans="1:4">
      <c r="A890">
        <v>6002140</v>
      </c>
      <c r="B890" t="s">
        <v>3168</v>
      </c>
      <c r="C890" s="30">
        <v>45685</v>
      </c>
      <c r="D890">
        <v>217</v>
      </c>
    </row>
    <row r="891" spans="1:4">
      <c r="A891">
        <v>6002634</v>
      </c>
      <c r="B891" t="s">
        <v>978</v>
      </c>
      <c r="C891" s="30">
        <v>45685</v>
      </c>
      <c r="D891">
        <v>217</v>
      </c>
    </row>
    <row r="892" spans="1:4">
      <c r="A892">
        <v>6002356</v>
      </c>
      <c r="B892" t="s">
        <v>1193</v>
      </c>
      <c r="C892" s="30">
        <v>45683</v>
      </c>
      <c r="D892">
        <v>1589</v>
      </c>
    </row>
    <row r="893" spans="1:4">
      <c r="A893">
        <v>6002526</v>
      </c>
      <c r="B893" t="s">
        <v>1191</v>
      </c>
      <c r="C893" s="30">
        <v>45683</v>
      </c>
      <c r="D893">
        <v>1645</v>
      </c>
    </row>
    <row r="894" spans="1:4">
      <c r="A894">
        <v>6002356</v>
      </c>
      <c r="B894" t="s">
        <v>1193</v>
      </c>
      <c r="C894" s="30">
        <v>45680</v>
      </c>
      <c r="D894">
        <v>1665</v>
      </c>
    </row>
    <row r="895" spans="1:4">
      <c r="A895">
        <v>6002950</v>
      </c>
      <c r="B895" t="s">
        <v>1026</v>
      </c>
      <c r="C895" s="30">
        <v>45677</v>
      </c>
      <c r="D895">
        <v>146</v>
      </c>
    </row>
    <row r="896" spans="1:4">
      <c r="A896">
        <v>6001986</v>
      </c>
      <c r="B896" t="s">
        <v>1010</v>
      </c>
      <c r="C896" s="30">
        <v>45671</v>
      </c>
      <c r="D896">
        <v>154</v>
      </c>
    </row>
    <row r="897" spans="1:4">
      <c r="A897">
        <v>6003011</v>
      </c>
      <c r="B897" t="s">
        <v>716</v>
      </c>
      <c r="C897" s="30">
        <v>45666</v>
      </c>
      <c r="D897">
        <v>1450</v>
      </c>
    </row>
    <row r="898" spans="1:4">
      <c r="A898">
        <v>6002958</v>
      </c>
      <c r="B898" t="s">
        <v>764</v>
      </c>
      <c r="C898" s="30">
        <v>45666</v>
      </c>
      <c r="D898">
        <v>1400</v>
      </c>
    </row>
    <row r="899" spans="1:4">
      <c r="A899">
        <v>6000623</v>
      </c>
      <c r="B899" t="s">
        <v>731</v>
      </c>
      <c r="C899" s="30">
        <v>45666</v>
      </c>
      <c r="D899">
        <v>1752</v>
      </c>
    </row>
    <row r="900" spans="1:4">
      <c r="A900">
        <v>6003012</v>
      </c>
      <c r="B900" t="s">
        <v>744</v>
      </c>
      <c r="C900" s="30">
        <v>45666</v>
      </c>
      <c r="D900">
        <v>1499</v>
      </c>
    </row>
    <row r="901" spans="1:4">
      <c r="A901">
        <v>6002200</v>
      </c>
      <c r="B901" t="s">
        <v>1190</v>
      </c>
      <c r="C901" s="30">
        <v>45666</v>
      </c>
      <c r="D901">
        <v>1552</v>
      </c>
    </row>
    <row r="902" spans="1:4">
      <c r="A902">
        <v>6000202</v>
      </c>
      <c r="B902" t="s">
        <v>1207</v>
      </c>
      <c r="C902" s="30">
        <v>45657</v>
      </c>
      <c r="D902">
        <v>58</v>
      </c>
    </row>
    <row r="903" spans="1:4">
      <c r="A903">
        <v>6000212</v>
      </c>
      <c r="B903" t="s">
        <v>3177</v>
      </c>
      <c r="C903" s="30">
        <v>45657</v>
      </c>
      <c r="D903">
        <v>87</v>
      </c>
    </row>
    <row r="904" spans="1:4">
      <c r="A904">
        <v>6000806</v>
      </c>
      <c r="B904" t="s">
        <v>1127</v>
      </c>
      <c r="C904" s="30">
        <v>45657</v>
      </c>
      <c r="D904">
        <v>20</v>
      </c>
    </row>
    <row r="905" spans="1:4">
      <c r="A905">
        <v>6002600</v>
      </c>
      <c r="B905" t="s">
        <v>3155</v>
      </c>
      <c r="C905" s="30">
        <v>45657</v>
      </c>
      <c r="D905">
        <v>615</v>
      </c>
    </row>
    <row r="906" spans="1:4">
      <c r="A906">
        <v>6000805</v>
      </c>
      <c r="B906" t="s">
        <v>1126</v>
      </c>
      <c r="C906" s="30">
        <v>45657</v>
      </c>
      <c r="D906">
        <v>20</v>
      </c>
    </row>
    <row r="907" spans="1:4">
      <c r="A907">
        <v>6003264</v>
      </c>
      <c r="B907" t="s">
        <v>919</v>
      </c>
      <c r="C907" s="30">
        <v>45657</v>
      </c>
      <c r="D907">
        <v>285</v>
      </c>
    </row>
    <row r="908" spans="1:4">
      <c r="A908">
        <v>6003263</v>
      </c>
      <c r="B908" t="s">
        <v>913</v>
      </c>
      <c r="C908" s="30">
        <v>45657</v>
      </c>
      <c r="D908">
        <v>285</v>
      </c>
    </row>
    <row r="909" spans="1:4">
      <c r="A909">
        <v>6003262</v>
      </c>
      <c r="B909" t="s">
        <v>926</v>
      </c>
      <c r="C909" s="30">
        <v>45657</v>
      </c>
      <c r="D909">
        <v>285</v>
      </c>
    </row>
    <row r="910" spans="1:4">
      <c r="A910">
        <v>6000708</v>
      </c>
      <c r="B910" t="s">
        <v>968</v>
      </c>
      <c r="C910" s="30">
        <v>45657</v>
      </c>
      <c r="D910">
        <v>215</v>
      </c>
    </row>
    <row r="911" spans="1:4">
      <c r="A911">
        <v>6000707</v>
      </c>
      <c r="B911" t="s">
        <v>3176</v>
      </c>
      <c r="C911" s="30">
        <v>45657</v>
      </c>
      <c r="D911">
        <v>215</v>
      </c>
    </row>
    <row r="912" spans="1:4">
      <c r="A912">
        <v>6002584</v>
      </c>
      <c r="B912" t="s">
        <v>3153</v>
      </c>
      <c r="C912" s="30">
        <v>45657</v>
      </c>
      <c r="D912">
        <v>615</v>
      </c>
    </row>
    <row r="913" spans="1:4">
      <c r="A913">
        <v>6002906</v>
      </c>
      <c r="B913" t="s">
        <v>1071</v>
      </c>
      <c r="C913" s="30">
        <v>45657</v>
      </c>
      <c r="D913">
        <v>101</v>
      </c>
    </row>
    <row r="914" spans="1:4">
      <c r="A914">
        <v>6003178</v>
      </c>
      <c r="B914" t="s">
        <v>1016</v>
      </c>
      <c r="C914" s="30">
        <v>45657</v>
      </c>
      <c r="D914">
        <v>160</v>
      </c>
    </row>
    <row r="915" spans="1:4">
      <c r="A915">
        <v>7500454</v>
      </c>
      <c r="B915" t="s">
        <v>3171</v>
      </c>
      <c r="C915" s="30">
        <v>45657</v>
      </c>
      <c r="D915">
        <v>800</v>
      </c>
    </row>
    <row r="916" spans="1:4">
      <c r="A916">
        <v>7500723</v>
      </c>
      <c r="B916" t="s">
        <v>687</v>
      </c>
      <c r="C916" s="30">
        <v>45657</v>
      </c>
      <c r="D916">
        <v>2200</v>
      </c>
    </row>
    <row r="917" spans="1:4">
      <c r="A917">
        <v>7500453</v>
      </c>
      <c r="B917" t="s">
        <v>3161</v>
      </c>
      <c r="C917" s="30">
        <v>45657</v>
      </c>
      <c r="D917">
        <v>1240</v>
      </c>
    </row>
    <row r="918" spans="1:4">
      <c r="A918">
        <v>7500415</v>
      </c>
      <c r="B918" t="s">
        <v>3160</v>
      </c>
      <c r="C918" s="30">
        <v>45657</v>
      </c>
      <c r="D918">
        <v>1240</v>
      </c>
    </row>
    <row r="919" spans="1:4">
      <c r="A919">
        <v>7501084</v>
      </c>
      <c r="B919" t="s">
        <v>708</v>
      </c>
      <c r="C919" s="30">
        <v>45657</v>
      </c>
      <c r="D919">
        <v>1680</v>
      </c>
    </row>
    <row r="920" spans="1:4">
      <c r="A920">
        <v>7500545</v>
      </c>
      <c r="B920" t="s">
        <v>3172</v>
      </c>
      <c r="C920" s="30">
        <v>45657</v>
      </c>
      <c r="D920">
        <v>800</v>
      </c>
    </row>
    <row r="921" spans="1:4">
      <c r="A921">
        <v>6002216</v>
      </c>
      <c r="B921" t="s">
        <v>874</v>
      </c>
      <c r="C921" s="30">
        <v>45657</v>
      </c>
      <c r="D921">
        <v>483</v>
      </c>
    </row>
    <row r="922" spans="1:4">
      <c r="A922">
        <v>6002236</v>
      </c>
      <c r="B922" t="s">
        <v>830</v>
      </c>
      <c r="C922" s="30">
        <v>45657</v>
      </c>
      <c r="D922">
        <v>602</v>
      </c>
    </row>
    <row r="923" spans="1:4">
      <c r="A923">
        <v>6002234</v>
      </c>
      <c r="B923" t="s">
        <v>829</v>
      </c>
      <c r="C923" s="30">
        <v>45657</v>
      </c>
      <c r="D923">
        <v>602</v>
      </c>
    </row>
    <row r="924" spans="1:4">
      <c r="A924">
        <v>6504916</v>
      </c>
      <c r="B924" t="s">
        <v>3175</v>
      </c>
      <c r="C924" s="30">
        <v>45657</v>
      </c>
      <c r="D924">
        <v>5700</v>
      </c>
    </row>
    <row r="925" spans="1:4">
      <c r="A925">
        <v>6002233</v>
      </c>
      <c r="B925" t="s">
        <v>826</v>
      </c>
      <c r="C925" s="30">
        <v>45657</v>
      </c>
      <c r="D925">
        <v>713</v>
      </c>
    </row>
    <row r="926" spans="1:4">
      <c r="A926">
        <v>6002232</v>
      </c>
      <c r="B926" t="s">
        <v>842</v>
      </c>
      <c r="C926" s="30">
        <v>45657</v>
      </c>
      <c r="D926">
        <v>550</v>
      </c>
    </row>
    <row r="927" spans="1:4">
      <c r="A927">
        <v>7500722</v>
      </c>
      <c r="B927" t="s">
        <v>686</v>
      </c>
      <c r="C927" s="30">
        <v>45657</v>
      </c>
      <c r="D927">
        <v>2200</v>
      </c>
    </row>
    <row r="928" spans="1:4">
      <c r="A928">
        <v>6002230</v>
      </c>
      <c r="B928" t="s">
        <v>837</v>
      </c>
      <c r="C928" s="30">
        <v>45657</v>
      </c>
      <c r="D928">
        <v>550</v>
      </c>
    </row>
    <row r="929" spans="1:4">
      <c r="A929">
        <v>6002228</v>
      </c>
      <c r="B929" t="s">
        <v>846</v>
      </c>
      <c r="C929" s="30">
        <v>45657</v>
      </c>
      <c r="D929">
        <v>501</v>
      </c>
    </row>
    <row r="930" spans="1:4">
      <c r="A930">
        <v>6002226</v>
      </c>
      <c r="B930" t="s">
        <v>845</v>
      </c>
      <c r="C930" s="30">
        <v>45657</v>
      </c>
      <c r="D930">
        <v>501</v>
      </c>
    </row>
    <row r="931" spans="1:4">
      <c r="A931">
        <v>6002225</v>
      </c>
      <c r="B931" t="s">
        <v>838</v>
      </c>
      <c r="C931" s="30">
        <v>45657</v>
      </c>
      <c r="D931">
        <v>621</v>
      </c>
    </row>
    <row r="932" spans="1:4">
      <c r="A932">
        <v>6002215</v>
      </c>
      <c r="B932" t="s">
        <v>853</v>
      </c>
      <c r="C932" s="30">
        <v>45657</v>
      </c>
      <c r="D932">
        <v>438</v>
      </c>
    </row>
    <row r="933" spans="1:4">
      <c r="A933">
        <v>6002213</v>
      </c>
      <c r="B933" t="s">
        <v>852</v>
      </c>
      <c r="C933" s="30">
        <v>45657</v>
      </c>
      <c r="D933">
        <v>438</v>
      </c>
    </row>
    <row r="934" spans="1:4">
      <c r="A934">
        <v>6001610</v>
      </c>
      <c r="B934" t="s">
        <v>1094</v>
      </c>
      <c r="C934" s="30">
        <v>45657</v>
      </c>
      <c r="D934">
        <v>53</v>
      </c>
    </row>
    <row r="935" spans="1:4">
      <c r="A935">
        <v>6001689</v>
      </c>
      <c r="B935" t="s">
        <v>949</v>
      </c>
      <c r="C935" s="30">
        <v>45657</v>
      </c>
      <c r="D935">
        <v>247</v>
      </c>
    </row>
    <row r="936" spans="1:4">
      <c r="A936">
        <v>6508008</v>
      </c>
      <c r="B936" t="s">
        <v>3174</v>
      </c>
      <c r="C936" s="30">
        <v>45657</v>
      </c>
      <c r="D936">
        <v>32703</v>
      </c>
    </row>
    <row r="937" spans="1:4">
      <c r="A937">
        <v>6501927</v>
      </c>
      <c r="B937" t="s">
        <v>1211</v>
      </c>
      <c r="C937" s="30">
        <v>45657</v>
      </c>
      <c r="D937">
        <v>22000</v>
      </c>
    </row>
    <row r="938" spans="1:4">
      <c r="A938">
        <v>6001868</v>
      </c>
      <c r="B938" t="s">
        <v>1002</v>
      </c>
      <c r="C938" s="30">
        <v>45657</v>
      </c>
      <c r="D938">
        <v>173</v>
      </c>
    </row>
    <row r="939" spans="1:4">
      <c r="A939">
        <v>7501083</v>
      </c>
      <c r="B939" t="s">
        <v>726</v>
      </c>
      <c r="C939" s="30">
        <v>45657</v>
      </c>
      <c r="D939">
        <v>1680</v>
      </c>
    </row>
    <row r="940" spans="1:4">
      <c r="A940">
        <v>6002229</v>
      </c>
      <c r="B940" t="s">
        <v>831</v>
      </c>
      <c r="C940" s="30">
        <v>45657</v>
      </c>
      <c r="D940">
        <v>651</v>
      </c>
    </row>
    <row r="941" spans="1:4">
      <c r="A941">
        <v>6002217</v>
      </c>
      <c r="B941" t="s">
        <v>886</v>
      </c>
      <c r="C941" s="30">
        <v>45657</v>
      </c>
      <c r="D941">
        <v>343</v>
      </c>
    </row>
    <row r="942" spans="1:4">
      <c r="A942">
        <v>8000980</v>
      </c>
      <c r="B942" t="s">
        <v>2220</v>
      </c>
      <c r="C942" s="30">
        <v>45657</v>
      </c>
      <c r="D942">
        <v>5</v>
      </c>
    </row>
    <row r="943" spans="1:4">
      <c r="A943">
        <v>6002219</v>
      </c>
      <c r="B943" t="s">
        <v>891</v>
      </c>
      <c r="C943" s="30">
        <v>45657</v>
      </c>
      <c r="D943">
        <v>343</v>
      </c>
    </row>
    <row r="944" spans="1:4">
      <c r="A944">
        <v>6002212</v>
      </c>
      <c r="B944" t="s">
        <v>843</v>
      </c>
      <c r="C944" s="30">
        <v>45657</v>
      </c>
      <c r="D944">
        <v>564</v>
      </c>
    </row>
    <row r="945" spans="1:4">
      <c r="A945">
        <v>6002211</v>
      </c>
      <c r="B945" t="s">
        <v>867</v>
      </c>
      <c r="C945" s="30">
        <v>45657</v>
      </c>
      <c r="D945">
        <v>403</v>
      </c>
    </row>
    <row r="946" spans="1:4">
      <c r="A946">
        <v>6002209</v>
      </c>
      <c r="B946" t="s">
        <v>869</v>
      </c>
      <c r="C946" s="30">
        <v>45657</v>
      </c>
      <c r="D946">
        <v>403</v>
      </c>
    </row>
    <row r="947" spans="1:4">
      <c r="A947">
        <v>6002901</v>
      </c>
      <c r="B947" t="s">
        <v>1208</v>
      </c>
      <c r="C947" s="30">
        <v>45657</v>
      </c>
      <c r="D947">
        <v>30</v>
      </c>
    </row>
    <row r="948" spans="1:4">
      <c r="A948">
        <v>6002093</v>
      </c>
      <c r="B948" t="s">
        <v>1200</v>
      </c>
      <c r="C948" s="30">
        <v>45657</v>
      </c>
      <c r="D948">
        <v>30</v>
      </c>
    </row>
    <row r="949" spans="1:4">
      <c r="A949">
        <v>6002208</v>
      </c>
      <c r="B949" t="s">
        <v>856</v>
      </c>
      <c r="C949" s="30">
        <v>45657</v>
      </c>
      <c r="D949">
        <v>521</v>
      </c>
    </row>
    <row r="950" spans="1:4">
      <c r="A950">
        <v>6002866</v>
      </c>
      <c r="B950" t="s">
        <v>1199</v>
      </c>
      <c r="C950" s="30">
        <v>45657</v>
      </c>
      <c r="D950">
        <v>30</v>
      </c>
    </row>
    <row r="951" spans="1:4">
      <c r="A951">
        <v>6003164</v>
      </c>
      <c r="B951" t="s">
        <v>1201</v>
      </c>
      <c r="C951" s="30">
        <v>45657</v>
      </c>
      <c r="D951">
        <v>30</v>
      </c>
    </row>
    <row r="952" spans="1:4">
      <c r="A952">
        <v>6000115</v>
      </c>
      <c r="B952" t="s">
        <v>999</v>
      </c>
      <c r="C952" s="30">
        <v>45657</v>
      </c>
      <c r="D952">
        <v>215</v>
      </c>
    </row>
    <row r="953" spans="1:4">
      <c r="A953">
        <v>6000114</v>
      </c>
      <c r="B953" t="s">
        <v>1049</v>
      </c>
      <c r="C953" s="30">
        <v>45657</v>
      </c>
      <c r="D953">
        <v>138</v>
      </c>
    </row>
    <row r="954" spans="1:4">
      <c r="A954">
        <v>6002556</v>
      </c>
      <c r="B954" t="s">
        <v>1019</v>
      </c>
      <c r="C954" s="30">
        <v>45657</v>
      </c>
      <c r="D954">
        <v>159</v>
      </c>
    </row>
    <row r="955" spans="1:4">
      <c r="A955">
        <v>6000188</v>
      </c>
      <c r="B955" t="s">
        <v>1204</v>
      </c>
      <c r="C955" s="30">
        <v>45657</v>
      </c>
      <c r="D955">
        <v>30</v>
      </c>
    </row>
    <row r="956" spans="1:4">
      <c r="A956">
        <v>6001880</v>
      </c>
      <c r="B956" t="s">
        <v>995</v>
      </c>
      <c r="C956" s="30">
        <v>45657</v>
      </c>
      <c r="D956">
        <v>176</v>
      </c>
    </row>
    <row r="957" spans="1:4">
      <c r="A957">
        <v>6508295</v>
      </c>
      <c r="B957" t="s">
        <v>547</v>
      </c>
      <c r="C957" s="30">
        <v>45657</v>
      </c>
      <c r="D957">
        <v>31990</v>
      </c>
    </row>
    <row r="958" spans="1:4">
      <c r="A958">
        <v>6001978</v>
      </c>
      <c r="B958" t="s">
        <v>971</v>
      </c>
      <c r="C958" s="30">
        <v>45657</v>
      </c>
      <c r="D958">
        <v>241</v>
      </c>
    </row>
    <row r="959" spans="1:4">
      <c r="A959">
        <v>7501065</v>
      </c>
      <c r="B959" t="s">
        <v>728</v>
      </c>
      <c r="C959" s="30">
        <v>45657</v>
      </c>
      <c r="D959">
        <v>1680</v>
      </c>
    </row>
    <row r="960" spans="1:4">
      <c r="A960">
        <v>6002223</v>
      </c>
      <c r="B960" t="s">
        <v>877</v>
      </c>
      <c r="C960" s="30">
        <v>45657</v>
      </c>
      <c r="D960">
        <v>375</v>
      </c>
    </row>
    <row r="961" spans="1:4">
      <c r="A961">
        <v>6002221</v>
      </c>
      <c r="B961" t="s">
        <v>888</v>
      </c>
      <c r="C961" s="30">
        <v>45657</v>
      </c>
      <c r="D961">
        <v>375</v>
      </c>
    </row>
    <row r="962" spans="1:4">
      <c r="A962">
        <v>6002220</v>
      </c>
      <c r="B962" t="s">
        <v>905</v>
      </c>
      <c r="C962" s="30">
        <v>45657</v>
      </c>
      <c r="D962">
        <v>483</v>
      </c>
    </row>
    <row r="963" spans="1:4">
      <c r="A963">
        <v>6003120</v>
      </c>
      <c r="B963" t="s">
        <v>1030</v>
      </c>
      <c r="C963" s="30">
        <v>45657</v>
      </c>
      <c r="D963">
        <v>162</v>
      </c>
    </row>
    <row r="964" spans="1:4">
      <c r="A964">
        <v>7501086</v>
      </c>
      <c r="B964" t="s">
        <v>710</v>
      </c>
      <c r="C964" s="30">
        <v>45657</v>
      </c>
      <c r="D964">
        <v>1680</v>
      </c>
    </row>
    <row r="965" spans="1:4">
      <c r="A965">
        <v>6003069</v>
      </c>
      <c r="B965" t="s">
        <v>1059</v>
      </c>
      <c r="C965" s="30">
        <v>45657</v>
      </c>
      <c r="D965">
        <v>84</v>
      </c>
    </row>
    <row r="966" spans="1:4">
      <c r="A966">
        <v>6003060</v>
      </c>
      <c r="B966" t="s">
        <v>1060</v>
      </c>
      <c r="C966" s="30">
        <v>45657</v>
      </c>
      <c r="D966">
        <v>84</v>
      </c>
    </row>
    <row r="967" spans="1:4">
      <c r="A967">
        <v>6003077</v>
      </c>
      <c r="B967" t="s">
        <v>1056</v>
      </c>
      <c r="C967" s="30">
        <v>45657</v>
      </c>
      <c r="D967">
        <v>92</v>
      </c>
    </row>
    <row r="968" spans="1:4">
      <c r="A968">
        <v>6504791</v>
      </c>
      <c r="B968" t="s">
        <v>3173</v>
      </c>
      <c r="C968" s="30">
        <v>45657</v>
      </c>
      <c r="D968">
        <v>12650</v>
      </c>
    </row>
    <row r="969" spans="1:4">
      <c r="A969">
        <v>7501085</v>
      </c>
      <c r="B969" t="s">
        <v>727</v>
      </c>
      <c r="C969" s="30">
        <v>45657</v>
      </c>
      <c r="D969">
        <v>1680</v>
      </c>
    </row>
    <row r="970" spans="1:4">
      <c r="A970">
        <v>6003088</v>
      </c>
      <c r="B970" t="s">
        <v>944</v>
      </c>
      <c r="C970" s="30">
        <v>45657</v>
      </c>
      <c r="D970">
        <v>277</v>
      </c>
    </row>
    <row r="971" spans="1:4">
      <c r="A971">
        <v>6001987</v>
      </c>
      <c r="B971" t="s">
        <v>979</v>
      </c>
      <c r="C971" s="30">
        <v>45656</v>
      </c>
      <c r="D971">
        <v>194</v>
      </c>
    </row>
    <row r="972" spans="1:4">
      <c r="A972">
        <v>6001986</v>
      </c>
      <c r="B972" t="s">
        <v>1010</v>
      </c>
      <c r="C972" s="30">
        <v>45656</v>
      </c>
      <c r="D972">
        <v>146</v>
      </c>
    </row>
    <row r="973" spans="1:4">
      <c r="A973">
        <v>6003006</v>
      </c>
      <c r="B973" t="s">
        <v>807</v>
      </c>
      <c r="C973" s="30">
        <v>45656</v>
      </c>
      <c r="D973">
        <v>1468</v>
      </c>
    </row>
    <row r="974" spans="1:4">
      <c r="A974">
        <v>6000295</v>
      </c>
      <c r="B974" t="s">
        <v>976</v>
      </c>
      <c r="C974" s="30">
        <v>45656</v>
      </c>
      <c r="D974">
        <v>316</v>
      </c>
    </row>
    <row r="975" spans="1:4">
      <c r="A975">
        <v>6003223</v>
      </c>
      <c r="B975" t="s">
        <v>887</v>
      </c>
      <c r="C975" s="30">
        <v>45656</v>
      </c>
      <c r="D975">
        <v>391</v>
      </c>
    </row>
    <row r="976" spans="1:4">
      <c r="A976">
        <v>6002536</v>
      </c>
      <c r="B976" t="s">
        <v>1105</v>
      </c>
      <c r="C976" s="30">
        <v>45656</v>
      </c>
      <c r="D976">
        <v>67</v>
      </c>
    </row>
    <row r="977" spans="1:4">
      <c r="A977">
        <v>6000226</v>
      </c>
      <c r="B977" t="s">
        <v>1066</v>
      </c>
      <c r="C977" s="30">
        <v>45656</v>
      </c>
      <c r="D977">
        <v>76</v>
      </c>
    </row>
    <row r="978" spans="1:4">
      <c r="A978">
        <v>6002555</v>
      </c>
      <c r="B978" t="s">
        <v>1046</v>
      </c>
      <c r="C978" s="30">
        <v>45656</v>
      </c>
      <c r="D978">
        <v>110</v>
      </c>
    </row>
    <row r="979" spans="1:4">
      <c r="A979">
        <v>6000063</v>
      </c>
      <c r="B979" t="s">
        <v>1116</v>
      </c>
      <c r="C979" s="30">
        <v>45656</v>
      </c>
      <c r="D979">
        <v>30</v>
      </c>
    </row>
    <row r="980" spans="1:4">
      <c r="A980">
        <v>6003052</v>
      </c>
      <c r="B980" t="s">
        <v>523</v>
      </c>
      <c r="C980" s="30">
        <v>45656</v>
      </c>
      <c r="D980">
        <v>26000</v>
      </c>
    </row>
    <row r="981" spans="1:4">
      <c r="A981">
        <v>6000707</v>
      </c>
      <c r="B981" t="s">
        <v>3176</v>
      </c>
      <c r="C981" s="30">
        <v>45656</v>
      </c>
      <c r="D981">
        <v>226</v>
      </c>
    </row>
    <row r="982" spans="1:4">
      <c r="A982">
        <v>6001037</v>
      </c>
      <c r="B982" t="s">
        <v>456</v>
      </c>
      <c r="C982" s="30">
        <v>45656</v>
      </c>
      <c r="D982">
        <v>201900</v>
      </c>
    </row>
    <row r="983" spans="1:4">
      <c r="A983">
        <v>6002476</v>
      </c>
      <c r="B983" t="s">
        <v>3152</v>
      </c>
      <c r="C983" s="30">
        <v>45656</v>
      </c>
      <c r="D983">
        <v>285</v>
      </c>
    </row>
    <row r="984" spans="1:4">
      <c r="A984">
        <v>6001036</v>
      </c>
      <c r="B984" t="s">
        <v>455</v>
      </c>
      <c r="C984" s="30">
        <v>45656</v>
      </c>
      <c r="D984">
        <v>221900</v>
      </c>
    </row>
    <row r="985" spans="1:4">
      <c r="A985">
        <v>6002477</v>
      </c>
      <c r="B985" t="s">
        <v>3181</v>
      </c>
      <c r="C985" s="30">
        <v>45656</v>
      </c>
      <c r="D985">
        <v>285</v>
      </c>
    </row>
    <row r="986" spans="1:4">
      <c r="A986">
        <v>6003148</v>
      </c>
      <c r="B986" t="s">
        <v>3182</v>
      </c>
      <c r="C986" s="30">
        <v>45656</v>
      </c>
      <c r="D986">
        <v>285</v>
      </c>
    </row>
    <row r="987" spans="1:4">
      <c r="A987">
        <v>6002482</v>
      </c>
      <c r="B987" t="s">
        <v>3183</v>
      </c>
      <c r="C987" s="30">
        <v>45656</v>
      </c>
      <c r="D987">
        <v>285</v>
      </c>
    </row>
    <row r="988" spans="1:4">
      <c r="A988">
        <v>6002520</v>
      </c>
      <c r="B988" t="s">
        <v>951</v>
      </c>
      <c r="C988" s="30">
        <v>45656</v>
      </c>
      <c r="D988">
        <v>285</v>
      </c>
    </row>
    <row r="989" spans="1:4">
      <c r="A989">
        <v>6002536</v>
      </c>
      <c r="B989" t="s">
        <v>1105</v>
      </c>
      <c r="C989" s="30">
        <v>45656</v>
      </c>
      <c r="D989">
        <v>42</v>
      </c>
    </row>
    <row r="990" spans="1:4">
      <c r="A990">
        <v>6002478</v>
      </c>
      <c r="B990" t="s">
        <v>950</v>
      </c>
      <c r="C990" s="30">
        <v>45656</v>
      </c>
      <c r="D990">
        <v>285</v>
      </c>
    </row>
    <row r="991" spans="1:4">
      <c r="A991">
        <v>6003087</v>
      </c>
      <c r="B991" t="s">
        <v>3184</v>
      </c>
      <c r="C991" s="30">
        <v>45656</v>
      </c>
      <c r="D991">
        <v>285</v>
      </c>
    </row>
    <row r="992" spans="1:4">
      <c r="A992">
        <v>6002491</v>
      </c>
      <c r="B992" t="s">
        <v>3185</v>
      </c>
      <c r="C992" s="30">
        <v>45656</v>
      </c>
      <c r="D992">
        <v>285</v>
      </c>
    </row>
    <row r="993" spans="1:4">
      <c r="A993">
        <v>6002633</v>
      </c>
      <c r="B993" t="s">
        <v>972</v>
      </c>
      <c r="C993" s="30">
        <v>45656</v>
      </c>
      <c r="D993">
        <v>217</v>
      </c>
    </row>
    <row r="994" spans="1:4">
      <c r="A994">
        <v>6002475</v>
      </c>
      <c r="B994" t="s">
        <v>3178</v>
      </c>
      <c r="C994" s="30">
        <v>45656</v>
      </c>
      <c r="D994">
        <v>285</v>
      </c>
    </row>
    <row r="995" spans="1:4">
      <c r="A995">
        <v>6002508</v>
      </c>
      <c r="B995" t="s">
        <v>939</v>
      </c>
      <c r="C995" s="30">
        <v>45656</v>
      </c>
      <c r="D995">
        <v>285</v>
      </c>
    </row>
    <row r="996" spans="1:4">
      <c r="A996">
        <v>6002134</v>
      </c>
      <c r="B996" t="s">
        <v>876</v>
      </c>
      <c r="C996" s="30">
        <v>45656</v>
      </c>
      <c r="D996">
        <v>431</v>
      </c>
    </row>
    <row r="997" spans="1:4">
      <c r="A997">
        <v>6002481</v>
      </c>
      <c r="B997" t="s">
        <v>3180</v>
      </c>
      <c r="C997" s="30">
        <v>45656</v>
      </c>
      <c r="D997">
        <v>285</v>
      </c>
    </row>
    <row r="998" spans="1:4">
      <c r="A998">
        <v>6002451</v>
      </c>
      <c r="B998" t="s">
        <v>961</v>
      </c>
      <c r="C998" s="30">
        <v>45656</v>
      </c>
      <c r="D998">
        <v>275</v>
      </c>
    </row>
    <row r="999" spans="1:4">
      <c r="A999">
        <v>6002369</v>
      </c>
      <c r="B999" t="s">
        <v>893</v>
      </c>
      <c r="C999" s="30">
        <v>45656</v>
      </c>
      <c r="D999">
        <v>403</v>
      </c>
    </row>
    <row r="1000" spans="1:4">
      <c r="A1000">
        <v>6000765</v>
      </c>
      <c r="B1000" t="s">
        <v>938</v>
      </c>
      <c r="C1000" s="30">
        <v>45656</v>
      </c>
      <c r="D1000">
        <v>283</v>
      </c>
    </row>
    <row r="1001" spans="1:4">
      <c r="A1001">
        <v>6000767</v>
      </c>
      <c r="B1001" t="s">
        <v>931</v>
      </c>
      <c r="C1001" s="30">
        <v>45656</v>
      </c>
      <c r="D1001">
        <v>283</v>
      </c>
    </row>
    <row r="1002" spans="1:4">
      <c r="A1002">
        <v>6000734</v>
      </c>
      <c r="B1002" t="s">
        <v>694</v>
      </c>
      <c r="C1002" s="30">
        <v>45656</v>
      </c>
      <c r="D1002">
        <v>1785</v>
      </c>
    </row>
    <row r="1003" spans="1:4">
      <c r="A1003">
        <v>6000707</v>
      </c>
      <c r="B1003" t="s">
        <v>3176</v>
      </c>
      <c r="C1003" s="30">
        <v>45656</v>
      </c>
      <c r="D1003">
        <v>244</v>
      </c>
    </row>
    <row r="1004" spans="1:4">
      <c r="A1004">
        <v>6002294</v>
      </c>
      <c r="B1004" t="s">
        <v>3179</v>
      </c>
      <c r="C1004" s="30">
        <v>45656</v>
      </c>
      <c r="D1004">
        <v>285</v>
      </c>
    </row>
    <row r="1005" spans="1:4">
      <c r="A1005">
        <v>6002588</v>
      </c>
      <c r="B1005" t="s">
        <v>977</v>
      </c>
      <c r="C1005" s="30">
        <v>45656</v>
      </c>
      <c r="D1005">
        <v>285</v>
      </c>
    </row>
    <row r="1006" spans="1:4">
      <c r="A1006">
        <v>6000292</v>
      </c>
      <c r="B1006" t="s">
        <v>984</v>
      </c>
      <c r="C1006" s="30">
        <v>45656</v>
      </c>
      <c r="D1006">
        <v>230</v>
      </c>
    </row>
    <row r="1007" spans="1:4">
      <c r="A1007">
        <v>6000773</v>
      </c>
      <c r="B1007" t="s">
        <v>932</v>
      </c>
      <c r="C1007" s="30">
        <v>45656</v>
      </c>
      <c r="D1007">
        <v>300</v>
      </c>
    </row>
    <row r="1008" spans="1:4">
      <c r="A1008">
        <v>6000766</v>
      </c>
      <c r="B1008" t="s">
        <v>933</v>
      </c>
      <c r="C1008" s="30">
        <v>45656</v>
      </c>
      <c r="D1008">
        <v>300</v>
      </c>
    </row>
    <row r="1009" spans="1:4">
      <c r="A1009">
        <v>6000687</v>
      </c>
      <c r="B1009" t="s">
        <v>965</v>
      </c>
      <c r="C1009" s="30">
        <v>45656</v>
      </c>
      <c r="D1009">
        <v>200</v>
      </c>
    </row>
    <row r="1010" spans="1:4">
      <c r="A1010">
        <v>6000700</v>
      </c>
      <c r="B1010" t="s">
        <v>855</v>
      </c>
      <c r="C1010" s="30">
        <v>45656</v>
      </c>
      <c r="D1010">
        <v>480</v>
      </c>
    </row>
    <row r="1011" spans="1:4">
      <c r="A1011">
        <v>6001603</v>
      </c>
      <c r="B1011" t="s">
        <v>1103</v>
      </c>
      <c r="C1011" s="30">
        <v>45656</v>
      </c>
      <c r="D1011">
        <v>42</v>
      </c>
    </row>
    <row r="1012" spans="1:4">
      <c r="A1012">
        <v>6000788</v>
      </c>
      <c r="B1012" t="s">
        <v>836</v>
      </c>
      <c r="C1012" s="30">
        <v>45656</v>
      </c>
      <c r="D1012">
        <v>685</v>
      </c>
    </row>
    <row r="1013" spans="1:4">
      <c r="A1013">
        <v>6002688</v>
      </c>
      <c r="B1013" t="s">
        <v>1044</v>
      </c>
      <c r="C1013" s="30">
        <v>45656</v>
      </c>
      <c r="D1013">
        <v>120</v>
      </c>
    </row>
    <row r="1014" spans="1:4">
      <c r="A1014">
        <v>6000764</v>
      </c>
      <c r="B1014" t="s">
        <v>930</v>
      </c>
      <c r="C1014" s="30">
        <v>45656</v>
      </c>
      <c r="D1014">
        <v>300</v>
      </c>
    </row>
    <row r="1015" spans="1:4">
      <c r="A1015">
        <v>6002100</v>
      </c>
      <c r="B1015" t="s">
        <v>811</v>
      </c>
      <c r="C1015" s="30">
        <v>45656</v>
      </c>
      <c r="D1015">
        <v>800</v>
      </c>
    </row>
    <row r="1016" spans="1:4">
      <c r="A1016">
        <v>6001812</v>
      </c>
      <c r="B1016" t="s">
        <v>884</v>
      </c>
      <c r="C1016" s="30">
        <v>45656</v>
      </c>
      <c r="D1016">
        <v>393</v>
      </c>
    </row>
    <row r="1017" spans="1:4">
      <c r="A1017">
        <v>6000689</v>
      </c>
      <c r="B1017" t="s">
        <v>928</v>
      </c>
      <c r="C1017" s="30">
        <v>45656</v>
      </c>
      <c r="D1017">
        <v>284</v>
      </c>
    </row>
    <row r="1018" spans="1:4">
      <c r="A1018">
        <v>6002401</v>
      </c>
      <c r="B1018" t="s">
        <v>1085</v>
      </c>
      <c r="C1018" s="30">
        <v>45656</v>
      </c>
      <c r="D1018">
        <v>70</v>
      </c>
    </row>
    <row r="1019" spans="1:4">
      <c r="A1019">
        <v>6001019</v>
      </c>
      <c r="B1019" t="s">
        <v>966</v>
      </c>
      <c r="C1019" s="30">
        <v>45656</v>
      </c>
      <c r="D1019">
        <v>246</v>
      </c>
    </row>
    <row r="1020" spans="1:4">
      <c r="A1020">
        <v>6002679</v>
      </c>
      <c r="B1020" t="s">
        <v>1008</v>
      </c>
      <c r="C1020" s="30">
        <v>45656</v>
      </c>
      <c r="D1020">
        <v>134</v>
      </c>
    </row>
    <row r="1021" spans="1:4">
      <c r="A1021">
        <v>6000784</v>
      </c>
      <c r="B1021" t="s">
        <v>840</v>
      </c>
      <c r="C1021" s="30">
        <v>45656</v>
      </c>
      <c r="D1021">
        <v>685</v>
      </c>
    </row>
    <row r="1022" spans="1:4">
      <c r="A1022">
        <v>6001634</v>
      </c>
      <c r="B1022" t="s">
        <v>885</v>
      </c>
      <c r="C1022" s="30">
        <v>45656</v>
      </c>
      <c r="D1022">
        <v>393</v>
      </c>
    </row>
    <row r="1023" spans="1:4">
      <c r="A1023">
        <v>6000690</v>
      </c>
      <c r="B1023" t="s">
        <v>865</v>
      </c>
      <c r="C1023" s="30">
        <v>45656</v>
      </c>
      <c r="D1023">
        <v>340</v>
      </c>
    </row>
    <row r="1024" spans="1:4">
      <c r="A1024">
        <v>6003052</v>
      </c>
      <c r="B1024" t="s">
        <v>523</v>
      </c>
      <c r="C1024" s="30">
        <v>45654</v>
      </c>
      <c r="D1024">
        <v>19850</v>
      </c>
    </row>
    <row r="1025" spans="1:4">
      <c r="A1025">
        <v>6002017</v>
      </c>
      <c r="B1025" t="s">
        <v>1192</v>
      </c>
      <c r="C1025" s="30">
        <v>45653</v>
      </c>
      <c r="D1025">
        <v>1603</v>
      </c>
    </row>
    <row r="1026" spans="1:4">
      <c r="A1026">
        <v>6001767</v>
      </c>
      <c r="B1026" t="s">
        <v>1045</v>
      </c>
      <c r="C1026" s="30">
        <v>45651</v>
      </c>
      <c r="D1026">
        <v>100</v>
      </c>
    </row>
    <row r="1027" spans="1:4">
      <c r="A1027">
        <v>6000708</v>
      </c>
      <c r="B1027" t="s">
        <v>968</v>
      </c>
      <c r="C1027" s="30">
        <v>45651</v>
      </c>
      <c r="D1027">
        <v>215</v>
      </c>
    </row>
    <row r="1028" spans="1:4">
      <c r="A1028">
        <v>6000295</v>
      </c>
      <c r="B1028" t="s">
        <v>976</v>
      </c>
      <c r="C1028" s="30">
        <v>45651</v>
      </c>
      <c r="D1028">
        <v>172</v>
      </c>
    </row>
    <row r="1029" spans="1:4">
      <c r="A1029">
        <v>6001990</v>
      </c>
      <c r="B1029" t="s">
        <v>941</v>
      </c>
      <c r="C1029" s="30">
        <v>45651</v>
      </c>
      <c r="D1029">
        <v>300</v>
      </c>
    </row>
    <row r="1030" spans="1:4">
      <c r="A1030">
        <v>6000688</v>
      </c>
      <c r="B1030" t="s">
        <v>774</v>
      </c>
      <c r="C1030" s="30">
        <v>45651</v>
      </c>
      <c r="D1030">
        <v>1250</v>
      </c>
    </row>
    <row r="1031" spans="1:4">
      <c r="A1031">
        <v>6000686</v>
      </c>
      <c r="B1031" t="s">
        <v>1065</v>
      </c>
      <c r="C1031" s="30">
        <v>45651</v>
      </c>
      <c r="D1031">
        <v>80</v>
      </c>
    </row>
    <row r="1032" spans="1:4">
      <c r="A1032">
        <v>6000691</v>
      </c>
      <c r="B1032" t="s">
        <v>822</v>
      </c>
      <c r="C1032" s="30">
        <v>45651</v>
      </c>
      <c r="D1032">
        <v>700</v>
      </c>
    </row>
    <row r="1033" spans="1:4">
      <c r="A1033">
        <v>6001649</v>
      </c>
      <c r="B1033" t="s">
        <v>747</v>
      </c>
      <c r="C1033" s="30">
        <v>45647</v>
      </c>
      <c r="D1033">
        <v>1552</v>
      </c>
    </row>
    <row r="1034" spans="1:4">
      <c r="A1034">
        <v>6000665</v>
      </c>
      <c r="B1034" t="s">
        <v>792</v>
      </c>
      <c r="C1034" s="30">
        <v>45647</v>
      </c>
      <c r="D1034">
        <v>1063</v>
      </c>
    </row>
    <row r="1035" spans="1:4">
      <c r="A1035">
        <v>6000666</v>
      </c>
      <c r="B1035" t="s">
        <v>790</v>
      </c>
      <c r="C1035" s="30">
        <v>45647</v>
      </c>
      <c r="D1035">
        <v>1063</v>
      </c>
    </row>
    <row r="1036" spans="1:4">
      <c r="A1036">
        <v>6003142</v>
      </c>
      <c r="B1036" t="s">
        <v>750</v>
      </c>
      <c r="C1036" s="30">
        <v>45647</v>
      </c>
      <c r="D1036">
        <v>1499</v>
      </c>
    </row>
    <row r="1037" spans="1:4">
      <c r="A1037">
        <v>6000226</v>
      </c>
      <c r="B1037" t="s">
        <v>1066</v>
      </c>
      <c r="C1037" s="30">
        <v>45642</v>
      </c>
      <c r="D1037">
        <v>83</v>
      </c>
    </row>
    <row r="1038" spans="1:4">
      <c r="A1038">
        <v>6000168</v>
      </c>
      <c r="B1038" t="s">
        <v>1048</v>
      </c>
      <c r="C1038" s="30">
        <v>45641</v>
      </c>
      <c r="D1038">
        <v>122</v>
      </c>
    </row>
    <row r="1039" spans="1:4">
      <c r="A1039">
        <v>6002555</v>
      </c>
      <c r="B1039" t="s">
        <v>1046</v>
      </c>
      <c r="C1039" s="30">
        <v>45641</v>
      </c>
      <c r="D1039">
        <v>116</v>
      </c>
    </row>
    <row r="1040" spans="1:4">
      <c r="A1040">
        <v>6002978</v>
      </c>
      <c r="B1040" t="s">
        <v>1051</v>
      </c>
      <c r="C1040" s="30">
        <v>45635</v>
      </c>
      <c r="D1040">
        <v>108</v>
      </c>
    </row>
    <row r="1041" spans="1:4">
      <c r="A1041">
        <v>6002958</v>
      </c>
      <c r="B1041" t="s">
        <v>764</v>
      </c>
      <c r="C1041" s="30">
        <v>45634</v>
      </c>
      <c r="D1041">
        <v>1400</v>
      </c>
    </row>
    <row r="1042" spans="1:4">
      <c r="A1042">
        <v>6003012</v>
      </c>
      <c r="B1042" t="s">
        <v>744</v>
      </c>
      <c r="C1042" s="30">
        <v>45634</v>
      </c>
      <c r="D1042">
        <v>1499</v>
      </c>
    </row>
    <row r="1043" spans="1:4">
      <c r="A1043">
        <v>6003011</v>
      </c>
      <c r="B1043" t="s">
        <v>716</v>
      </c>
      <c r="C1043" s="30">
        <v>45634</v>
      </c>
      <c r="D1043">
        <v>1450</v>
      </c>
    </row>
    <row r="1044" spans="1:4">
      <c r="A1044">
        <v>7500584</v>
      </c>
      <c r="B1044" t="s">
        <v>3186</v>
      </c>
      <c r="C1044" s="30">
        <v>45633</v>
      </c>
      <c r="D1044">
        <v>55000</v>
      </c>
    </row>
    <row r="1045" spans="1:4">
      <c r="A1045">
        <v>6000629</v>
      </c>
      <c r="B1045" t="s">
        <v>1197</v>
      </c>
      <c r="C1045" s="30">
        <v>45630</v>
      </c>
      <c r="D1045">
        <v>1652</v>
      </c>
    </row>
    <row r="1046" spans="1:4">
      <c r="A1046">
        <v>7501069</v>
      </c>
      <c r="B1046" t="s">
        <v>3187</v>
      </c>
      <c r="C1046" s="30">
        <v>45630</v>
      </c>
      <c r="D1046">
        <v>55000</v>
      </c>
    </row>
    <row r="1047" spans="1:4">
      <c r="A1047">
        <v>6002134</v>
      </c>
      <c r="B1047" t="s">
        <v>876</v>
      </c>
      <c r="C1047" s="30">
        <v>45626</v>
      </c>
      <c r="D1047">
        <v>431</v>
      </c>
    </row>
    <row r="1048" spans="1:4">
      <c r="A1048">
        <v>6002927</v>
      </c>
      <c r="B1048" t="s">
        <v>1072</v>
      </c>
      <c r="C1048" s="30">
        <v>45626</v>
      </c>
      <c r="D1048">
        <v>68</v>
      </c>
    </row>
    <row r="1049" spans="1:4">
      <c r="A1049">
        <v>6003178</v>
      </c>
      <c r="B1049" t="s">
        <v>1016</v>
      </c>
      <c r="C1049" s="30">
        <v>45626</v>
      </c>
      <c r="D1049">
        <v>150</v>
      </c>
    </row>
    <row r="1050" spans="1:4">
      <c r="A1050">
        <v>6003179</v>
      </c>
      <c r="B1050" t="s">
        <v>970</v>
      </c>
      <c r="C1050" s="30">
        <v>45626</v>
      </c>
      <c r="D1050">
        <v>221</v>
      </c>
    </row>
    <row r="1051" spans="1:4">
      <c r="A1051">
        <v>6002906</v>
      </c>
      <c r="B1051" t="s">
        <v>1071</v>
      </c>
      <c r="C1051" s="30">
        <v>45626</v>
      </c>
      <c r="D1051">
        <v>68</v>
      </c>
    </row>
    <row r="1052" spans="1:4">
      <c r="A1052">
        <v>6003131</v>
      </c>
      <c r="B1052" t="s">
        <v>697</v>
      </c>
      <c r="C1052" s="30">
        <v>45626</v>
      </c>
      <c r="D1052">
        <v>1805</v>
      </c>
    </row>
    <row r="1053" spans="1:4">
      <c r="A1053">
        <v>6002842</v>
      </c>
      <c r="B1053" t="s">
        <v>734</v>
      </c>
      <c r="C1053" s="30">
        <v>45626</v>
      </c>
      <c r="D1053">
        <v>1752</v>
      </c>
    </row>
    <row r="1054" spans="1:4">
      <c r="A1054">
        <v>6001978</v>
      </c>
      <c r="B1054" t="s">
        <v>971</v>
      </c>
      <c r="C1054" s="30">
        <v>45626</v>
      </c>
      <c r="D1054">
        <v>221</v>
      </c>
    </row>
    <row r="1055" spans="1:4">
      <c r="A1055">
        <v>6003180</v>
      </c>
      <c r="B1055" t="s">
        <v>969</v>
      </c>
      <c r="C1055" s="30">
        <v>45626</v>
      </c>
      <c r="D1055">
        <v>221</v>
      </c>
    </row>
    <row r="1056" spans="1:4">
      <c r="A1056">
        <v>6003177</v>
      </c>
      <c r="B1056" t="s">
        <v>1018</v>
      </c>
      <c r="C1056" s="30">
        <v>45626</v>
      </c>
      <c r="D1056">
        <v>150</v>
      </c>
    </row>
    <row r="1057" spans="1:4">
      <c r="A1057">
        <v>6000064</v>
      </c>
      <c r="B1057" t="s">
        <v>1093</v>
      </c>
      <c r="C1057" s="30">
        <v>45626</v>
      </c>
      <c r="D1057">
        <v>84</v>
      </c>
    </row>
    <row r="1058" spans="1:4">
      <c r="A1058">
        <v>6003062</v>
      </c>
      <c r="B1058" t="s">
        <v>1083</v>
      </c>
      <c r="C1058" s="30">
        <v>45626</v>
      </c>
      <c r="D1058">
        <v>68</v>
      </c>
    </row>
    <row r="1059" spans="1:4">
      <c r="A1059">
        <v>7501005</v>
      </c>
      <c r="B1059" t="s">
        <v>3189</v>
      </c>
      <c r="C1059" s="30">
        <v>45625</v>
      </c>
      <c r="D1059">
        <v>29000</v>
      </c>
    </row>
    <row r="1060" spans="1:4">
      <c r="A1060">
        <v>6002356</v>
      </c>
      <c r="B1060" t="s">
        <v>3188</v>
      </c>
      <c r="C1060" s="30">
        <v>45625</v>
      </c>
      <c r="D1060">
        <v>1499</v>
      </c>
    </row>
    <row r="1061" spans="1:4">
      <c r="A1061">
        <v>7500584</v>
      </c>
      <c r="B1061" t="s">
        <v>3186</v>
      </c>
      <c r="C1061" s="30">
        <v>45624</v>
      </c>
      <c r="D1061">
        <v>47000</v>
      </c>
    </row>
    <row r="1062" spans="1:4">
      <c r="A1062">
        <v>6002295</v>
      </c>
      <c r="B1062" t="s">
        <v>987</v>
      </c>
      <c r="C1062" s="30">
        <v>45624</v>
      </c>
      <c r="D1062">
        <v>224</v>
      </c>
    </row>
    <row r="1063" spans="1:4">
      <c r="A1063">
        <v>6002354</v>
      </c>
      <c r="B1063" t="s">
        <v>983</v>
      </c>
      <c r="C1063" s="30">
        <v>45624</v>
      </c>
      <c r="D1063">
        <v>224</v>
      </c>
    </row>
    <row r="1064" spans="1:4">
      <c r="A1064">
        <v>6002699</v>
      </c>
      <c r="B1064" t="s">
        <v>3169</v>
      </c>
      <c r="C1064" s="30">
        <v>45624</v>
      </c>
      <c r="D1064">
        <v>224</v>
      </c>
    </row>
    <row r="1065" spans="1:4">
      <c r="A1065">
        <v>6002140</v>
      </c>
      <c r="B1065" t="s">
        <v>3168</v>
      </c>
      <c r="C1065" s="30">
        <v>45624</v>
      </c>
      <c r="D1065">
        <v>224</v>
      </c>
    </row>
    <row r="1066" spans="1:4">
      <c r="A1066">
        <v>6002634</v>
      </c>
      <c r="B1066" t="s">
        <v>978</v>
      </c>
      <c r="C1066" s="30">
        <v>45624</v>
      </c>
      <c r="D1066">
        <v>224</v>
      </c>
    </row>
    <row r="1067" spans="1:4">
      <c r="A1067">
        <v>6000627</v>
      </c>
      <c r="B1067" t="s">
        <v>691</v>
      </c>
      <c r="C1067" s="30">
        <v>45621</v>
      </c>
      <c r="D1067">
        <v>1652</v>
      </c>
    </row>
    <row r="1068" spans="1:4">
      <c r="A1068">
        <v>6000124</v>
      </c>
      <c r="B1068" t="s">
        <v>3170</v>
      </c>
      <c r="C1068" s="30">
        <v>45615</v>
      </c>
      <c r="D1068">
        <v>31</v>
      </c>
    </row>
    <row r="1069" spans="1:4">
      <c r="A1069">
        <v>6000625</v>
      </c>
      <c r="B1069" t="s">
        <v>751</v>
      </c>
      <c r="C1069" s="30">
        <v>45612</v>
      </c>
      <c r="D1069">
        <v>1603</v>
      </c>
    </row>
    <row r="1070" spans="1:4">
      <c r="A1070">
        <v>6003077</v>
      </c>
      <c r="B1070" t="s">
        <v>1056</v>
      </c>
      <c r="C1070" s="30">
        <v>45612</v>
      </c>
      <c r="D1070">
        <v>92</v>
      </c>
    </row>
    <row r="1071" spans="1:4">
      <c r="A1071">
        <v>6003069</v>
      </c>
      <c r="B1071" t="s">
        <v>1059</v>
      </c>
      <c r="C1071" s="30">
        <v>45612</v>
      </c>
      <c r="D1071">
        <v>84</v>
      </c>
    </row>
    <row r="1072" spans="1:4">
      <c r="A1072">
        <v>6003060</v>
      </c>
      <c r="B1072" t="s">
        <v>1060</v>
      </c>
      <c r="C1072" s="30">
        <v>45612</v>
      </c>
      <c r="D1072">
        <v>84</v>
      </c>
    </row>
    <row r="1073" spans="1:4">
      <c r="A1073">
        <v>6000623</v>
      </c>
      <c r="B1073" t="s">
        <v>731</v>
      </c>
      <c r="C1073" s="30">
        <v>45612</v>
      </c>
      <c r="D1073">
        <v>1752</v>
      </c>
    </row>
    <row r="1074" spans="1:4">
      <c r="A1074">
        <v>6001986</v>
      </c>
      <c r="B1074" t="s">
        <v>1010</v>
      </c>
      <c r="C1074" s="30">
        <v>45605</v>
      </c>
      <c r="D1074">
        <v>154</v>
      </c>
    </row>
    <row r="1075" spans="1:4">
      <c r="A1075">
        <v>6002017</v>
      </c>
      <c r="B1075" t="s">
        <v>1192</v>
      </c>
      <c r="C1075" s="30">
        <v>45604</v>
      </c>
      <c r="D1075">
        <v>1603</v>
      </c>
    </row>
    <row r="1076" spans="1:4">
      <c r="A1076">
        <v>6002958</v>
      </c>
      <c r="B1076" t="s">
        <v>764</v>
      </c>
      <c r="C1076" s="30">
        <v>45595</v>
      </c>
      <c r="D1076">
        <v>1400</v>
      </c>
    </row>
    <row r="1077" spans="1:4">
      <c r="A1077">
        <v>6000226</v>
      </c>
      <c r="B1077" t="s">
        <v>1066</v>
      </c>
      <c r="C1077" s="30">
        <v>45595</v>
      </c>
      <c r="D1077">
        <v>98</v>
      </c>
    </row>
    <row r="1078" spans="1:4">
      <c r="A1078">
        <v>6001986</v>
      </c>
      <c r="B1078" t="s">
        <v>1010</v>
      </c>
      <c r="C1078" s="30">
        <v>45595</v>
      </c>
      <c r="D1078">
        <v>183</v>
      </c>
    </row>
    <row r="1079" spans="1:4">
      <c r="A1079">
        <v>6002555</v>
      </c>
      <c r="B1079" t="s">
        <v>1046</v>
      </c>
      <c r="C1079" s="30">
        <v>45595</v>
      </c>
      <c r="D1079">
        <v>138</v>
      </c>
    </row>
    <row r="1080" spans="1:4">
      <c r="A1080">
        <v>6003012</v>
      </c>
      <c r="B1080" t="s">
        <v>744</v>
      </c>
      <c r="C1080" s="30">
        <v>45595</v>
      </c>
      <c r="D1080">
        <v>1499</v>
      </c>
    </row>
    <row r="1081" spans="1:4">
      <c r="A1081">
        <v>6003011</v>
      </c>
      <c r="B1081" t="s">
        <v>716</v>
      </c>
      <c r="C1081" s="30">
        <v>45595</v>
      </c>
      <c r="D1081">
        <v>1450</v>
      </c>
    </row>
    <row r="1082" spans="1:4">
      <c r="A1082">
        <v>6003026</v>
      </c>
      <c r="B1082" t="s">
        <v>3190</v>
      </c>
      <c r="C1082" s="30">
        <v>45586</v>
      </c>
      <c r="D1082">
        <v>1450</v>
      </c>
    </row>
    <row r="1083" spans="1:4">
      <c r="A1083">
        <v>6002200</v>
      </c>
      <c r="B1083" t="s">
        <v>1190</v>
      </c>
      <c r="C1083" s="30">
        <v>45583</v>
      </c>
      <c r="D1083">
        <v>1552</v>
      </c>
    </row>
    <row r="1084" spans="1:4">
      <c r="A1084">
        <v>6000630</v>
      </c>
      <c r="B1084" t="s">
        <v>709</v>
      </c>
      <c r="C1084" s="30">
        <v>45579</v>
      </c>
      <c r="D1084">
        <v>1702</v>
      </c>
    </row>
    <row r="1085" spans="1:4">
      <c r="A1085">
        <v>6000625</v>
      </c>
      <c r="B1085" t="s">
        <v>751</v>
      </c>
      <c r="C1085" s="30">
        <v>45577</v>
      </c>
      <c r="D1085">
        <v>1603</v>
      </c>
    </row>
    <row r="1086" spans="1:4">
      <c r="A1086">
        <v>6002229</v>
      </c>
      <c r="B1086" t="s">
        <v>831</v>
      </c>
      <c r="C1086" s="30">
        <v>45574</v>
      </c>
      <c r="D1086">
        <v>651</v>
      </c>
    </row>
    <row r="1087" spans="1:4">
      <c r="A1087">
        <v>6002233</v>
      </c>
      <c r="B1087" t="s">
        <v>826</v>
      </c>
      <c r="C1087" s="30">
        <v>45574</v>
      </c>
      <c r="D1087">
        <v>713</v>
      </c>
    </row>
    <row r="1088" spans="1:4">
      <c r="A1088">
        <v>6002208</v>
      </c>
      <c r="B1088" t="s">
        <v>856</v>
      </c>
      <c r="C1088" s="30">
        <v>45574</v>
      </c>
      <c r="D1088">
        <v>521</v>
      </c>
    </row>
    <row r="1089" spans="1:4">
      <c r="A1089">
        <v>6002212</v>
      </c>
      <c r="B1089" t="s">
        <v>843</v>
      </c>
      <c r="C1089" s="30">
        <v>45574</v>
      </c>
      <c r="D1089">
        <v>564</v>
      </c>
    </row>
    <row r="1090" spans="1:4">
      <c r="A1090">
        <v>6002225</v>
      </c>
      <c r="B1090" t="s">
        <v>838</v>
      </c>
      <c r="C1090" s="30">
        <v>45574</v>
      </c>
      <c r="D1090">
        <v>621</v>
      </c>
    </row>
    <row r="1091" spans="1:4">
      <c r="A1091">
        <v>6002234</v>
      </c>
      <c r="B1091" t="s">
        <v>829</v>
      </c>
      <c r="C1091" s="30">
        <v>45574</v>
      </c>
      <c r="D1091">
        <v>602</v>
      </c>
    </row>
    <row r="1092" spans="1:4">
      <c r="A1092">
        <v>6002220</v>
      </c>
      <c r="B1092" t="s">
        <v>905</v>
      </c>
      <c r="C1092" s="30">
        <v>45574</v>
      </c>
      <c r="D1092">
        <v>483</v>
      </c>
    </row>
    <row r="1093" spans="1:4">
      <c r="A1093">
        <v>6000767</v>
      </c>
      <c r="B1093" t="s">
        <v>931</v>
      </c>
      <c r="C1093" s="30">
        <v>45574</v>
      </c>
      <c r="D1093">
        <v>300</v>
      </c>
    </row>
    <row r="1094" spans="1:4">
      <c r="A1094">
        <v>6000773</v>
      </c>
      <c r="B1094" t="s">
        <v>932</v>
      </c>
      <c r="C1094" s="30">
        <v>45574</v>
      </c>
      <c r="D1094">
        <v>300</v>
      </c>
    </row>
    <row r="1095" spans="1:4">
      <c r="A1095">
        <v>6000766</v>
      </c>
      <c r="B1095" t="s">
        <v>933</v>
      </c>
      <c r="C1095" s="30">
        <v>45574</v>
      </c>
      <c r="D1095">
        <v>300</v>
      </c>
    </row>
    <row r="1096" spans="1:4">
      <c r="A1096">
        <v>6002223</v>
      </c>
      <c r="B1096" t="s">
        <v>877</v>
      </c>
      <c r="C1096" s="30">
        <v>45574</v>
      </c>
      <c r="D1096">
        <v>375</v>
      </c>
    </row>
    <row r="1097" spans="1:4">
      <c r="A1097">
        <v>6002216</v>
      </c>
      <c r="B1097" t="s">
        <v>874</v>
      </c>
      <c r="C1097" s="30">
        <v>45574</v>
      </c>
      <c r="D1097">
        <v>483</v>
      </c>
    </row>
    <row r="1098" spans="1:4">
      <c r="A1098">
        <v>6002219</v>
      </c>
      <c r="B1098" t="s">
        <v>891</v>
      </c>
      <c r="C1098" s="30">
        <v>45574</v>
      </c>
      <c r="D1098">
        <v>343</v>
      </c>
    </row>
    <row r="1099" spans="1:4">
      <c r="A1099">
        <v>6002217</v>
      </c>
      <c r="B1099" t="s">
        <v>886</v>
      </c>
      <c r="C1099" s="30">
        <v>45574</v>
      </c>
      <c r="D1099">
        <v>343</v>
      </c>
    </row>
    <row r="1100" spans="1:4">
      <c r="A1100">
        <v>6002236</v>
      </c>
      <c r="B1100" t="s">
        <v>830</v>
      </c>
      <c r="C1100" s="30">
        <v>45574</v>
      </c>
      <c r="D1100">
        <v>602</v>
      </c>
    </row>
    <row r="1101" spans="1:4">
      <c r="A1101">
        <v>6002232</v>
      </c>
      <c r="B1101" t="s">
        <v>842</v>
      </c>
      <c r="C1101" s="30">
        <v>45574</v>
      </c>
      <c r="D1101">
        <v>550</v>
      </c>
    </row>
    <row r="1102" spans="1:4">
      <c r="A1102">
        <v>6002230</v>
      </c>
      <c r="B1102" t="s">
        <v>837</v>
      </c>
      <c r="C1102" s="30">
        <v>45574</v>
      </c>
      <c r="D1102">
        <v>550</v>
      </c>
    </row>
    <row r="1103" spans="1:4">
      <c r="A1103">
        <v>6002228</v>
      </c>
      <c r="B1103" t="s">
        <v>846</v>
      </c>
      <c r="C1103" s="30">
        <v>45574</v>
      </c>
      <c r="D1103">
        <v>501</v>
      </c>
    </row>
    <row r="1104" spans="1:4">
      <c r="A1104">
        <v>6002221</v>
      </c>
      <c r="B1104" t="s">
        <v>888</v>
      </c>
      <c r="C1104" s="30">
        <v>45574</v>
      </c>
      <c r="D1104">
        <v>375</v>
      </c>
    </row>
    <row r="1105" spans="1:4">
      <c r="A1105">
        <v>6002226</v>
      </c>
      <c r="B1105" t="s">
        <v>845</v>
      </c>
      <c r="C1105" s="30">
        <v>45574</v>
      </c>
      <c r="D1105">
        <v>501</v>
      </c>
    </row>
    <row r="1106" spans="1:4">
      <c r="A1106">
        <v>6002215</v>
      </c>
      <c r="B1106" t="s">
        <v>853</v>
      </c>
      <c r="C1106" s="30">
        <v>45574</v>
      </c>
      <c r="D1106">
        <v>438</v>
      </c>
    </row>
    <row r="1107" spans="1:4">
      <c r="A1107">
        <v>6002209</v>
      </c>
      <c r="B1107" t="s">
        <v>869</v>
      </c>
      <c r="C1107" s="30">
        <v>45574</v>
      </c>
      <c r="D1107">
        <v>403</v>
      </c>
    </row>
    <row r="1108" spans="1:4">
      <c r="A1108">
        <v>6002211</v>
      </c>
      <c r="B1108" t="s">
        <v>867</v>
      </c>
      <c r="C1108" s="30">
        <v>45574</v>
      </c>
      <c r="D1108">
        <v>403</v>
      </c>
    </row>
    <row r="1109" spans="1:4">
      <c r="A1109">
        <v>6002213</v>
      </c>
      <c r="B1109" t="s">
        <v>852</v>
      </c>
      <c r="C1109" s="30">
        <v>45574</v>
      </c>
      <c r="D1109">
        <v>438</v>
      </c>
    </row>
    <row r="1110" spans="1:4">
      <c r="A1110">
        <v>6002749</v>
      </c>
      <c r="B1110" t="s">
        <v>1198</v>
      </c>
      <c r="C1110" s="30">
        <v>45569</v>
      </c>
      <c r="D1110">
        <v>1499</v>
      </c>
    </row>
    <row r="1111" spans="1:4">
      <c r="A1111">
        <v>6002356</v>
      </c>
      <c r="B1111" t="s">
        <v>3188</v>
      </c>
      <c r="C1111" s="30">
        <v>45568</v>
      </c>
      <c r="D1111">
        <v>1499</v>
      </c>
    </row>
    <row r="1112" spans="1:4">
      <c r="A1112">
        <v>6002679</v>
      </c>
      <c r="B1112" t="s">
        <v>1008</v>
      </c>
      <c r="C1112" s="30">
        <v>45565</v>
      </c>
      <c r="D1112">
        <v>134</v>
      </c>
    </row>
    <row r="1113" spans="1:4">
      <c r="A1113">
        <v>6000788</v>
      </c>
      <c r="B1113" t="s">
        <v>836</v>
      </c>
      <c r="C1113" s="30">
        <v>45565</v>
      </c>
      <c r="D1113">
        <v>685</v>
      </c>
    </row>
    <row r="1114" spans="1:4">
      <c r="A1114">
        <v>6001961</v>
      </c>
      <c r="B1114" t="s">
        <v>835</v>
      </c>
      <c r="C1114" s="30">
        <v>45565</v>
      </c>
      <c r="D1114">
        <v>685</v>
      </c>
    </row>
    <row r="1115" spans="1:4">
      <c r="A1115">
        <v>6002134</v>
      </c>
      <c r="B1115" t="s">
        <v>3191</v>
      </c>
      <c r="C1115" s="30">
        <v>45565</v>
      </c>
      <c r="D1115">
        <v>1180</v>
      </c>
    </row>
    <row r="1116" spans="1:4">
      <c r="A1116">
        <v>6000766</v>
      </c>
      <c r="B1116" t="s">
        <v>933</v>
      </c>
      <c r="C1116" s="30">
        <v>45565</v>
      </c>
      <c r="D1116">
        <v>283</v>
      </c>
    </row>
    <row r="1117" spans="1:4">
      <c r="A1117">
        <v>6000774</v>
      </c>
      <c r="B1117" t="s">
        <v>868</v>
      </c>
      <c r="C1117" s="30">
        <v>45565</v>
      </c>
      <c r="D1117">
        <v>508</v>
      </c>
    </row>
    <row r="1118" spans="1:4">
      <c r="A1118">
        <v>6000690</v>
      </c>
      <c r="B1118" t="s">
        <v>865</v>
      </c>
      <c r="C1118" s="30">
        <v>45565</v>
      </c>
      <c r="D1118">
        <v>579</v>
      </c>
    </row>
    <row r="1119" spans="1:4">
      <c r="A1119">
        <v>6000226</v>
      </c>
      <c r="B1119" t="s">
        <v>1066</v>
      </c>
      <c r="C1119" s="30">
        <v>45565</v>
      </c>
      <c r="D1119">
        <v>83</v>
      </c>
    </row>
    <row r="1120" spans="1:4">
      <c r="A1120">
        <v>6001603</v>
      </c>
      <c r="B1120" t="s">
        <v>1103</v>
      </c>
      <c r="C1120" s="30">
        <v>45565</v>
      </c>
      <c r="D1120">
        <v>42</v>
      </c>
    </row>
    <row r="1121" spans="1:4">
      <c r="A1121">
        <v>6002369</v>
      </c>
      <c r="B1121" t="s">
        <v>893</v>
      </c>
      <c r="C1121" s="30">
        <v>45565</v>
      </c>
      <c r="D1121">
        <v>403</v>
      </c>
    </row>
    <row r="1122" spans="1:4">
      <c r="A1122">
        <v>6000765</v>
      </c>
      <c r="B1122" t="s">
        <v>938</v>
      </c>
      <c r="C1122" s="30">
        <v>45565</v>
      </c>
      <c r="D1122">
        <v>283</v>
      </c>
    </row>
    <row r="1123" spans="1:4">
      <c r="A1123">
        <v>6001812</v>
      </c>
      <c r="B1123" t="s">
        <v>884</v>
      </c>
      <c r="C1123" s="30">
        <v>45565</v>
      </c>
      <c r="D1123">
        <v>393</v>
      </c>
    </row>
    <row r="1124" spans="1:4">
      <c r="A1124">
        <v>6003097</v>
      </c>
      <c r="B1124" t="s">
        <v>775</v>
      </c>
      <c r="C1124" s="30">
        <v>45565</v>
      </c>
      <c r="D1124">
        <v>855</v>
      </c>
    </row>
    <row r="1125" spans="1:4">
      <c r="A1125">
        <v>6002633</v>
      </c>
      <c r="B1125" t="s">
        <v>972</v>
      </c>
      <c r="C1125" s="30">
        <v>45565</v>
      </c>
      <c r="D1125">
        <v>214</v>
      </c>
    </row>
    <row r="1126" spans="1:4">
      <c r="A1126">
        <v>6000767</v>
      </c>
      <c r="B1126" t="s">
        <v>931</v>
      </c>
      <c r="C1126" s="30">
        <v>45565</v>
      </c>
      <c r="D1126">
        <v>283</v>
      </c>
    </row>
    <row r="1127" spans="1:4">
      <c r="A1127">
        <v>6000806</v>
      </c>
      <c r="B1127" t="s">
        <v>1127</v>
      </c>
      <c r="C1127" s="30">
        <v>45565</v>
      </c>
      <c r="D1127">
        <v>20</v>
      </c>
    </row>
    <row r="1128" spans="1:4">
      <c r="A1128">
        <v>6000805</v>
      </c>
      <c r="B1128" t="s">
        <v>1126</v>
      </c>
      <c r="C1128" s="30">
        <v>45565</v>
      </c>
      <c r="D1128">
        <v>20</v>
      </c>
    </row>
    <row r="1129" spans="1:4">
      <c r="A1129">
        <v>6000767</v>
      </c>
      <c r="B1129" t="s">
        <v>931</v>
      </c>
      <c r="C1129" s="30">
        <v>45565</v>
      </c>
      <c r="D1129">
        <v>626</v>
      </c>
    </row>
    <row r="1130" spans="1:4">
      <c r="A1130">
        <v>6001688</v>
      </c>
      <c r="B1130" t="s">
        <v>897</v>
      </c>
      <c r="C1130" s="30">
        <v>45565</v>
      </c>
      <c r="D1130">
        <v>393</v>
      </c>
    </row>
    <row r="1131" spans="1:4">
      <c r="A1131">
        <v>6000629</v>
      </c>
      <c r="B1131" t="s">
        <v>1197</v>
      </c>
      <c r="C1131" s="30">
        <v>45564</v>
      </c>
      <c r="D1131">
        <v>1652</v>
      </c>
    </row>
    <row r="1132" spans="1:4">
      <c r="A1132">
        <v>6002017</v>
      </c>
      <c r="B1132" t="s">
        <v>1192</v>
      </c>
      <c r="C1132" s="30">
        <v>45564</v>
      </c>
      <c r="D1132">
        <v>1603</v>
      </c>
    </row>
    <row r="1133" spans="1:4">
      <c r="A1133">
        <v>6002781</v>
      </c>
      <c r="B1133" t="s">
        <v>748</v>
      </c>
      <c r="C1133" s="30">
        <v>45564</v>
      </c>
      <c r="D1133">
        <v>1652</v>
      </c>
    </row>
    <row r="1134" spans="1:4">
      <c r="A1134">
        <v>6002019</v>
      </c>
      <c r="B1134" t="s">
        <v>749</v>
      </c>
      <c r="C1134" s="30">
        <v>45564</v>
      </c>
      <c r="D1134">
        <v>1702</v>
      </c>
    </row>
    <row r="1135" spans="1:4">
      <c r="A1135">
        <v>6002526</v>
      </c>
      <c r="B1135" t="s">
        <v>3192</v>
      </c>
      <c r="C1135" s="30">
        <v>45564</v>
      </c>
      <c r="D1135">
        <v>1552</v>
      </c>
    </row>
    <row r="1136" spans="1:4">
      <c r="A1136">
        <v>6003027</v>
      </c>
      <c r="B1136" t="s">
        <v>3193</v>
      </c>
      <c r="C1136" s="30">
        <v>45563</v>
      </c>
      <c r="D1136">
        <v>1499</v>
      </c>
    </row>
    <row r="1137" spans="1:4">
      <c r="A1137">
        <v>6002295</v>
      </c>
      <c r="B1137" t="s">
        <v>987</v>
      </c>
      <c r="C1137" s="30">
        <v>45562</v>
      </c>
      <c r="D1137">
        <v>224</v>
      </c>
    </row>
    <row r="1138" spans="1:4">
      <c r="A1138">
        <v>6002634</v>
      </c>
      <c r="B1138" t="s">
        <v>978</v>
      </c>
      <c r="C1138" s="30">
        <v>45562</v>
      </c>
      <c r="D1138">
        <v>224</v>
      </c>
    </row>
    <row r="1139" spans="1:4">
      <c r="A1139">
        <v>6002354</v>
      </c>
      <c r="B1139" t="s">
        <v>983</v>
      </c>
      <c r="C1139" s="30">
        <v>45562</v>
      </c>
      <c r="D1139">
        <v>224</v>
      </c>
    </row>
    <row r="1140" spans="1:4">
      <c r="A1140">
        <v>6002140</v>
      </c>
      <c r="B1140" t="s">
        <v>3168</v>
      </c>
      <c r="C1140" s="30">
        <v>45562</v>
      </c>
      <c r="D1140">
        <v>224</v>
      </c>
    </row>
    <row r="1141" spans="1:4">
      <c r="A1141">
        <v>6002699</v>
      </c>
      <c r="B1141" t="s">
        <v>3169</v>
      </c>
      <c r="C1141" s="30">
        <v>45562</v>
      </c>
      <c r="D1141">
        <v>224</v>
      </c>
    </row>
    <row r="1142" spans="1:4">
      <c r="A1142">
        <v>6000623</v>
      </c>
      <c r="B1142" t="s">
        <v>731</v>
      </c>
      <c r="C1142" s="30">
        <v>45561</v>
      </c>
      <c r="D1142">
        <v>1752</v>
      </c>
    </row>
    <row r="1143" spans="1:4">
      <c r="A1143">
        <v>6002200</v>
      </c>
      <c r="B1143" t="s">
        <v>1190</v>
      </c>
      <c r="C1143" s="30">
        <v>45551</v>
      </c>
      <c r="D1143">
        <v>1552</v>
      </c>
    </row>
    <row r="1144" spans="1:4">
      <c r="A1144">
        <v>6003011</v>
      </c>
      <c r="B1144" t="s">
        <v>716</v>
      </c>
      <c r="C1144" s="30">
        <v>45543</v>
      </c>
      <c r="D1144">
        <v>1450</v>
      </c>
    </row>
    <row r="1145" spans="1:4">
      <c r="A1145">
        <v>6000629</v>
      </c>
      <c r="B1145" t="s">
        <v>1197</v>
      </c>
      <c r="C1145" s="30">
        <v>45543</v>
      </c>
      <c r="D1145">
        <v>1652</v>
      </c>
    </row>
    <row r="1146" spans="1:4">
      <c r="A1146">
        <v>6003012</v>
      </c>
      <c r="B1146" t="s">
        <v>744</v>
      </c>
      <c r="C1146" s="30">
        <v>45543</v>
      </c>
      <c r="D1146">
        <v>1499</v>
      </c>
    </row>
    <row r="1147" spans="1:4">
      <c r="A1147">
        <v>6001850</v>
      </c>
      <c r="B1147" t="s">
        <v>3195</v>
      </c>
      <c r="C1147" s="30">
        <v>45543</v>
      </c>
      <c r="D1147">
        <v>1450</v>
      </c>
    </row>
    <row r="1148" spans="1:4">
      <c r="A1148">
        <v>6002958</v>
      </c>
      <c r="B1148" t="s">
        <v>764</v>
      </c>
      <c r="C1148" s="30">
        <v>45543</v>
      </c>
      <c r="D1148">
        <v>1400</v>
      </c>
    </row>
    <row r="1149" spans="1:4">
      <c r="A1149">
        <v>6001849</v>
      </c>
      <c r="B1149" t="s">
        <v>3194</v>
      </c>
      <c r="C1149" s="30">
        <v>45543</v>
      </c>
      <c r="D1149">
        <v>1400</v>
      </c>
    </row>
    <row r="1150" spans="1:4">
      <c r="A1150">
        <v>6002749</v>
      </c>
      <c r="B1150" t="s">
        <v>1198</v>
      </c>
      <c r="C1150" s="30">
        <v>45540</v>
      </c>
      <c r="D1150">
        <v>1499</v>
      </c>
    </row>
    <row r="1151" spans="1:4">
      <c r="A1151">
        <v>6000627</v>
      </c>
      <c r="B1151" t="s">
        <v>691</v>
      </c>
      <c r="C1151" s="30">
        <v>45539</v>
      </c>
      <c r="D1151">
        <v>1652</v>
      </c>
    </row>
    <row r="1152" spans="1:4">
      <c r="A1152">
        <v>6000626</v>
      </c>
      <c r="B1152" t="s">
        <v>741</v>
      </c>
      <c r="C1152" s="30">
        <v>45539</v>
      </c>
      <c r="D1152">
        <v>1702</v>
      </c>
    </row>
    <row r="1153" spans="1:4">
      <c r="A1153">
        <v>6002015</v>
      </c>
      <c r="B1153" t="s">
        <v>719</v>
      </c>
      <c r="C1153" s="30">
        <v>45539</v>
      </c>
      <c r="D1153">
        <v>1499</v>
      </c>
    </row>
    <row r="1154" spans="1:4">
      <c r="A1154">
        <v>6002356</v>
      </c>
      <c r="B1154" t="s">
        <v>3188</v>
      </c>
      <c r="C1154" s="30">
        <v>45539</v>
      </c>
      <c r="D1154">
        <v>1499</v>
      </c>
    </row>
    <row r="1155" spans="1:4">
      <c r="A1155">
        <v>6001812</v>
      </c>
      <c r="B1155" t="s">
        <v>884</v>
      </c>
      <c r="C1155" s="30">
        <v>45535</v>
      </c>
      <c r="D1155">
        <v>393</v>
      </c>
    </row>
    <row r="1156" spans="1:4">
      <c r="A1156">
        <v>6002950</v>
      </c>
      <c r="B1156" t="s">
        <v>3196</v>
      </c>
      <c r="C1156" s="30">
        <v>45530</v>
      </c>
      <c r="D1156">
        <v>146</v>
      </c>
    </row>
    <row r="1157" spans="1:4">
      <c r="A1157">
        <v>6003164</v>
      </c>
      <c r="B1157" t="s">
        <v>1201</v>
      </c>
      <c r="C1157" s="30">
        <v>45521</v>
      </c>
      <c r="D1157">
        <v>25</v>
      </c>
    </row>
    <row r="1158" spans="1:4">
      <c r="A1158">
        <v>6002093</v>
      </c>
      <c r="B1158" t="s">
        <v>1200</v>
      </c>
      <c r="C1158" s="30">
        <v>45521</v>
      </c>
      <c r="D1158">
        <v>25</v>
      </c>
    </row>
    <row r="1159" spans="1:4">
      <c r="A1159">
        <v>6001772</v>
      </c>
      <c r="B1159" t="s">
        <v>3197</v>
      </c>
      <c r="C1159" s="30">
        <v>45519</v>
      </c>
      <c r="D1159">
        <v>229</v>
      </c>
    </row>
    <row r="1160" spans="1:4">
      <c r="A1160">
        <v>6002017</v>
      </c>
      <c r="B1160" t="s">
        <v>1192</v>
      </c>
      <c r="C1160" s="30">
        <v>45516</v>
      </c>
      <c r="D1160">
        <v>1603</v>
      </c>
    </row>
    <row r="1161" spans="1:4">
      <c r="A1161">
        <v>6000632</v>
      </c>
      <c r="B1161" t="s">
        <v>695</v>
      </c>
      <c r="C1161" s="30">
        <v>45516</v>
      </c>
      <c r="D1161">
        <v>1652</v>
      </c>
    </row>
    <row r="1162" spans="1:4">
      <c r="A1162">
        <v>6000124</v>
      </c>
      <c r="B1162" t="s">
        <v>3198</v>
      </c>
      <c r="C1162" s="30">
        <v>45516</v>
      </c>
      <c r="D1162">
        <v>31</v>
      </c>
    </row>
    <row r="1163" spans="1:4">
      <c r="A1163">
        <v>6000630</v>
      </c>
      <c r="B1163" t="s">
        <v>709</v>
      </c>
      <c r="C1163" s="30">
        <v>45515</v>
      </c>
      <c r="D1163">
        <v>1702</v>
      </c>
    </row>
    <row r="1164" spans="1:4">
      <c r="A1164">
        <v>6001997</v>
      </c>
      <c r="B1164" t="s">
        <v>768</v>
      </c>
      <c r="C1164" s="30">
        <v>45515</v>
      </c>
      <c r="D1164">
        <v>1450</v>
      </c>
    </row>
    <row r="1165" spans="1:4">
      <c r="A1165">
        <v>6000168</v>
      </c>
      <c r="B1165" t="s">
        <v>1048</v>
      </c>
      <c r="C1165" s="30">
        <v>45514</v>
      </c>
      <c r="D1165">
        <v>122</v>
      </c>
    </row>
    <row r="1166" spans="1:4">
      <c r="A1166">
        <v>6002213</v>
      </c>
      <c r="B1166" t="s">
        <v>852</v>
      </c>
      <c r="C1166" s="30">
        <v>45511</v>
      </c>
      <c r="D1166">
        <v>438</v>
      </c>
    </row>
    <row r="1167" spans="1:4">
      <c r="A1167">
        <v>6002215</v>
      </c>
      <c r="B1167" t="s">
        <v>853</v>
      </c>
      <c r="C1167" s="30">
        <v>45511</v>
      </c>
      <c r="D1167">
        <v>438</v>
      </c>
    </row>
    <row r="1168" spans="1:4">
      <c r="A1168">
        <v>6002232</v>
      </c>
      <c r="B1168" t="s">
        <v>842</v>
      </c>
      <c r="C1168" s="30">
        <v>45511</v>
      </c>
      <c r="D1168">
        <v>550</v>
      </c>
    </row>
    <row r="1169" spans="1:4">
      <c r="A1169">
        <v>6002234</v>
      </c>
      <c r="B1169" t="s">
        <v>829</v>
      </c>
      <c r="C1169" s="30">
        <v>45511</v>
      </c>
      <c r="D1169">
        <v>602</v>
      </c>
    </row>
    <row r="1170" spans="1:4">
      <c r="A1170">
        <v>6002230</v>
      </c>
      <c r="B1170" t="s">
        <v>837</v>
      </c>
      <c r="C1170" s="30">
        <v>45511</v>
      </c>
      <c r="D1170">
        <v>550</v>
      </c>
    </row>
    <row r="1171" spans="1:4">
      <c r="A1171">
        <v>6002228</v>
      </c>
      <c r="B1171" t="s">
        <v>846</v>
      </c>
      <c r="C1171" s="30">
        <v>45511</v>
      </c>
      <c r="D1171">
        <v>501</v>
      </c>
    </row>
    <row r="1172" spans="1:4">
      <c r="A1172">
        <v>6002226</v>
      </c>
      <c r="B1172" t="s">
        <v>845</v>
      </c>
      <c r="C1172" s="30">
        <v>45511</v>
      </c>
      <c r="D1172">
        <v>501</v>
      </c>
    </row>
    <row r="1173" spans="1:4">
      <c r="A1173">
        <v>6002526</v>
      </c>
      <c r="B1173" t="s">
        <v>3192</v>
      </c>
      <c r="C1173" s="30">
        <v>45511</v>
      </c>
      <c r="D1173">
        <v>1552</v>
      </c>
    </row>
    <row r="1174" spans="1:4">
      <c r="A1174">
        <v>6002236</v>
      </c>
      <c r="B1174" t="s">
        <v>830</v>
      </c>
      <c r="C1174" s="30">
        <v>45511</v>
      </c>
      <c r="D1174">
        <v>602</v>
      </c>
    </row>
    <row r="1175" spans="1:4">
      <c r="A1175">
        <v>6002219</v>
      </c>
      <c r="B1175" t="s">
        <v>891</v>
      </c>
      <c r="C1175" s="30">
        <v>45511</v>
      </c>
      <c r="D1175">
        <v>343</v>
      </c>
    </row>
    <row r="1176" spans="1:4">
      <c r="A1176">
        <v>6002221</v>
      </c>
      <c r="B1176" t="s">
        <v>888</v>
      </c>
      <c r="C1176" s="30">
        <v>45511</v>
      </c>
      <c r="D1176">
        <v>375</v>
      </c>
    </row>
    <row r="1177" spans="1:4">
      <c r="A1177">
        <v>6002223</v>
      </c>
      <c r="B1177" t="s">
        <v>877</v>
      </c>
      <c r="C1177" s="30">
        <v>45511</v>
      </c>
      <c r="D1177">
        <v>375</v>
      </c>
    </row>
    <row r="1178" spans="1:4">
      <c r="A1178">
        <v>6002209</v>
      </c>
      <c r="B1178" t="s">
        <v>869</v>
      </c>
      <c r="C1178" s="30">
        <v>45511</v>
      </c>
      <c r="D1178">
        <v>403</v>
      </c>
    </row>
    <row r="1179" spans="1:4">
      <c r="A1179">
        <v>6002217</v>
      </c>
      <c r="B1179" t="s">
        <v>886</v>
      </c>
      <c r="C1179" s="30">
        <v>45511</v>
      </c>
      <c r="D1179">
        <v>343</v>
      </c>
    </row>
    <row r="1180" spans="1:4">
      <c r="A1180">
        <v>6002211</v>
      </c>
      <c r="B1180" t="s">
        <v>867</v>
      </c>
      <c r="C1180" s="30">
        <v>45511</v>
      </c>
      <c r="D1180">
        <v>403</v>
      </c>
    </row>
    <row r="1181" spans="1:4">
      <c r="A1181">
        <v>6002229</v>
      </c>
      <c r="B1181" t="s">
        <v>831</v>
      </c>
      <c r="C1181" s="30">
        <v>45508</v>
      </c>
      <c r="D1181">
        <v>651</v>
      </c>
    </row>
    <row r="1182" spans="1:4">
      <c r="A1182">
        <v>6002208</v>
      </c>
      <c r="B1182" t="s">
        <v>856</v>
      </c>
      <c r="C1182" s="30">
        <v>45508</v>
      </c>
      <c r="D1182">
        <v>521</v>
      </c>
    </row>
    <row r="1183" spans="1:4">
      <c r="A1183">
        <v>6002220</v>
      </c>
      <c r="B1183" t="s">
        <v>905</v>
      </c>
      <c r="C1183" s="30">
        <v>45508</v>
      </c>
      <c r="D1183">
        <v>483</v>
      </c>
    </row>
    <row r="1184" spans="1:4">
      <c r="A1184">
        <v>6002216</v>
      </c>
      <c r="B1184" t="s">
        <v>874</v>
      </c>
      <c r="C1184" s="30">
        <v>45508</v>
      </c>
      <c r="D1184">
        <v>483</v>
      </c>
    </row>
    <row r="1185" spans="1:4">
      <c r="A1185">
        <v>6002233</v>
      </c>
      <c r="B1185" t="s">
        <v>826</v>
      </c>
      <c r="C1185" s="30">
        <v>45508</v>
      </c>
      <c r="D1185">
        <v>713</v>
      </c>
    </row>
    <row r="1186" spans="1:4">
      <c r="A1186">
        <v>6002225</v>
      </c>
      <c r="B1186" t="s">
        <v>838</v>
      </c>
      <c r="C1186" s="30">
        <v>45508</v>
      </c>
      <c r="D1186">
        <v>621</v>
      </c>
    </row>
    <row r="1187" spans="1:4">
      <c r="A1187">
        <v>6002212</v>
      </c>
      <c r="B1187" t="s">
        <v>843</v>
      </c>
      <c r="C1187" s="30">
        <v>45508</v>
      </c>
      <c r="D1187">
        <v>564</v>
      </c>
    </row>
    <row r="1188" spans="1:4">
      <c r="A1188">
        <v>6000625</v>
      </c>
      <c r="B1188" t="s">
        <v>751</v>
      </c>
      <c r="C1188" s="30">
        <v>45496</v>
      </c>
      <c r="D1188">
        <v>1603</v>
      </c>
    </row>
    <row r="1189" spans="1:4">
      <c r="A1189">
        <v>6003112</v>
      </c>
      <c r="B1189" t="s">
        <v>3199</v>
      </c>
      <c r="C1189" s="30">
        <v>45496</v>
      </c>
      <c r="D1189">
        <v>1805</v>
      </c>
    </row>
    <row r="1190" spans="1:4">
      <c r="A1190">
        <v>6002699</v>
      </c>
      <c r="B1190" t="s">
        <v>3169</v>
      </c>
      <c r="C1190" s="30">
        <v>45493</v>
      </c>
      <c r="D1190">
        <v>224</v>
      </c>
    </row>
    <row r="1191" spans="1:4">
      <c r="A1191">
        <v>6002295</v>
      </c>
      <c r="B1191" t="s">
        <v>987</v>
      </c>
      <c r="C1191" s="30">
        <v>45493</v>
      </c>
      <c r="D1191">
        <v>224</v>
      </c>
    </row>
    <row r="1192" spans="1:4">
      <c r="A1192">
        <v>6002354</v>
      </c>
      <c r="B1192" t="s">
        <v>983</v>
      </c>
      <c r="C1192" s="30">
        <v>45493</v>
      </c>
      <c r="D1192">
        <v>224</v>
      </c>
    </row>
    <row r="1193" spans="1:4">
      <c r="A1193">
        <v>6002140</v>
      </c>
      <c r="B1193" t="s">
        <v>3168</v>
      </c>
      <c r="C1193" s="30">
        <v>45493</v>
      </c>
      <c r="D1193">
        <v>224</v>
      </c>
    </row>
    <row r="1194" spans="1:4">
      <c r="A1194">
        <v>6000555</v>
      </c>
      <c r="B1194" t="s">
        <v>742</v>
      </c>
      <c r="C1194" s="30">
        <v>45493</v>
      </c>
      <c r="D1194">
        <v>1702</v>
      </c>
    </row>
    <row r="1195" spans="1:4">
      <c r="A1195">
        <v>6002634</v>
      </c>
      <c r="B1195" t="s">
        <v>978</v>
      </c>
      <c r="C1195" s="30">
        <v>45493</v>
      </c>
      <c r="D1195">
        <v>224</v>
      </c>
    </row>
    <row r="1196" spans="1:4">
      <c r="A1196">
        <v>6002200</v>
      </c>
      <c r="B1196" t="s">
        <v>1190</v>
      </c>
      <c r="C1196" s="30">
        <v>45490</v>
      </c>
      <c r="D1196">
        <v>1552</v>
      </c>
    </row>
    <row r="1197" spans="1:4">
      <c r="A1197">
        <v>6000629</v>
      </c>
      <c r="B1197" t="s">
        <v>1197</v>
      </c>
      <c r="C1197" s="30">
        <v>45479</v>
      </c>
      <c r="D1197">
        <v>1652</v>
      </c>
    </row>
    <row r="1198" spans="1:4">
      <c r="A1198">
        <v>6000629</v>
      </c>
      <c r="B1198" t="s">
        <v>1197</v>
      </c>
      <c r="C1198" s="30">
        <v>45479</v>
      </c>
      <c r="D1198">
        <v>1652</v>
      </c>
    </row>
    <row r="1199" spans="1:4">
      <c r="A1199">
        <v>6002233</v>
      </c>
      <c r="B1199" t="s">
        <v>826</v>
      </c>
      <c r="C1199" s="30">
        <v>45475</v>
      </c>
      <c r="D1199">
        <v>713</v>
      </c>
    </row>
    <row r="1200" spans="1:4">
      <c r="A1200">
        <v>6002225</v>
      </c>
      <c r="B1200" t="s">
        <v>838</v>
      </c>
      <c r="C1200" s="30">
        <v>45475</v>
      </c>
      <c r="D1200">
        <v>621</v>
      </c>
    </row>
    <row r="1201" spans="1:4">
      <c r="A1201">
        <v>6002212</v>
      </c>
      <c r="B1201" t="s">
        <v>843</v>
      </c>
      <c r="C1201" s="30">
        <v>45475</v>
      </c>
      <c r="D1201">
        <v>564</v>
      </c>
    </row>
    <row r="1202" spans="1:4">
      <c r="A1202">
        <v>6002208</v>
      </c>
      <c r="B1202" t="s">
        <v>856</v>
      </c>
      <c r="C1202" s="30">
        <v>45475</v>
      </c>
      <c r="D1202">
        <v>521</v>
      </c>
    </row>
    <row r="1203" spans="1:4">
      <c r="A1203">
        <v>6002220</v>
      </c>
      <c r="B1203" t="s">
        <v>905</v>
      </c>
      <c r="C1203" s="30">
        <v>45475</v>
      </c>
      <c r="D1203">
        <v>483</v>
      </c>
    </row>
    <row r="1204" spans="1:4">
      <c r="A1204">
        <v>6002216</v>
      </c>
      <c r="B1204" t="s">
        <v>874</v>
      </c>
      <c r="C1204" s="30">
        <v>45475</v>
      </c>
      <c r="D1204">
        <v>483</v>
      </c>
    </row>
    <row r="1205" spans="1:4">
      <c r="A1205">
        <v>6000627</v>
      </c>
      <c r="B1205" t="s">
        <v>691</v>
      </c>
      <c r="C1205" s="30">
        <v>45475</v>
      </c>
      <c r="D1205">
        <v>1652</v>
      </c>
    </row>
    <row r="1206" spans="1:4">
      <c r="A1206">
        <v>6000626</v>
      </c>
      <c r="B1206" t="s">
        <v>741</v>
      </c>
      <c r="C1206" s="30">
        <v>45475</v>
      </c>
      <c r="D1206">
        <v>1702</v>
      </c>
    </row>
    <row r="1207" spans="1:4">
      <c r="A1207">
        <v>6002229</v>
      </c>
      <c r="B1207" t="s">
        <v>831</v>
      </c>
      <c r="C1207" s="30">
        <v>45475</v>
      </c>
      <c r="D1207">
        <v>651</v>
      </c>
    </row>
    <row r="1208" spans="1:4">
      <c r="A1208">
        <v>6003131</v>
      </c>
      <c r="B1208" t="s">
        <v>697</v>
      </c>
      <c r="C1208" s="30">
        <v>45475</v>
      </c>
      <c r="D1208">
        <v>1805</v>
      </c>
    </row>
    <row r="1209" spans="1:4">
      <c r="A1209">
        <v>6000064</v>
      </c>
      <c r="B1209" t="s">
        <v>1093</v>
      </c>
      <c r="C1209" s="30">
        <v>45474</v>
      </c>
      <c r="D1209">
        <v>51</v>
      </c>
    </row>
    <row r="1210" spans="1:4">
      <c r="A1210">
        <v>6002575</v>
      </c>
      <c r="B1210" t="s">
        <v>732</v>
      </c>
      <c r="C1210" s="30">
        <v>45473</v>
      </c>
      <c r="D1210">
        <v>1752</v>
      </c>
    </row>
    <row r="1211" spans="1:4">
      <c r="A1211">
        <v>7500545</v>
      </c>
      <c r="B1211" t="s">
        <v>3172</v>
      </c>
      <c r="C1211" s="30">
        <v>45473</v>
      </c>
      <c r="D1211">
        <v>800</v>
      </c>
    </row>
    <row r="1212" spans="1:4">
      <c r="A1212">
        <v>6003179</v>
      </c>
      <c r="B1212" t="s">
        <v>970</v>
      </c>
      <c r="C1212" s="30">
        <v>45473</v>
      </c>
      <c r="D1212">
        <v>221</v>
      </c>
    </row>
    <row r="1213" spans="1:4">
      <c r="A1213">
        <v>6003178</v>
      </c>
      <c r="B1213" t="s">
        <v>1016</v>
      </c>
      <c r="C1213" s="30">
        <v>45473</v>
      </c>
      <c r="D1213">
        <v>150</v>
      </c>
    </row>
    <row r="1214" spans="1:4">
      <c r="A1214">
        <v>6003177</v>
      </c>
      <c r="B1214" t="s">
        <v>1018</v>
      </c>
      <c r="C1214" s="30">
        <v>45473</v>
      </c>
      <c r="D1214">
        <v>150</v>
      </c>
    </row>
    <row r="1215" spans="1:4">
      <c r="A1215">
        <v>7500722</v>
      </c>
      <c r="B1215" t="s">
        <v>686</v>
      </c>
      <c r="C1215" s="30">
        <v>45473</v>
      </c>
      <c r="D1215">
        <v>2200</v>
      </c>
    </row>
    <row r="1216" spans="1:4">
      <c r="A1216">
        <v>7500723</v>
      </c>
      <c r="B1216" t="s">
        <v>687</v>
      </c>
      <c r="C1216" s="30">
        <v>45473</v>
      </c>
      <c r="D1216">
        <v>2200</v>
      </c>
    </row>
    <row r="1217" spans="1:4">
      <c r="A1217">
        <v>7500415</v>
      </c>
      <c r="B1217" t="s">
        <v>3160</v>
      </c>
      <c r="C1217" s="30">
        <v>45473</v>
      </c>
      <c r="D1217">
        <v>1240</v>
      </c>
    </row>
    <row r="1218" spans="1:4">
      <c r="A1218">
        <v>7500453</v>
      </c>
      <c r="B1218" t="s">
        <v>3161</v>
      </c>
      <c r="C1218" s="30">
        <v>45473</v>
      </c>
      <c r="D1218">
        <v>1240</v>
      </c>
    </row>
    <row r="1219" spans="1:4">
      <c r="A1219">
        <v>6003180</v>
      </c>
      <c r="B1219" t="s">
        <v>3200</v>
      </c>
      <c r="C1219" s="30">
        <v>45473</v>
      </c>
      <c r="D1219">
        <v>221</v>
      </c>
    </row>
    <row r="1220" spans="1:4">
      <c r="A1220">
        <v>7500454</v>
      </c>
      <c r="B1220" t="s">
        <v>3171</v>
      </c>
      <c r="C1220" s="30">
        <v>45473</v>
      </c>
      <c r="D1220">
        <v>800</v>
      </c>
    </row>
    <row r="1221" spans="1:4">
      <c r="A1221">
        <v>6000623</v>
      </c>
      <c r="B1221" t="s">
        <v>731</v>
      </c>
      <c r="C1221" s="30">
        <v>45469</v>
      </c>
      <c r="D1221">
        <v>1752</v>
      </c>
    </row>
    <row r="1222" spans="1:4">
      <c r="A1222">
        <v>6000784</v>
      </c>
      <c r="B1222" t="s">
        <v>840</v>
      </c>
      <c r="C1222" s="30">
        <v>45458</v>
      </c>
      <c r="D1222">
        <v>685</v>
      </c>
    </row>
    <row r="1223" spans="1:4">
      <c r="A1223">
        <v>6002356</v>
      </c>
      <c r="B1223" t="s">
        <v>3188</v>
      </c>
      <c r="C1223" s="30">
        <v>45457</v>
      </c>
      <c r="D1223">
        <v>1499</v>
      </c>
    </row>
    <row r="1224" spans="1:4">
      <c r="A1224">
        <v>6002134</v>
      </c>
      <c r="B1224" t="s">
        <v>3191</v>
      </c>
      <c r="C1224" s="30">
        <v>45455</v>
      </c>
      <c r="D1224">
        <v>422</v>
      </c>
    </row>
    <row r="1225" spans="1:4">
      <c r="A1225">
        <v>6000627</v>
      </c>
      <c r="B1225" t="s">
        <v>691</v>
      </c>
      <c r="C1225" s="30">
        <v>45454</v>
      </c>
      <c r="D1225">
        <v>1837</v>
      </c>
    </row>
    <row r="1226" spans="1:4">
      <c r="A1226">
        <v>6000630</v>
      </c>
      <c r="B1226" t="s">
        <v>709</v>
      </c>
      <c r="C1226" s="30">
        <v>45453</v>
      </c>
      <c r="D1226">
        <v>1702</v>
      </c>
    </row>
    <row r="1227" spans="1:4">
      <c r="A1227">
        <v>6002213</v>
      </c>
      <c r="B1227" t="s">
        <v>852</v>
      </c>
      <c r="C1227" s="30">
        <v>45444</v>
      </c>
      <c r="D1227">
        <v>438</v>
      </c>
    </row>
    <row r="1228" spans="1:4">
      <c r="A1228">
        <v>6002226</v>
      </c>
      <c r="B1228" t="s">
        <v>845</v>
      </c>
      <c r="C1228" s="30">
        <v>45444</v>
      </c>
      <c r="D1228">
        <v>501</v>
      </c>
    </row>
    <row r="1229" spans="1:4">
      <c r="A1229">
        <v>6002228</v>
      </c>
      <c r="B1229" t="s">
        <v>846</v>
      </c>
      <c r="C1229" s="30">
        <v>45444</v>
      </c>
      <c r="D1229">
        <v>501</v>
      </c>
    </row>
    <row r="1230" spans="1:4">
      <c r="A1230">
        <v>6002230</v>
      </c>
      <c r="B1230" t="s">
        <v>837</v>
      </c>
      <c r="C1230" s="30">
        <v>45444</v>
      </c>
      <c r="D1230">
        <v>550</v>
      </c>
    </row>
    <row r="1231" spans="1:4">
      <c r="A1231">
        <v>6002232</v>
      </c>
      <c r="B1231" t="s">
        <v>842</v>
      </c>
      <c r="C1231" s="30">
        <v>45444</v>
      </c>
      <c r="D1231">
        <v>550</v>
      </c>
    </row>
    <row r="1232" spans="1:4">
      <c r="A1232">
        <v>6002234</v>
      </c>
      <c r="B1232" t="s">
        <v>829</v>
      </c>
      <c r="C1232" s="30">
        <v>45444</v>
      </c>
      <c r="D1232">
        <v>602</v>
      </c>
    </row>
    <row r="1233" spans="1:4">
      <c r="A1233">
        <v>6002236</v>
      </c>
      <c r="B1233" t="s">
        <v>830</v>
      </c>
      <c r="C1233" s="30">
        <v>45444</v>
      </c>
      <c r="D1233">
        <v>602</v>
      </c>
    </row>
    <row r="1234" spans="1:4">
      <c r="A1234">
        <v>6002211</v>
      </c>
      <c r="B1234" t="s">
        <v>867</v>
      </c>
      <c r="C1234" s="30">
        <v>45444</v>
      </c>
      <c r="D1234">
        <v>403</v>
      </c>
    </row>
    <row r="1235" spans="1:4">
      <c r="A1235">
        <v>6002215</v>
      </c>
      <c r="B1235" t="s">
        <v>853</v>
      </c>
      <c r="C1235" s="30">
        <v>45444</v>
      </c>
      <c r="D1235">
        <v>438</v>
      </c>
    </row>
    <row r="1236" spans="1:4">
      <c r="A1236">
        <v>6002209</v>
      </c>
      <c r="B1236" t="s">
        <v>869</v>
      </c>
      <c r="C1236" s="30">
        <v>45444</v>
      </c>
      <c r="D1236">
        <v>403</v>
      </c>
    </row>
    <row r="1237" spans="1:4">
      <c r="A1237">
        <v>6002223</v>
      </c>
      <c r="B1237" t="s">
        <v>877</v>
      </c>
      <c r="C1237" s="30">
        <v>45444</v>
      </c>
      <c r="D1237">
        <v>375</v>
      </c>
    </row>
    <row r="1238" spans="1:4">
      <c r="A1238">
        <v>6002221</v>
      </c>
      <c r="B1238" t="s">
        <v>888</v>
      </c>
      <c r="C1238" s="30">
        <v>45444</v>
      </c>
      <c r="D1238">
        <v>375</v>
      </c>
    </row>
    <row r="1239" spans="1:4">
      <c r="A1239">
        <v>6002219</v>
      </c>
      <c r="B1239" t="s">
        <v>891</v>
      </c>
      <c r="C1239" s="30">
        <v>45444</v>
      </c>
      <c r="D1239">
        <v>343</v>
      </c>
    </row>
    <row r="1240" spans="1:4">
      <c r="A1240">
        <v>6002217</v>
      </c>
      <c r="B1240" t="s">
        <v>886</v>
      </c>
      <c r="C1240" s="30">
        <v>45444</v>
      </c>
      <c r="D1240">
        <v>343</v>
      </c>
    </row>
    <row r="1241" spans="1:4">
      <c r="A1241">
        <v>6002017</v>
      </c>
      <c r="B1241" t="s">
        <v>1192</v>
      </c>
      <c r="C1241" s="30">
        <v>45440</v>
      </c>
      <c r="D1241">
        <v>1603</v>
      </c>
    </row>
    <row r="1242" spans="1:4">
      <c r="A1242">
        <v>6003012</v>
      </c>
      <c r="B1242" t="s">
        <v>744</v>
      </c>
      <c r="C1242" s="30">
        <v>45440</v>
      </c>
      <c r="D1242">
        <v>1499</v>
      </c>
    </row>
    <row r="1243" spans="1:4">
      <c r="A1243">
        <v>6002749</v>
      </c>
      <c r="B1243" t="s">
        <v>1198</v>
      </c>
      <c r="C1243" s="30">
        <v>45440</v>
      </c>
      <c r="D1243">
        <v>1499</v>
      </c>
    </row>
    <row r="1244" spans="1:4">
      <c r="A1244">
        <v>6002200</v>
      </c>
      <c r="B1244" t="s">
        <v>1190</v>
      </c>
      <c r="C1244" s="30">
        <v>45440</v>
      </c>
      <c r="D1244">
        <v>1552</v>
      </c>
    </row>
    <row r="1245" spans="1:4">
      <c r="A1245">
        <v>6002958</v>
      </c>
      <c r="B1245" t="s">
        <v>764</v>
      </c>
      <c r="C1245" s="30">
        <v>45440</v>
      </c>
      <c r="D1245">
        <v>1400</v>
      </c>
    </row>
    <row r="1246" spans="1:4">
      <c r="A1246">
        <v>6003011</v>
      </c>
      <c r="B1246" t="s">
        <v>716</v>
      </c>
      <c r="C1246" s="30">
        <v>45440</v>
      </c>
      <c r="D1246">
        <v>1450</v>
      </c>
    </row>
    <row r="1247" spans="1:4">
      <c r="A1247">
        <v>6002093</v>
      </c>
      <c r="B1247" t="s">
        <v>1200</v>
      </c>
      <c r="C1247" s="30">
        <v>45403</v>
      </c>
      <c r="D1247">
        <v>31</v>
      </c>
    </row>
    <row r="1248" spans="1:4">
      <c r="A1248">
        <v>6003164</v>
      </c>
      <c r="B1248" t="s">
        <v>1201</v>
      </c>
      <c r="C1248" s="30">
        <v>45403</v>
      </c>
      <c r="D1248">
        <v>31</v>
      </c>
    </row>
    <row r="1249" spans="1:4">
      <c r="A1249">
        <v>6000690</v>
      </c>
      <c r="B1249" t="s">
        <v>865</v>
      </c>
      <c r="C1249" s="30">
        <v>45390</v>
      </c>
      <c r="D1249">
        <v>579</v>
      </c>
    </row>
    <row r="1250" spans="1:4">
      <c r="A1250">
        <v>6000690</v>
      </c>
      <c r="B1250" t="s">
        <v>865</v>
      </c>
      <c r="C1250" s="30">
        <v>45390</v>
      </c>
      <c r="D1250">
        <v>579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CBF48-5782-4F1C-B35E-F4607BDDAB39}">
  <sheetPr codeName="Hoja4"/>
  <dimension ref="A1:EE1893"/>
  <sheetViews>
    <sheetView topLeftCell="AL1" zoomScale="70" zoomScaleNormal="70" workbookViewId="0">
      <selection activeCell="AU15" sqref="AU15"/>
    </sheetView>
  </sheetViews>
  <sheetFormatPr baseColWidth="10" defaultColWidth="11.42578125" defaultRowHeight="12.75"/>
  <cols>
    <col min="1" max="1" width="27.7109375" style="5" customWidth="1"/>
    <col min="2" max="2" width="1.85546875" style="5" customWidth="1"/>
    <col min="3" max="3" width="11.42578125" style="5"/>
    <col min="4" max="4" width="1.85546875" style="5" customWidth="1"/>
    <col min="5" max="5" width="17.140625" style="5" customWidth="1"/>
    <col min="6" max="6" width="1.85546875" style="5" customWidth="1"/>
    <col min="7" max="7" width="15.5703125" style="5" customWidth="1"/>
    <col min="8" max="8" width="1.85546875" style="5" customWidth="1"/>
    <col min="9" max="9" width="13.140625" style="5" bestFit="1" customWidth="1"/>
    <col min="10" max="10" width="1.85546875" style="5" customWidth="1"/>
    <col min="11" max="11" width="11.42578125" style="5"/>
    <col min="12" max="12" width="1.85546875" style="5" customWidth="1"/>
    <col min="13" max="13" width="34.42578125" style="5" customWidth="1"/>
    <col min="14" max="14" width="1.85546875" style="5" customWidth="1"/>
    <col min="15" max="15" width="14.5703125" style="5" customWidth="1"/>
    <col min="16" max="16" width="1.85546875" style="5" customWidth="1"/>
    <col min="17" max="17" width="11.42578125" style="5"/>
    <col min="18" max="18" width="1.85546875" style="5" customWidth="1"/>
    <col min="19" max="19" width="13.85546875" style="5" customWidth="1"/>
    <col min="20" max="20" width="1.85546875" style="5" customWidth="1"/>
    <col min="21" max="21" width="16.28515625" style="5" customWidth="1"/>
    <col min="22" max="22" width="1.85546875" style="5" customWidth="1"/>
    <col min="23" max="23" width="15.7109375" style="5" bestFit="1" customWidth="1"/>
    <col min="24" max="24" width="1.85546875" style="5" customWidth="1"/>
    <col min="25" max="25" width="13.28515625" style="5" customWidth="1"/>
    <col min="26" max="26" width="2" style="5" customWidth="1"/>
    <col min="27" max="27" width="13.28515625" style="5" customWidth="1"/>
    <col min="28" max="28" width="2" style="5" customWidth="1"/>
    <col min="29" max="29" width="11.28515625" style="5" customWidth="1"/>
    <col min="30" max="30" width="2.5703125" style="5" customWidth="1"/>
    <col min="31" max="31" width="11.28515625" style="5" customWidth="1"/>
    <col min="32" max="32" width="5.140625" style="5" customWidth="1"/>
    <col min="33" max="33" width="19.85546875" style="5" customWidth="1"/>
    <col min="34" max="34" width="1.7109375" style="5" customWidth="1"/>
    <col min="35" max="35" width="16.140625" style="5" customWidth="1"/>
    <col min="36" max="36" width="2" style="5" customWidth="1"/>
    <col min="37" max="37" width="11.42578125" style="5"/>
    <col min="38" max="38" width="2" style="5" customWidth="1"/>
    <col min="39" max="39" width="18.42578125" style="5" customWidth="1"/>
    <col min="40" max="40" width="2.28515625" style="5" customWidth="1"/>
    <col min="41" max="41" width="21.85546875" style="5" customWidth="1"/>
    <col min="42" max="42" width="2" style="5" customWidth="1"/>
    <col min="43" max="43" width="11.42578125" style="5"/>
    <col min="44" max="44" width="1.5703125" style="5" customWidth="1"/>
    <col min="45" max="45" width="13.140625" style="5" customWidth="1"/>
    <col min="46" max="46" width="1.5703125" style="5" customWidth="1"/>
    <col min="47" max="47" width="13.140625" style="5" customWidth="1"/>
    <col min="48" max="48" width="1.5703125" style="5" customWidth="1"/>
    <col min="49" max="49" width="24.5703125" style="5" customWidth="1"/>
    <col min="50" max="50" width="11.42578125" style="5"/>
    <col min="51" max="51" width="2.5703125" style="5" customWidth="1"/>
    <col min="52" max="52" width="11.28515625" style="5" customWidth="1"/>
    <col min="53" max="53" width="2.5703125" style="5" customWidth="1"/>
    <col min="54" max="54" width="11.28515625" style="5" customWidth="1"/>
    <col min="55" max="55" width="20.28515625" style="5" customWidth="1"/>
    <col min="56" max="56" width="1.85546875" style="5" customWidth="1"/>
    <col min="57" max="57" width="21.140625" style="5" bestFit="1" customWidth="1"/>
    <col min="58" max="58" width="11.42578125" style="5"/>
    <col min="59" max="59" width="3" style="5" customWidth="1"/>
    <col min="60" max="60" width="4.140625" style="5" bestFit="1" customWidth="1"/>
    <col min="61" max="61" width="28.85546875" style="5" bestFit="1" customWidth="1"/>
    <col min="62" max="62" width="46.140625" style="5" customWidth="1"/>
    <col min="63" max="64" width="11.42578125" style="5"/>
    <col min="65" max="65" width="14.140625" style="5" customWidth="1"/>
    <col min="66" max="66" width="43" style="5" bestFit="1" customWidth="1"/>
    <col min="67" max="67" width="11.42578125" style="5"/>
    <col min="68" max="68" width="1.85546875" style="5" customWidth="1"/>
    <col min="69" max="69" width="11.42578125" style="5"/>
    <col min="70" max="70" width="13.42578125" style="5" customWidth="1"/>
    <col min="71" max="71" width="49.5703125" style="5" customWidth="1"/>
    <col min="72" max="72" width="1.5703125" style="5" customWidth="1"/>
    <col min="73" max="73" width="11.42578125" style="5"/>
    <col min="74" max="74" width="18.140625" style="5" bestFit="1" customWidth="1"/>
    <col min="75" max="75" width="11.42578125" style="5"/>
    <col min="76" max="76" width="2" style="5" customWidth="1"/>
    <col min="77" max="77" width="11.42578125" style="5"/>
    <col min="78" max="78" width="43.5703125" style="5" bestFit="1" customWidth="1"/>
    <col min="79" max="79" width="11.42578125" style="5"/>
    <col min="80" max="80" width="1.5703125" style="5" customWidth="1"/>
    <col min="81" max="81" width="11.42578125" style="5"/>
    <col min="82" max="82" width="3" style="5" customWidth="1"/>
    <col min="83" max="83" width="22" style="5" customWidth="1"/>
    <col min="84" max="84" width="3.85546875" style="5" customWidth="1"/>
    <col min="85" max="85" width="36.7109375" style="5" customWidth="1"/>
    <col min="86" max="86" width="11.42578125" style="5"/>
    <col min="87" max="87" width="3.85546875" style="5" customWidth="1"/>
    <col min="88" max="88" width="23" style="5" bestFit="1" customWidth="1"/>
    <col min="89" max="98" width="11.42578125" style="5"/>
    <col min="99" max="99" width="6.5703125" style="5" customWidth="1"/>
    <col min="100" max="100" width="14.28515625" style="5" customWidth="1"/>
    <col min="101" max="101" width="17.85546875" style="5" customWidth="1"/>
    <col min="102" max="106" width="11.42578125" style="5"/>
    <col min="107" max="107" width="7.7109375" style="5" customWidth="1"/>
    <col min="108" max="114" width="11.42578125" style="5"/>
    <col min="115" max="115" width="7" style="5" customWidth="1"/>
    <col min="116" max="116" width="22.28515625" style="5" customWidth="1"/>
    <col min="117" max="117" width="5.85546875" style="5" customWidth="1"/>
    <col min="118" max="118" width="9.42578125" style="5" customWidth="1"/>
    <col min="119" max="119" width="11.42578125" style="5"/>
    <col min="120" max="120" width="17" style="5" customWidth="1"/>
    <col min="121" max="121" width="11.42578125" style="5"/>
    <col min="122" max="122" width="19.5703125" style="5" customWidth="1"/>
    <col min="123" max="123" width="25.85546875" style="5" customWidth="1"/>
    <col min="124" max="124" width="11.42578125" style="5"/>
    <col min="125" max="125" width="10.140625" style="5" customWidth="1"/>
    <col min="126" max="127" width="11.42578125" style="5"/>
    <col min="128" max="128" width="42.5703125" style="5" bestFit="1" customWidth="1"/>
    <col min="129" max="129" width="11" style="5" bestFit="1" customWidth="1"/>
    <col min="130" max="130" width="8.7109375" style="5" bestFit="1" customWidth="1"/>
    <col min="131" max="16384" width="11.42578125" style="5"/>
  </cols>
  <sheetData>
    <row r="1" spans="1:135" ht="45">
      <c r="A1" s="123" t="s">
        <v>1135</v>
      </c>
      <c r="B1" s="6" t="s">
        <v>1217</v>
      </c>
      <c r="C1" s="124" t="s">
        <v>1218</v>
      </c>
      <c r="D1" s="6" t="s">
        <v>1217</v>
      </c>
      <c r="E1" s="124" t="s">
        <v>1219</v>
      </c>
      <c r="F1" s="6" t="s">
        <v>1217</v>
      </c>
      <c r="G1" s="124" t="s">
        <v>1220</v>
      </c>
      <c r="H1" s="6" t="s">
        <v>1217</v>
      </c>
      <c r="I1" s="124" t="s">
        <v>1221</v>
      </c>
      <c r="J1" s="6"/>
      <c r="K1" s="124" t="s">
        <v>1222</v>
      </c>
      <c r="L1" s="6" t="s">
        <v>1217</v>
      </c>
      <c r="M1" s="167" t="s">
        <v>1223</v>
      </c>
      <c r="N1" s="6" t="s">
        <v>1217</v>
      </c>
      <c r="O1" s="124" t="s">
        <v>1224</v>
      </c>
      <c r="P1" s="6" t="s">
        <v>1217</v>
      </c>
      <c r="Q1" s="124" t="s">
        <v>1225</v>
      </c>
      <c r="R1" s="6" t="s">
        <v>1217</v>
      </c>
      <c r="S1" s="124" t="s">
        <v>1226</v>
      </c>
      <c r="T1" s="6" t="s">
        <v>1217</v>
      </c>
      <c r="U1" s="124" t="s">
        <v>1227</v>
      </c>
      <c r="V1" s="6" t="s">
        <v>1217</v>
      </c>
      <c r="W1" s="124" t="s">
        <v>1228</v>
      </c>
      <c r="X1" s="6" t="s">
        <v>1217</v>
      </c>
      <c r="Y1" s="124" t="s">
        <v>1229</v>
      </c>
      <c r="Z1" s="6" t="s">
        <v>1217</v>
      </c>
      <c r="AA1" s="124" t="s">
        <v>1230</v>
      </c>
      <c r="AB1" s="6" t="s">
        <v>1217</v>
      </c>
      <c r="AC1" s="124" t="s">
        <v>1231</v>
      </c>
      <c r="AD1" s="6" t="s">
        <v>1217</v>
      </c>
      <c r="AE1" s="124" t="s">
        <v>1232</v>
      </c>
      <c r="AF1" s="26"/>
      <c r="AG1" s="27" t="s">
        <v>1233</v>
      </c>
      <c r="AH1" s="5" t="s">
        <v>1217</v>
      </c>
      <c r="AI1" s="27" t="s">
        <v>1234</v>
      </c>
      <c r="AJ1" s="5" t="s">
        <v>1217</v>
      </c>
      <c r="AK1" s="27" t="s">
        <v>1235</v>
      </c>
      <c r="AL1" s="5" t="s">
        <v>1217</v>
      </c>
      <c r="AM1" s="27" t="s">
        <v>1236</v>
      </c>
      <c r="AN1" s="5" t="s">
        <v>1217</v>
      </c>
      <c r="AO1" s="27" t="s">
        <v>1237</v>
      </c>
      <c r="AP1" s="5" t="s">
        <v>1217</v>
      </c>
      <c r="AQ1" s="27" t="s">
        <v>1238</v>
      </c>
      <c r="AR1" s="5" t="s">
        <v>1217</v>
      </c>
      <c r="AS1" s="27" t="s">
        <v>1239</v>
      </c>
      <c r="AT1" s="5" t="s">
        <v>1217</v>
      </c>
      <c r="AU1" s="27" t="s">
        <v>1240</v>
      </c>
      <c r="AV1" s="5" t="s">
        <v>1217</v>
      </c>
      <c r="AW1" s="631" t="s">
        <v>1241</v>
      </c>
      <c r="AX1" s="632"/>
      <c r="AY1" s="6" t="s">
        <v>1217</v>
      </c>
      <c r="AZ1" s="31" t="s">
        <v>1242</v>
      </c>
      <c r="BA1" s="6"/>
      <c r="BB1" s="31" t="s">
        <v>1243</v>
      </c>
      <c r="BC1" s="31" t="s">
        <v>1244</v>
      </c>
      <c r="BE1" s="631" t="s">
        <v>1245</v>
      </c>
      <c r="BF1" s="632"/>
      <c r="BG1" s="61"/>
      <c r="BH1" s="59" t="s">
        <v>1246</v>
      </c>
      <c r="BI1" s="59" t="s">
        <v>1247</v>
      </c>
      <c r="BJ1" s="59" t="s">
        <v>1248</v>
      </c>
      <c r="BK1" s="59" t="s">
        <v>1249</v>
      </c>
      <c r="BM1" s="59" t="s">
        <v>1250</v>
      </c>
      <c r="BN1" s="59" t="s">
        <v>1251</v>
      </c>
      <c r="BO1" s="59" t="s">
        <v>1250</v>
      </c>
      <c r="BQ1" s="59" t="s">
        <v>1218</v>
      </c>
      <c r="BR1" s="59" t="s">
        <v>1250</v>
      </c>
      <c r="BS1" s="59" t="s">
        <v>1252</v>
      </c>
      <c r="BU1" s="59" t="s">
        <v>1250</v>
      </c>
      <c r="BV1" s="59" t="s">
        <v>1253</v>
      </c>
      <c r="BW1" s="59" t="s">
        <v>1250</v>
      </c>
      <c r="BY1" s="59" t="s">
        <v>1250</v>
      </c>
      <c r="BZ1" s="59" t="s">
        <v>1254</v>
      </c>
      <c r="CA1" s="59" t="s">
        <v>1250</v>
      </c>
      <c r="CC1" s="59" t="s">
        <v>1222</v>
      </c>
      <c r="CE1" s="59" t="s">
        <v>1255</v>
      </c>
      <c r="CG1" s="59" t="s">
        <v>1256</v>
      </c>
      <c r="CH1" s="59" t="s">
        <v>1257</v>
      </c>
      <c r="CJ1" s="59" t="s">
        <v>1258</v>
      </c>
      <c r="CL1" s="633" t="s">
        <v>1259</v>
      </c>
      <c r="CM1" s="633"/>
      <c r="CN1" s="633"/>
      <c r="CO1" s="633"/>
      <c r="CP1" s="633"/>
      <c r="CQ1" s="633"/>
      <c r="CR1" s="633"/>
      <c r="CS1" s="633"/>
      <c r="CT1" s="633"/>
      <c r="CV1" s="618" t="s">
        <v>1260</v>
      </c>
      <c r="CW1" s="619"/>
      <c r="CX1" s="619"/>
      <c r="CY1" s="619"/>
      <c r="CZ1" s="619"/>
      <c r="DA1" s="619"/>
      <c r="DB1" s="619"/>
      <c r="DC1" s="186"/>
      <c r="DD1" s="618" t="s">
        <v>1261</v>
      </c>
      <c r="DE1" s="619"/>
      <c r="DF1" s="619"/>
      <c r="DG1" s="619"/>
      <c r="DH1" s="619"/>
      <c r="DI1" s="619"/>
      <c r="DJ1" s="619"/>
      <c r="DL1" s="59" t="s">
        <v>1262</v>
      </c>
      <c r="DN1" s="59" t="s">
        <v>1263</v>
      </c>
      <c r="DP1" s="59" t="s">
        <v>1264</v>
      </c>
      <c r="DR1" s="239" t="s">
        <v>34</v>
      </c>
      <c r="DS1" s="239" t="s">
        <v>1265</v>
      </c>
      <c r="DT1" s="239" t="s">
        <v>1266</v>
      </c>
      <c r="DU1" s="239" t="s">
        <v>1267</v>
      </c>
      <c r="DV1" s="240" t="s">
        <v>1268</v>
      </c>
      <c r="DW1" s="240" t="s">
        <v>1269</v>
      </c>
      <c r="DX1" s="240" t="s">
        <v>1270</v>
      </c>
      <c r="DY1" s="240" t="s">
        <v>1271</v>
      </c>
      <c r="DZ1" s="241" t="s">
        <v>1272</v>
      </c>
      <c r="EA1" s="240" t="s">
        <v>1273</v>
      </c>
      <c r="EC1" s="59" t="s">
        <v>4036</v>
      </c>
      <c r="EE1" s="59" t="s">
        <v>4037</v>
      </c>
    </row>
    <row r="2" spans="1:135" ht="27">
      <c r="A2" s="22" t="s">
        <v>3861</v>
      </c>
      <c r="C2" s="16" t="s">
        <v>1275</v>
      </c>
      <c r="E2" s="22" t="s">
        <v>1276</v>
      </c>
      <c r="G2" s="17" t="s">
        <v>1277</v>
      </c>
      <c r="I2" s="18" t="s">
        <v>1278</v>
      </c>
      <c r="K2" s="52" t="s">
        <v>1279</v>
      </c>
      <c r="M2" s="28" t="s">
        <v>1280</v>
      </c>
      <c r="N2" s="21"/>
      <c r="O2" s="24" t="s">
        <v>1281</v>
      </c>
      <c r="P2" s="21"/>
      <c r="Q2" s="24" t="s">
        <v>1282</v>
      </c>
      <c r="R2" s="21"/>
      <c r="S2" s="24" t="s">
        <v>1283</v>
      </c>
      <c r="T2" s="21"/>
      <c r="U2" s="19" t="s">
        <v>1284</v>
      </c>
      <c r="V2" s="21"/>
      <c r="W2" s="19" t="s">
        <v>1285</v>
      </c>
      <c r="X2" s="21"/>
      <c r="Y2" s="8" t="s">
        <v>1286</v>
      </c>
      <c r="Z2" s="21"/>
      <c r="AA2" s="8" t="s">
        <v>1287</v>
      </c>
      <c r="AB2" s="21"/>
      <c r="AC2" s="32" t="s">
        <v>1288</v>
      </c>
      <c r="AD2" s="21"/>
      <c r="AE2" s="32" t="s">
        <v>1289</v>
      </c>
      <c r="AF2" s="26"/>
      <c r="AG2" s="10" t="s">
        <v>1290</v>
      </c>
      <c r="AI2" s="9" t="s">
        <v>1291</v>
      </c>
      <c r="AK2" s="9" t="s">
        <v>1292</v>
      </c>
      <c r="AM2" s="10" t="s">
        <v>1293</v>
      </c>
      <c r="AO2" s="9" t="s">
        <v>1294</v>
      </c>
      <c r="AQ2" s="9" t="s">
        <v>1295</v>
      </c>
      <c r="AS2" s="7" t="s">
        <v>1296</v>
      </c>
      <c r="AU2" s="7" t="s">
        <v>1297</v>
      </c>
      <c r="AW2" s="60" t="s">
        <v>1298</v>
      </c>
      <c r="AX2" s="25">
        <v>540</v>
      </c>
      <c r="AY2" s="21"/>
      <c r="AZ2" s="32" t="s">
        <v>1299</v>
      </c>
      <c r="BA2" s="21"/>
      <c r="BB2" s="25">
        <v>7501030</v>
      </c>
      <c r="BC2" s="56" t="s">
        <v>1300</v>
      </c>
      <c r="BE2" s="60" t="s">
        <v>1301</v>
      </c>
      <c r="BF2" s="25">
        <v>111</v>
      </c>
      <c r="BG2" s="62"/>
      <c r="BH2" s="57">
        <v>1</v>
      </c>
      <c r="BI2" s="57" t="s">
        <v>1302</v>
      </c>
      <c r="BJ2" s="58" t="s">
        <v>1303</v>
      </c>
      <c r="BK2" s="57">
        <v>214</v>
      </c>
      <c r="BM2" s="117">
        <v>8001532</v>
      </c>
      <c r="BN2" s="116" t="s">
        <v>672</v>
      </c>
      <c r="BO2" s="117">
        <v>8001532</v>
      </c>
      <c r="BQ2" s="25" t="s">
        <v>1304</v>
      </c>
      <c r="BR2" s="117">
        <v>8001396</v>
      </c>
      <c r="BS2" s="116" t="str">
        <f>VLOOKUP(BR2,Sheet1__2[[Material]:[Texto breve de material]],2,0)</f>
        <v xml:space="preserve"> NO USAR BOLSA AZZ 9X14 MAS 5CM</v>
      </c>
      <c r="BU2" s="5">
        <v>6001036</v>
      </c>
      <c r="BV2" s="5" t="s">
        <v>455</v>
      </c>
      <c r="BW2" s="5">
        <v>6001036</v>
      </c>
      <c r="BY2" s="117">
        <v>6003015</v>
      </c>
      <c r="BZ2" s="116" t="str">
        <f>VLOOKUP(BY2,Sheet1__2[[Material]:[Texto breve de material]],2,0)</f>
        <v>VINILO LIVV ISOTIPO TEXTIL BLANCO</v>
      </c>
      <c r="CA2" s="117">
        <v>6003015</v>
      </c>
      <c r="CC2" s="117">
        <v>202601</v>
      </c>
      <c r="CE2" s="8" t="s">
        <v>1274</v>
      </c>
      <c r="CG2" s="8" t="s">
        <v>1305</v>
      </c>
      <c r="CH2" s="294">
        <v>4400</v>
      </c>
      <c r="CJ2" s="11" t="s">
        <v>1306</v>
      </c>
      <c r="CL2" s="624" t="s">
        <v>1307</v>
      </c>
      <c r="CM2" s="624"/>
      <c r="CN2" s="624"/>
      <c r="CO2" s="624"/>
      <c r="CP2" s="624"/>
      <c r="CQ2" s="624"/>
      <c r="CR2" s="624"/>
      <c r="CS2" s="624"/>
      <c r="CT2" s="624"/>
      <c r="CV2" s="613" t="s">
        <v>1308</v>
      </c>
      <c r="CW2" s="614"/>
      <c r="CX2" s="620" t="s">
        <v>1309</v>
      </c>
      <c r="CY2" s="621"/>
      <c r="CZ2" s="621"/>
      <c r="DA2" s="621"/>
      <c r="DB2" s="621"/>
      <c r="DC2" s="87"/>
      <c r="DD2" s="613" t="s">
        <v>1308</v>
      </c>
      <c r="DE2" s="614"/>
      <c r="DF2" s="620" t="s">
        <v>1309</v>
      </c>
      <c r="DG2" s="621"/>
      <c r="DH2" s="621"/>
      <c r="DI2" s="621"/>
      <c r="DJ2" s="621"/>
      <c r="DL2" s="25" t="s">
        <v>1310</v>
      </c>
      <c r="DN2" s="25" t="s">
        <v>1311</v>
      </c>
      <c r="DP2" s="25" t="s">
        <v>1312</v>
      </c>
      <c r="DR2" s="116" t="s">
        <v>1313</v>
      </c>
      <c r="DS2" s="116" t="s">
        <v>1314</v>
      </c>
      <c r="DT2" s="116" t="s">
        <v>1315</v>
      </c>
      <c r="DU2" s="116" t="s">
        <v>1316</v>
      </c>
      <c r="DV2" s="116">
        <v>110</v>
      </c>
      <c r="DW2" s="116"/>
      <c r="DX2" s="116" t="s">
        <v>1317</v>
      </c>
      <c r="DY2" s="116">
        <v>1.5</v>
      </c>
      <c r="DZ2" s="116">
        <v>1.45</v>
      </c>
      <c r="EA2" s="116">
        <v>5</v>
      </c>
      <c r="EC2" s="25" t="s">
        <v>4038</v>
      </c>
      <c r="EE2" s="25" t="s">
        <v>4041</v>
      </c>
    </row>
    <row r="3" spans="1:135" ht="18">
      <c r="A3" s="22" t="s">
        <v>3882</v>
      </c>
      <c r="C3" s="16" t="s">
        <v>1304</v>
      </c>
      <c r="E3" s="22" t="s">
        <v>1319</v>
      </c>
      <c r="G3" s="17" t="s">
        <v>1320</v>
      </c>
      <c r="I3" s="18" t="s">
        <v>1321</v>
      </c>
      <c r="K3" s="52" t="s">
        <v>1322</v>
      </c>
      <c r="M3" s="28" t="s">
        <v>1323</v>
      </c>
      <c r="N3" s="21"/>
      <c r="O3" s="24" t="s">
        <v>1324</v>
      </c>
      <c r="P3" s="21"/>
      <c r="Q3" s="24" t="s">
        <v>1325</v>
      </c>
      <c r="R3" s="21"/>
      <c r="S3" s="24" t="s">
        <v>1326</v>
      </c>
      <c r="T3" s="21"/>
      <c r="U3" s="19" t="s">
        <v>1327</v>
      </c>
      <c r="V3" s="21"/>
      <c r="W3" s="19" t="s">
        <v>1328</v>
      </c>
      <c r="X3" s="21"/>
      <c r="Y3" s="8" t="s">
        <v>1329</v>
      </c>
      <c r="Z3" s="21"/>
      <c r="AA3" s="8" t="s">
        <v>1298</v>
      </c>
      <c r="AB3" s="21"/>
      <c r="AC3" s="32" t="s">
        <v>1299</v>
      </c>
      <c r="AD3" s="21"/>
      <c r="AE3" s="32" t="s">
        <v>1330</v>
      </c>
      <c r="AF3" s="26"/>
      <c r="AG3" s="10" t="s">
        <v>1331</v>
      </c>
      <c r="AI3" s="9" t="s">
        <v>1332</v>
      </c>
      <c r="AK3" s="9" t="s">
        <v>1333</v>
      </c>
      <c r="AM3" s="10" t="s">
        <v>1334</v>
      </c>
      <c r="AO3" s="9" t="s">
        <v>1335</v>
      </c>
      <c r="AQ3" s="9" t="s">
        <v>1336</v>
      </c>
      <c r="AS3" s="7" t="s">
        <v>1337</v>
      </c>
      <c r="AU3" s="7" t="s">
        <v>1338</v>
      </c>
      <c r="AW3" s="60" t="s">
        <v>1339</v>
      </c>
      <c r="AX3" s="25">
        <v>558</v>
      </c>
      <c r="AY3" s="21"/>
      <c r="AZ3" s="32" t="s">
        <v>1340</v>
      </c>
      <c r="BA3" s="21"/>
      <c r="BB3" s="25">
        <v>7501005</v>
      </c>
      <c r="BC3" s="56" t="s">
        <v>449</v>
      </c>
      <c r="BE3" s="60" t="s">
        <v>1341</v>
      </c>
      <c r="BF3" s="25">
        <f>+BF2</f>
        <v>111</v>
      </c>
      <c r="BG3" s="62"/>
      <c r="BH3" s="57">
        <v>2</v>
      </c>
      <c r="BI3" s="57" t="s">
        <v>1342</v>
      </c>
      <c r="BJ3" s="58" t="s">
        <v>1343</v>
      </c>
      <c r="BK3" s="57">
        <v>192</v>
      </c>
      <c r="BM3" s="117">
        <v>6000262</v>
      </c>
      <c r="BN3" s="116" t="s">
        <v>1086</v>
      </c>
      <c r="BO3" s="117">
        <v>6000262</v>
      </c>
      <c r="BQ3" s="25" t="s">
        <v>1344</v>
      </c>
      <c r="BR3" s="117">
        <v>8001396</v>
      </c>
      <c r="BS3" s="116" t="str">
        <f>VLOOKUP(BR3,Sheet1__2[[Material]:[Texto breve de material]],2,0)</f>
        <v xml:space="preserve"> NO USAR BOLSA AZZ 9X14 MAS 5CM</v>
      </c>
      <c r="BU3" s="5">
        <v>6001037</v>
      </c>
      <c r="BV3" s="5" t="s">
        <v>456</v>
      </c>
      <c r="BW3" s="5">
        <v>6001037</v>
      </c>
      <c r="BY3" s="117">
        <v>6003016</v>
      </c>
      <c r="BZ3" s="116" t="str">
        <f>VLOOKUP(BY3,Sheet1__2[[Material]:[Texto breve de material]],2,0)</f>
        <v>VINILO LIVV ISOTIPO TEXTIL NEGRO</v>
      </c>
      <c r="CA3" s="117">
        <v>6003016</v>
      </c>
      <c r="CC3" s="117">
        <v>202602</v>
      </c>
      <c r="CE3" s="8" t="s">
        <v>1345</v>
      </c>
      <c r="CG3" s="8" t="s">
        <v>1346</v>
      </c>
      <c r="CH3" s="294">
        <v>5300</v>
      </c>
      <c r="CJ3" s="11" t="s">
        <v>1347</v>
      </c>
      <c r="CL3" s="625" t="s">
        <v>1348</v>
      </c>
      <c r="CM3" s="625"/>
      <c r="CN3" s="625"/>
      <c r="CO3" s="625"/>
      <c r="CP3" s="203" t="s">
        <v>1349</v>
      </c>
      <c r="CQ3" s="203" t="s">
        <v>1350</v>
      </c>
      <c r="CR3" s="203" t="s">
        <v>1351</v>
      </c>
      <c r="CS3" s="203" t="s">
        <v>1352</v>
      </c>
      <c r="CT3" s="203" t="s">
        <v>1353</v>
      </c>
      <c r="CV3" s="613" t="s">
        <v>1354</v>
      </c>
      <c r="CW3" s="614"/>
      <c r="CX3" s="187" t="s">
        <v>1355</v>
      </c>
      <c r="CY3" s="187" t="s">
        <v>1349</v>
      </c>
      <c r="CZ3" s="187" t="s">
        <v>1350</v>
      </c>
      <c r="DA3" s="187" t="s">
        <v>1351</v>
      </c>
      <c r="DB3" s="188" t="s">
        <v>1352</v>
      </c>
      <c r="DC3" s="202"/>
      <c r="DD3" s="622" t="s">
        <v>1356</v>
      </c>
      <c r="DE3" s="623"/>
      <c r="DF3" s="189" t="s">
        <v>1355</v>
      </c>
      <c r="DG3" s="189" t="s">
        <v>1349</v>
      </c>
      <c r="DH3" s="189" t="s">
        <v>1350</v>
      </c>
      <c r="DI3" s="189" t="s">
        <v>1351</v>
      </c>
      <c r="DJ3" s="190" t="s">
        <v>1352</v>
      </c>
      <c r="DL3" s="25" t="s">
        <v>1357</v>
      </c>
      <c r="DN3" s="25" t="s">
        <v>1358</v>
      </c>
      <c r="DP3" s="25" t="s">
        <v>1359</v>
      </c>
      <c r="DR3" s="116" t="s">
        <v>1360</v>
      </c>
      <c r="DS3" s="116" t="s">
        <v>1361</v>
      </c>
      <c r="DT3" s="116" t="s">
        <v>1315</v>
      </c>
      <c r="DU3" s="116" t="s">
        <v>1316</v>
      </c>
      <c r="DV3" s="116">
        <v>110</v>
      </c>
      <c r="DW3" s="116"/>
      <c r="DX3" s="116" t="s">
        <v>1317</v>
      </c>
      <c r="DY3" s="116">
        <v>1.5</v>
      </c>
      <c r="DZ3" s="116">
        <v>1.42</v>
      </c>
      <c r="EA3" s="116">
        <v>5</v>
      </c>
      <c r="EC3" s="25" t="s">
        <v>4039</v>
      </c>
      <c r="EE3" s="25"/>
    </row>
    <row r="4" spans="1:135" ht="18">
      <c r="A4" s="22" t="s">
        <v>3957</v>
      </c>
      <c r="C4" s="16" t="s">
        <v>1363</v>
      </c>
      <c r="E4" s="22" t="s">
        <v>1364</v>
      </c>
      <c r="G4" s="17" t="s">
        <v>380</v>
      </c>
      <c r="I4" s="18" t="s">
        <v>1365</v>
      </c>
      <c r="K4" s="52" t="s">
        <v>1366</v>
      </c>
      <c r="M4" s="28" t="s">
        <v>1367</v>
      </c>
      <c r="N4" s="21"/>
      <c r="O4" s="24" t="s">
        <v>1368</v>
      </c>
      <c r="P4" s="21"/>
      <c r="Q4" s="24" t="s">
        <v>1369</v>
      </c>
      <c r="R4" s="21"/>
      <c r="S4" s="24" t="s">
        <v>1370</v>
      </c>
      <c r="T4" s="21"/>
      <c r="U4" s="19" t="s">
        <v>1371</v>
      </c>
      <c r="V4" s="21"/>
      <c r="W4" s="19" t="s">
        <v>1372</v>
      </c>
      <c r="X4" s="21"/>
      <c r="Y4" s="8" t="s">
        <v>357</v>
      </c>
      <c r="Z4" s="21"/>
      <c r="AA4" s="8" t="s">
        <v>1339</v>
      </c>
      <c r="AB4" s="21"/>
      <c r="AC4" s="32" t="s">
        <v>2640</v>
      </c>
      <c r="AD4" s="21"/>
      <c r="AE4" s="32" t="s">
        <v>1373</v>
      </c>
      <c r="AF4" s="26"/>
      <c r="AG4" s="10" t="s">
        <v>1374</v>
      </c>
      <c r="AI4" s="9" t="s">
        <v>1375</v>
      </c>
      <c r="AK4" s="12" t="s">
        <v>1376</v>
      </c>
      <c r="AM4" s="10" t="s">
        <v>1377</v>
      </c>
      <c r="AO4" s="9" t="s">
        <v>1378</v>
      </c>
      <c r="AQ4" s="12" t="s">
        <v>1379</v>
      </c>
      <c r="AS4" s="7" t="s">
        <v>1380</v>
      </c>
      <c r="AU4" s="7"/>
      <c r="AW4" s="60" t="s">
        <v>1287</v>
      </c>
      <c r="AX4" s="25">
        <f>+AX3</f>
        <v>558</v>
      </c>
      <c r="AY4" s="21"/>
      <c r="BA4" s="21"/>
      <c r="BB4" s="25">
        <v>7500668</v>
      </c>
      <c r="BE4" s="60" t="s">
        <v>1381</v>
      </c>
      <c r="BF4" s="25">
        <f>+BF2</f>
        <v>111</v>
      </c>
      <c r="BG4" s="62"/>
      <c r="BH4" s="57">
        <v>3</v>
      </c>
      <c r="BI4" s="57" t="s">
        <v>1382</v>
      </c>
      <c r="BJ4" s="58" t="s">
        <v>1343</v>
      </c>
      <c r="BK4" s="57">
        <v>166</v>
      </c>
      <c r="BM4" s="117">
        <v>6000259</v>
      </c>
      <c r="BN4" s="116" t="s">
        <v>1068</v>
      </c>
      <c r="BO4" s="117">
        <v>6000259</v>
      </c>
      <c r="BQ4" s="25" t="s">
        <v>1363</v>
      </c>
      <c r="BR4" s="117">
        <v>8001969</v>
      </c>
      <c r="BS4" s="116" t="str">
        <f>VLOOKUP(BR4,Sheet1__2[[Material]:[Texto breve de material]],2,0)</f>
        <v>BOLSA 40X48CM MAS 5 CON CINTA TISSINI</v>
      </c>
      <c r="BU4" s="5">
        <v>6001038</v>
      </c>
      <c r="BV4" s="5" t="s">
        <v>452</v>
      </c>
      <c r="BW4" s="5">
        <v>6001038</v>
      </c>
      <c r="BY4" s="117">
        <v>6003017</v>
      </c>
      <c r="BZ4" s="116" t="str">
        <f>VLOOKUP(BY4,Sheet1__2[[Material]:[Texto breve de material]],2,0)</f>
        <v>VINILO LIVV ISOTIPO TEXTIL REFLECTIVO</v>
      </c>
      <c r="CA4" s="117">
        <v>6003017</v>
      </c>
      <c r="CC4" s="117">
        <v>202603</v>
      </c>
      <c r="CE4" s="8" t="s">
        <v>1383</v>
      </c>
      <c r="CG4" s="8" t="s">
        <v>1384</v>
      </c>
      <c r="CH4" s="294">
        <v>5300</v>
      </c>
      <c r="CJ4" s="11" t="s">
        <v>1385</v>
      </c>
      <c r="CL4" s="617" t="s">
        <v>1386</v>
      </c>
      <c r="CM4" s="617"/>
      <c r="CN4" s="617"/>
      <c r="CO4" s="617"/>
      <c r="CP4" s="180">
        <v>24</v>
      </c>
      <c r="CQ4" s="180">
        <v>24</v>
      </c>
      <c r="CR4" s="180">
        <v>28</v>
      </c>
      <c r="CS4" s="180">
        <v>28</v>
      </c>
      <c r="CT4" s="180">
        <v>28</v>
      </c>
      <c r="CV4" s="600" t="s">
        <v>1387</v>
      </c>
      <c r="CW4" s="601"/>
      <c r="CX4" s="180">
        <v>25</v>
      </c>
      <c r="CY4" s="180">
        <v>28</v>
      </c>
      <c r="CZ4" s="180">
        <v>30</v>
      </c>
      <c r="DA4" s="180">
        <v>32</v>
      </c>
      <c r="DB4" s="181">
        <v>34</v>
      </c>
      <c r="DC4" s="202"/>
      <c r="DD4" s="600" t="s">
        <v>1388</v>
      </c>
      <c r="DE4" s="601"/>
      <c r="DF4" s="180">
        <v>25</v>
      </c>
      <c r="DG4" s="180">
        <v>27</v>
      </c>
      <c r="DH4" s="180">
        <v>29</v>
      </c>
      <c r="DI4" s="180">
        <v>31</v>
      </c>
      <c r="DJ4" s="181">
        <v>33</v>
      </c>
      <c r="DL4" s="25" t="s">
        <v>1389</v>
      </c>
      <c r="DN4" s="25" t="s">
        <v>1390</v>
      </c>
      <c r="DP4" s="25" t="s">
        <v>1391</v>
      </c>
      <c r="DR4" s="116" t="s">
        <v>269</v>
      </c>
      <c r="DS4" s="116" t="s">
        <v>1392</v>
      </c>
      <c r="DT4" s="116" t="s">
        <v>1315</v>
      </c>
      <c r="DU4" s="116" t="s">
        <v>1316</v>
      </c>
      <c r="DV4" s="116">
        <v>110</v>
      </c>
      <c r="DW4" s="116">
        <v>6.3</v>
      </c>
      <c r="DX4" s="116" t="s">
        <v>1317</v>
      </c>
      <c r="DY4" s="116">
        <v>1.5</v>
      </c>
      <c r="DZ4" s="116">
        <v>1.45</v>
      </c>
      <c r="EA4" s="116">
        <v>5</v>
      </c>
      <c r="EC4" s="25" t="s">
        <v>4040</v>
      </c>
    </row>
    <row r="5" spans="1:135" ht="18">
      <c r="A5" s="22" t="s">
        <v>1274</v>
      </c>
      <c r="C5" s="16" t="s">
        <v>1394</v>
      </c>
      <c r="E5" s="22" t="s">
        <v>1395</v>
      </c>
      <c r="G5" s="17" t="s">
        <v>1396</v>
      </c>
      <c r="I5" s="18" t="s">
        <v>1397</v>
      </c>
      <c r="K5" s="52" t="s">
        <v>1398</v>
      </c>
      <c r="M5" s="28" t="s">
        <v>1399</v>
      </c>
      <c r="N5" s="21"/>
      <c r="O5" s="24" t="s">
        <v>1400</v>
      </c>
      <c r="P5" s="21"/>
      <c r="Q5" s="24" t="s">
        <v>1401</v>
      </c>
      <c r="R5" s="21"/>
      <c r="S5" s="24" t="s">
        <v>1402</v>
      </c>
      <c r="T5" s="21"/>
      <c r="U5" s="19" t="s">
        <v>1403</v>
      </c>
      <c r="V5" s="21"/>
      <c r="W5" s="19" t="s">
        <v>1404</v>
      </c>
      <c r="X5" s="21"/>
      <c r="Y5" s="8" t="s">
        <v>1405</v>
      </c>
      <c r="Z5" s="21"/>
      <c r="AA5" s="8" t="s">
        <v>1406</v>
      </c>
      <c r="AB5" s="21"/>
      <c r="AC5" s="8"/>
      <c r="AD5" s="21"/>
      <c r="AE5" s="8"/>
      <c r="AF5" s="26"/>
      <c r="AG5" s="10" t="s">
        <v>1407</v>
      </c>
      <c r="AI5" s="9" t="s">
        <v>1408</v>
      </c>
      <c r="AK5" s="11" t="s">
        <v>1409</v>
      </c>
      <c r="AM5" s="10" t="s">
        <v>1410</v>
      </c>
      <c r="AO5" s="12" t="s">
        <v>1411</v>
      </c>
      <c r="AQ5" s="10" t="s">
        <v>1412</v>
      </c>
      <c r="AS5" s="7" t="s">
        <v>1413</v>
      </c>
      <c r="AU5" s="53"/>
      <c r="AW5" s="60" t="s">
        <v>1406</v>
      </c>
      <c r="AX5" s="25">
        <v>522</v>
      </c>
      <c r="AY5" s="21"/>
      <c r="BA5" s="21"/>
      <c r="BB5" s="25">
        <v>7501008</v>
      </c>
      <c r="BE5" s="60" t="s">
        <v>1414</v>
      </c>
      <c r="BF5" s="25">
        <v>111</v>
      </c>
      <c r="BG5" s="62"/>
      <c r="BH5" s="57">
        <v>4</v>
      </c>
      <c r="BI5" s="57" t="s">
        <v>1415</v>
      </c>
      <c r="BJ5" s="58" t="s">
        <v>1343</v>
      </c>
      <c r="BK5" s="57">
        <v>287</v>
      </c>
      <c r="BM5" s="117">
        <v>8000980</v>
      </c>
      <c r="BN5" s="116" t="s">
        <v>1134</v>
      </c>
      <c r="BO5" s="117">
        <v>8000980</v>
      </c>
      <c r="BQ5" s="25" t="s">
        <v>1304</v>
      </c>
      <c r="BR5" s="117">
        <v>8001397</v>
      </c>
      <c r="BS5" s="116" t="str">
        <f>VLOOKUP(BR5,Sheet1__2[[Material]:[Texto breve de material]],2,0)</f>
        <v>BOLSA AZZ 17X23 MAS 5CM</v>
      </c>
      <c r="BU5" s="5">
        <v>6002970</v>
      </c>
      <c r="BV5" s="5" t="s">
        <v>447</v>
      </c>
      <c r="BW5" s="5">
        <v>6002970</v>
      </c>
      <c r="CC5" s="117">
        <v>202604</v>
      </c>
      <c r="CE5" s="8" t="s">
        <v>1416</v>
      </c>
      <c r="CG5" s="8" t="s">
        <v>1417</v>
      </c>
      <c r="CH5" s="294">
        <v>3050</v>
      </c>
      <c r="CJ5" s="11" t="s">
        <v>1418</v>
      </c>
      <c r="CL5" s="617" t="s">
        <v>1419</v>
      </c>
      <c r="CM5" s="617"/>
      <c r="CN5" s="617"/>
      <c r="CO5" s="617"/>
      <c r="CP5" s="180">
        <v>20</v>
      </c>
      <c r="CQ5" s="180">
        <v>21</v>
      </c>
      <c r="CR5" s="180">
        <v>22</v>
      </c>
      <c r="CS5" s="180">
        <v>23</v>
      </c>
      <c r="CT5" s="180">
        <v>24</v>
      </c>
      <c r="CV5" s="600" t="s">
        <v>1420</v>
      </c>
      <c r="CW5" s="601"/>
      <c r="CX5" s="180">
        <v>66</v>
      </c>
      <c r="CY5" s="180">
        <v>68</v>
      </c>
      <c r="CZ5" s="180">
        <v>70</v>
      </c>
      <c r="DA5" s="180">
        <v>72</v>
      </c>
      <c r="DB5" s="181">
        <v>74</v>
      </c>
      <c r="DC5" s="202"/>
      <c r="DD5" s="600" t="s">
        <v>1421</v>
      </c>
      <c r="DE5" s="601"/>
      <c r="DF5" s="180">
        <v>58</v>
      </c>
      <c r="DG5" s="180">
        <v>60</v>
      </c>
      <c r="DH5" s="180">
        <v>62</v>
      </c>
      <c r="DI5" s="180">
        <v>64</v>
      </c>
      <c r="DJ5" s="181">
        <v>66</v>
      </c>
      <c r="DL5" s="25" t="s">
        <v>1422</v>
      </c>
      <c r="DN5" s="25" t="s">
        <v>1423</v>
      </c>
      <c r="DP5" s="25"/>
      <c r="DR5" s="116" t="s">
        <v>415</v>
      </c>
      <c r="DS5" s="116" t="s">
        <v>1424</v>
      </c>
      <c r="DT5" s="116" t="s">
        <v>1339</v>
      </c>
      <c r="DU5" s="116" t="s">
        <v>1316</v>
      </c>
      <c r="DV5" s="116">
        <v>250</v>
      </c>
      <c r="DW5" s="116"/>
      <c r="DX5" s="116" t="s">
        <v>1425</v>
      </c>
      <c r="DY5" s="116">
        <v>1.4</v>
      </c>
      <c r="DZ5" s="116">
        <v>1.45</v>
      </c>
      <c r="EA5" s="116"/>
      <c r="EC5" s="25" t="s">
        <v>3967</v>
      </c>
    </row>
    <row r="6" spans="1:135" ht="30">
      <c r="A6" s="22" t="s">
        <v>4000</v>
      </c>
      <c r="C6" s="16" t="s">
        <v>1344</v>
      </c>
      <c r="E6" s="22" t="s">
        <v>1427</v>
      </c>
      <c r="G6" s="17" t="s">
        <v>1406</v>
      </c>
      <c r="I6" s="18" t="s">
        <v>1428</v>
      </c>
      <c r="K6" s="52" t="s">
        <v>1429</v>
      </c>
      <c r="M6" s="28" t="s">
        <v>1430</v>
      </c>
      <c r="N6" s="21"/>
      <c r="O6" s="24" t="s">
        <v>1431</v>
      </c>
      <c r="P6" s="21"/>
      <c r="Q6" s="24" t="s">
        <v>1432</v>
      </c>
      <c r="R6" s="21"/>
      <c r="S6" s="24" t="s">
        <v>1433</v>
      </c>
      <c r="T6" s="21"/>
      <c r="U6" s="19" t="s">
        <v>1434</v>
      </c>
      <c r="V6" s="21"/>
      <c r="W6" s="19" t="s">
        <v>1435</v>
      </c>
      <c r="X6" s="21"/>
      <c r="Y6" s="8"/>
      <c r="Z6" s="21"/>
      <c r="AA6" s="8" t="s">
        <v>3221</v>
      </c>
      <c r="AB6" s="21"/>
      <c r="AC6" s="8"/>
      <c r="AD6" s="21"/>
      <c r="AE6" s="8"/>
      <c r="AF6" s="26"/>
      <c r="AG6" s="10" t="s">
        <v>1436</v>
      </c>
      <c r="AI6" s="9" t="s">
        <v>1437</v>
      </c>
      <c r="AK6" s="13" t="s">
        <v>1438</v>
      </c>
      <c r="AM6" s="11" t="s">
        <v>1439</v>
      </c>
      <c r="AO6" s="10" t="s">
        <v>1440</v>
      </c>
      <c r="AS6" s="7" t="s">
        <v>1441</v>
      </c>
      <c r="AU6" s="53"/>
      <c r="AW6" s="54" t="s">
        <v>1442</v>
      </c>
      <c r="AX6" s="55">
        <v>9.5299999999999996E-2</v>
      </c>
      <c r="AY6" s="21"/>
      <c r="BA6" s="21"/>
      <c r="BB6" s="25">
        <v>7500701</v>
      </c>
      <c r="BE6" s="60" t="s">
        <v>1443</v>
      </c>
      <c r="BF6" s="25">
        <v>80</v>
      </c>
      <c r="BG6" s="62"/>
      <c r="BH6" s="57">
        <v>5</v>
      </c>
      <c r="BI6" s="57" t="s">
        <v>1444</v>
      </c>
      <c r="BJ6" s="58" t="s">
        <v>1343</v>
      </c>
      <c r="BK6" s="57">
        <v>287</v>
      </c>
      <c r="BM6" s="117">
        <v>6003015</v>
      </c>
      <c r="BN6" s="116" t="str">
        <f>VLOOKUP(BM6,Sheet1__2[[Material]:[Texto breve de material]],2,0)</f>
        <v>VINILO LIVV ISOTIPO TEXTIL BLANCO</v>
      </c>
      <c r="BO6" s="117">
        <v>6003015</v>
      </c>
      <c r="BQ6" s="25" t="s">
        <v>1344</v>
      </c>
      <c r="BR6" s="117">
        <v>8001397</v>
      </c>
      <c r="BS6" s="116" t="str">
        <f>VLOOKUP(BR6,Sheet1__2[[Material]:[Texto breve de material]],2,0)</f>
        <v>BOLSA AZZ 17X23 MAS 5CM</v>
      </c>
      <c r="CC6" s="117">
        <v>202605</v>
      </c>
      <c r="CE6" s="8" t="s">
        <v>1445</v>
      </c>
      <c r="CG6" s="8" t="s">
        <v>1446</v>
      </c>
      <c r="CH6" s="294">
        <v>3300</v>
      </c>
      <c r="CJ6" s="11" t="s">
        <v>1447</v>
      </c>
      <c r="CL6" s="626" t="s">
        <v>1448</v>
      </c>
      <c r="CM6" s="626"/>
      <c r="CN6" s="626"/>
      <c r="CO6" s="626"/>
      <c r="CP6" s="182" t="s">
        <v>1449</v>
      </c>
      <c r="CQ6" s="182" t="s">
        <v>1450</v>
      </c>
      <c r="CR6" s="182" t="s">
        <v>1451</v>
      </c>
      <c r="CS6" s="182" t="s">
        <v>1452</v>
      </c>
      <c r="CT6" s="182" t="s">
        <v>1353</v>
      </c>
      <c r="CV6" s="600" t="s">
        <v>1453</v>
      </c>
      <c r="CW6" s="601"/>
      <c r="CX6" s="180">
        <v>64</v>
      </c>
      <c r="CY6" s="180">
        <v>66</v>
      </c>
      <c r="CZ6" s="180">
        <v>68</v>
      </c>
      <c r="DA6" s="180">
        <v>70</v>
      </c>
      <c r="DB6" s="181">
        <v>72</v>
      </c>
      <c r="DC6" s="202"/>
      <c r="DD6" s="608" t="s">
        <v>1348</v>
      </c>
      <c r="DE6" s="609"/>
      <c r="DF6" s="191" t="s">
        <v>1355</v>
      </c>
      <c r="DG6" s="191" t="s">
        <v>1349</v>
      </c>
      <c r="DH6" s="191" t="s">
        <v>1350</v>
      </c>
      <c r="DI6" s="191" t="s">
        <v>1351</v>
      </c>
      <c r="DJ6" s="192" t="s">
        <v>1352</v>
      </c>
      <c r="DL6" s="25" t="s">
        <v>1454</v>
      </c>
      <c r="DN6" s="25" t="s">
        <v>1455</v>
      </c>
      <c r="DR6" s="116" t="s">
        <v>285</v>
      </c>
      <c r="DS6" s="116" t="s">
        <v>1456</v>
      </c>
      <c r="DT6" s="116" t="s">
        <v>1315</v>
      </c>
      <c r="DU6" s="116" t="s">
        <v>1457</v>
      </c>
      <c r="DV6" s="116">
        <v>290</v>
      </c>
      <c r="DW6" s="116">
        <v>2.4</v>
      </c>
      <c r="DX6" s="116" t="s">
        <v>218</v>
      </c>
      <c r="DY6" s="116">
        <v>1.5</v>
      </c>
      <c r="DZ6" s="116">
        <v>1.45</v>
      </c>
      <c r="EA6" s="116">
        <v>6</v>
      </c>
      <c r="EC6" s="25"/>
    </row>
    <row r="7" spans="1:135" ht="27.75" customHeight="1">
      <c r="A7" s="22" t="s">
        <v>1318</v>
      </c>
      <c r="E7" s="17" t="s">
        <v>1459</v>
      </c>
      <c r="G7" s="17" t="s">
        <v>1459</v>
      </c>
      <c r="I7" s="18" t="s">
        <v>1460</v>
      </c>
      <c r="K7" s="52" t="s">
        <v>1461</v>
      </c>
      <c r="M7" s="28" t="s">
        <v>1462</v>
      </c>
      <c r="N7" s="21"/>
      <c r="O7" s="24" t="s">
        <v>3201</v>
      </c>
      <c r="P7" s="21"/>
      <c r="Q7" s="24" t="s">
        <v>1463</v>
      </c>
      <c r="R7" s="21"/>
      <c r="S7" s="24" t="s">
        <v>1464</v>
      </c>
      <c r="T7" s="21"/>
      <c r="U7" s="19" t="s">
        <v>1465</v>
      </c>
      <c r="V7" s="21"/>
      <c r="W7" s="19" t="s">
        <v>1466</v>
      </c>
      <c r="X7" s="21"/>
      <c r="Y7" s="8"/>
      <c r="Z7" s="21"/>
      <c r="AA7" s="25"/>
      <c r="AB7" s="21"/>
      <c r="AC7" s="25"/>
      <c r="AD7" s="21"/>
      <c r="AE7" s="25"/>
      <c r="AF7" s="26"/>
      <c r="AG7" s="10" t="s">
        <v>1467</v>
      </c>
      <c r="AI7" s="9" t="s">
        <v>1468</v>
      </c>
      <c r="AK7" s="14" t="s">
        <v>1469</v>
      </c>
      <c r="AS7" s="7" t="s">
        <v>1470</v>
      </c>
      <c r="AU7" s="53"/>
      <c r="AW7" s="223" t="s">
        <v>1471</v>
      </c>
      <c r="AX7" s="225">
        <v>500</v>
      </c>
      <c r="AY7" s="21"/>
      <c r="BA7" s="21"/>
      <c r="BB7" s="25">
        <v>7500671</v>
      </c>
      <c r="BE7" s="60" t="s">
        <v>1472</v>
      </c>
      <c r="BF7" s="25">
        <v>57</v>
      </c>
      <c r="BG7" s="62"/>
      <c r="BH7" s="57">
        <v>6</v>
      </c>
      <c r="BI7" s="57" t="s">
        <v>1473</v>
      </c>
      <c r="BJ7" s="58" t="s">
        <v>1343</v>
      </c>
      <c r="BK7" s="57">
        <v>103</v>
      </c>
      <c r="BM7" s="117">
        <v>6003016</v>
      </c>
      <c r="BN7" s="116" t="str">
        <f>VLOOKUP(BM7,Sheet1__2[[Material]:[Texto breve de material]],2,0)</f>
        <v>VINILO LIVV ISOTIPO TEXTIL NEGRO</v>
      </c>
      <c r="BO7" s="117">
        <v>6003016</v>
      </c>
      <c r="BQ7" s="25" t="s">
        <v>1304</v>
      </c>
      <c r="BR7" s="117">
        <v>8001398</v>
      </c>
      <c r="BS7" s="116" t="str">
        <f>VLOOKUP(BR7,Sheet1__2[[Material]:[Texto breve de material]],2,0)</f>
        <v>BOLSA AZZ 23X30 MAS 5CM</v>
      </c>
      <c r="CC7" s="117">
        <v>202606</v>
      </c>
      <c r="CE7" s="8" t="s">
        <v>1474</v>
      </c>
      <c r="CG7" s="8" t="s">
        <v>1475</v>
      </c>
      <c r="CH7" s="294">
        <v>3500</v>
      </c>
      <c r="CJ7" s="11" t="s">
        <v>1476</v>
      </c>
      <c r="CL7" s="617" t="s">
        <v>1477</v>
      </c>
      <c r="CM7" s="617"/>
      <c r="CN7" s="617"/>
      <c r="CO7" s="617"/>
      <c r="CP7" s="180">
        <v>72</v>
      </c>
      <c r="CQ7" s="180">
        <v>76</v>
      </c>
      <c r="CR7" s="180">
        <v>80</v>
      </c>
      <c r="CS7" s="180">
        <v>84</v>
      </c>
      <c r="CT7" s="180">
        <v>88</v>
      </c>
      <c r="CV7" s="600" t="s">
        <v>1478</v>
      </c>
      <c r="CW7" s="601"/>
      <c r="CX7" s="180">
        <v>20</v>
      </c>
      <c r="CY7" s="180">
        <v>22</v>
      </c>
      <c r="CZ7" s="180">
        <v>22</v>
      </c>
      <c r="DA7" s="180">
        <v>25</v>
      </c>
      <c r="DB7" s="181">
        <v>25</v>
      </c>
      <c r="DC7" s="202"/>
      <c r="DD7" s="600" t="s">
        <v>1479</v>
      </c>
      <c r="DE7" s="601"/>
      <c r="DF7" s="180">
        <v>28</v>
      </c>
      <c r="DG7" s="180">
        <v>30</v>
      </c>
      <c r="DH7" s="180">
        <v>32</v>
      </c>
      <c r="DI7" s="180">
        <v>34</v>
      </c>
      <c r="DJ7" s="181">
        <v>36</v>
      </c>
      <c r="DL7" s="25" t="s">
        <v>1480</v>
      </c>
      <c r="DN7" s="25" t="s">
        <v>1481</v>
      </c>
      <c r="DR7" s="116" t="s">
        <v>1482</v>
      </c>
      <c r="DS7" s="116" t="s">
        <v>1483</v>
      </c>
      <c r="DT7" s="116" t="s">
        <v>1315</v>
      </c>
      <c r="DU7" s="116" t="s">
        <v>1457</v>
      </c>
      <c r="DV7" s="116">
        <v>290</v>
      </c>
      <c r="DW7" s="116">
        <v>2.2999999999999998</v>
      </c>
      <c r="DX7" s="116" t="s">
        <v>218</v>
      </c>
      <c r="DY7" s="116">
        <v>1.5</v>
      </c>
      <c r="DZ7" s="116">
        <v>1.4</v>
      </c>
      <c r="EA7" s="116">
        <v>6</v>
      </c>
    </row>
    <row r="8" spans="1:135" ht="30">
      <c r="A8" s="22" t="s">
        <v>1362</v>
      </c>
      <c r="E8" s="17" t="s">
        <v>1485</v>
      </c>
      <c r="G8" s="17" t="s">
        <v>1485</v>
      </c>
      <c r="I8" s="18" t="s">
        <v>1486</v>
      </c>
      <c r="K8" s="52" t="s">
        <v>1487</v>
      </c>
      <c r="M8" s="28" t="s">
        <v>1488</v>
      </c>
      <c r="N8" s="21"/>
      <c r="O8" s="24" t="s">
        <v>1489</v>
      </c>
      <c r="P8" s="21"/>
      <c r="Q8" s="24"/>
      <c r="R8" s="21"/>
      <c r="S8" s="24" t="s">
        <v>1490</v>
      </c>
      <c r="T8" s="21"/>
      <c r="U8" s="20" t="s">
        <v>1491</v>
      </c>
      <c r="V8" s="21"/>
      <c r="W8" s="20" t="s">
        <v>1405</v>
      </c>
      <c r="X8" s="21"/>
      <c r="Y8" s="25"/>
      <c r="Z8" s="21"/>
      <c r="AA8" s="25"/>
      <c r="AB8" s="21"/>
      <c r="AC8" s="25"/>
      <c r="AD8" s="21"/>
      <c r="AE8" s="25"/>
      <c r="AF8" s="26"/>
      <c r="AG8" s="10" t="s">
        <v>1379</v>
      </c>
      <c r="AI8" s="9" t="s">
        <v>1492</v>
      </c>
      <c r="AK8" s="9" t="s">
        <v>1493</v>
      </c>
      <c r="AS8" s="7" t="s">
        <v>1494</v>
      </c>
      <c r="AU8" s="53"/>
      <c r="AW8" s="223" t="s">
        <v>1404</v>
      </c>
      <c r="AX8" s="225">
        <v>760</v>
      </c>
      <c r="AY8" s="21"/>
      <c r="BA8" s="21"/>
      <c r="BB8" s="25">
        <v>7500952</v>
      </c>
      <c r="BG8" s="61"/>
      <c r="BH8" s="57">
        <v>7</v>
      </c>
      <c r="BI8" s="57" t="s">
        <v>1495</v>
      </c>
      <c r="BJ8" s="58" t="s">
        <v>1343</v>
      </c>
      <c r="BK8" s="57">
        <v>110</v>
      </c>
      <c r="BM8" s="117">
        <v>6003017</v>
      </c>
      <c r="BN8" s="116" t="str">
        <f>VLOOKUP(BM8,Sheet1__2[[Material]:[Texto breve de material]],2,0)</f>
        <v>VINILO LIVV ISOTIPO TEXTIL REFLECTIVO</v>
      </c>
      <c r="BO8" s="117">
        <v>6003017</v>
      </c>
      <c r="BQ8" s="25" t="s">
        <v>1344</v>
      </c>
      <c r="BR8" s="117">
        <v>8001398</v>
      </c>
      <c r="BS8" s="116" t="str">
        <f>VLOOKUP(BR8,Sheet1__2[[Material]:[Texto breve de material]],2,0)</f>
        <v>BOLSA AZZ 23X30 MAS 5CM</v>
      </c>
      <c r="CC8" s="117">
        <v>202607</v>
      </c>
      <c r="CE8" s="8" t="s">
        <v>1496</v>
      </c>
      <c r="CG8" s="8" t="s">
        <v>1497</v>
      </c>
      <c r="CH8" s="294">
        <v>3650</v>
      </c>
      <c r="CJ8" s="11" t="s">
        <v>1498</v>
      </c>
      <c r="CL8" s="628"/>
      <c r="CM8" s="629"/>
      <c r="CN8" s="629"/>
      <c r="CO8" s="629"/>
      <c r="CP8" s="629"/>
      <c r="CQ8" s="629"/>
      <c r="CR8" s="629"/>
      <c r="CS8" s="629"/>
      <c r="CT8" s="630"/>
      <c r="CV8" s="600" t="s">
        <v>1499</v>
      </c>
      <c r="CW8" s="601"/>
      <c r="CX8" s="180">
        <v>21</v>
      </c>
      <c r="CY8" s="180" t="s">
        <v>1500</v>
      </c>
      <c r="CZ8" s="180">
        <v>23</v>
      </c>
      <c r="DA8" s="180">
        <v>25</v>
      </c>
      <c r="DB8" s="181">
        <v>25</v>
      </c>
      <c r="DC8" s="202"/>
      <c r="DD8" s="600" t="s">
        <v>1501</v>
      </c>
      <c r="DE8" s="601"/>
      <c r="DF8" s="180">
        <v>60</v>
      </c>
      <c r="DG8" s="180">
        <v>62</v>
      </c>
      <c r="DH8" s="180">
        <v>64</v>
      </c>
      <c r="DI8" s="180">
        <v>66</v>
      </c>
      <c r="DJ8" s="181">
        <v>68</v>
      </c>
      <c r="DL8" s="25" t="s">
        <v>1502</v>
      </c>
      <c r="DN8" s="25" t="s">
        <v>1503</v>
      </c>
      <c r="DR8" s="116" t="s">
        <v>270</v>
      </c>
      <c r="DS8" s="116" t="s">
        <v>1504</v>
      </c>
      <c r="DT8" s="116" t="s">
        <v>1339</v>
      </c>
      <c r="DU8" s="116" t="s">
        <v>1316</v>
      </c>
      <c r="DV8" s="116">
        <v>180</v>
      </c>
      <c r="DW8" s="116">
        <v>3.5</v>
      </c>
      <c r="DX8" s="116" t="s">
        <v>1505</v>
      </c>
      <c r="DY8" s="116">
        <v>1.6</v>
      </c>
      <c r="DZ8" s="116">
        <v>1.55</v>
      </c>
      <c r="EA8" s="116">
        <v>10</v>
      </c>
    </row>
    <row r="9" spans="1:135" ht="18">
      <c r="A9" s="22" t="s">
        <v>1393</v>
      </c>
      <c r="E9" s="17" t="s">
        <v>1507</v>
      </c>
      <c r="G9" s="17" t="s">
        <v>1507</v>
      </c>
      <c r="I9" s="18" t="s">
        <v>1508</v>
      </c>
      <c r="K9" s="52" t="s">
        <v>1509</v>
      </c>
      <c r="M9" s="28" t="s">
        <v>1510</v>
      </c>
      <c r="N9" s="21"/>
      <c r="O9" s="24" t="s">
        <v>1511</v>
      </c>
      <c r="P9" s="21"/>
      <c r="Q9" s="24"/>
      <c r="R9" s="21"/>
      <c r="S9" s="24" t="s">
        <v>1512</v>
      </c>
      <c r="T9" s="21"/>
      <c r="U9" s="19" t="s">
        <v>1513</v>
      </c>
      <c r="V9" s="21"/>
      <c r="X9" s="21"/>
      <c r="AF9" s="26"/>
      <c r="AG9" s="10" t="s">
        <v>1514</v>
      </c>
      <c r="AI9" s="11" t="s">
        <v>1515</v>
      </c>
      <c r="AK9" s="9" t="s">
        <v>1516</v>
      </c>
      <c r="AS9" s="7" t="s">
        <v>1517</v>
      </c>
      <c r="AU9" s="53"/>
      <c r="AW9" s="223" t="s">
        <v>1518</v>
      </c>
      <c r="AX9" s="225">
        <v>742</v>
      </c>
      <c r="BB9" s="25">
        <v>7501009</v>
      </c>
      <c r="BH9" s="57">
        <v>8</v>
      </c>
      <c r="BI9" s="57" t="s">
        <v>1519</v>
      </c>
      <c r="BJ9" s="58" t="s">
        <v>1343</v>
      </c>
      <c r="BK9" s="57">
        <v>110</v>
      </c>
      <c r="BM9" s="117">
        <v>6001001001</v>
      </c>
      <c r="BN9" s="116" t="s">
        <v>1520</v>
      </c>
      <c r="BO9" s="117">
        <v>6001001001</v>
      </c>
      <c r="BQ9" s="25" t="s">
        <v>1304</v>
      </c>
      <c r="BR9" s="117">
        <v>8001410</v>
      </c>
      <c r="BS9" s="116" t="str">
        <f>VLOOKUP(BR9,Sheet1__2[[Material]:[Texto breve de material]],2,0)</f>
        <v>BOLSA AZZ 30X28 MAS 5CM</v>
      </c>
      <c r="CC9" s="117">
        <v>202608</v>
      </c>
      <c r="CE9" s="8" t="s">
        <v>1521</v>
      </c>
      <c r="CG9" s="8" t="s">
        <v>1522</v>
      </c>
      <c r="CH9" s="294">
        <v>3900</v>
      </c>
      <c r="CJ9" s="11" t="s">
        <v>1523</v>
      </c>
      <c r="CL9" s="624" t="s">
        <v>1524</v>
      </c>
      <c r="CM9" s="624"/>
      <c r="CN9" s="624"/>
      <c r="CO9" s="624"/>
      <c r="CP9" s="624"/>
      <c r="CQ9" s="624"/>
      <c r="CR9" s="624"/>
      <c r="CS9" s="624"/>
      <c r="CT9" s="624"/>
      <c r="CV9" s="600" t="s">
        <v>1525</v>
      </c>
      <c r="CW9" s="601"/>
      <c r="CX9" s="180">
        <v>23</v>
      </c>
      <c r="CY9" s="180">
        <v>24</v>
      </c>
      <c r="CZ9" s="180">
        <v>25</v>
      </c>
      <c r="DA9" s="180">
        <v>26</v>
      </c>
      <c r="DB9" s="181">
        <v>27</v>
      </c>
      <c r="DC9" s="202"/>
      <c r="DD9" s="600" t="s">
        <v>1526</v>
      </c>
      <c r="DE9" s="601"/>
      <c r="DF9" s="180">
        <v>64</v>
      </c>
      <c r="DG9" s="180">
        <v>68</v>
      </c>
      <c r="DH9" s="180">
        <v>70</v>
      </c>
      <c r="DI9" s="180">
        <v>72</v>
      </c>
      <c r="DJ9" s="181">
        <v>74</v>
      </c>
      <c r="DL9" s="25" t="s">
        <v>1527</v>
      </c>
      <c r="DN9" s="25" t="s">
        <v>1528</v>
      </c>
      <c r="DR9" s="116" t="s">
        <v>360</v>
      </c>
      <c r="DS9" s="116" t="s">
        <v>360</v>
      </c>
      <c r="DT9" s="116" t="s">
        <v>1315</v>
      </c>
      <c r="DU9" s="116" t="s">
        <v>1457</v>
      </c>
      <c r="DV9" s="116">
        <v>140</v>
      </c>
      <c r="DW9" s="116"/>
      <c r="DX9" s="116" t="s">
        <v>1317</v>
      </c>
      <c r="DY9" s="116">
        <v>1.65</v>
      </c>
      <c r="DZ9" s="116">
        <v>1.5999999999999999</v>
      </c>
      <c r="EA9" s="116">
        <v>6</v>
      </c>
    </row>
    <row r="10" spans="1:135" ht="18">
      <c r="A10" s="22" t="s">
        <v>1426</v>
      </c>
      <c r="E10" s="17" t="s">
        <v>1530</v>
      </c>
      <c r="G10" s="17" t="s">
        <v>1530</v>
      </c>
      <c r="I10" s="18" t="s">
        <v>1531</v>
      </c>
      <c r="K10" s="52" t="s">
        <v>1532</v>
      </c>
      <c r="M10" s="23" t="s">
        <v>1533</v>
      </c>
      <c r="N10" s="21"/>
      <c r="O10" s="21"/>
      <c r="P10" s="21"/>
      <c r="Q10" s="24"/>
      <c r="R10" s="21"/>
      <c r="S10" s="24"/>
      <c r="T10" s="21"/>
      <c r="U10" s="21"/>
      <c r="V10" s="21"/>
      <c r="X10" s="21"/>
      <c r="AF10" s="26"/>
      <c r="AG10" s="10" t="s">
        <v>1534</v>
      </c>
      <c r="AS10" s="7" t="s">
        <v>1535</v>
      </c>
      <c r="AU10" s="53"/>
      <c r="AW10" s="223" t="s">
        <v>1536</v>
      </c>
      <c r="AX10" s="224">
        <v>562</v>
      </c>
      <c r="BB10" s="25">
        <v>7500700</v>
      </c>
      <c r="BH10" s="57">
        <v>9</v>
      </c>
      <c r="BI10" s="57" t="s">
        <v>1537</v>
      </c>
      <c r="BJ10" s="58" t="s">
        <v>1343</v>
      </c>
      <c r="BK10" s="57">
        <v>192</v>
      </c>
      <c r="BM10" s="117">
        <v>6001002001</v>
      </c>
      <c r="BN10" s="116" t="s">
        <v>1538</v>
      </c>
      <c r="BO10" s="117">
        <v>6001002001</v>
      </c>
      <c r="BQ10" s="25" t="s">
        <v>1344</v>
      </c>
      <c r="BR10" s="117">
        <v>8001410</v>
      </c>
      <c r="BS10" s="116" t="str">
        <f>VLOOKUP(BR10,Sheet1__2[[Material]:[Texto breve de material]],2,0)</f>
        <v>BOLSA AZZ 30X28 MAS 5CM</v>
      </c>
      <c r="CC10" s="117">
        <v>202609</v>
      </c>
      <c r="CE10" s="8" t="s">
        <v>1287</v>
      </c>
      <c r="CG10" s="8" t="s">
        <v>1539</v>
      </c>
      <c r="CH10" s="294">
        <v>4100</v>
      </c>
      <c r="CJ10" s="11" t="s">
        <v>1540</v>
      </c>
      <c r="CL10" s="625" t="s">
        <v>1541</v>
      </c>
      <c r="CM10" s="625"/>
      <c r="CN10" s="625"/>
      <c r="CO10" s="625"/>
      <c r="CP10" s="184" t="s">
        <v>1349</v>
      </c>
      <c r="CQ10" s="184" t="s">
        <v>1350</v>
      </c>
      <c r="CR10" s="184" t="s">
        <v>1351</v>
      </c>
      <c r="CS10" s="184" t="s">
        <v>1352</v>
      </c>
      <c r="CT10" s="184" t="s">
        <v>1353</v>
      </c>
      <c r="CV10" s="600" t="s">
        <v>1542</v>
      </c>
      <c r="CW10" s="601"/>
      <c r="CX10" s="180">
        <v>14</v>
      </c>
      <c r="CY10" s="180" t="s">
        <v>1500</v>
      </c>
      <c r="CZ10" s="180">
        <v>16</v>
      </c>
      <c r="DA10" s="180">
        <v>17</v>
      </c>
      <c r="DB10" s="181">
        <v>17</v>
      </c>
      <c r="DC10" s="202"/>
      <c r="DD10" s="600" t="s">
        <v>1543</v>
      </c>
      <c r="DE10" s="601"/>
      <c r="DF10" s="180">
        <v>66</v>
      </c>
      <c r="DG10" s="180">
        <v>70</v>
      </c>
      <c r="DH10" s="180">
        <v>74</v>
      </c>
      <c r="DI10" s="180">
        <v>78</v>
      </c>
      <c r="DJ10" s="181">
        <v>82</v>
      </c>
      <c r="DL10" s="25" t="s">
        <v>1544</v>
      </c>
      <c r="DN10" s="25" t="s">
        <v>1545</v>
      </c>
      <c r="DR10" s="116" t="s">
        <v>320</v>
      </c>
      <c r="DS10" s="116" t="s">
        <v>1546</v>
      </c>
      <c r="DT10" s="116" t="s">
        <v>1315</v>
      </c>
      <c r="DU10" s="116" t="s">
        <v>1457</v>
      </c>
      <c r="DV10" s="116">
        <v>140</v>
      </c>
      <c r="DW10" s="116">
        <v>5.6</v>
      </c>
      <c r="DX10" s="116" t="s">
        <v>1547</v>
      </c>
      <c r="DY10" s="116">
        <v>1.35</v>
      </c>
      <c r="DZ10" s="116">
        <v>1.27</v>
      </c>
      <c r="EA10" s="116">
        <v>4</v>
      </c>
    </row>
    <row r="11" spans="1:135" ht="30">
      <c r="A11" s="22" t="s">
        <v>1458</v>
      </c>
      <c r="E11" s="17" t="s">
        <v>1549</v>
      </c>
      <c r="G11" s="17" t="s">
        <v>1549</v>
      </c>
      <c r="I11" s="18" t="s">
        <v>1550</v>
      </c>
      <c r="K11" s="52" t="s">
        <v>1551</v>
      </c>
      <c r="M11" s="23" t="s">
        <v>1552</v>
      </c>
      <c r="N11" s="21"/>
      <c r="O11" s="21"/>
      <c r="P11" s="21"/>
      <c r="Q11" s="24"/>
      <c r="R11" s="21"/>
      <c r="S11" s="24"/>
      <c r="T11" s="21"/>
      <c r="U11" s="21"/>
      <c r="V11" s="21"/>
      <c r="X11" s="21"/>
      <c r="AF11" s="26"/>
      <c r="AG11" s="10" t="s">
        <v>1553</v>
      </c>
      <c r="AS11" s="7" t="s">
        <v>1554</v>
      </c>
      <c r="AU11" s="53"/>
      <c r="AW11" s="60" t="s">
        <v>1555</v>
      </c>
      <c r="AX11" s="67">
        <v>200</v>
      </c>
      <c r="BB11" s="25">
        <v>7500537</v>
      </c>
      <c r="BH11" s="57">
        <v>10</v>
      </c>
      <c r="BI11" s="57" t="s">
        <v>1556</v>
      </c>
      <c r="BJ11" s="58" t="s">
        <v>1343</v>
      </c>
      <c r="BK11" s="57">
        <v>192</v>
      </c>
      <c r="BM11" s="117"/>
      <c r="BN11" s="116"/>
      <c r="BO11" s="117"/>
      <c r="BQ11" s="25" t="s">
        <v>1304</v>
      </c>
      <c r="BR11" s="117">
        <v>8001835</v>
      </c>
      <c r="BS11" s="116" t="str">
        <f>VLOOKUP(BR11,Sheet1__2[[Material]:[Texto breve de material]],2,0)</f>
        <v>BOLSA AZZ 40X48 MAS 5CM</v>
      </c>
      <c r="CC11" s="117">
        <v>202610</v>
      </c>
      <c r="CE11" s="8" t="s">
        <v>1557</v>
      </c>
      <c r="CG11" s="8" t="s">
        <v>1558</v>
      </c>
      <c r="CH11" s="294">
        <v>4250</v>
      </c>
      <c r="CJ11" s="11" t="s">
        <v>1559</v>
      </c>
      <c r="CL11" s="617" t="s">
        <v>1560</v>
      </c>
      <c r="CM11" s="617"/>
      <c r="CN11" s="617"/>
      <c r="CO11" s="617"/>
      <c r="CP11" s="185">
        <v>70</v>
      </c>
      <c r="CQ11" s="185">
        <v>72</v>
      </c>
      <c r="CR11" s="185">
        <v>74</v>
      </c>
      <c r="CS11" s="185">
        <v>76</v>
      </c>
      <c r="CT11" s="185">
        <v>78</v>
      </c>
      <c r="CV11" s="600" t="s">
        <v>1561</v>
      </c>
      <c r="CW11" s="601"/>
      <c r="CX11" s="180">
        <v>26</v>
      </c>
      <c r="CY11" s="180">
        <v>28</v>
      </c>
      <c r="CZ11" s="180">
        <v>30</v>
      </c>
      <c r="DA11" s="180">
        <v>32</v>
      </c>
      <c r="DB11" s="181">
        <v>34</v>
      </c>
      <c r="DC11" s="202"/>
      <c r="DD11" s="602" t="s">
        <v>1562</v>
      </c>
      <c r="DE11" s="603"/>
      <c r="DF11" s="193" t="s">
        <v>1355</v>
      </c>
      <c r="DG11" s="193" t="s">
        <v>1349</v>
      </c>
      <c r="DH11" s="193" t="s">
        <v>1350</v>
      </c>
      <c r="DI11" s="193" t="s">
        <v>1351</v>
      </c>
      <c r="DJ11" s="194" t="s">
        <v>1352</v>
      </c>
      <c r="DL11" s="25" t="s">
        <v>1563</v>
      </c>
      <c r="DN11" s="25" t="s">
        <v>1564</v>
      </c>
      <c r="DR11" s="116" t="s">
        <v>318</v>
      </c>
      <c r="DS11" s="116" t="s">
        <v>1565</v>
      </c>
      <c r="DT11" s="116" t="s">
        <v>1315</v>
      </c>
      <c r="DU11" s="116" t="s">
        <v>1457</v>
      </c>
      <c r="DV11" s="116">
        <v>140</v>
      </c>
      <c r="DW11" s="116">
        <v>4.9000000000000004</v>
      </c>
      <c r="DX11" s="116" t="s">
        <v>1547</v>
      </c>
      <c r="DY11" s="116">
        <v>1.45</v>
      </c>
      <c r="DZ11" s="116">
        <v>1.4</v>
      </c>
      <c r="EA11" s="116">
        <v>4</v>
      </c>
    </row>
    <row r="12" spans="1:135" ht="30">
      <c r="A12" s="22" t="s">
        <v>1484</v>
      </c>
      <c r="E12" s="17" t="s">
        <v>1567</v>
      </c>
      <c r="G12" s="17" t="s">
        <v>1567</v>
      </c>
      <c r="I12" s="18" t="s">
        <v>1568</v>
      </c>
      <c r="K12" s="52" t="s">
        <v>1569</v>
      </c>
      <c r="M12" s="23" t="s">
        <v>1570</v>
      </c>
      <c r="N12" s="21"/>
      <c r="P12" s="21"/>
      <c r="R12" s="21"/>
      <c r="T12" s="21"/>
      <c r="V12" s="21"/>
      <c r="X12" s="21"/>
      <c r="AF12" s="26"/>
      <c r="AG12" s="10" t="s">
        <v>1571</v>
      </c>
      <c r="AW12" s="223" t="s">
        <v>1288</v>
      </c>
      <c r="AX12" s="224">
        <v>1378</v>
      </c>
      <c r="BB12" s="25">
        <v>7500960</v>
      </c>
      <c r="BH12" s="57">
        <v>11</v>
      </c>
      <c r="BI12" s="57" t="s">
        <v>1572</v>
      </c>
      <c r="BJ12" s="58" t="s">
        <v>1343</v>
      </c>
      <c r="BK12" s="57">
        <v>192</v>
      </c>
      <c r="BM12" s="117"/>
      <c r="BN12" s="116"/>
      <c r="BO12" s="117"/>
      <c r="BQ12" s="25" t="s">
        <v>1344</v>
      </c>
      <c r="BR12" s="117">
        <v>8001835</v>
      </c>
      <c r="BS12" s="116" t="str">
        <f>VLOOKUP(BR12,Sheet1__2[[Material]:[Texto breve de material]],2,0)</f>
        <v>BOLSA AZZ 40X48 MAS 5CM</v>
      </c>
      <c r="CC12" s="117">
        <v>202611</v>
      </c>
      <c r="CE12" s="8" t="s">
        <v>1573</v>
      </c>
      <c r="CG12" s="8" t="s">
        <v>1574</v>
      </c>
      <c r="CH12" s="294">
        <v>4500</v>
      </c>
      <c r="CL12" s="626" t="s">
        <v>1575</v>
      </c>
      <c r="CM12" s="626"/>
      <c r="CN12" s="626"/>
      <c r="CO12" s="626"/>
      <c r="CP12" s="182" t="s">
        <v>1349</v>
      </c>
      <c r="CQ12" s="182" t="s">
        <v>1350</v>
      </c>
      <c r="CR12" s="182" t="s">
        <v>1351</v>
      </c>
      <c r="CS12" s="182" t="s">
        <v>1352</v>
      </c>
      <c r="CT12" s="182" t="s">
        <v>1353</v>
      </c>
      <c r="CV12" s="615" t="s">
        <v>1576</v>
      </c>
      <c r="CW12" s="616"/>
      <c r="CX12" s="180">
        <v>54</v>
      </c>
      <c r="CY12" s="180">
        <v>58</v>
      </c>
      <c r="CZ12" s="180">
        <v>62</v>
      </c>
      <c r="DA12" s="180">
        <v>66</v>
      </c>
      <c r="DB12" s="181">
        <v>70</v>
      </c>
      <c r="DC12" s="202"/>
      <c r="DD12" s="600" t="s">
        <v>1477</v>
      </c>
      <c r="DE12" s="601"/>
      <c r="DF12" s="180">
        <v>62</v>
      </c>
      <c r="DG12" s="180">
        <v>66</v>
      </c>
      <c r="DH12" s="180">
        <v>70</v>
      </c>
      <c r="DI12" s="180">
        <v>74</v>
      </c>
      <c r="DJ12" s="181">
        <v>76</v>
      </c>
      <c r="DL12" s="25" t="s">
        <v>1536</v>
      </c>
      <c r="DN12" s="25" t="s">
        <v>1577</v>
      </c>
      <c r="DR12" s="25" t="s">
        <v>3135</v>
      </c>
      <c r="DS12" s="25" t="s">
        <v>3130</v>
      </c>
      <c r="DT12" s="25"/>
      <c r="DU12" s="25"/>
      <c r="DV12" s="25">
        <v>180</v>
      </c>
      <c r="DW12" s="25">
        <v>4.0999999999999996</v>
      </c>
      <c r="DX12" s="25" t="s">
        <v>60</v>
      </c>
      <c r="DY12" s="25">
        <v>1.65</v>
      </c>
      <c r="DZ12" s="25">
        <v>1.35</v>
      </c>
      <c r="EA12" s="25"/>
    </row>
    <row r="13" spans="1:135" ht="30">
      <c r="A13" s="22" t="s">
        <v>1506</v>
      </c>
      <c r="E13" s="17" t="s">
        <v>1580</v>
      </c>
      <c r="G13" s="17" t="s">
        <v>1580</v>
      </c>
      <c r="I13" s="18" t="s">
        <v>1581</v>
      </c>
      <c r="K13" s="52" t="s">
        <v>1582</v>
      </c>
      <c r="M13" s="23" t="s">
        <v>1583</v>
      </c>
      <c r="N13" s="21"/>
      <c r="P13" s="21"/>
      <c r="R13" s="21"/>
      <c r="T13" s="21"/>
      <c r="V13" s="21"/>
      <c r="X13" s="21"/>
      <c r="AF13" s="26"/>
      <c r="AG13" s="10" t="s">
        <v>1584</v>
      </c>
      <c r="AW13" s="223" t="s">
        <v>1299</v>
      </c>
      <c r="AX13" s="224">
        <v>4081</v>
      </c>
      <c r="BB13" s="25">
        <v>7500746</v>
      </c>
      <c r="BH13" s="57">
        <v>12</v>
      </c>
      <c r="BI13" s="57" t="s">
        <v>1585</v>
      </c>
      <c r="BJ13" s="58" t="s">
        <v>1343</v>
      </c>
      <c r="BK13" s="57">
        <v>287</v>
      </c>
      <c r="BM13" s="117"/>
      <c r="BN13" s="116"/>
      <c r="BO13" s="117"/>
      <c r="BQ13" s="25" t="s">
        <v>1275</v>
      </c>
      <c r="BR13" s="117">
        <v>8001701</v>
      </c>
      <c r="BS13" s="116" t="str">
        <f>VLOOKUP(BR13,Sheet1__2[[Material]:[Texto breve de material]],2,0)</f>
        <v>BOLSA LIVV 14X14 MAS 5CM</v>
      </c>
      <c r="CC13" s="117">
        <v>202612</v>
      </c>
      <c r="CG13" s="8" t="s">
        <v>1586</v>
      </c>
      <c r="CH13" s="294">
        <v>4700</v>
      </c>
      <c r="CL13" s="627" t="s">
        <v>1521</v>
      </c>
      <c r="CM13" s="627"/>
      <c r="CN13" s="627"/>
      <c r="CO13" s="627"/>
      <c r="CP13" s="185">
        <v>72</v>
      </c>
      <c r="CQ13" s="185">
        <v>74</v>
      </c>
      <c r="CR13" s="185">
        <v>76</v>
      </c>
      <c r="CS13" s="185">
        <v>78</v>
      </c>
      <c r="CT13" s="185">
        <v>80</v>
      </c>
      <c r="CV13" s="611" t="s">
        <v>1348</v>
      </c>
      <c r="CW13" s="612"/>
      <c r="CX13" s="195" t="s">
        <v>1355</v>
      </c>
      <c r="CY13" s="195" t="s">
        <v>1349</v>
      </c>
      <c r="CZ13" s="195" t="s">
        <v>1350</v>
      </c>
      <c r="DA13" s="195" t="s">
        <v>1351</v>
      </c>
      <c r="DB13" s="196" t="s">
        <v>1352</v>
      </c>
      <c r="DC13" s="202"/>
      <c r="DD13" s="613" t="s">
        <v>1575</v>
      </c>
      <c r="DE13" s="614"/>
      <c r="DF13" s="187" t="s">
        <v>1355</v>
      </c>
      <c r="DG13" s="187" t="s">
        <v>1349</v>
      </c>
      <c r="DH13" s="187" t="s">
        <v>1350</v>
      </c>
      <c r="DI13" s="187" t="s">
        <v>1351</v>
      </c>
      <c r="DJ13" s="188" t="s">
        <v>1352</v>
      </c>
      <c r="DL13" s="25" t="s">
        <v>1235</v>
      </c>
      <c r="DN13" s="25" t="s">
        <v>1587</v>
      </c>
      <c r="DR13" s="116" t="s">
        <v>362</v>
      </c>
      <c r="DS13" s="116" t="s">
        <v>1578</v>
      </c>
      <c r="DT13" s="116" t="s">
        <v>1339</v>
      </c>
      <c r="DU13" s="116" t="s">
        <v>1316</v>
      </c>
      <c r="DV13" s="116">
        <v>130</v>
      </c>
      <c r="DW13" s="116"/>
      <c r="DX13" s="116" t="s">
        <v>1505</v>
      </c>
      <c r="DY13" s="116">
        <v>1.66</v>
      </c>
      <c r="DZ13" s="116">
        <v>1.6099999999999999</v>
      </c>
      <c r="EA13" s="116">
        <v>10</v>
      </c>
    </row>
    <row r="14" spans="1:135" ht="30">
      <c r="A14" s="22" t="s">
        <v>1529</v>
      </c>
      <c r="E14" s="17" t="s">
        <v>1592</v>
      </c>
      <c r="G14" s="17" t="s">
        <v>1592</v>
      </c>
      <c r="I14" s="18" t="s">
        <v>1593</v>
      </c>
      <c r="K14" s="52" t="s">
        <v>1594</v>
      </c>
      <c r="M14" s="23" t="s">
        <v>1595</v>
      </c>
      <c r="N14" s="21"/>
      <c r="P14" s="21"/>
      <c r="R14" s="21"/>
      <c r="T14" s="21"/>
      <c r="V14" s="21"/>
      <c r="X14" s="21"/>
      <c r="AF14" s="26"/>
      <c r="AG14" s="10" t="s">
        <v>1596</v>
      </c>
      <c r="BB14" s="25">
        <v>7500437</v>
      </c>
      <c r="BH14" s="57">
        <v>13</v>
      </c>
      <c r="BI14" s="57" t="s">
        <v>1597</v>
      </c>
      <c r="BJ14" s="58" t="s">
        <v>1343</v>
      </c>
      <c r="BK14" s="57">
        <v>287</v>
      </c>
      <c r="BM14"/>
      <c r="BN14"/>
      <c r="BQ14" s="25" t="s">
        <v>1394</v>
      </c>
      <c r="BR14" s="117">
        <v>8001701</v>
      </c>
      <c r="BS14" s="116" t="str">
        <f>VLOOKUP(BR14,Sheet1__2[[Material]:[Texto breve de material]],2,0)</f>
        <v>BOLSA LIVV 14X14 MAS 5CM</v>
      </c>
      <c r="CC14" s="117">
        <v>202613</v>
      </c>
      <c r="CG14" s="8" t="s">
        <v>1598</v>
      </c>
      <c r="CH14" s="294">
        <v>4850</v>
      </c>
      <c r="CL14" s="617" t="s">
        <v>1599</v>
      </c>
      <c r="CM14" s="617"/>
      <c r="CN14" s="617"/>
      <c r="CO14" s="617"/>
      <c r="CP14" s="185"/>
      <c r="CQ14" s="185"/>
      <c r="CR14" s="185"/>
      <c r="CS14" s="185"/>
      <c r="CT14" s="185"/>
      <c r="CV14" s="600" t="s">
        <v>1387</v>
      </c>
      <c r="CW14" s="601"/>
      <c r="CX14" s="180">
        <v>28</v>
      </c>
      <c r="CY14" s="180">
        <v>30</v>
      </c>
      <c r="CZ14" s="180">
        <v>32</v>
      </c>
      <c r="DA14" s="180">
        <v>34</v>
      </c>
      <c r="DB14" s="181">
        <v>36</v>
      </c>
      <c r="DC14" s="202"/>
      <c r="DD14" s="600" t="s">
        <v>1501</v>
      </c>
      <c r="DE14" s="601"/>
      <c r="DF14" s="180">
        <v>64</v>
      </c>
      <c r="DG14" s="180">
        <v>66</v>
      </c>
      <c r="DH14" s="180">
        <v>68</v>
      </c>
      <c r="DI14" s="180">
        <v>70</v>
      </c>
      <c r="DJ14" s="181">
        <v>72</v>
      </c>
      <c r="DL14" s="25" t="s">
        <v>1600</v>
      </c>
      <c r="DN14" s="25" t="s">
        <v>1601</v>
      </c>
      <c r="DR14" s="25" t="s">
        <v>3030</v>
      </c>
      <c r="DS14" s="25" t="s">
        <v>3030</v>
      </c>
      <c r="DT14" s="25"/>
      <c r="DU14" s="25"/>
      <c r="DV14" s="25">
        <v>180</v>
      </c>
      <c r="DW14" s="25">
        <v>3.9682539682539688</v>
      </c>
      <c r="DX14" s="25" t="s">
        <v>3134</v>
      </c>
      <c r="DY14" s="25">
        <v>1.45</v>
      </c>
      <c r="DZ14" s="25">
        <v>1.4</v>
      </c>
      <c r="EA14" s="25"/>
    </row>
    <row r="15" spans="1:135" ht="30">
      <c r="A15" s="22" t="s">
        <v>3848</v>
      </c>
      <c r="E15" s="18" t="s">
        <v>1604</v>
      </c>
      <c r="G15" s="18" t="s">
        <v>1604</v>
      </c>
      <c r="K15" s="52" t="s">
        <v>1605</v>
      </c>
      <c r="M15" s="23" t="s">
        <v>1606</v>
      </c>
      <c r="N15" s="21"/>
      <c r="P15" s="21"/>
      <c r="R15" s="21"/>
      <c r="T15" s="21"/>
      <c r="V15" s="21"/>
      <c r="X15" s="21"/>
      <c r="AF15" s="26"/>
      <c r="AG15" s="10" t="s">
        <v>1607</v>
      </c>
      <c r="BB15" s="25">
        <v>7501068</v>
      </c>
      <c r="BH15" s="57">
        <v>14</v>
      </c>
      <c r="BI15" s="57" t="s">
        <v>1608</v>
      </c>
      <c r="BJ15" s="58" t="s">
        <v>1343</v>
      </c>
      <c r="BK15" s="57">
        <v>287</v>
      </c>
      <c r="BQ15" s="25" t="s">
        <v>1275</v>
      </c>
      <c r="BR15" s="117">
        <v>8001703</v>
      </c>
      <c r="BS15" s="116" t="str">
        <f>VLOOKUP(BR15,Sheet1__2[[Material]:[Texto breve de material]],2,0)</f>
        <v>BOLSA LIVV 17X23 MAS 5CM</v>
      </c>
      <c r="CC15" s="117">
        <v>202614</v>
      </c>
      <c r="CG15" s="8" t="s">
        <v>1609</v>
      </c>
      <c r="CH15" s="294">
        <v>5100</v>
      </c>
      <c r="CV15" s="600" t="s">
        <v>1453</v>
      </c>
      <c r="CW15" s="601"/>
      <c r="CX15" s="180">
        <v>70</v>
      </c>
      <c r="CY15" s="180">
        <v>72</v>
      </c>
      <c r="CZ15" s="180">
        <v>74</v>
      </c>
      <c r="DA15" s="180">
        <v>76</v>
      </c>
      <c r="DB15" s="181">
        <v>78</v>
      </c>
      <c r="DC15" s="202"/>
      <c r="DD15" s="600" t="s">
        <v>1526</v>
      </c>
      <c r="DE15" s="601"/>
      <c r="DF15" s="180">
        <v>68</v>
      </c>
      <c r="DG15" s="180">
        <v>70</v>
      </c>
      <c r="DH15" s="180">
        <v>72</v>
      </c>
      <c r="DI15" s="180">
        <v>74</v>
      </c>
      <c r="DJ15" s="181">
        <v>76</v>
      </c>
      <c r="DL15" s="25" t="s">
        <v>1610</v>
      </c>
      <c r="DN15" s="25" t="s">
        <v>1611</v>
      </c>
      <c r="DR15" s="116" t="s">
        <v>1588</v>
      </c>
      <c r="DS15" s="116" t="s">
        <v>1589</v>
      </c>
      <c r="DT15" s="116" t="s">
        <v>1315</v>
      </c>
      <c r="DU15" s="116" t="s">
        <v>1457</v>
      </c>
      <c r="DV15" s="116">
        <v>190</v>
      </c>
      <c r="DW15" s="116">
        <v>3.2</v>
      </c>
      <c r="DX15" s="116" t="s">
        <v>1590</v>
      </c>
      <c r="DY15" s="116">
        <v>1.65</v>
      </c>
      <c r="DZ15" s="116" t="s">
        <v>3136</v>
      </c>
      <c r="EA15" s="116">
        <v>10</v>
      </c>
    </row>
    <row r="16" spans="1:135" ht="30.75" thickBot="1">
      <c r="A16" s="22" t="s">
        <v>1548</v>
      </c>
      <c r="E16" s="17" t="s">
        <v>1615</v>
      </c>
      <c r="G16" s="17" t="s">
        <v>1615</v>
      </c>
      <c r="K16" s="52" t="s">
        <v>1616</v>
      </c>
      <c r="M16" s="23" t="s">
        <v>1617</v>
      </c>
      <c r="N16" s="21"/>
      <c r="P16" s="21"/>
      <c r="R16" s="21"/>
      <c r="T16" s="21"/>
      <c r="V16" s="21"/>
      <c r="X16" s="21"/>
      <c r="AF16" s="26"/>
      <c r="AG16" s="10" t="s">
        <v>1618</v>
      </c>
      <c r="BB16" s="25">
        <v>7500553</v>
      </c>
      <c r="BH16" s="57">
        <v>15</v>
      </c>
      <c r="BI16" s="57" t="s">
        <v>1619</v>
      </c>
      <c r="BJ16" s="58" t="s">
        <v>1343</v>
      </c>
      <c r="BK16" s="57">
        <v>287</v>
      </c>
      <c r="BQ16" s="25" t="s">
        <v>1394</v>
      </c>
      <c r="BR16" s="117">
        <v>8001703</v>
      </c>
      <c r="BS16" s="116" t="str">
        <f>VLOOKUP(BR16,Sheet1__2[[Material]:[Texto breve de material]],2,0)</f>
        <v>BOLSA LIVV 17X23 MAS 5CM</v>
      </c>
      <c r="CC16" s="117">
        <v>202615</v>
      </c>
      <c r="CG16" s="8" t="s">
        <v>1620</v>
      </c>
      <c r="CH16" s="294">
        <v>5300</v>
      </c>
      <c r="CV16" s="600" t="s">
        <v>1477</v>
      </c>
      <c r="CW16" s="601"/>
      <c r="CX16" s="180">
        <v>57</v>
      </c>
      <c r="CY16" s="180">
        <v>61</v>
      </c>
      <c r="CZ16" s="180">
        <v>65</v>
      </c>
      <c r="DA16" s="180">
        <v>69</v>
      </c>
      <c r="DB16" s="181">
        <v>73</v>
      </c>
      <c r="DC16" s="202"/>
      <c r="DD16" s="604" t="s">
        <v>1621</v>
      </c>
      <c r="DE16" s="605"/>
      <c r="DF16" s="197">
        <v>68</v>
      </c>
      <c r="DG16" s="197">
        <v>72</v>
      </c>
      <c r="DH16" s="197">
        <v>76</v>
      </c>
      <c r="DI16" s="197">
        <v>80</v>
      </c>
      <c r="DJ16" s="198">
        <v>84</v>
      </c>
      <c r="DL16" s="25" t="s">
        <v>1622</v>
      </c>
      <c r="DN16" s="25" t="s">
        <v>1623</v>
      </c>
      <c r="DR16" s="116" t="s">
        <v>338</v>
      </c>
      <c r="DS16" s="116" t="s">
        <v>1602</v>
      </c>
      <c r="DT16" s="116" t="s">
        <v>1320</v>
      </c>
      <c r="DU16" s="116" t="s">
        <v>1457</v>
      </c>
      <c r="DV16" s="116">
        <v>190</v>
      </c>
      <c r="DW16" s="116">
        <v>3.1</v>
      </c>
      <c r="DX16" s="116" t="s">
        <v>1603</v>
      </c>
      <c r="DY16" s="116">
        <v>1.7</v>
      </c>
      <c r="DZ16" s="116">
        <v>1.65</v>
      </c>
      <c r="EA16" s="116">
        <v>6</v>
      </c>
    </row>
    <row r="17" spans="1:131" ht="18">
      <c r="A17" s="22" t="s">
        <v>3926</v>
      </c>
      <c r="E17" s="17" t="s">
        <v>1626</v>
      </c>
      <c r="G17" s="17" t="s">
        <v>1626</v>
      </c>
      <c r="K17" s="52" t="s">
        <v>1627</v>
      </c>
      <c r="M17" s="23" t="s">
        <v>1628</v>
      </c>
      <c r="N17" s="21"/>
      <c r="P17" s="21"/>
      <c r="R17" s="21"/>
      <c r="T17" s="21"/>
      <c r="V17" s="21"/>
      <c r="X17" s="21"/>
      <c r="AF17" s="26"/>
      <c r="AG17" s="10" t="s">
        <v>1629</v>
      </c>
      <c r="BB17" s="25">
        <v>7500677</v>
      </c>
      <c r="BH17" s="57">
        <v>16</v>
      </c>
      <c r="BI17" s="57" t="s">
        <v>1630</v>
      </c>
      <c r="BJ17" s="58" t="s">
        <v>1343</v>
      </c>
      <c r="BK17" s="57">
        <v>212</v>
      </c>
      <c r="BQ17" s="25" t="s">
        <v>1275</v>
      </c>
      <c r="BR17" s="117">
        <v>8001739</v>
      </c>
      <c r="BS17" s="116" t="str">
        <f>VLOOKUP(BR17,Sheet1__2[[Material]:[Texto breve de material]],2,0)</f>
        <v>BOLSA LIVV 23X30 MAS 5CM</v>
      </c>
      <c r="CC17" s="117">
        <v>202616</v>
      </c>
      <c r="CG17" s="8" t="s">
        <v>1631</v>
      </c>
      <c r="CH17" s="294">
        <v>4400</v>
      </c>
      <c r="CV17" s="600" t="s">
        <v>1502</v>
      </c>
      <c r="CW17" s="601"/>
      <c r="CX17" s="180">
        <v>23</v>
      </c>
      <c r="CY17" s="180">
        <v>25</v>
      </c>
      <c r="CZ17" s="180">
        <v>26</v>
      </c>
      <c r="DA17" s="180">
        <v>28</v>
      </c>
      <c r="DB17" s="181">
        <v>28</v>
      </c>
      <c r="DC17" s="202"/>
      <c r="DD17" s="87"/>
      <c r="DE17" s="87"/>
      <c r="DF17" s="610"/>
      <c r="DG17" s="610"/>
      <c r="DH17" s="610"/>
      <c r="DI17" s="610"/>
      <c r="DJ17" s="87"/>
      <c r="DL17" s="25" t="s">
        <v>1632</v>
      </c>
      <c r="DN17" s="25" t="s">
        <v>1633</v>
      </c>
      <c r="DR17" s="116" t="s">
        <v>281</v>
      </c>
      <c r="DS17" s="116" t="s">
        <v>1612</v>
      </c>
      <c r="DT17" s="116" t="s">
        <v>1315</v>
      </c>
      <c r="DU17" s="116" t="s">
        <v>1457</v>
      </c>
      <c r="DV17" s="116">
        <v>240</v>
      </c>
      <c r="DW17" s="116">
        <v>2.6</v>
      </c>
      <c r="DX17" s="116" t="s">
        <v>1613</v>
      </c>
      <c r="DY17" s="116">
        <v>1.28</v>
      </c>
      <c r="DZ17" s="116">
        <v>1.23</v>
      </c>
      <c r="EA17" s="116">
        <v>6</v>
      </c>
    </row>
    <row r="18" spans="1:131" ht="18">
      <c r="A18" s="22" t="s">
        <v>3818</v>
      </c>
      <c r="E18" s="25" t="s">
        <v>1637</v>
      </c>
      <c r="G18" s="5" t="s">
        <v>1637</v>
      </c>
      <c r="K18" s="52" t="s">
        <v>1638</v>
      </c>
      <c r="M18" s="23" t="s">
        <v>1639</v>
      </c>
      <c r="N18" s="21"/>
      <c r="P18" s="21"/>
      <c r="R18" s="21"/>
      <c r="T18" s="21"/>
      <c r="V18" s="21"/>
      <c r="W18" s="5" t="str">
        <f t="shared" ref="W18" si="0">PROPER(U10)</f>
        <v/>
      </c>
      <c r="X18" s="21"/>
      <c r="AF18" s="26"/>
      <c r="AG18" s="10" t="s">
        <v>1640</v>
      </c>
      <c r="BB18" s="25">
        <v>7500786</v>
      </c>
      <c r="BH18" s="57">
        <v>17</v>
      </c>
      <c r="BI18" s="57" t="s">
        <v>1641</v>
      </c>
      <c r="BJ18" s="58" t="s">
        <v>1343</v>
      </c>
      <c r="BK18" s="57">
        <v>192</v>
      </c>
      <c r="BQ18" s="25" t="s">
        <v>1394</v>
      </c>
      <c r="BR18" s="117">
        <v>8001739</v>
      </c>
      <c r="BS18" s="116" t="str">
        <f>VLOOKUP(BR18,Sheet1__2[[Material]:[Texto breve de material]],2,0)</f>
        <v>BOLSA LIVV 23X30 MAS 5CM</v>
      </c>
      <c r="CC18" s="117">
        <v>202617</v>
      </c>
      <c r="CG18" s="8" t="s">
        <v>1642</v>
      </c>
      <c r="CH18" s="294">
        <v>4800</v>
      </c>
      <c r="CV18" s="600" t="s">
        <v>1643</v>
      </c>
      <c r="CW18" s="601"/>
      <c r="CX18" s="180">
        <v>16</v>
      </c>
      <c r="CY18" s="180">
        <v>17</v>
      </c>
      <c r="CZ18" s="180">
        <v>18</v>
      </c>
      <c r="DA18" s="180">
        <v>19</v>
      </c>
      <c r="DB18" s="181">
        <v>20</v>
      </c>
      <c r="DC18" s="202"/>
      <c r="DD18" s="87"/>
      <c r="DE18" s="87"/>
      <c r="DF18" s="599"/>
      <c r="DG18" s="599"/>
      <c r="DH18" s="599"/>
      <c r="DI18" s="599"/>
      <c r="DJ18" s="87"/>
      <c r="DL18" s="25" t="s">
        <v>1644</v>
      </c>
      <c r="DN18" s="25" t="s">
        <v>1645</v>
      </c>
      <c r="DR18" s="25" t="s">
        <v>332</v>
      </c>
      <c r="DS18" s="25" t="s">
        <v>1679</v>
      </c>
      <c r="DT18" s="25"/>
      <c r="DU18" s="25"/>
      <c r="DV18" s="25">
        <v>230</v>
      </c>
      <c r="DW18" s="25">
        <v>3</v>
      </c>
      <c r="DX18" s="25" t="s">
        <v>1680</v>
      </c>
      <c r="DY18" s="25">
        <v>1.5</v>
      </c>
      <c r="DZ18" s="25">
        <v>1.45</v>
      </c>
      <c r="EA18" s="25"/>
    </row>
    <row r="19" spans="1:131" ht="18">
      <c r="A19" s="22" t="s">
        <v>3860</v>
      </c>
      <c r="E19" s="25" t="s">
        <v>1649</v>
      </c>
      <c r="G19" s="5" t="s">
        <v>1649</v>
      </c>
      <c r="K19" s="52" t="s">
        <v>1650</v>
      </c>
      <c r="M19" s="23" t="s">
        <v>1651</v>
      </c>
      <c r="N19" s="21"/>
      <c r="P19" s="21"/>
      <c r="R19" s="21"/>
      <c r="T19" s="21"/>
      <c r="V19" s="21"/>
      <c r="X19" s="21"/>
      <c r="AF19" s="26"/>
      <c r="AG19" s="10" t="s">
        <v>1652</v>
      </c>
      <c r="BB19" s="25">
        <v>7501004</v>
      </c>
      <c r="BH19" s="57">
        <v>18</v>
      </c>
      <c r="BI19" s="57" t="s">
        <v>1630</v>
      </c>
      <c r="BJ19" s="58" t="s">
        <v>1343</v>
      </c>
      <c r="BK19" s="57">
        <v>212</v>
      </c>
      <c r="BM19"/>
      <c r="BN19"/>
      <c r="BQ19" s="25" t="s">
        <v>1275</v>
      </c>
      <c r="BR19" s="117">
        <v>8001702</v>
      </c>
      <c r="BS19" s="116" t="str">
        <f>VLOOKUP(BR19,Sheet1__2[[Material]:[Texto breve de material]],2,0)</f>
        <v>BOLSA LIVV 30X28 MAS 5CM</v>
      </c>
      <c r="CC19" s="117">
        <v>202618</v>
      </c>
      <c r="CG19" s="8" t="s">
        <v>1653</v>
      </c>
      <c r="CH19" s="294">
        <v>5100</v>
      </c>
      <c r="CV19" s="600" t="s">
        <v>1654</v>
      </c>
      <c r="CW19" s="601"/>
      <c r="CX19" s="180">
        <v>68</v>
      </c>
      <c r="CY19" s="180">
        <v>70</v>
      </c>
      <c r="CZ19" s="180">
        <v>72</v>
      </c>
      <c r="DA19" s="180">
        <v>74</v>
      </c>
      <c r="DB19" s="181">
        <v>75</v>
      </c>
      <c r="DC19" s="202"/>
      <c r="DD19" s="87"/>
      <c r="DE19" s="87"/>
      <c r="DF19" s="599"/>
      <c r="DG19" s="599"/>
      <c r="DH19" s="599"/>
      <c r="DI19" s="599"/>
      <c r="DJ19" s="87"/>
      <c r="DL19" s="25" t="s">
        <v>1655</v>
      </c>
      <c r="DN19" s="25" t="s">
        <v>1656</v>
      </c>
      <c r="DR19" s="116" t="s">
        <v>368</v>
      </c>
      <c r="DS19" s="116" t="s">
        <v>1624</v>
      </c>
      <c r="DT19" s="116" t="s">
        <v>1339</v>
      </c>
      <c r="DU19" s="116" t="s">
        <v>1316</v>
      </c>
      <c r="DV19" s="116">
        <v>176</v>
      </c>
      <c r="DW19" s="116"/>
      <c r="DX19" s="116" t="s">
        <v>1505</v>
      </c>
      <c r="DY19" s="116">
        <v>1.6</v>
      </c>
      <c r="DZ19" s="116">
        <v>1.55</v>
      </c>
      <c r="EA19" s="116">
        <v>10</v>
      </c>
    </row>
    <row r="20" spans="1:131" ht="18">
      <c r="A20" s="22" t="s">
        <v>1566</v>
      </c>
      <c r="E20" s="25" t="s">
        <v>1660</v>
      </c>
      <c r="G20" s="5" t="s">
        <v>1660</v>
      </c>
      <c r="K20" s="52"/>
      <c r="M20" s="23" t="s">
        <v>1661</v>
      </c>
      <c r="N20" s="21"/>
      <c r="P20" s="21"/>
      <c r="R20" s="21"/>
      <c r="T20" s="21"/>
      <c r="V20" s="21"/>
      <c r="X20" s="21"/>
      <c r="AF20" s="26"/>
      <c r="BB20" s="25">
        <v>7500798</v>
      </c>
      <c r="BH20" s="57">
        <v>19</v>
      </c>
      <c r="BI20" s="57" t="s">
        <v>1641</v>
      </c>
      <c r="BJ20" s="58" t="s">
        <v>1343</v>
      </c>
      <c r="BK20" s="57">
        <v>192</v>
      </c>
      <c r="BQ20" s="25" t="s">
        <v>1394</v>
      </c>
      <c r="BR20" s="117">
        <v>8001702</v>
      </c>
      <c r="BS20" s="116" t="str">
        <f>VLOOKUP(BR20,Sheet1__2[[Material]:[Texto breve de material]],2,0)</f>
        <v>BOLSA LIVV 30X28 MAS 5CM</v>
      </c>
      <c r="CC20" s="117"/>
      <c r="CG20" s="8" t="s">
        <v>1662</v>
      </c>
      <c r="CH20" s="294">
        <v>2000</v>
      </c>
      <c r="CV20" s="608" t="s">
        <v>1562</v>
      </c>
      <c r="CW20" s="609"/>
      <c r="CX20" s="191" t="s">
        <v>1355</v>
      </c>
      <c r="CY20" s="191" t="s">
        <v>1349</v>
      </c>
      <c r="CZ20" s="191" t="s">
        <v>1350</v>
      </c>
      <c r="DA20" s="191" t="s">
        <v>1351</v>
      </c>
      <c r="DB20" s="192" t="s">
        <v>1352</v>
      </c>
      <c r="DC20" s="202"/>
      <c r="DD20" s="87"/>
      <c r="DE20" s="87"/>
      <c r="DF20" s="599"/>
      <c r="DG20" s="599"/>
      <c r="DH20" s="599"/>
      <c r="DI20" s="599"/>
      <c r="DJ20" s="87"/>
      <c r="DL20" s="25" t="s">
        <v>1663</v>
      </c>
      <c r="DN20" s="25" t="s">
        <v>1664</v>
      </c>
      <c r="DR20" s="116" t="s">
        <v>309</v>
      </c>
      <c r="DS20" s="116" t="s">
        <v>1634</v>
      </c>
      <c r="DT20" s="116" t="s">
        <v>1339</v>
      </c>
      <c r="DU20" s="116" t="s">
        <v>1316</v>
      </c>
      <c r="DV20" s="116">
        <v>264</v>
      </c>
      <c r="DW20" s="116">
        <v>3.5</v>
      </c>
      <c r="DX20" s="116" t="s">
        <v>1635</v>
      </c>
      <c r="DY20" s="116">
        <v>1.49</v>
      </c>
      <c r="DZ20" s="116">
        <v>1.44</v>
      </c>
      <c r="EA20" s="116">
        <v>10</v>
      </c>
    </row>
    <row r="21" spans="1:131" ht="15">
      <c r="A21" s="22" t="s">
        <v>1579</v>
      </c>
      <c r="E21" s="25" t="s">
        <v>1363</v>
      </c>
      <c r="G21" s="5" t="s">
        <v>1363</v>
      </c>
      <c r="K21" s="52"/>
      <c r="M21" s="23" t="s">
        <v>1668</v>
      </c>
      <c r="N21" s="21"/>
      <c r="P21" s="21"/>
      <c r="R21" s="21"/>
      <c r="T21" s="21"/>
      <c r="V21" s="21"/>
      <c r="X21" s="21"/>
      <c r="AF21" s="26"/>
      <c r="BB21" s="25">
        <v>7500787</v>
      </c>
      <c r="BQ21" s="25" t="s">
        <v>1275</v>
      </c>
      <c r="BR21" s="117">
        <v>8001836</v>
      </c>
      <c r="BS21" s="116" t="str">
        <f>VLOOKUP(BR21,Sheet1__2[[Material]:[Texto breve de material]],2,0)</f>
        <v>BOLSA LIVV 40X48 MAS 5CM</v>
      </c>
      <c r="CC21" s="117"/>
      <c r="CG21" s="8" t="s">
        <v>1669</v>
      </c>
      <c r="CH21" s="294">
        <v>5000</v>
      </c>
      <c r="CV21" s="600" t="s">
        <v>1387</v>
      </c>
      <c r="CW21" s="601"/>
      <c r="CX21" s="180">
        <v>28</v>
      </c>
      <c r="CY21" s="180">
        <v>31</v>
      </c>
      <c r="CZ21" s="180">
        <v>33</v>
      </c>
      <c r="DA21" s="180">
        <v>35</v>
      </c>
      <c r="DB21" s="181">
        <v>37</v>
      </c>
      <c r="DC21" s="202"/>
      <c r="DD21" s="87"/>
      <c r="DE21" s="87"/>
      <c r="DF21" s="599"/>
      <c r="DG21" s="599"/>
      <c r="DH21" s="599"/>
      <c r="DI21" s="599"/>
      <c r="DJ21" s="87"/>
      <c r="DL21" s="25" t="s">
        <v>1652</v>
      </c>
      <c r="DN21" s="25" t="s">
        <v>1670</v>
      </c>
      <c r="DR21" s="116" t="s">
        <v>280</v>
      </c>
      <c r="DS21" s="116" t="s">
        <v>1646</v>
      </c>
      <c r="DT21" s="116" t="s">
        <v>1315</v>
      </c>
      <c r="DU21" s="116" t="s">
        <v>1457</v>
      </c>
      <c r="DV21" s="116">
        <v>280</v>
      </c>
      <c r="DW21" s="116">
        <v>3</v>
      </c>
      <c r="DX21" s="116" t="s">
        <v>1647</v>
      </c>
      <c r="DY21" s="116">
        <v>1.26</v>
      </c>
      <c r="DZ21" s="116">
        <v>1.21</v>
      </c>
      <c r="EA21" s="116">
        <v>6</v>
      </c>
    </row>
    <row r="22" spans="1:131" ht="15">
      <c r="A22" s="22" t="s">
        <v>1591</v>
      </c>
      <c r="E22" s="25" t="s">
        <v>1674</v>
      </c>
      <c r="G22" s="5" t="s">
        <v>1674</v>
      </c>
      <c r="K22" s="52"/>
      <c r="M22" s="23" t="s">
        <v>1675</v>
      </c>
      <c r="N22" s="21"/>
      <c r="P22" s="21"/>
      <c r="R22" s="21"/>
      <c r="T22" s="21"/>
      <c r="V22" s="21"/>
      <c r="X22" s="21"/>
      <c r="AF22" s="26"/>
      <c r="BB22" s="25">
        <v>7500670</v>
      </c>
      <c r="BQ22" s="25" t="s">
        <v>1394</v>
      </c>
      <c r="BR22" s="117">
        <v>8001836</v>
      </c>
      <c r="BS22" s="116" t="str">
        <f>VLOOKUP(BR22,Sheet1__2[[Material]:[Texto breve de material]],2,0)</f>
        <v>BOLSA LIVV 40X48 MAS 5CM</v>
      </c>
      <c r="CC22" s="117"/>
      <c r="CG22" s="8" t="s">
        <v>1676</v>
      </c>
      <c r="CH22" s="294">
        <v>2800</v>
      </c>
      <c r="CV22" s="600" t="s">
        <v>1453</v>
      </c>
      <c r="CW22" s="601"/>
      <c r="CX22" s="180">
        <v>70</v>
      </c>
      <c r="CY22" s="180">
        <v>70</v>
      </c>
      <c r="CZ22" s="180">
        <v>72</v>
      </c>
      <c r="DA22" s="180">
        <v>74</v>
      </c>
      <c r="DB22" s="181">
        <v>76</v>
      </c>
      <c r="DC22" s="202"/>
      <c r="DD22" s="87"/>
      <c r="DE22" s="87"/>
      <c r="DF22" s="599"/>
      <c r="DG22" s="599"/>
      <c r="DH22" s="599"/>
      <c r="DI22" s="599"/>
      <c r="DJ22" s="87"/>
      <c r="DL22" s="25" t="s">
        <v>1677</v>
      </c>
      <c r="DN22" s="25" t="s">
        <v>1678</v>
      </c>
      <c r="DR22" s="116" t="s">
        <v>371</v>
      </c>
      <c r="DS22" s="116" t="s">
        <v>1657</v>
      </c>
      <c r="DT22" s="116" t="s">
        <v>1315</v>
      </c>
      <c r="DU22" s="116" t="s">
        <v>1457</v>
      </c>
      <c r="DV22" s="116">
        <v>270</v>
      </c>
      <c r="DW22" s="116"/>
      <c r="DX22" s="116" t="s">
        <v>1658</v>
      </c>
      <c r="DY22" s="116">
        <v>1.55</v>
      </c>
      <c r="DZ22" s="116">
        <v>1.5</v>
      </c>
      <c r="EA22" s="116">
        <v>6</v>
      </c>
    </row>
    <row r="23" spans="1:131" ht="15">
      <c r="A23" s="22" t="s">
        <v>3838</v>
      </c>
      <c r="E23" s="25" t="s">
        <v>1682</v>
      </c>
      <c r="G23" s="5" t="s">
        <v>1682</v>
      </c>
      <c r="K23" s="52"/>
      <c r="M23" s="23" t="s">
        <v>1683</v>
      </c>
      <c r="N23" s="21"/>
      <c r="P23" s="21"/>
      <c r="R23" s="21"/>
      <c r="T23" s="21"/>
      <c r="V23" s="21"/>
      <c r="X23" s="21"/>
      <c r="AF23" s="26"/>
      <c r="BB23" s="25">
        <v>7501006</v>
      </c>
      <c r="BQ23" s="25" t="s">
        <v>1275</v>
      </c>
      <c r="BR23" s="117">
        <v>8001720</v>
      </c>
      <c r="BS23" s="116" t="str">
        <f>VLOOKUP(BR23,Sheet1__2[[Material]:[Texto breve de material]],2,0)</f>
        <v>BOLSA LIVV PP OB09CMX14CM</v>
      </c>
      <c r="CG23" s="8" t="s">
        <v>1684</v>
      </c>
      <c r="CH23" s="294">
        <v>8300</v>
      </c>
      <c r="CV23" s="600" t="s">
        <v>1477</v>
      </c>
      <c r="CW23" s="601"/>
      <c r="CX23" s="180">
        <v>64</v>
      </c>
      <c r="CY23" s="180">
        <v>68</v>
      </c>
      <c r="CZ23" s="180">
        <v>72</v>
      </c>
      <c r="DA23" s="180">
        <v>76</v>
      </c>
      <c r="DB23" s="181">
        <v>80</v>
      </c>
      <c r="DC23" s="202"/>
      <c r="DD23" s="87"/>
      <c r="DE23" s="87"/>
      <c r="DF23" s="599"/>
      <c r="DG23" s="599"/>
      <c r="DH23" s="599"/>
      <c r="DI23" s="599"/>
      <c r="DJ23" s="87"/>
      <c r="DL23" s="25" t="s">
        <v>1685</v>
      </c>
      <c r="DN23" s="25" t="s">
        <v>1686</v>
      </c>
      <c r="DR23" s="116" t="s">
        <v>419</v>
      </c>
      <c r="DS23" s="116" t="s">
        <v>1665</v>
      </c>
      <c r="DT23" s="116"/>
      <c r="DU23" s="116" t="s">
        <v>1457</v>
      </c>
      <c r="DV23" s="116">
        <v>240</v>
      </c>
      <c r="DW23" s="116">
        <v>2.6</v>
      </c>
      <c r="DX23" s="116" t="s">
        <v>1666</v>
      </c>
      <c r="DY23" s="116">
        <v>1.4</v>
      </c>
      <c r="DZ23" s="116">
        <v>1.35</v>
      </c>
      <c r="EA23" s="116"/>
    </row>
    <row r="24" spans="1:131" ht="15">
      <c r="A24" s="22" t="s">
        <v>1290</v>
      </c>
      <c r="E24" s="17"/>
      <c r="K24" s="52"/>
      <c r="M24" s="23" t="s">
        <v>1689</v>
      </c>
      <c r="N24" s="21"/>
      <c r="P24" s="21"/>
      <c r="R24" s="21"/>
      <c r="T24" s="21"/>
      <c r="V24" s="21"/>
      <c r="X24" s="21"/>
      <c r="AF24" s="26"/>
      <c r="BB24" s="25">
        <v>7500444</v>
      </c>
      <c r="BQ24" s="25" t="s">
        <v>1394</v>
      </c>
      <c r="BR24" s="117">
        <v>8001720</v>
      </c>
      <c r="BS24" s="116" t="str">
        <f>VLOOKUP(BR24,Sheet1__2[[Material]:[Texto breve de material]],2,0)</f>
        <v>BOLSA LIVV PP OB09CMX14CM</v>
      </c>
      <c r="CG24" s="8" t="s">
        <v>1347</v>
      </c>
      <c r="CH24" s="294">
        <v>1100</v>
      </c>
      <c r="CV24" s="600" t="s">
        <v>1502</v>
      </c>
      <c r="CW24" s="601"/>
      <c r="CX24" s="180">
        <v>23</v>
      </c>
      <c r="CY24" s="180">
        <v>26</v>
      </c>
      <c r="CZ24" s="180">
        <v>26</v>
      </c>
      <c r="DA24" s="180">
        <v>28</v>
      </c>
      <c r="DB24" s="181">
        <v>28</v>
      </c>
      <c r="DC24" s="202"/>
      <c r="DD24" s="87"/>
      <c r="DE24" s="87"/>
      <c r="DF24" s="599"/>
      <c r="DG24" s="599"/>
      <c r="DH24" s="599"/>
      <c r="DI24" s="599"/>
      <c r="DJ24" s="87"/>
      <c r="DL24" s="25" t="s">
        <v>1690</v>
      </c>
      <c r="DN24" s="25" t="s">
        <v>1691</v>
      </c>
      <c r="DR24" s="116" t="s">
        <v>1671</v>
      </c>
      <c r="DS24" s="116" t="s">
        <v>1672</v>
      </c>
      <c r="DT24" s="116" t="s">
        <v>1339</v>
      </c>
      <c r="DU24" s="116" t="s">
        <v>1316</v>
      </c>
      <c r="DV24" s="116">
        <v>190</v>
      </c>
      <c r="DW24" s="116"/>
      <c r="DX24" s="116" t="s">
        <v>1673</v>
      </c>
      <c r="DY24" s="116">
        <v>1.52</v>
      </c>
      <c r="DZ24" s="116">
        <v>1.47</v>
      </c>
      <c r="EA24" s="116">
        <v>6</v>
      </c>
    </row>
    <row r="25" spans="1:131" ht="15">
      <c r="A25" s="22" t="s">
        <v>1614</v>
      </c>
      <c r="E25" s="17"/>
      <c r="K25" s="52"/>
      <c r="M25" s="23" t="s">
        <v>1694</v>
      </c>
      <c r="N25" s="21"/>
      <c r="P25" s="21"/>
      <c r="R25" s="21"/>
      <c r="T25" s="21"/>
      <c r="V25" s="21"/>
      <c r="X25" s="21"/>
      <c r="AF25" s="26"/>
      <c r="BB25" s="25">
        <v>7500669</v>
      </c>
      <c r="BQ25" s="25" t="s">
        <v>1363</v>
      </c>
      <c r="BR25" s="117">
        <v>8001963</v>
      </c>
      <c r="BS25" s="116" t="str">
        <f>VLOOKUP(BR25,Sheet1__2[[Material]:[Texto breve de material]],2,0)</f>
        <v>BOLSA TISS 30X28CM MAS 5 CON CINTA</v>
      </c>
      <c r="CG25" s="8" t="s">
        <v>1695</v>
      </c>
      <c r="CH25" s="294">
        <v>5500</v>
      </c>
      <c r="CV25" s="600" t="s">
        <v>1643</v>
      </c>
      <c r="CW25" s="601"/>
      <c r="CX25" s="180">
        <v>16</v>
      </c>
      <c r="CY25" s="180">
        <v>17</v>
      </c>
      <c r="CZ25" s="180">
        <v>18</v>
      </c>
      <c r="DA25" s="180">
        <v>19</v>
      </c>
      <c r="DB25" s="181">
        <v>20</v>
      </c>
      <c r="DC25" s="202"/>
      <c r="DD25" s="87" t="s">
        <v>1696</v>
      </c>
      <c r="DE25" s="87"/>
      <c r="DF25" s="599"/>
      <c r="DG25" s="599"/>
      <c r="DH25" s="599"/>
      <c r="DI25" s="599"/>
      <c r="DJ25" s="87"/>
      <c r="DL25" s="25" t="s">
        <v>1697</v>
      </c>
      <c r="DN25" s="25" t="s">
        <v>1698</v>
      </c>
      <c r="DR25" s="25" t="s">
        <v>1141</v>
      </c>
      <c r="DS25" s="25" t="s">
        <v>3128</v>
      </c>
      <c r="DT25" s="25"/>
      <c r="DU25" s="25"/>
      <c r="DV25" s="25">
        <v>220</v>
      </c>
      <c r="DW25" s="25">
        <v>3.4</v>
      </c>
      <c r="DX25" s="25" t="s">
        <v>1733</v>
      </c>
      <c r="DY25" s="25">
        <v>1.4</v>
      </c>
      <c r="DZ25" s="25">
        <v>1.35</v>
      </c>
      <c r="EA25" s="25"/>
    </row>
    <row r="26" spans="1:131" ht="15">
      <c r="A26" s="22" t="s">
        <v>1636</v>
      </c>
      <c r="E26" s="17"/>
      <c r="K26" s="52"/>
      <c r="M26" s="23" t="s">
        <v>1701</v>
      </c>
      <c r="N26" s="21"/>
      <c r="P26" s="21"/>
      <c r="R26" s="21"/>
      <c r="T26" s="21"/>
      <c r="V26" s="21"/>
      <c r="X26" s="21"/>
      <c r="AF26" s="26"/>
      <c r="BB26" s="25">
        <v>7500797</v>
      </c>
      <c r="BQ26" s="25" t="s">
        <v>1363</v>
      </c>
      <c r="BR26" s="117">
        <v>6003360</v>
      </c>
      <c r="BS26" s="116" t="str">
        <f>VLOOKUP(BR26,Sheet1__2[[Material]:[Texto breve de material]],2,0)</f>
        <v>CINTA TISS BANDERA COLOMBIA REF334 15MM</v>
      </c>
      <c r="CG26" s="8" t="s">
        <v>1702</v>
      </c>
      <c r="CH26" s="294">
        <v>1800</v>
      </c>
      <c r="CV26" s="600" t="s">
        <v>1654</v>
      </c>
      <c r="CW26" s="601"/>
      <c r="CX26" s="180">
        <v>68</v>
      </c>
      <c r="CY26" s="180">
        <v>66</v>
      </c>
      <c r="CZ26" s="180">
        <v>70</v>
      </c>
      <c r="DA26" s="180">
        <v>74</v>
      </c>
      <c r="DB26" s="181">
        <v>78</v>
      </c>
      <c r="DC26" s="202"/>
      <c r="DD26" s="87"/>
      <c r="DE26" s="87"/>
      <c r="DF26" s="599"/>
      <c r="DG26" s="599"/>
      <c r="DH26" s="599"/>
      <c r="DI26" s="599"/>
      <c r="DJ26" s="87"/>
      <c r="DL26" s="25" t="s">
        <v>1703</v>
      </c>
      <c r="DN26" s="25" t="s">
        <v>1704</v>
      </c>
      <c r="DR26" s="116" t="s">
        <v>413</v>
      </c>
      <c r="DS26" s="116" t="s">
        <v>1687</v>
      </c>
      <c r="DT26" s="116" t="s">
        <v>1315</v>
      </c>
      <c r="DU26" s="116" t="s">
        <v>1457</v>
      </c>
      <c r="DV26" s="116">
        <v>110</v>
      </c>
      <c r="DW26" s="116">
        <v>6.1</v>
      </c>
      <c r="DX26" s="116" t="s">
        <v>117</v>
      </c>
      <c r="DY26" s="116">
        <v>1.48</v>
      </c>
      <c r="DZ26" s="116">
        <v>1.43</v>
      </c>
      <c r="EA26" s="116">
        <v>4</v>
      </c>
    </row>
    <row r="27" spans="1:131" ht="15">
      <c r="A27" s="22" t="s">
        <v>4018</v>
      </c>
      <c r="E27" s="17"/>
      <c r="K27" s="52"/>
      <c r="M27" s="23" t="s">
        <v>1709</v>
      </c>
      <c r="N27" s="21"/>
      <c r="P27" s="21"/>
      <c r="R27" s="21"/>
      <c r="T27" s="21"/>
      <c r="V27" s="21"/>
      <c r="X27" s="21"/>
      <c r="AF27" s="26"/>
      <c r="BB27" s="25">
        <v>7500959</v>
      </c>
      <c r="BQ27" s="25" t="s">
        <v>1344</v>
      </c>
      <c r="BR27" s="117">
        <v>8001947</v>
      </c>
      <c r="BS27" s="116" t="str">
        <f>VLOOKUP(BR27,Sheet1__2[[Material]:[Texto breve de material]],2,0)</f>
        <v>ETIQUETA AZZ 5X9CM DENIM</v>
      </c>
      <c r="CG27" s="11" t="s">
        <v>1710</v>
      </c>
      <c r="CH27" s="11">
        <v>600</v>
      </c>
      <c r="CV27" s="606" t="s">
        <v>1575</v>
      </c>
      <c r="CW27" s="607"/>
      <c r="CX27" s="199" t="s">
        <v>1355</v>
      </c>
      <c r="CY27" s="199" t="s">
        <v>1349</v>
      </c>
      <c r="CZ27" s="199" t="s">
        <v>1350</v>
      </c>
      <c r="DA27" s="199" t="s">
        <v>1351</v>
      </c>
      <c r="DB27" s="200" t="s">
        <v>1352</v>
      </c>
      <c r="DC27" s="202"/>
      <c r="DD27" s="87"/>
      <c r="DE27" s="87"/>
      <c r="DF27" s="599"/>
      <c r="DG27" s="599"/>
      <c r="DH27" s="599"/>
      <c r="DI27" s="599"/>
      <c r="DJ27" s="87"/>
      <c r="DL27" s="25" t="s">
        <v>1711</v>
      </c>
      <c r="DN27" s="25"/>
      <c r="DR27" s="116" t="s">
        <v>271</v>
      </c>
      <c r="DS27" s="116" t="s">
        <v>1692</v>
      </c>
      <c r="DT27" s="116" t="s">
        <v>1339</v>
      </c>
      <c r="DU27" s="116" t="s">
        <v>1316</v>
      </c>
      <c r="DV27" s="116">
        <v>285</v>
      </c>
      <c r="DW27" s="116">
        <v>2.4</v>
      </c>
      <c r="DX27" s="116" t="s">
        <v>1693</v>
      </c>
      <c r="DY27" s="116">
        <v>1.44</v>
      </c>
      <c r="DZ27" s="116">
        <v>1.39</v>
      </c>
      <c r="EA27" s="116">
        <v>10</v>
      </c>
    </row>
    <row r="28" spans="1:131" ht="15">
      <c r="A28" s="22" t="s">
        <v>1625</v>
      </c>
      <c r="E28" s="17"/>
      <c r="K28" s="52"/>
      <c r="M28" s="23" t="s">
        <v>1714</v>
      </c>
      <c r="N28" s="21"/>
      <c r="P28" s="21"/>
      <c r="R28" s="21"/>
      <c r="T28" s="21"/>
      <c r="V28" s="21"/>
      <c r="X28" s="21"/>
      <c r="AF28" s="26"/>
      <c r="BB28" s="25">
        <v>7500440</v>
      </c>
      <c r="BQ28" s="25" t="s">
        <v>1304</v>
      </c>
      <c r="BR28" s="117">
        <v>8001664</v>
      </c>
      <c r="BS28" s="116" t="str">
        <f>VLOOKUP(BR28,Sheet1__2[[Material]:[Texto breve de material]],2,0)</f>
        <v>ETIQUETA AZZ UNIFICADA</v>
      </c>
      <c r="CV28" s="600" t="s">
        <v>1477</v>
      </c>
      <c r="CW28" s="601"/>
      <c r="CX28" s="180">
        <v>66</v>
      </c>
      <c r="CY28" s="180">
        <v>70</v>
      </c>
      <c r="CZ28" s="180">
        <v>74</v>
      </c>
      <c r="DA28" s="180">
        <v>78</v>
      </c>
      <c r="DB28" s="181">
        <v>82</v>
      </c>
      <c r="DC28" s="202"/>
      <c r="DD28" s="87"/>
      <c r="DE28" s="87"/>
      <c r="DF28" s="599"/>
      <c r="DG28" s="599"/>
      <c r="DH28" s="599"/>
      <c r="DI28" s="599"/>
      <c r="DJ28" s="87"/>
      <c r="DL28" s="25" t="s">
        <v>1715</v>
      </c>
      <c r="DN28" s="25"/>
      <c r="DR28" s="116" t="s">
        <v>340</v>
      </c>
      <c r="DS28" s="116" t="s">
        <v>1699</v>
      </c>
      <c r="DT28" s="116" t="s">
        <v>1315</v>
      </c>
      <c r="DU28" s="116" t="s">
        <v>1457</v>
      </c>
      <c r="DV28" s="116">
        <v>240</v>
      </c>
      <c r="DW28" s="116">
        <v>2.6</v>
      </c>
      <c r="DX28" s="116" t="s">
        <v>1590</v>
      </c>
      <c r="DY28" s="116">
        <v>1.4</v>
      </c>
      <c r="DZ28" s="116">
        <v>1.35</v>
      </c>
      <c r="EA28" s="116"/>
    </row>
    <row r="29" spans="1:131" ht="15">
      <c r="A29" s="22" t="s">
        <v>1648</v>
      </c>
      <c r="E29" s="17"/>
      <c r="K29" s="52"/>
      <c r="M29" s="23" t="s">
        <v>1718</v>
      </c>
      <c r="N29" s="21"/>
      <c r="P29" s="21"/>
      <c r="R29" s="21"/>
      <c r="T29" s="21"/>
      <c r="V29" s="21"/>
      <c r="X29" s="21"/>
      <c r="AF29" s="26"/>
      <c r="BB29" s="25">
        <v>7500958</v>
      </c>
      <c r="BQ29" s="25" t="s">
        <v>1275</v>
      </c>
      <c r="BR29" s="117">
        <v>8001687</v>
      </c>
      <c r="BS29" s="116" t="str">
        <f>VLOOKUP(BR29,Sheet1__2[[Material]:[Texto breve de material]],2,0)</f>
        <v>ETIQUETA LIVV UNIFICADA</v>
      </c>
      <c r="CV29" s="600" t="s">
        <v>1388</v>
      </c>
      <c r="CW29" s="601"/>
      <c r="CX29" s="180">
        <v>33</v>
      </c>
      <c r="CY29" s="201">
        <v>35</v>
      </c>
      <c r="CZ29" s="180">
        <v>37</v>
      </c>
      <c r="DA29" s="180">
        <v>39</v>
      </c>
      <c r="DB29" s="181">
        <v>41</v>
      </c>
      <c r="DC29" s="202"/>
      <c r="DD29" s="87"/>
      <c r="DE29" s="87"/>
      <c r="DF29" s="599"/>
      <c r="DG29" s="599"/>
      <c r="DH29" s="599"/>
      <c r="DI29" s="599"/>
      <c r="DJ29" s="87"/>
      <c r="DR29" s="25" t="s">
        <v>344</v>
      </c>
      <c r="DS29" s="25" t="s">
        <v>3080</v>
      </c>
      <c r="DT29" s="25"/>
      <c r="DU29" s="25"/>
      <c r="DV29" s="25">
        <v>160</v>
      </c>
      <c r="DW29" s="25">
        <v>3.7</v>
      </c>
      <c r="DX29" s="25" t="s">
        <v>1505</v>
      </c>
      <c r="DY29" s="25">
        <v>1.75</v>
      </c>
      <c r="DZ29" s="25">
        <v>1.7</v>
      </c>
      <c r="EA29" s="25"/>
    </row>
    <row r="30" spans="1:131" ht="15">
      <c r="A30" s="22" t="s">
        <v>1659</v>
      </c>
      <c r="E30" s="17"/>
      <c r="K30" s="52"/>
      <c r="M30" s="23" t="s">
        <v>1721</v>
      </c>
      <c r="N30" s="21"/>
      <c r="P30" s="21"/>
      <c r="R30" s="21"/>
      <c r="T30" s="21"/>
      <c r="V30" s="21"/>
      <c r="X30" s="21"/>
      <c r="AF30" s="26"/>
      <c r="BB30" s="25">
        <v>7500443</v>
      </c>
      <c r="BQ30" s="25" t="s">
        <v>1363</v>
      </c>
      <c r="BR30" s="117">
        <v>8001964</v>
      </c>
      <c r="BS30" s="116" t="str">
        <f>VLOOKUP(BR30,Sheet1__2[[Material]:[Texto breve de material]],2,0)</f>
        <v>ETIQUETA TISS 5.3X11CM BLC CON SELLO</v>
      </c>
      <c r="CV30" s="600" t="s">
        <v>1453</v>
      </c>
      <c r="CW30" s="601"/>
      <c r="CX30" s="180">
        <v>75</v>
      </c>
      <c r="CY30" s="180">
        <v>77</v>
      </c>
      <c r="CZ30" s="180">
        <v>79</v>
      </c>
      <c r="DA30" s="180">
        <v>81</v>
      </c>
      <c r="DB30" s="181">
        <v>83</v>
      </c>
      <c r="DC30" s="202"/>
      <c r="DD30" s="87"/>
      <c r="DE30" s="87"/>
      <c r="DF30" s="599"/>
      <c r="DG30" s="599"/>
      <c r="DH30" s="599"/>
      <c r="DI30" s="599"/>
      <c r="DJ30" s="87"/>
      <c r="DR30" s="116" t="s">
        <v>1705</v>
      </c>
      <c r="DS30" s="116" t="s">
        <v>1706</v>
      </c>
      <c r="DT30" s="116" t="s">
        <v>1315</v>
      </c>
      <c r="DU30" s="116" t="s">
        <v>1457</v>
      </c>
      <c r="DV30" s="116">
        <v>80</v>
      </c>
      <c r="DW30" s="116"/>
      <c r="DX30" s="116" t="s">
        <v>1707</v>
      </c>
      <c r="DY30" s="116">
        <v>1.45</v>
      </c>
      <c r="DZ30" s="116">
        <v>1.4</v>
      </c>
      <c r="EA30" s="116">
        <v>4</v>
      </c>
    </row>
    <row r="31" spans="1:131" ht="15">
      <c r="A31" s="22" t="s">
        <v>1667</v>
      </c>
      <c r="E31" s="18"/>
      <c r="K31" s="52"/>
      <c r="M31" s="23" t="s">
        <v>1723</v>
      </c>
      <c r="N31" s="21"/>
      <c r="P31" s="21"/>
      <c r="R31" s="21"/>
      <c r="T31" s="21"/>
      <c r="V31" s="21"/>
      <c r="X31" s="21"/>
      <c r="AF31" s="26"/>
      <c r="BB31" s="25">
        <v>7500541</v>
      </c>
      <c r="BQ31" s="25" t="s">
        <v>1304</v>
      </c>
      <c r="BR31" s="117">
        <v>6003045001</v>
      </c>
      <c r="BS31" s="116" t="str">
        <f>VLOOKUP(BR31,Sheet1__2[[Material]:[Texto breve de material]],2,0)</f>
        <v>MARQUILLA AZZ BOXER UNIFICADA</v>
      </c>
      <c r="CV31" s="600" t="s">
        <v>1654</v>
      </c>
      <c r="CW31" s="601"/>
      <c r="CX31" s="180">
        <v>66</v>
      </c>
      <c r="CY31" s="180">
        <v>68</v>
      </c>
      <c r="CZ31" s="180">
        <v>70</v>
      </c>
      <c r="DA31" s="180">
        <v>72</v>
      </c>
      <c r="DB31" s="181">
        <v>74</v>
      </c>
      <c r="DC31" s="202"/>
      <c r="DD31" s="87"/>
      <c r="DE31" s="87"/>
      <c r="DF31" s="599"/>
      <c r="DG31" s="599"/>
      <c r="DH31" s="599"/>
      <c r="DI31" s="599"/>
      <c r="DJ31" s="87"/>
      <c r="DR31" s="116" t="s">
        <v>1149</v>
      </c>
      <c r="DS31" s="116" t="s">
        <v>1712</v>
      </c>
      <c r="DT31" s="116" t="s">
        <v>1315</v>
      </c>
      <c r="DU31" s="116" t="s">
        <v>1457</v>
      </c>
      <c r="DV31" s="116">
        <v>95</v>
      </c>
      <c r="DW31" s="116"/>
      <c r="DX31" s="116" t="s">
        <v>1317</v>
      </c>
      <c r="DY31" s="116">
        <v>1.45</v>
      </c>
      <c r="DZ31" s="116">
        <v>1.4</v>
      </c>
      <c r="EA31" s="116">
        <v>4</v>
      </c>
    </row>
    <row r="32" spans="1:131" ht="15">
      <c r="A32" s="22" t="s">
        <v>1331</v>
      </c>
      <c r="E32" s="17"/>
      <c r="M32" s="23" t="s">
        <v>1726</v>
      </c>
      <c r="N32" s="21"/>
      <c r="P32" s="21"/>
      <c r="R32" s="21"/>
      <c r="T32" s="21"/>
      <c r="V32" s="21"/>
      <c r="X32" s="21"/>
      <c r="AF32" s="26"/>
      <c r="BB32" s="25">
        <v>7500680</v>
      </c>
      <c r="BQ32" s="25" t="s">
        <v>1304</v>
      </c>
      <c r="BR32" s="117">
        <v>6003238001</v>
      </c>
      <c r="BS32" s="116" t="str">
        <f>VLOOKUP(BR32,Sheet1__2[[Material]:[Texto breve de material]],2,0)</f>
        <v>MARQUILLA AZZ ROPBAND ESC NG 19-4005</v>
      </c>
      <c r="CV32" s="600" t="s">
        <v>1727</v>
      </c>
      <c r="CW32" s="601"/>
      <c r="CX32" s="180">
        <v>24</v>
      </c>
      <c r="CY32" s="180">
        <v>25</v>
      </c>
      <c r="CZ32" s="180">
        <v>26</v>
      </c>
      <c r="DA32" s="180">
        <v>27</v>
      </c>
      <c r="DB32" s="181">
        <v>28</v>
      </c>
      <c r="DC32" s="202"/>
      <c r="DD32" s="87"/>
      <c r="DE32" s="87"/>
      <c r="DF32" s="599"/>
      <c r="DG32" s="599"/>
      <c r="DH32" s="599"/>
      <c r="DI32" s="599"/>
      <c r="DJ32" s="87"/>
      <c r="DR32" s="116" t="s">
        <v>334</v>
      </c>
      <c r="DS32" s="116" t="s">
        <v>1716</v>
      </c>
      <c r="DT32" s="116" t="s">
        <v>1339</v>
      </c>
      <c r="DU32" s="116" t="s">
        <v>1316</v>
      </c>
      <c r="DV32" s="116">
        <v>312</v>
      </c>
      <c r="DW32" s="116">
        <v>1.9</v>
      </c>
      <c r="DX32" s="116" t="s">
        <v>239</v>
      </c>
      <c r="DY32" s="116">
        <v>1.68</v>
      </c>
      <c r="DZ32" s="116">
        <v>1.63</v>
      </c>
      <c r="EA32" s="116">
        <v>10</v>
      </c>
    </row>
    <row r="33" spans="1:131" ht="15">
      <c r="A33" s="22" t="s">
        <v>3941</v>
      </c>
      <c r="E33" s="17"/>
      <c r="M33" s="23" t="s">
        <v>1728</v>
      </c>
      <c r="N33" s="21"/>
      <c r="P33" s="21"/>
      <c r="R33" s="21"/>
      <c r="T33" s="21"/>
      <c r="V33" s="21"/>
      <c r="X33" s="21"/>
      <c r="AF33" s="26"/>
      <c r="BB33" s="25">
        <v>7500540</v>
      </c>
      <c r="BQ33" s="25" t="s">
        <v>1344</v>
      </c>
      <c r="BR33" s="117">
        <v>6003238001</v>
      </c>
      <c r="BS33" s="116" t="str">
        <f>VLOOKUP(BR33,Sheet1__2[[Material]:[Texto breve de material]],2,0)</f>
        <v>MARQUILLA AZZ ROPBAND ESC NG 19-4005</v>
      </c>
      <c r="CV33" s="600" t="s">
        <v>1643</v>
      </c>
      <c r="CW33" s="601"/>
      <c r="CX33" s="180">
        <v>17</v>
      </c>
      <c r="CY33" s="180">
        <v>18</v>
      </c>
      <c r="CZ33" s="180">
        <v>19</v>
      </c>
      <c r="DA33" s="180">
        <v>20</v>
      </c>
      <c r="DB33" s="181">
        <v>21</v>
      </c>
      <c r="DC33" s="183"/>
      <c r="DD33" s="183"/>
      <c r="DE33" s="183"/>
      <c r="DF33" s="183"/>
      <c r="DG33" s="183"/>
      <c r="DH33" s="183"/>
      <c r="DI33" s="183"/>
      <c r="DJ33" s="183"/>
      <c r="DR33" s="116" t="s">
        <v>306</v>
      </c>
      <c r="DS33" s="116" t="s">
        <v>1719</v>
      </c>
      <c r="DT33" s="116" t="s">
        <v>1339</v>
      </c>
      <c r="DU33" s="116" t="s">
        <v>1316</v>
      </c>
      <c r="DV33" s="116">
        <v>339</v>
      </c>
      <c r="DW33" s="116">
        <v>1.7</v>
      </c>
      <c r="DX33" s="116" t="s">
        <v>1505</v>
      </c>
      <c r="DY33" s="116">
        <v>1.7</v>
      </c>
      <c r="DZ33" s="116">
        <v>1.65</v>
      </c>
      <c r="EA33" s="116">
        <v>10</v>
      </c>
    </row>
    <row r="34" spans="1:131" ht="15">
      <c r="A34" s="22" t="s">
        <v>3934</v>
      </c>
      <c r="M34" s="23" t="s">
        <v>1730</v>
      </c>
      <c r="N34" s="21"/>
      <c r="P34" s="21"/>
      <c r="R34" s="21"/>
      <c r="T34" s="21"/>
      <c r="V34" s="21"/>
      <c r="X34" s="21"/>
      <c r="AF34" s="26"/>
      <c r="BB34" s="25">
        <v>7501002</v>
      </c>
      <c r="BQ34" s="25" t="s">
        <v>1304</v>
      </c>
      <c r="BR34" s="117">
        <v>6003047001</v>
      </c>
      <c r="BS34" s="116" t="str">
        <f>VLOOKUP(BR34,Sheet1__2[[Material]:[Texto breve de material]],2,0)</f>
        <v>MARQUILLA AZZ SATIN UNIFICADA</v>
      </c>
      <c r="CV34" s="602" t="s">
        <v>1731</v>
      </c>
      <c r="CW34" s="603"/>
      <c r="CX34" s="193" t="s">
        <v>1355</v>
      </c>
      <c r="CY34" s="193" t="s">
        <v>1349</v>
      </c>
      <c r="CZ34" s="193" t="s">
        <v>1350</v>
      </c>
      <c r="DA34" s="193" t="s">
        <v>1351</v>
      </c>
      <c r="DB34" s="194" t="s">
        <v>1352</v>
      </c>
      <c r="DC34" s="183"/>
      <c r="DD34" s="183"/>
      <c r="DE34" s="183"/>
      <c r="DF34" s="183"/>
      <c r="DG34" s="183"/>
      <c r="DH34" s="183"/>
      <c r="DI34" s="183"/>
      <c r="DJ34" s="183"/>
      <c r="DR34" s="25" t="s">
        <v>3029</v>
      </c>
      <c r="DS34" s="25" t="s">
        <v>3131</v>
      </c>
      <c r="DT34" s="25"/>
      <c r="DU34" s="25"/>
      <c r="DV34" s="25">
        <v>90</v>
      </c>
      <c r="DW34" s="25">
        <v>7.7</v>
      </c>
      <c r="DX34" s="25" t="s">
        <v>60</v>
      </c>
      <c r="DY34" s="25">
        <v>1.5</v>
      </c>
      <c r="DZ34" s="25">
        <v>1.45</v>
      </c>
      <c r="EA34" s="25"/>
    </row>
    <row r="35" spans="1:131" ht="15.75" thickBot="1">
      <c r="A35" s="22" t="s">
        <v>1681</v>
      </c>
      <c r="M35" s="23" t="s">
        <v>1734</v>
      </c>
      <c r="N35" s="21"/>
      <c r="P35" s="21"/>
      <c r="R35" s="21"/>
      <c r="T35" s="21"/>
      <c r="V35" s="21"/>
      <c r="X35" s="21"/>
      <c r="AF35" s="26"/>
      <c r="BB35" s="25">
        <v>7501047</v>
      </c>
      <c r="BQ35" s="25" t="s">
        <v>1344</v>
      </c>
      <c r="BR35" s="117">
        <v>6003042001</v>
      </c>
      <c r="BS35" s="116" t="str">
        <f>VLOOKUP(BR35,Sheet1__2[[Material]:[Texto breve de material]],2,0)</f>
        <v>MARQUILLA AZZ TEJ UNIFICADA DENIM</v>
      </c>
      <c r="CV35" s="604" t="s">
        <v>1477</v>
      </c>
      <c r="CW35" s="605"/>
      <c r="CX35" s="197">
        <v>68</v>
      </c>
      <c r="CY35" s="197">
        <v>72</v>
      </c>
      <c r="CZ35" s="197">
        <v>76</v>
      </c>
      <c r="DA35" s="197">
        <v>82</v>
      </c>
      <c r="DB35" s="198">
        <v>86</v>
      </c>
      <c r="DC35" s="202"/>
      <c r="DD35" s="87"/>
      <c r="DE35" s="87"/>
      <c r="DF35" s="599"/>
      <c r="DG35" s="599"/>
      <c r="DH35" s="599"/>
      <c r="DI35" s="599"/>
      <c r="DJ35" s="87"/>
      <c r="DR35" s="116" t="s">
        <v>275</v>
      </c>
      <c r="DS35" s="116" t="s">
        <v>1722</v>
      </c>
      <c r="DT35" s="116" t="s">
        <v>1315</v>
      </c>
      <c r="DU35" s="116" t="s">
        <v>1316</v>
      </c>
      <c r="DV35" s="116">
        <v>130</v>
      </c>
      <c r="DW35" s="116">
        <v>5.3</v>
      </c>
      <c r="DX35" s="116" t="s">
        <v>1317</v>
      </c>
      <c r="DY35" s="116">
        <v>1.5</v>
      </c>
      <c r="DZ35" s="116">
        <v>1.45</v>
      </c>
      <c r="EA35" s="116">
        <v>6</v>
      </c>
    </row>
    <row r="36" spans="1:131" ht="15">
      <c r="A36" s="22" t="s">
        <v>1688</v>
      </c>
      <c r="M36" s="23" t="s">
        <v>1738</v>
      </c>
      <c r="N36" s="21"/>
      <c r="P36" s="21"/>
      <c r="R36" s="21"/>
      <c r="T36" s="21"/>
      <c r="V36" s="21"/>
      <c r="X36" s="21"/>
      <c r="AF36" s="26"/>
      <c r="BB36" s="25">
        <v>7501007</v>
      </c>
      <c r="BM36"/>
      <c r="BN36"/>
      <c r="BQ36" s="25" t="s">
        <v>1275</v>
      </c>
      <c r="BR36" s="117">
        <v>6003046001</v>
      </c>
      <c r="BS36" s="116" t="str">
        <f>VLOOKUP(BR36,Sheet1__2[[Material]:[Texto breve de material]],2,0)</f>
        <v>MARQUILLA LIVV BOXER UNIFICADA</v>
      </c>
      <c r="DR36" s="116" t="s">
        <v>1724</v>
      </c>
      <c r="DS36" s="116" t="s">
        <v>1725</v>
      </c>
      <c r="DT36" s="116" t="s">
        <v>1315</v>
      </c>
      <c r="DU36" s="116" t="s">
        <v>1316</v>
      </c>
      <c r="DV36" s="116">
        <v>130</v>
      </c>
      <c r="DW36" s="116">
        <v>5.0999999999999996</v>
      </c>
      <c r="DX36" s="116" t="s">
        <v>1317</v>
      </c>
      <c r="DY36" s="116">
        <v>1.5</v>
      </c>
      <c r="DZ36" s="116">
        <v>1.48</v>
      </c>
      <c r="EA36" s="116">
        <v>6</v>
      </c>
    </row>
    <row r="37" spans="1:131" ht="15">
      <c r="A37" s="22" t="s">
        <v>3833</v>
      </c>
      <c r="M37" s="23" t="s">
        <v>1742</v>
      </c>
      <c r="N37" s="21"/>
      <c r="P37" s="21"/>
      <c r="R37" s="21"/>
      <c r="T37" s="21"/>
      <c r="V37" s="21"/>
      <c r="X37" s="21"/>
      <c r="AF37" s="26"/>
      <c r="BB37" s="25">
        <v>7500679</v>
      </c>
      <c r="BM37"/>
      <c r="BN37"/>
      <c r="BQ37" s="25" t="s">
        <v>1275</v>
      </c>
      <c r="BR37" s="117">
        <v>6002590001</v>
      </c>
      <c r="BS37" s="116" t="str">
        <f>VLOOKUP(BR37,Sheet1__2[[Material]:[Texto breve de material]],2,0)</f>
        <v>MARQUILLA LIVV ROPBAND</v>
      </c>
      <c r="DR37" s="116" t="s">
        <v>289</v>
      </c>
      <c r="DS37" s="116" t="s">
        <v>289</v>
      </c>
      <c r="DT37" s="116" t="s">
        <v>1315</v>
      </c>
      <c r="DU37" s="116" t="s">
        <v>1457</v>
      </c>
      <c r="DV37" s="116">
        <v>180</v>
      </c>
      <c r="DW37" s="116">
        <v>3.5</v>
      </c>
      <c r="DX37" s="116" t="s">
        <v>109</v>
      </c>
      <c r="DY37" s="116">
        <v>1.6</v>
      </c>
      <c r="DZ37" s="116">
        <v>1.55</v>
      </c>
      <c r="EA37" s="116">
        <v>6</v>
      </c>
    </row>
    <row r="38" spans="1:131" ht="15">
      <c r="A38" s="22" t="s">
        <v>3933</v>
      </c>
      <c r="M38" s="23" t="s">
        <v>1745</v>
      </c>
      <c r="N38" s="21"/>
      <c r="P38" s="21"/>
      <c r="R38" s="21"/>
      <c r="T38" s="21"/>
      <c r="V38" s="21"/>
      <c r="X38" s="21"/>
      <c r="AF38" s="26"/>
      <c r="BB38" s="25">
        <v>7500536</v>
      </c>
      <c r="BM38"/>
      <c r="BN38"/>
      <c r="BQ38" s="25" t="s">
        <v>1275</v>
      </c>
      <c r="BR38" s="117">
        <v>6003289001</v>
      </c>
      <c r="BS38" s="116" t="str">
        <f>VLOOKUP(BR38,Sheet1__2[[Material]:[Texto breve de material]],2,0)</f>
        <v>MARQUILLA LIVV ROPBAND INF AZUL 5431</v>
      </c>
      <c r="DR38" s="116" t="s">
        <v>289</v>
      </c>
      <c r="DS38" s="116" t="s">
        <v>1729</v>
      </c>
      <c r="DT38" s="116" t="s">
        <v>1315</v>
      </c>
      <c r="DU38" s="116" t="s">
        <v>1457</v>
      </c>
      <c r="DV38" s="116">
        <v>180</v>
      </c>
      <c r="DW38" s="116">
        <v>3.5</v>
      </c>
      <c r="DX38" s="116" t="s">
        <v>109</v>
      </c>
      <c r="DY38" s="116">
        <v>1.6</v>
      </c>
      <c r="DZ38" s="116">
        <v>1.47</v>
      </c>
      <c r="EA38" s="116">
        <v>6</v>
      </c>
    </row>
    <row r="39" spans="1:131" ht="15">
      <c r="A39" s="22" t="s">
        <v>4008</v>
      </c>
      <c r="M39" s="23" t="s">
        <v>1748</v>
      </c>
      <c r="N39" s="21"/>
      <c r="P39" s="21"/>
      <c r="R39" s="21"/>
      <c r="T39" s="21"/>
      <c r="V39" s="21"/>
      <c r="X39" s="21"/>
      <c r="AF39" s="26"/>
      <c r="BB39" s="25">
        <v>7501046</v>
      </c>
      <c r="BM39"/>
      <c r="BN39"/>
      <c r="BQ39" s="25" t="s">
        <v>1394</v>
      </c>
      <c r="BR39" s="117">
        <v>6003289001</v>
      </c>
      <c r="BS39" s="116" t="str">
        <f>VLOOKUP(BR39,Sheet1__2[[Material]:[Texto breve de material]],2,0)</f>
        <v>MARQUILLA LIVV ROPBAND INF AZUL 5431</v>
      </c>
      <c r="DR39" s="116" t="s">
        <v>1142</v>
      </c>
      <c r="DS39" s="116" t="s">
        <v>1732</v>
      </c>
      <c r="DT39" s="116" t="s">
        <v>1315</v>
      </c>
      <c r="DU39" s="116" t="s">
        <v>1457</v>
      </c>
      <c r="DV39" s="116">
        <v>225</v>
      </c>
      <c r="DW39" s="116">
        <v>2.8</v>
      </c>
      <c r="DX39" s="116" t="s">
        <v>1733</v>
      </c>
      <c r="DY39" s="116">
        <v>1.6</v>
      </c>
      <c r="DZ39" s="116">
        <v>1.55</v>
      </c>
      <c r="EA39" s="116">
        <v>8</v>
      </c>
    </row>
    <row r="40" spans="1:131" ht="15">
      <c r="A40" s="22" t="s">
        <v>3921</v>
      </c>
      <c r="E40" s="22"/>
      <c r="M40" s="23" t="s">
        <v>1753</v>
      </c>
      <c r="N40" s="21"/>
      <c r="P40" s="21"/>
      <c r="R40" s="21"/>
      <c r="T40" s="21"/>
      <c r="V40" s="21"/>
      <c r="X40" s="21"/>
      <c r="AF40" s="26"/>
      <c r="BB40" s="25">
        <v>7500692</v>
      </c>
      <c r="BM40"/>
      <c r="BN40"/>
      <c r="BQ40" s="25" t="s">
        <v>1275</v>
      </c>
      <c r="BR40" s="117">
        <v>6003048001</v>
      </c>
      <c r="BS40" s="116" t="str">
        <f>VLOOKUP(BR40,Sheet1__2[[Material]:[Texto breve de material]],2,0)</f>
        <v>MARQUILLA LIVV SATIN UNIFICADA</v>
      </c>
      <c r="DR40" s="116" t="s">
        <v>426</v>
      </c>
      <c r="DS40" s="116" t="s">
        <v>1735</v>
      </c>
      <c r="DT40" s="116" t="s">
        <v>1339</v>
      </c>
      <c r="DU40" s="116" t="s">
        <v>1316</v>
      </c>
      <c r="DV40" s="116">
        <v>200</v>
      </c>
      <c r="DW40" s="116"/>
      <c r="DX40" s="116" t="s">
        <v>1736</v>
      </c>
      <c r="DY40" s="116">
        <v>1.62</v>
      </c>
      <c r="DZ40" s="116">
        <v>1.57</v>
      </c>
      <c r="EA40" s="116">
        <v>10</v>
      </c>
    </row>
    <row r="41" spans="1:131" ht="15">
      <c r="A41" s="22" t="s">
        <v>3876</v>
      </c>
      <c r="M41" s="23" t="s">
        <v>1756</v>
      </c>
      <c r="N41" s="21"/>
      <c r="P41" s="21"/>
      <c r="R41" s="21"/>
      <c r="T41" s="21"/>
      <c r="V41" s="21"/>
      <c r="X41" s="21"/>
      <c r="AF41" s="26"/>
      <c r="BB41" s="25">
        <v>7500693</v>
      </c>
      <c r="BM41"/>
      <c r="BN41"/>
      <c r="BQ41" s="25" t="s">
        <v>1394</v>
      </c>
      <c r="BR41" s="117">
        <v>6003043001</v>
      </c>
      <c r="BS41" s="116" t="str">
        <f>VLOOKUP(BR41,Sheet1__2[[Material]:[Texto breve de material]],2,0)</f>
        <v>MARQUILLA LIVV TEJ UNIFICADA DENIM</v>
      </c>
      <c r="DR41" s="116" t="s">
        <v>330</v>
      </c>
      <c r="DS41" s="116" t="s">
        <v>1739</v>
      </c>
      <c r="DT41" s="116" t="s">
        <v>1315</v>
      </c>
      <c r="DU41" s="116" t="s">
        <v>1457</v>
      </c>
      <c r="DV41" s="116">
        <v>200</v>
      </c>
      <c r="DW41" s="116">
        <v>2.9</v>
      </c>
      <c r="DX41" s="116" t="s">
        <v>1740</v>
      </c>
      <c r="DY41" s="116">
        <v>1.75</v>
      </c>
      <c r="DZ41" s="116">
        <v>1.7</v>
      </c>
      <c r="EA41" s="116">
        <v>8</v>
      </c>
    </row>
    <row r="42" spans="1:131" ht="15">
      <c r="A42" s="22" t="s">
        <v>3963</v>
      </c>
      <c r="M42" s="23" t="s">
        <v>1760</v>
      </c>
      <c r="N42" s="21"/>
      <c r="P42" s="21"/>
      <c r="R42" s="21"/>
      <c r="T42" s="21"/>
      <c r="V42" s="21"/>
      <c r="X42" s="21"/>
      <c r="AF42" s="26"/>
      <c r="BB42" s="25">
        <v>7500438</v>
      </c>
      <c r="BM42"/>
      <c r="BN42"/>
      <c r="BQ42" s="25" t="s">
        <v>1363</v>
      </c>
      <c r="BR42" s="204">
        <v>6003522001</v>
      </c>
      <c r="BS42" s="204" t="s">
        <v>1761</v>
      </c>
      <c r="DR42" s="116" t="s">
        <v>308</v>
      </c>
      <c r="DS42" s="116" t="s">
        <v>1743</v>
      </c>
      <c r="DT42" s="116" t="s">
        <v>1315</v>
      </c>
      <c r="DU42" s="116" t="s">
        <v>1457</v>
      </c>
      <c r="DV42" s="116">
        <v>200</v>
      </c>
      <c r="DW42" s="116">
        <v>3.1</v>
      </c>
      <c r="DX42" s="116" t="s">
        <v>1317</v>
      </c>
      <c r="DY42" s="116">
        <v>1.6</v>
      </c>
      <c r="DZ42" s="116">
        <v>1.55</v>
      </c>
      <c r="EA42" s="116">
        <v>6</v>
      </c>
    </row>
    <row r="43" spans="1:131" ht="15">
      <c r="A43" s="22" t="s">
        <v>1521</v>
      </c>
      <c r="M43" s="23" t="s">
        <v>1764</v>
      </c>
      <c r="N43" s="21"/>
      <c r="P43" s="21"/>
      <c r="R43" s="21"/>
      <c r="T43" s="21"/>
      <c r="V43" s="21"/>
      <c r="X43" s="21"/>
      <c r="AF43" s="26"/>
      <c r="BB43" s="25">
        <v>7501001</v>
      </c>
      <c r="BM43"/>
      <c r="BN43"/>
      <c r="BQ43" s="25" t="s">
        <v>1363</v>
      </c>
      <c r="BR43" s="117">
        <v>6003359001</v>
      </c>
      <c r="BS43" s="116" t="str">
        <f>VLOOKUP(BR43,Sheet1__2[[Material]:[Texto breve de material]],2,0)</f>
        <v>NO USAR MARQUILLA TISTJDAMA 7X1.5CM,T-U</v>
      </c>
      <c r="DR43" s="116" t="s">
        <v>1746</v>
      </c>
      <c r="DS43" s="116" t="s">
        <v>1746</v>
      </c>
      <c r="DT43" s="116" t="s">
        <v>1315</v>
      </c>
      <c r="DU43" s="116" t="s">
        <v>1457</v>
      </c>
      <c r="DV43" s="116">
        <v>100</v>
      </c>
      <c r="DW43" s="116">
        <v>3.1</v>
      </c>
      <c r="DX43" s="116" t="s">
        <v>1317</v>
      </c>
      <c r="DY43" s="116">
        <v>1.6</v>
      </c>
      <c r="DZ43" s="116">
        <v>1.48</v>
      </c>
      <c r="EA43" s="116">
        <v>6</v>
      </c>
    </row>
    <row r="44" spans="1:131" ht="15">
      <c r="A44" s="22" t="s">
        <v>4023</v>
      </c>
      <c r="M44" s="23" t="s">
        <v>1767</v>
      </c>
      <c r="N44" s="21"/>
      <c r="P44" s="21"/>
      <c r="R44" s="21"/>
      <c r="T44" s="21"/>
      <c r="V44" s="21"/>
      <c r="X44" s="21"/>
      <c r="AF44" s="26"/>
      <c r="BB44" s="25">
        <v>7500439</v>
      </c>
      <c r="BM44"/>
      <c r="BN44"/>
      <c r="BQ44" s="5" t="s">
        <v>1344</v>
      </c>
      <c r="BR44" s="205">
        <v>8001948</v>
      </c>
      <c r="BS44" s="206" t="s">
        <v>1062</v>
      </c>
      <c r="DR44" s="116" t="s">
        <v>324</v>
      </c>
      <c r="DS44" s="116" t="s">
        <v>1749</v>
      </c>
      <c r="DT44" s="116" t="s">
        <v>1750</v>
      </c>
      <c r="DU44" s="116" t="s">
        <v>1457</v>
      </c>
      <c r="DV44" s="116">
        <v>200</v>
      </c>
      <c r="DW44" s="116">
        <v>3.4</v>
      </c>
      <c r="DX44" s="116" t="s">
        <v>1751</v>
      </c>
      <c r="DY44" s="116">
        <v>1.5</v>
      </c>
      <c r="DZ44" s="116">
        <v>1.45</v>
      </c>
      <c r="EA44" s="116">
        <v>6</v>
      </c>
    </row>
    <row r="45" spans="1:131" ht="15">
      <c r="A45" s="22" t="s">
        <v>1700</v>
      </c>
      <c r="M45" s="23" t="s">
        <v>1770</v>
      </c>
      <c r="N45" s="21"/>
      <c r="P45" s="21"/>
      <c r="R45" s="21"/>
      <c r="T45" s="21"/>
      <c r="V45" s="21"/>
      <c r="X45" s="21"/>
      <c r="AF45" s="26"/>
      <c r="BB45" s="25">
        <v>7500783</v>
      </c>
      <c r="BM45"/>
      <c r="BN45"/>
      <c r="DR45" s="25" t="s">
        <v>1139</v>
      </c>
      <c r="DS45" s="25" t="s">
        <v>1139</v>
      </c>
      <c r="DT45" s="25"/>
      <c r="DU45" s="25"/>
      <c r="DV45" s="25">
        <v>200</v>
      </c>
      <c r="DW45" s="25">
        <v>3.1</v>
      </c>
      <c r="DX45" s="25" t="s">
        <v>1590</v>
      </c>
      <c r="DY45" s="25">
        <v>1.65</v>
      </c>
      <c r="DZ45" s="25">
        <v>1.6</v>
      </c>
      <c r="EA45" s="25"/>
    </row>
    <row r="46" spans="1:131" ht="15">
      <c r="A46" s="22" t="s">
        <v>1708</v>
      </c>
      <c r="M46" s="23" t="s">
        <v>1773</v>
      </c>
      <c r="N46" s="21"/>
      <c r="P46" s="21"/>
      <c r="R46" s="21"/>
      <c r="T46" s="21"/>
      <c r="V46" s="21"/>
      <c r="X46" s="21"/>
      <c r="AF46" s="26"/>
      <c r="BB46" s="25">
        <v>7500784</v>
      </c>
      <c r="BM46"/>
      <c r="BN46"/>
      <c r="DR46" s="116" t="s">
        <v>300</v>
      </c>
      <c r="DS46" s="116" t="s">
        <v>1754</v>
      </c>
      <c r="DT46" s="116" t="s">
        <v>1315</v>
      </c>
      <c r="DU46" s="116" t="s">
        <v>1457</v>
      </c>
      <c r="DV46" s="116">
        <v>190</v>
      </c>
      <c r="DW46" s="116">
        <v>3.2</v>
      </c>
      <c r="DX46" s="116" t="s">
        <v>1590</v>
      </c>
      <c r="DY46" s="116">
        <v>1.65</v>
      </c>
      <c r="DZ46" s="116">
        <v>1.5999999999999999</v>
      </c>
      <c r="EA46" s="116">
        <v>6</v>
      </c>
    </row>
    <row r="47" spans="1:131" ht="15">
      <c r="A47" s="22" t="s">
        <v>3982</v>
      </c>
      <c r="M47" s="23" t="s">
        <v>1776</v>
      </c>
      <c r="N47" s="21"/>
      <c r="P47" s="21"/>
      <c r="R47" s="21"/>
      <c r="T47" s="21"/>
      <c r="V47" s="21"/>
      <c r="X47" s="21"/>
      <c r="AF47" s="26"/>
      <c r="BB47" s="25">
        <v>7500785</v>
      </c>
      <c r="BM47"/>
      <c r="BN47"/>
      <c r="BQ47" s="25"/>
      <c r="BR47" s="204"/>
      <c r="BS47" s="204"/>
      <c r="DR47" s="116" t="s">
        <v>377</v>
      </c>
      <c r="DS47" s="116" t="s">
        <v>1757</v>
      </c>
      <c r="DT47" s="116" t="s">
        <v>1315</v>
      </c>
      <c r="DU47" s="116" t="s">
        <v>1457</v>
      </c>
      <c r="DV47" s="116">
        <v>240</v>
      </c>
      <c r="DW47" s="116">
        <v>2.6</v>
      </c>
      <c r="DX47" s="116" t="s">
        <v>1758</v>
      </c>
      <c r="DY47" s="116">
        <v>1.4</v>
      </c>
      <c r="DZ47" s="116">
        <v>1.35</v>
      </c>
      <c r="EA47" s="116">
        <v>6</v>
      </c>
    </row>
    <row r="48" spans="1:131" ht="15">
      <c r="A48" s="22" t="s">
        <v>4007</v>
      </c>
      <c r="M48" s="23" t="s">
        <v>1779</v>
      </c>
      <c r="N48" s="21"/>
      <c r="P48" s="21"/>
      <c r="R48" s="21"/>
      <c r="T48" s="21"/>
      <c r="V48" s="21"/>
      <c r="X48" s="21"/>
      <c r="AF48" s="26"/>
      <c r="BB48" s="25">
        <v>7500678</v>
      </c>
      <c r="BM48"/>
      <c r="BN48"/>
      <c r="BQ48" s="25"/>
      <c r="BR48" s="204"/>
      <c r="BS48" s="204"/>
      <c r="DR48" s="116" t="s">
        <v>348</v>
      </c>
      <c r="DS48" s="116" t="s">
        <v>1762</v>
      </c>
      <c r="DT48" s="116" t="s">
        <v>1315</v>
      </c>
      <c r="DU48" s="116" t="s">
        <v>1457</v>
      </c>
      <c r="DV48" s="116">
        <v>180</v>
      </c>
      <c r="DW48" s="116">
        <v>3.5</v>
      </c>
      <c r="DX48" s="116" t="s">
        <v>109</v>
      </c>
      <c r="DY48" s="116">
        <v>1.6</v>
      </c>
      <c r="DZ48" s="116">
        <v>1.55</v>
      </c>
      <c r="EA48" s="116">
        <v>6</v>
      </c>
    </row>
    <row r="49" spans="1:131" ht="15">
      <c r="A49" s="22" t="s">
        <v>1713</v>
      </c>
      <c r="M49" s="23" t="s">
        <v>1782</v>
      </c>
      <c r="N49" s="21"/>
      <c r="P49" s="21"/>
      <c r="R49" s="21"/>
      <c r="T49" s="21"/>
      <c r="V49" s="21"/>
      <c r="X49" s="21"/>
      <c r="AF49" s="26"/>
      <c r="BB49" s="25">
        <v>7501069</v>
      </c>
      <c r="BM49"/>
      <c r="BN49"/>
      <c r="BQ49" s="25"/>
      <c r="BR49" s="204"/>
      <c r="BS49" s="204"/>
      <c r="DR49" s="116" t="s">
        <v>1765</v>
      </c>
      <c r="DS49" s="116" t="s">
        <v>1765</v>
      </c>
      <c r="DT49" s="116" t="s">
        <v>1315</v>
      </c>
      <c r="DU49" s="116" t="s">
        <v>1457</v>
      </c>
      <c r="DV49" s="116">
        <v>180</v>
      </c>
      <c r="DW49" s="116">
        <v>3.5</v>
      </c>
      <c r="DX49" s="116" t="s">
        <v>109</v>
      </c>
      <c r="DY49" s="116">
        <v>1.6</v>
      </c>
      <c r="DZ49" s="116">
        <v>1.52</v>
      </c>
      <c r="EA49" s="116">
        <v>6</v>
      </c>
    </row>
    <row r="50" spans="1:131" ht="15">
      <c r="A50" s="22" t="s">
        <v>3819</v>
      </c>
      <c r="M50" s="23" t="s">
        <v>1786</v>
      </c>
      <c r="N50" s="21"/>
      <c r="P50" s="21"/>
      <c r="R50" s="21"/>
      <c r="T50" s="21"/>
      <c r="V50" s="21"/>
      <c r="X50" s="21"/>
      <c r="AF50" s="26"/>
      <c r="BB50" s="25">
        <v>7500721</v>
      </c>
      <c r="DR50" s="116" t="s">
        <v>327</v>
      </c>
      <c r="DS50" s="116" t="s">
        <v>327</v>
      </c>
      <c r="DT50" s="116" t="s">
        <v>1315</v>
      </c>
      <c r="DU50" s="116" t="s">
        <v>1457</v>
      </c>
      <c r="DV50" s="116">
        <v>150</v>
      </c>
      <c r="DW50" s="116">
        <v>4.3</v>
      </c>
      <c r="DX50" s="116" t="s">
        <v>1768</v>
      </c>
      <c r="DY50" s="116">
        <v>1.6</v>
      </c>
      <c r="DZ50" s="116">
        <v>1.55</v>
      </c>
      <c r="EA50" s="116">
        <v>5</v>
      </c>
    </row>
    <row r="51" spans="1:131" ht="15">
      <c r="A51" s="22" t="s">
        <v>1717</v>
      </c>
      <c r="M51" s="23" t="s">
        <v>1789</v>
      </c>
      <c r="N51" s="21"/>
      <c r="P51" s="21"/>
      <c r="R51" s="21"/>
      <c r="T51" s="21"/>
      <c r="V51" s="21"/>
      <c r="X51" s="21"/>
      <c r="AF51" s="26"/>
      <c r="BB51" s="25">
        <v>7500743</v>
      </c>
      <c r="DR51" s="116" t="s">
        <v>1771</v>
      </c>
      <c r="DS51" s="116" t="s">
        <v>1771</v>
      </c>
      <c r="DT51" s="116" t="s">
        <v>1315</v>
      </c>
      <c r="DU51" s="116" t="s">
        <v>1457</v>
      </c>
      <c r="DV51" s="116">
        <v>140</v>
      </c>
      <c r="DW51" s="116">
        <v>4.2</v>
      </c>
      <c r="DX51" s="116" t="s">
        <v>1768</v>
      </c>
      <c r="DY51" s="116">
        <v>1.6</v>
      </c>
      <c r="DZ51" s="116">
        <v>1.5</v>
      </c>
      <c r="EA51" s="116">
        <v>5</v>
      </c>
    </row>
    <row r="52" spans="1:131" ht="15">
      <c r="A52" s="22" t="s">
        <v>1720</v>
      </c>
      <c r="M52" s="23" t="s">
        <v>1792</v>
      </c>
      <c r="N52" s="21"/>
      <c r="P52" s="21"/>
      <c r="R52" s="21"/>
      <c r="T52" s="21"/>
      <c r="V52" s="21"/>
      <c r="X52" s="21"/>
      <c r="AF52" s="26"/>
      <c r="BB52" s="25">
        <v>7500527</v>
      </c>
      <c r="DR52" s="116" t="s">
        <v>378</v>
      </c>
      <c r="DS52" s="116" t="s">
        <v>1774</v>
      </c>
      <c r="DT52" s="116" t="s">
        <v>1750</v>
      </c>
      <c r="DU52" s="116" t="s">
        <v>1457</v>
      </c>
      <c r="DV52" s="116">
        <v>240</v>
      </c>
      <c r="DW52" s="116">
        <v>2.6</v>
      </c>
      <c r="DX52" s="116" t="s">
        <v>1775</v>
      </c>
      <c r="DY52" s="116">
        <v>1.4</v>
      </c>
      <c r="DZ52" s="116">
        <v>1.35</v>
      </c>
      <c r="EA52" s="116">
        <v>4</v>
      </c>
    </row>
    <row r="53" spans="1:131" ht="15">
      <c r="A53" s="22" t="s">
        <v>4029</v>
      </c>
      <c r="M53" s="23" t="s">
        <v>1795</v>
      </c>
      <c r="N53" s="21"/>
      <c r="P53" s="21"/>
      <c r="R53" s="21"/>
      <c r="T53" s="21"/>
      <c r="V53" s="21"/>
      <c r="X53" s="21"/>
      <c r="AF53" s="26"/>
      <c r="BB53" s="25">
        <v>7500799</v>
      </c>
      <c r="DR53" s="116" t="s">
        <v>429</v>
      </c>
      <c r="DS53" s="116" t="s">
        <v>1777</v>
      </c>
      <c r="DT53" s="116" t="s">
        <v>358</v>
      </c>
      <c r="DU53" s="116" t="s">
        <v>1457</v>
      </c>
      <c r="DV53" s="116">
        <v>160</v>
      </c>
      <c r="DW53" s="116">
        <v>2.4</v>
      </c>
      <c r="DX53" s="116" t="s">
        <v>218</v>
      </c>
      <c r="DY53" s="116">
        <v>1.6</v>
      </c>
      <c r="DZ53" s="116">
        <v>1.55</v>
      </c>
      <c r="EA53" s="116">
        <v>4</v>
      </c>
    </row>
    <row r="54" spans="1:131" ht="15">
      <c r="A54" s="22" t="s">
        <v>3899</v>
      </c>
      <c r="M54" s="23" t="s">
        <v>1797</v>
      </c>
      <c r="N54" s="21"/>
      <c r="P54" s="21"/>
      <c r="R54" s="21"/>
      <c r="T54" s="21"/>
      <c r="V54" s="21"/>
      <c r="X54" s="21"/>
      <c r="AF54" s="26"/>
      <c r="BB54" s="25">
        <v>7501045</v>
      </c>
      <c r="DR54" s="116" t="s">
        <v>321</v>
      </c>
      <c r="DS54" s="116" t="s">
        <v>1780</v>
      </c>
      <c r="DT54" s="116" t="s">
        <v>1750</v>
      </c>
      <c r="DU54" s="116" t="s">
        <v>1316</v>
      </c>
      <c r="DV54" s="116">
        <v>232</v>
      </c>
      <c r="DW54" s="116">
        <v>4.3</v>
      </c>
      <c r="DX54" s="116" t="s">
        <v>258</v>
      </c>
      <c r="DY54" s="116">
        <v>1.45</v>
      </c>
      <c r="DZ54" s="116">
        <v>1.4</v>
      </c>
      <c r="EA54" s="116">
        <v>4</v>
      </c>
    </row>
    <row r="55" spans="1:131" ht="15">
      <c r="A55" s="22" t="s">
        <v>120</v>
      </c>
      <c r="M55" s="23" t="s">
        <v>1800</v>
      </c>
      <c r="N55" s="21"/>
      <c r="P55" s="21"/>
      <c r="R55" s="21"/>
      <c r="T55" s="21"/>
      <c r="V55" s="21"/>
      <c r="X55" s="21"/>
      <c r="AF55" s="26"/>
      <c r="BB55" s="25">
        <v>7500676</v>
      </c>
      <c r="DR55" s="116" t="s">
        <v>313</v>
      </c>
      <c r="DS55" s="116" t="s">
        <v>1783</v>
      </c>
      <c r="DT55" s="116" t="s">
        <v>1750</v>
      </c>
      <c r="DU55" s="116" t="s">
        <v>1457</v>
      </c>
      <c r="DV55" s="116">
        <v>75</v>
      </c>
      <c r="DW55" s="116">
        <v>9.1</v>
      </c>
      <c r="DX55" s="116" t="s">
        <v>1784</v>
      </c>
      <c r="DY55" s="25">
        <v>1.6</v>
      </c>
      <c r="DZ55" s="25">
        <v>1.55</v>
      </c>
      <c r="EA55" s="116">
        <v>4</v>
      </c>
    </row>
    <row r="56" spans="1:131" ht="15">
      <c r="A56" s="22" t="s">
        <v>73</v>
      </c>
      <c r="M56" s="23" t="s">
        <v>1803</v>
      </c>
      <c r="N56" s="21"/>
      <c r="P56" s="21"/>
      <c r="R56" s="21"/>
      <c r="T56" s="21"/>
      <c r="V56" s="21"/>
      <c r="X56" s="21"/>
      <c r="AF56" s="26"/>
      <c r="BB56" s="25">
        <v>7500442</v>
      </c>
      <c r="DR56" s="116" t="s">
        <v>313</v>
      </c>
      <c r="DS56" s="116" t="s">
        <v>1787</v>
      </c>
      <c r="DT56" s="116" t="s">
        <v>1750</v>
      </c>
      <c r="DU56" s="116" t="s">
        <v>1457</v>
      </c>
      <c r="DV56" s="116">
        <v>75</v>
      </c>
      <c r="DW56" s="116">
        <v>7.8</v>
      </c>
      <c r="DX56" s="116" t="s">
        <v>1784</v>
      </c>
      <c r="DY56" s="116">
        <v>1.6</v>
      </c>
      <c r="DZ56" s="116">
        <v>1.5</v>
      </c>
      <c r="EA56" s="116">
        <v>4</v>
      </c>
    </row>
    <row r="57" spans="1:131" ht="15">
      <c r="A57" s="22" t="s">
        <v>102</v>
      </c>
      <c r="M57" s="23" t="s">
        <v>1805</v>
      </c>
      <c r="N57" s="21"/>
      <c r="P57" s="21"/>
      <c r="R57" s="21"/>
      <c r="T57" s="21"/>
      <c r="V57" s="21"/>
      <c r="X57" s="21"/>
      <c r="AF57" s="26"/>
      <c r="BB57" s="25">
        <v>7500744</v>
      </c>
      <c r="DR57" s="116" t="s">
        <v>1140</v>
      </c>
      <c r="DS57" s="116" t="s">
        <v>1790</v>
      </c>
      <c r="DT57" s="116" t="s">
        <v>1315</v>
      </c>
      <c r="DU57" s="116" t="s">
        <v>1457</v>
      </c>
      <c r="DV57" s="116">
        <v>250</v>
      </c>
      <c r="DW57" s="116">
        <v>2.6</v>
      </c>
      <c r="DX57" s="116" t="s">
        <v>1733</v>
      </c>
      <c r="DY57" s="116">
        <v>1.4</v>
      </c>
      <c r="DZ57" s="116">
        <v>1.35</v>
      </c>
      <c r="EA57" s="116">
        <v>9</v>
      </c>
    </row>
    <row r="58" spans="1:131" ht="15">
      <c r="A58" s="22" t="s">
        <v>83</v>
      </c>
      <c r="M58" s="23" t="s">
        <v>1808</v>
      </c>
      <c r="N58" s="21"/>
      <c r="P58" s="21"/>
      <c r="R58" s="21"/>
      <c r="T58" s="21"/>
      <c r="V58" s="21"/>
      <c r="X58" s="21"/>
      <c r="AF58" s="26"/>
      <c r="BB58" s="25">
        <v>7501066</v>
      </c>
      <c r="DR58" s="116" t="s">
        <v>1793</v>
      </c>
      <c r="DS58" s="116" t="s">
        <v>1793</v>
      </c>
      <c r="DT58" s="116" t="s">
        <v>1315</v>
      </c>
      <c r="DU58" s="116" t="s">
        <v>1457</v>
      </c>
      <c r="DV58" s="116">
        <v>250</v>
      </c>
      <c r="DW58" s="116">
        <v>2.6</v>
      </c>
      <c r="DX58" s="116" t="s">
        <v>1733</v>
      </c>
      <c r="DY58" s="116">
        <v>1.55</v>
      </c>
      <c r="DZ58" s="116">
        <v>1.4</v>
      </c>
      <c r="EA58" s="116">
        <v>9</v>
      </c>
    </row>
    <row r="59" spans="1:131" ht="15">
      <c r="A59" s="22" t="s">
        <v>93</v>
      </c>
      <c r="M59" s="23" t="s">
        <v>1811</v>
      </c>
      <c r="N59" s="21"/>
      <c r="P59" s="21"/>
      <c r="R59" s="21"/>
      <c r="T59" s="21"/>
      <c r="V59" s="21"/>
      <c r="X59" s="21"/>
      <c r="AF59" s="26"/>
      <c r="BB59" s="25">
        <v>7500584</v>
      </c>
      <c r="DR59" s="116" t="s">
        <v>295</v>
      </c>
      <c r="DS59" s="116" t="s">
        <v>295</v>
      </c>
      <c r="DT59" s="116" t="s">
        <v>1315</v>
      </c>
      <c r="DU59" s="116" t="s">
        <v>1457</v>
      </c>
      <c r="DV59" s="116">
        <v>250</v>
      </c>
      <c r="DW59" s="116">
        <v>2.6</v>
      </c>
      <c r="DX59" s="116" t="s">
        <v>1796</v>
      </c>
      <c r="DY59" s="116">
        <v>1.55</v>
      </c>
      <c r="DZ59" s="116">
        <v>1.5</v>
      </c>
      <c r="EA59" s="116">
        <v>9</v>
      </c>
    </row>
    <row r="60" spans="1:131" ht="15">
      <c r="A60" s="22" t="s">
        <v>1737</v>
      </c>
      <c r="M60" s="23" t="s">
        <v>1816</v>
      </c>
      <c r="N60" s="21"/>
      <c r="P60" s="21"/>
      <c r="R60" s="21"/>
      <c r="T60" s="21"/>
      <c r="V60" s="21"/>
      <c r="X60" s="21"/>
      <c r="AF60" s="26"/>
      <c r="BB60" s="25">
        <v>6504748</v>
      </c>
      <c r="DR60" s="116" t="s">
        <v>379</v>
      </c>
      <c r="DS60" s="116" t="s">
        <v>165</v>
      </c>
      <c r="DT60" s="116" t="s">
        <v>1315</v>
      </c>
      <c r="DU60" s="116" t="s">
        <v>1457</v>
      </c>
      <c r="DV60" s="116">
        <v>240</v>
      </c>
      <c r="DW60" s="116">
        <v>2.6</v>
      </c>
      <c r="DX60" s="116" t="s">
        <v>1798</v>
      </c>
      <c r="DY60" s="116">
        <v>1.4</v>
      </c>
      <c r="DZ60" s="116">
        <v>1.35</v>
      </c>
      <c r="EA60" s="116">
        <v>4</v>
      </c>
    </row>
    <row r="61" spans="1:131">
      <c r="A61" s="22" t="s">
        <v>4022</v>
      </c>
      <c r="M61" s="23" t="s">
        <v>1821</v>
      </c>
      <c r="N61" s="21"/>
      <c r="P61" s="21"/>
      <c r="R61" s="21"/>
      <c r="T61" s="21"/>
      <c r="V61" s="21"/>
      <c r="X61" s="21"/>
      <c r="AF61" s="26"/>
      <c r="BB61" s="25">
        <v>7501067</v>
      </c>
      <c r="DR61" s="25" t="s">
        <v>3031</v>
      </c>
      <c r="DS61" s="25" t="s">
        <v>3031</v>
      </c>
      <c r="DT61" s="25"/>
      <c r="DU61" s="25"/>
      <c r="DV61" s="25">
        <v>180</v>
      </c>
      <c r="DW61" s="25">
        <v>3.6</v>
      </c>
      <c r="DX61" s="25" t="s">
        <v>3133</v>
      </c>
      <c r="DY61" s="25">
        <v>1.6</v>
      </c>
      <c r="DZ61" s="25">
        <v>1.55</v>
      </c>
      <c r="EA61" s="25"/>
    </row>
    <row r="62" spans="1:131" ht="15">
      <c r="A62" s="22" t="s">
        <v>3998</v>
      </c>
      <c r="M62" s="23" t="s">
        <v>1825</v>
      </c>
      <c r="N62" s="21"/>
      <c r="P62" s="21"/>
      <c r="R62" s="21"/>
      <c r="T62" s="21"/>
      <c r="V62" s="21"/>
      <c r="X62" s="21"/>
      <c r="AF62" s="26"/>
      <c r="BB62" s="25">
        <v>7501087</v>
      </c>
      <c r="DR62" s="116" t="s">
        <v>1145</v>
      </c>
      <c r="DS62" s="116" t="s">
        <v>1801</v>
      </c>
      <c r="DT62" s="116" t="s">
        <v>1315</v>
      </c>
      <c r="DU62" s="116" t="s">
        <v>1457</v>
      </c>
      <c r="DV62" s="116">
        <v>180</v>
      </c>
      <c r="DW62" s="116">
        <v>3.4</v>
      </c>
      <c r="DX62" s="116" t="s">
        <v>1317</v>
      </c>
      <c r="DY62" s="116">
        <v>1.65</v>
      </c>
      <c r="DZ62" s="116">
        <v>1.35</v>
      </c>
      <c r="EA62" s="116">
        <v>9</v>
      </c>
    </row>
    <row r="63" spans="1:131" ht="15">
      <c r="A63" s="22" t="s">
        <v>3872</v>
      </c>
      <c r="M63" s="23" t="s">
        <v>1828</v>
      </c>
      <c r="N63" s="21"/>
      <c r="P63" s="21"/>
      <c r="R63" s="21"/>
      <c r="T63" s="21"/>
      <c r="V63" s="21"/>
      <c r="X63" s="21"/>
      <c r="AF63" s="26"/>
      <c r="BB63" s="25">
        <v>7500552</v>
      </c>
      <c r="DR63" s="116" t="s">
        <v>299</v>
      </c>
      <c r="DS63" s="116" t="s">
        <v>299</v>
      </c>
      <c r="DT63" s="116" t="s">
        <v>1315</v>
      </c>
      <c r="DU63" s="116" t="s">
        <v>1457</v>
      </c>
      <c r="DV63" s="116">
        <v>190</v>
      </c>
      <c r="DW63" s="116">
        <v>2.9</v>
      </c>
      <c r="DX63" s="116" t="s">
        <v>1806</v>
      </c>
      <c r="DY63" s="116">
        <v>1.8</v>
      </c>
      <c r="DZ63" s="116">
        <v>1.75</v>
      </c>
      <c r="EA63" s="116">
        <v>6</v>
      </c>
    </row>
    <row r="64" spans="1:131" ht="15">
      <c r="A64" s="22" t="s">
        <v>3823</v>
      </c>
      <c r="M64" s="23" t="s">
        <v>1831</v>
      </c>
      <c r="N64" s="21"/>
      <c r="P64" s="21"/>
      <c r="R64" s="21"/>
      <c r="T64" s="21"/>
      <c r="V64" s="21"/>
      <c r="X64" s="21"/>
      <c r="AF64" s="26"/>
      <c r="BB64" s="25">
        <v>6502143</v>
      </c>
      <c r="DR64" s="116" t="s">
        <v>1809</v>
      </c>
      <c r="DS64" s="116" t="s">
        <v>1809</v>
      </c>
      <c r="DT64" s="116" t="s">
        <v>1315</v>
      </c>
      <c r="DU64" s="116" t="s">
        <v>1457</v>
      </c>
      <c r="DV64" s="116">
        <v>190</v>
      </c>
      <c r="DW64" s="116">
        <v>2.9</v>
      </c>
      <c r="DX64" s="116" t="s">
        <v>1806</v>
      </c>
      <c r="DY64" s="116">
        <v>1.8</v>
      </c>
      <c r="DZ64" s="116">
        <v>1.67</v>
      </c>
      <c r="EA64" s="116">
        <v>6</v>
      </c>
    </row>
    <row r="65" spans="1:131" ht="15">
      <c r="A65" s="22" t="s">
        <v>3958</v>
      </c>
      <c r="M65" s="23" t="s">
        <v>1835</v>
      </c>
      <c r="N65" s="21"/>
      <c r="P65" s="21"/>
      <c r="R65" s="21"/>
      <c r="T65" s="21"/>
      <c r="V65" s="21"/>
      <c r="X65" s="21"/>
      <c r="AF65" s="26"/>
      <c r="BB65" s="25">
        <v>6510004</v>
      </c>
      <c r="DR65" s="116" t="s">
        <v>381</v>
      </c>
      <c r="DS65" s="116" t="s">
        <v>1812</v>
      </c>
      <c r="DT65" s="116" t="s">
        <v>1813</v>
      </c>
      <c r="DU65" s="116" t="s">
        <v>1457</v>
      </c>
      <c r="DV65" s="116">
        <v>240</v>
      </c>
      <c r="DW65" s="116">
        <v>2.6</v>
      </c>
      <c r="DX65" s="116" t="s">
        <v>1814</v>
      </c>
      <c r="DY65" s="116">
        <v>1.5</v>
      </c>
      <c r="DZ65" s="116">
        <v>1.45</v>
      </c>
      <c r="EA65" s="116">
        <v>6</v>
      </c>
    </row>
    <row r="66" spans="1:131" ht="15">
      <c r="A66" s="22" t="s">
        <v>3831</v>
      </c>
      <c r="M66" s="23" t="s">
        <v>1839</v>
      </c>
      <c r="N66" s="21"/>
      <c r="P66" s="21"/>
      <c r="R66" s="21"/>
      <c r="T66" s="21"/>
      <c r="V66" s="21"/>
      <c r="X66" s="21"/>
      <c r="AF66" s="26"/>
      <c r="BB66" s="25">
        <v>6503440</v>
      </c>
      <c r="DR66" s="116" t="s">
        <v>372</v>
      </c>
      <c r="DS66" s="116" t="s">
        <v>1817</v>
      </c>
      <c r="DT66" s="116" t="s">
        <v>1818</v>
      </c>
      <c r="DU66" s="116" t="s">
        <v>1457</v>
      </c>
      <c r="DV66" s="116">
        <v>186</v>
      </c>
      <c r="DW66" s="116"/>
      <c r="DX66" s="116" t="s">
        <v>1819</v>
      </c>
      <c r="DY66" s="116">
        <v>1.8</v>
      </c>
      <c r="DZ66" s="116">
        <v>1.75</v>
      </c>
      <c r="EA66" s="116">
        <v>6</v>
      </c>
    </row>
    <row r="67" spans="1:131" ht="15">
      <c r="A67" s="22" t="s">
        <v>1741</v>
      </c>
      <c r="M67" s="23" t="s">
        <v>1842</v>
      </c>
      <c r="N67" s="21"/>
      <c r="P67" s="21"/>
      <c r="R67" s="21"/>
      <c r="T67" s="21"/>
      <c r="V67" s="21"/>
      <c r="X67" s="21"/>
      <c r="AF67" s="26"/>
      <c r="BB67" s="25">
        <v>6509617</v>
      </c>
      <c r="DR67" s="116" t="s">
        <v>373</v>
      </c>
      <c r="DS67" s="116" t="s">
        <v>1822</v>
      </c>
      <c r="DT67" s="116" t="s">
        <v>1339</v>
      </c>
      <c r="DU67" s="116" t="s">
        <v>1316</v>
      </c>
      <c r="DV67" s="116">
        <v>319</v>
      </c>
      <c r="DW67" s="116"/>
      <c r="DX67" s="116" t="s">
        <v>1823</v>
      </c>
      <c r="DY67" s="116">
        <v>1.48</v>
      </c>
      <c r="DZ67" s="116">
        <v>1.39</v>
      </c>
      <c r="EA67" s="116">
        <v>10</v>
      </c>
    </row>
    <row r="68" spans="1:131" ht="15">
      <c r="A68" s="22" t="s">
        <v>1744</v>
      </c>
      <c r="M68" s="23" t="s">
        <v>1845</v>
      </c>
      <c r="N68" s="21"/>
      <c r="P68" s="21"/>
      <c r="R68" s="21"/>
      <c r="T68" s="21"/>
      <c r="V68" s="21"/>
      <c r="X68" s="21"/>
      <c r="AF68" s="26"/>
      <c r="BB68" s="25">
        <v>6509491</v>
      </c>
      <c r="DR68" s="116" t="s">
        <v>317</v>
      </c>
      <c r="DS68" s="116" t="s">
        <v>1826</v>
      </c>
      <c r="DT68" s="116" t="s">
        <v>1315</v>
      </c>
      <c r="DU68" s="116" t="s">
        <v>1457</v>
      </c>
      <c r="DV68" s="116">
        <v>190</v>
      </c>
      <c r="DW68" s="116">
        <v>3.1</v>
      </c>
      <c r="DX68" s="116" t="s">
        <v>1590</v>
      </c>
      <c r="DY68" s="116">
        <v>1.7</v>
      </c>
      <c r="DZ68" s="116">
        <v>1.65</v>
      </c>
      <c r="EA68" s="116">
        <v>6</v>
      </c>
    </row>
    <row r="69" spans="1:131" ht="15">
      <c r="A69" s="22" t="s">
        <v>3911</v>
      </c>
      <c r="M69" s="23" t="s">
        <v>1849</v>
      </c>
      <c r="N69" s="21"/>
      <c r="P69" s="21"/>
      <c r="R69" s="21"/>
      <c r="T69" s="21"/>
      <c r="V69" s="21"/>
      <c r="X69" s="21"/>
      <c r="AF69" s="26"/>
      <c r="BB69" s="25">
        <v>6508203</v>
      </c>
      <c r="DR69" s="116" t="s">
        <v>276</v>
      </c>
      <c r="DS69" s="116" t="s">
        <v>276</v>
      </c>
      <c r="DT69" s="116" t="s">
        <v>1315</v>
      </c>
      <c r="DU69" s="116" t="s">
        <v>1316</v>
      </c>
      <c r="DV69" s="116">
        <v>115</v>
      </c>
      <c r="DW69" s="116">
        <v>6</v>
      </c>
      <c r="DX69" s="116" t="s">
        <v>1829</v>
      </c>
      <c r="DY69" s="116">
        <v>1.45</v>
      </c>
      <c r="DZ69" s="116">
        <v>1.4</v>
      </c>
      <c r="EA69" s="116">
        <v>8</v>
      </c>
    </row>
    <row r="70" spans="1:131" ht="15">
      <c r="A70" s="22" t="s">
        <v>1747</v>
      </c>
      <c r="M70" s="23" t="s">
        <v>1852</v>
      </c>
      <c r="N70" s="21"/>
      <c r="P70" s="21"/>
      <c r="R70" s="21"/>
      <c r="T70" s="21"/>
      <c r="V70" s="21"/>
      <c r="X70" s="21"/>
      <c r="AF70" s="26"/>
      <c r="BB70" s="25">
        <v>6510307</v>
      </c>
      <c r="DR70" s="116" t="s">
        <v>431</v>
      </c>
      <c r="DS70" s="116" t="s">
        <v>1832</v>
      </c>
      <c r="DT70" s="116" t="s">
        <v>1315</v>
      </c>
      <c r="DU70" s="116" t="s">
        <v>1457</v>
      </c>
      <c r="DV70" s="116">
        <v>240</v>
      </c>
      <c r="DW70" s="116">
        <v>2.6</v>
      </c>
      <c r="DX70" s="116" t="s">
        <v>1833</v>
      </c>
      <c r="DY70" s="116">
        <v>1.4</v>
      </c>
      <c r="DZ70" s="116">
        <v>1.35</v>
      </c>
      <c r="EA70" s="116">
        <v>4</v>
      </c>
    </row>
    <row r="71" spans="1:131">
      <c r="A71" s="22" t="s">
        <v>3972</v>
      </c>
      <c r="M71" s="23" t="s">
        <v>1855</v>
      </c>
      <c r="N71" s="21"/>
      <c r="P71" s="21"/>
      <c r="R71" s="21"/>
      <c r="T71" s="21"/>
      <c r="V71" s="21"/>
      <c r="X71" s="21"/>
      <c r="AF71" s="26"/>
      <c r="BB71" s="25">
        <v>6510020</v>
      </c>
      <c r="DR71" s="25" t="s">
        <v>3132</v>
      </c>
      <c r="DS71" s="25" t="s">
        <v>3132</v>
      </c>
      <c r="DT71" s="25"/>
      <c r="DU71" s="25"/>
      <c r="DV71" s="25">
        <v>250</v>
      </c>
      <c r="DW71" s="25">
        <v>2.8571428571428572</v>
      </c>
      <c r="DX71" s="25" t="s">
        <v>60</v>
      </c>
      <c r="DY71" s="25">
        <v>1.45</v>
      </c>
      <c r="DZ71" s="25">
        <v>1.4</v>
      </c>
      <c r="EA71" s="25"/>
    </row>
    <row r="72" spans="1:131" ht="15">
      <c r="A72" s="22" t="s">
        <v>3883</v>
      </c>
      <c r="M72" s="23" t="s">
        <v>1858</v>
      </c>
      <c r="N72" s="21"/>
      <c r="P72" s="21"/>
      <c r="R72" s="21"/>
      <c r="T72" s="21"/>
      <c r="V72" s="21"/>
      <c r="X72" s="21"/>
      <c r="AF72" s="26"/>
      <c r="BB72" s="25">
        <v>6509621</v>
      </c>
      <c r="DR72" s="116" t="s">
        <v>353</v>
      </c>
      <c r="DS72" s="116" t="s">
        <v>1836</v>
      </c>
      <c r="DT72" s="116" t="s">
        <v>1315</v>
      </c>
      <c r="DU72" s="116" t="s">
        <v>1457</v>
      </c>
      <c r="DV72" s="116">
        <v>350</v>
      </c>
      <c r="DW72" s="116">
        <v>1.9</v>
      </c>
      <c r="DX72" s="116" t="s">
        <v>1837</v>
      </c>
      <c r="DY72" s="116">
        <v>1.55</v>
      </c>
      <c r="DZ72" s="116">
        <v>1.5</v>
      </c>
      <c r="EA72" s="116">
        <v>6</v>
      </c>
    </row>
    <row r="73" spans="1:131" ht="15">
      <c r="A73" s="22" t="s">
        <v>1752</v>
      </c>
      <c r="M73" s="23" t="s">
        <v>1862</v>
      </c>
      <c r="N73" s="21"/>
      <c r="P73" s="21"/>
      <c r="R73" s="21"/>
      <c r="T73" s="21"/>
      <c r="V73" s="21"/>
      <c r="X73" s="21"/>
      <c r="AF73" s="26"/>
      <c r="BB73" s="25">
        <v>6507833</v>
      </c>
      <c r="DR73" s="116" t="s">
        <v>398</v>
      </c>
      <c r="DS73" s="116" t="s">
        <v>1840</v>
      </c>
      <c r="DT73" s="116" t="s">
        <v>1750</v>
      </c>
      <c r="DU73" s="116" t="s">
        <v>1457</v>
      </c>
      <c r="DV73" s="116">
        <v>270</v>
      </c>
      <c r="DW73" s="116">
        <v>2.5</v>
      </c>
      <c r="DX73" s="116" t="s">
        <v>1733</v>
      </c>
      <c r="DY73" s="116">
        <v>1.5</v>
      </c>
      <c r="DZ73" s="116">
        <v>1.45</v>
      </c>
      <c r="EA73" s="116">
        <v>6</v>
      </c>
    </row>
    <row r="74" spans="1:131" ht="15">
      <c r="A74" s="22" t="s">
        <v>1755</v>
      </c>
      <c r="M74" s="23" t="s">
        <v>1867</v>
      </c>
      <c r="N74" s="21"/>
      <c r="P74" s="21"/>
      <c r="R74" s="21"/>
      <c r="T74" s="21"/>
      <c r="V74" s="21"/>
      <c r="X74" s="21"/>
      <c r="AF74" s="26"/>
      <c r="BB74" s="25">
        <v>6508210</v>
      </c>
      <c r="DR74" s="116" t="s">
        <v>1138</v>
      </c>
      <c r="DS74" s="116" t="s">
        <v>335</v>
      </c>
      <c r="DT74" s="116" t="s">
        <v>1315</v>
      </c>
      <c r="DU74" s="116" t="s">
        <v>1457</v>
      </c>
      <c r="DV74" s="116">
        <v>240</v>
      </c>
      <c r="DW74" s="116">
        <v>2.6</v>
      </c>
      <c r="DX74" s="116" t="s">
        <v>1843</v>
      </c>
      <c r="DY74" s="116">
        <v>1.4</v>
      </c>
      <c r="DZ74" s="116">
        <v>1.35</v>
      </c>
      <c r="EA74" s="116">
        <v>9</v>
      </c>
    </row>
    <row r="75" spans="1:131" ht="15">
      <c r="A75" s="22" t="s">
        <v>1759</v>
      </c>
      <c r="M75" s="23" t="s">
        <v>1869</v>
      </c>
      <c r="N75" s="21"/>
      <c r="P75" s="21"/>
      <c r="R75" s="21"/>
      <c r="T75" s="21"/>
      <c r="V75" s="21"/>
      <c r="X75" s="21"/>
      <c r="AF75" s="26"/>
      <c r="BB75" s="25">
        <v>6508141</v>
      </c>
      <c r="DR75" s="116" t="s">
        <v>386</v>
      </c>
      <c r="DS75" s="116" t="s">
        <v>1846</v>
      </c>
      <c r="DT75" s="116"/>
      <c r="DU75" s="116" t="s">
        <v>1457</v>
      </c>
      <c r="DV75" s="116">
        <v>180</v>
      </c>
      <c r="DW75" s="116"/>
      <c r="DX75" s="116" t="s">
        <v>1847</v>
      </c>
      <c r="DY75" s="116">
        <v>1.5</v>
      </c>
      <c r="DZ75" s="116">
        <v>1.45</v>
      </c>
      <c r="EA75" s="116">
        <v>6</v>
      </c>
    </row>
    <row r="76" spans="1:131" ht="15">
      <c r="A76" s="22" t="s">
        <v>3944</v>
      </c>
      <c r="M76" s="23" t="s">
        <v>1871</v>
      </c>
      <c r="N76" s="21"/>
      <c r="P76" s="21"/>
      <c r="R76" s="21"/>
      <c r="T76" s="21"/>
      <c r="V76" s="21"/>
      <c r="X76" s="21"/>
      <c r="AF76" s="26"/>
      <c r="BB76" s="25">
        <v>6508143</v>
      </c>
      <c r="DR76" s="116" t="s">
        <v>304</v>
      </c>
      <c r="DS76" s="116" t="s">
        <v>1850</v>
      </c>
      <c r="DT76" s="116" t="s">
        <v>1315</v>
      </c>
      <c r="DU76" s="116" t="s">
        <v>1457</v>
      </c>
      <c r="DV76" s="116">
        <v>180</v>
      </c>
      <c r="DW76" s="116">
        <v>3.2</v>
      </c>
      <c r="DX76" s="116" t="s">
        <v>1590</v>
      </c>
      <c r="DY76" s="116">
        <v>1.75</v>
      </c>
      <c r="DZ76" s="116">
        <v>1.7</v>
      </c>
      <c r="EA76" s="116">
        <v>6</v>
      </c>
    </row>
    <row r="77" spans="1:131">
      <c r="A77" s="22" t="s">
        <v>1763</v>
      </c>
      <c r="M77" s="23" t="s">
        <v>1873</v>
      </c>
      <c r="N77" s="21"/>
      <c r="P77" s="21"/>
      <c r="R77" s="21"/>
      <c r="T77" s="21"/>
      <c r="V77" s="21"/>
      <c r="X77" s="21"/>
      <c r="AF77" s="26"/>
      <c r="BB77" s="25">
        <v>6509235</v>
      </c>
      <c r="DR77" s="25" t="s">
        <v>1144</v>
      </c>
      <c r="DS77" s="25" t="s">
        <v>3129</v>
      </c>
      <c r="DT77" s="25"/>
      <c r="DU77" s="25"/>
      <c r="DV77" s="25">
        <v>220</v>
      </c>
      <c r="DW77" s="25">
        <v>2.8</v>
      </c>
      <c r="DX77" s="25" t="s">
        <v>1590</v>
      </c>
      <c r="DY77" s="25">
        <v>1.65</v>
      </c>
      <c r="DZ77" s="25">
        <v>1.6</v>
      </c>
      <c r="EA77" s="25"/>
    </row>
    <row r="78" spans="1:131" ht="15">
      <c r="A78" s="22" t="s">
        <v>1766</v>
      </c>
      <c r="M78" s="23" t="s">
        <v>1875</v>
      </c>
      <c r="N78" s="21"/>
      <c r="P78" s="21"/>
      <c r="R78" s="21"/>
      <c r="T78" s="21"/>
      <c r="V78" s="21"/>
      <c r="X78" s="21"/>
      <c r="AF78" s="26"/>
      <c r="BB78" s="25">
        <v>6507840</v>
      </c>
      <c r="DR78" s="116" t="s">
        <v>389</v>
      </c>
      <c r="DS78" s="116" t="s">
        <v>1853</v>
      </c>
      <c r="DT78" s="116" t="s">
        <v>1315</v>
      </c>
      <c r="DU78" s="116" t="s">
        <v>1316</v>
      </c>
      <c r="DV78" s="116"/>
      <c r="DW78" s="116"/>
      <c r="DX78" s="116" t="s">
        <v>180</v>
      </c>
      <c r="DY78" s="116">
        <v>1.42</v>
      </c>
      <c r="DZ78" s="116">
        <v>1.3699999999999999</v>
      </c>
      <c r="EA78" s="116">
        <v>4</v>
      </c>
    </row>
    <row r="79" spans="1:131" ht="15">
      <c r="A79" s="22" t="s">
        <v>1769</v>
      </c>
      <c r="M79" s="23" t="s">
        <v>1877</v>
      </c>
      <c r="N79" s="21"/>
      <c r="P79" s="21"/>
      <c r="R79" s="21"/>
      <c r="T79" s="21"/>
      <c r="V79" s="21"/>
      <c r="X79" s="21"/>
      <c r="AF79" s="26"/>
      <c r="BB79" s="25">
        <v>6506846</v>
      </c>
      <c r="DR79" s="116" t="s">
        <v>305</v>
      </c>
      <c r="DS79" s="116" t="s">
        <v>1856</v>
      </c>
      <c r="DT79" s="116" t="s">
        <v>1315</v>
      </c>
      <c r="DU79" s="116" t="s">
        <v>1457</v>
      </c>
      <c r="DV79" s="116">
        <v>160</v>
      </c>
      <c r="DW79" s="116">
        <v>3.6</v>
      </c>
      <c r="DX79" s="116" t="s">
        <v>1590</v>
      </c>
      <c r="DY79" s="116">
        <v>1.75</v>
      </c>
      <c r="DZ79" s="116">
        <v>1.7</v>
      </c>
      <c r="EA79" s="116">
        <v>8</v>
      </c>
    </row>
    <row r="80" spans="1:131" ht="15">
      <c r="A80" s="22" t="s">
        <v>1772</v>
      </c>
      <c r="M80" s="23" t="s">
        <v>1879</v>
      </c>
      <c r="N80" s="21"/>
      <c r="P80" s="21"/>
      <c r="R80" s="21"/>
      <c r="T80" s="21"/>
      <c r="V80" s="21"/>
      <c r="X80" s="21"/>
      <c r="AF80" s="26"/>
      <c r="BB80" s="25">
        <v>6508556</v>
      </c>
      <c r="DR80" s="116" t="s">
        <v>1859</v>
      </c>
      <c r="DS80" s="116" t="s">
        <v>1860</v>
      </c>
      <c r="DT80" s="116" t="s">
        <v>1315</v>
      </c>
      <c r="DU80" s="116" t="s">
        <v>1457</v>
      </c>
      <c r="DV80" s="116">
        <v>160</v>
      </c>
      <c r="DW80" s="116">
        <v>3.6</v>
      </c>
      <c r="DX80" s="116" t="s">
        <v>1590</v>
      </c>
      <c r="DY80" s="116">
        <v>1.75</v>
      </c>
      <c r="DZ80" s="116">
        <v>1.7</v>
      </c>
      <c r="EA80" s="116">
        <v>8</v>
      </c>
    </row>
    <row r="81" spans="1:131" ht="15">
      <c r="A81" s="22" t="s">
        <v>1374</v>
      </c>
      <c r="M81" s="23" t="s">
        <v>1881</v>
      </c>
      <c r="N81" s="21"/>
      <c r="P81" s="21"/>
      <c r="R81" s="21"/>
      <c r="T81" s="21"/>
      <c r="V81" s="21"/>
      <c r="X81" s="21"/>
      <c r="AF81" s="26"/>
      <c r="BB81" s="25">
        <v>6508557</v>
      </c>
      <c r="DR81" s="116" t="s">
        <v>397</v>
      </c>
      <c r="DS81" s="116" t="s">
        <v>1863</v>
      </c>
      <c r="DT81" s="116" t="s">
        <v>1864</v>
      </c>
      <c r="DU81" s="116" t="s">
        <v>1316</v>
      </c>
      <c r="DV81" s="116"/>
      <c r="DW81" s="116"/>
      <c r="DX81" s="116" t="s">
        <v>1865</v>
      </c>
      <c r="DY81" s="116">
        <v>1.5</v>
      </c>
      <c r="DZ81" s="116">
        <v>1.45</v>
      </c>
      <c r="EA81" s="116">
        <v>6</v>
      </c>
    </row>
    <row r="82" spans="1:131" ht="15">
      <c r="A82" s="22" t="s">
        <v>1778</v>
      </c>
      <c r="M82" s="23" t="s">
        <v>1883</v>
      </c>
      <c r="N82" s="21"/>
      <c r="P82" s="21"/>
      <c r="R82" s="21"/>
      <c r="T82" s="21"/>
      <c r="V82" s="21"/>
      <c r="X82" s="21"/>
      <c r="AF82" s="26"/>
      <c r="BB82" s="25">
        <v>6505055</v>
      </c>
      <c r="DR82"/>
      <c r="DS82"/>
      <c r="DT82"/>
      <c r="DU82"/>
      <c r="DV82"/>
      <c r="DW82"/>
      <c r="DX82"/>
      <c r="DY82"/>
      <c r="DZ82"/>
      <c r="EA82"/>
    </row>
    <row r="83" spans="1:131" ht="15">
      <c r="A83" s="22" t="s">
        <v>1781</v>
      </c>
      <c r="M83" s="23" t="s">
        <v>1885</v>
      </c>
      <c r="N83" s="21"/>
      <c r="P83" s="21"/>
      <c r="R83" s="21"/>
      <c r="T83" s="21"/>
      <c r="V83" s="21"/>
      <c r="X83" s="21"/>
      <c r="AF83" s="26"/>
      <c r="BB83" s="25">
        <v>6509525</v>
      </c>
      <c r="DR83"/>
      <c r="DS83"/>
      <c r="DT83"/>
      <c r="DU83"/>
      <c r="DV83"/>
      <c r="DW83"/>
      <c r="DX83"/>
      <c r="DY83"/>
      <c r="DZ83"/>
      <c r="EA83"/>
    </row>
    <row r="84" spans="1:131">
      <c r="A84" s="22" t="s">
        <v>1785</v>
      </c>
      <c r="M84" s="23" t="s">
        <v>1887</v>
      </c>
      <c r="N84" s="21"/>
      <c r="P84" s="21"/>
      <c r="R84" s="21"/>
      <c r="T84" s="21"/>
      <c r="V84" s="21"/>
      <c r="X84" s="21"/>
      <c r="AF84" s="26"/>
      <c r="BB84" s="25">
        <v>6509527</v>
      </c>
    </row>
    <row r="85" spans="1:131">
      <c r="A85" s="22" t="s">
        <v>3887</v>
      </c>
      <c r="M85" s="23" t="s">
        <v>1889</v>
      </c>
      <c r="N85" s="21"/>
      <c r="P85" s="21"/>
      <c r="R85" s="21"/>
      <c r="T85" s="21"/>
      <c r="V85" s="21"/>
      <c r="X85" s="21"/>
      <c r="AF85" s="26"/>
      <c r="BB85" s="25">
        <v>6508989</v>
      </c>
    </row>
    <row r="86" spans="1:131">
      <c r="A86" s="22" t="s">
        <v>1788</v>
      </c>
      <c r="M86" s="23" t="s">
        <v>1891</v>
      </c>
      <c r="N86" s="21"/>
      <c r="P86" s="21"/>
      <c r="R86" s="21"/>
      <c r="T86" s="21"/>
      <c r="V86" s="21"/>
      <c r="X86" s="21"/>
      <c r="AF86" s="26"/>
      <c r="BB86" s="25">
        <v>6507832</v>
      </c>
    </row>
    <row r="87" spans="1:131">
      <c r="A87" s="22" t="s">
        <v>4021</v>
      </c>
      <c r="M87" s="23" t="s">
        <v>1893</v>
      </c>
      <c r="N87" s="21"/>
      <c r="P87" s="21"/>
      <c r="R87" s="21"/>
      <c r="T87" s="21"/>
      <c r="V87" s="21"/>
      <c r="X87" s="21"/>
      <c r="AF87" s="26"/>
      <c r="BB87" s="25">
        <v>6508347</v>
      </c>
    </row>
    <row r="88" spans="1:131">
      <c r="A88" s="22" t="s">
        <v>1791</v>
      </c>
      <c r="M88" s="23" t="s">
        <v>1895</v>
      </c>
      <c r="N88" s="21"/>
      <c r="P88" s="21"/>
      <c r="R88" s="21"/>
      <c r="T88" s="21"/>
      <c r="V88" s="21"/>
      <c r="X88" s="21"/>
      <c r="AF88" s="26"/>
      <c r="BB88" s="25">
        <v>6508991</v>
      </c>
    </row>
    <row r="89" spans="1:131">
      <c r="A89" s="22" t="s">
        <v>1794</v>
      </c>
      <c r="M89" s="23" t="s">
        <v>1897</v>
      </c>
      <c r="N89" s="21"/>
      <c r="P89" s="21"/>
      <c r="R89" s="21"/>
      <c r="T89" s="21"/>
      <c r="V89" s="21"/>
      <c r="X89" s="21"/>
      <c r="AF89" s="26"/>
      <c r="BB89" s="25">
        <v>6508290</v>
      </c>
    </row>
    <row r="90" spans="1:131">
      <c r="A90" s="22" t="s">
        <v>3889</v>
      </c>
      <c r="M90" s="23" t="s">
        <v>1899</v>
      </c>
      <c r="N90" s="21"/>
      <c r="P90" s="21"/>
      <c r="R90" s="21"/>
      <c r="T90" s="21"/>
      <c r="V90" s="21"/>
      <c r="X90" s="21"/>
      <c r="AF90" s="26"/>
      <c r="BB90" s="25">
        <v>6508988</v>
      </c>
    </row>
    <row r="91" spans="1:131">
      <c r="A91" s="22" t="s">
        <v>3858</v>
      </c>
      <c r="M91" s="23" t="s">
        <v>1901</v>
      </c>
      <c r="N91" s="21"/>
      <c r="P91" s="21"/>
      <c r="R91" s="21"/>
      <c r="T91" s="21"/>
      <c r="V91" s="21"/>
      <c r="X91" s="21"/>
      <c r="AF91" s="26"/>
      <c r="BB91" s="25">
        <v>6509234</v>
      </c>
    </row>
    <row r="92" spans="1:131">
      <c r="A92" s="22" t="s">
        <v>3859</v>
      </c>
      <c r="M92" s="23" t="s">
        <v>1903</v>
      </c>
      <c r="N92" s="21"/>
      <c r="P92" s="21"/>
      <c r="R92" s="21"/>
      <c r="T92" s="21"/>
      <c r="V92" s="21"/>
      <c r="X92" s="21"/>
      <c r="AF92" s="26"/>
      <c r="BB92" s="25">
        <v>6509511</v>
      </c>
    </row>
    <row r="93" spans="1:131">
      <c r="A93" s="22" t="s">
        <v>3852</v>
      </c>
      <c r="M93" s="23" t="s">
        <v>1905</v>
      </c>
      <c r="N93" s="21"/>
      <c r="P93" s="21"/>
      <c r="R93" s="21"/>
      <c r="T93" s="21"/>
      <c r="V93" s="21"/>
      <c r="X93" s="21"/>
      <c r="AF93" s="26"/>
      <c r="BB93" s="25">
        <v>6507818</v>
      </c>
    </row>
    <row r="94" spans="1:131">
      <c r="A94" s="22" t="s">
        <v>3930</v>
      </c>
      <c r="M94" s="23" t="s">
        <v>1907</v>
      </c>
      <c r="N94" s="21"/>
      <c r="P94" s="21"/>
      <c r="R94" s="21"/>
      <c r="T94" s="21"/>
      <c r="V94" s="21"/>
      <c r="X94" s="21"/>
      <c r="AF94" s="26"/>
      <c r="BB94" s="25">
        <v>6508555</v>
      </c>
    </row>
    <row r="95" spans="1:131">
      <c r="A95" s="22" t="s">
        <v>3993</v>
      </c>
      <c r="M95" s="23" t="s">
        <v>1909</v>
      </c>
      <c r="N95" s="21"/>
      <c r="P95" s="21"/>
      <c r="R95" s="21"/>
      <c r="T95" s="21"/>
      <c r="V95" s="21"/>
      <c r="X95" s="21"/>
      <c r="AF95" s="26"/>
      <c r="BB95" s="25">
        <v>6509615</v>
      </c>
    </row>
    <row r="96" spans="1:131">
      <c r="A96" s="22" t="s">
        <v>1629</v>
      </c>
      <c r="M96" s="23" t="s">
        <v>1911</v>
      </c>
      <c r="N96" s="21"/>
      <c r="P96" s="21"/>
      <c r="R96" s="21"/>
      <c r="T96" s="21"/>
      <c r="V96" s="21"/>
      <c r="X96" s="21"/>
      <c r="AF96" s="26"/>
      <c r="BB96" s="25">
        <v>6509236</v>
      </c>
    </row>
    <row r="97" spans="1:54">
      <c r="A97" s="22" t="s">
        <v>4019</v>
      </c>
      <c r="M97" s="23" t="s">
        <v>1913</v>
      </c>
      <c r="N97" s="21"/>
      <c r="P97" s="21"/>
      <c r="R97" s="21"/>
      <c r="T97" s="21"/>
      <c r="V97" s="21"/>
      <c r="X97" s="21"/>
      <c r="AF97" s="26"/>
      <c r="BB97" s="25">
        <v>6509557</v>
      </c>
    </row>
    <row r="98" spans="1:54">
      <c r="A98" s="22" t="s">
        <v>1799</v>
      </c>
      <c r="M98" s="23" t="s">
        <v>1339</v>
      </c>
      <c r="N98" s="21"/>
      <c r="P98" s="21"/>
      <c r="R98" s="21"/>
      <c r="T98" s="21"/>
      <c r="V98" s="21"/>
      <c r="X98" s="21"/>
      <c r="AF98" s="26"/>
      <c r="BB98" s="25">
        <v>6508314</v>
      </c>
    </row>
    <row r="99" spans="1:54">
      <c r="A99" s="22" t="s">
        <v>1802</v>
      </c>
      <c r="M99" s="23" t="s">
        <v>1916</v>
      </c>
      <c r="N99" s="21"/>
      <c r="P99" s="21"/>
      <c r="R99" s="21"/>
      <c r="T99" s="21"/>
      <c r="V99" s="21"/>
      <c r="X99" s="21"/>
      <c r="AF99" s="26"/>
      <c r="BB99" s="25">
        <v>6508106</v>
      </c>
    </row>
    <row r="100" spans="1:54">
      <c r="A100" s="22" t="s">
        <v>1804</v>
      </c>
      <c r="M100" s="23" t="s">
        <v>1918</v>
      </c>
      <c r="N100" s="21"/>
      <c r="P100" s="21"/>
      <c r="R100" s="21"/>
      <c r="T100" s="21"/>
      <c r="V100" s="21"/>
      <c r="X100" s="21"/>
      <c r="AF100" s="26"/>
      <c r="BB100" s="25">
        <v>6509979</v>
      </c>
    </row>
    <row r="101" spans="1:54">
      <c r="A101" s="22" t="s">
        <v>3940</v>
      </c>
      <c r="M101" s="23" t="s">
        <v>1920</v>
      </c>
      <c r="N101" s="21"/>
      <c r="P101" s="21"/>
      <c r="R101" s="21"/>
      <c r="T101" s="21"/>
      <c r="V101" s="21"/>
      <c r="X101" s="21"/>
      <c r="AF101" s="26"/>
      <c r="BB101" s="25">
        <v>6507890</v>
      </c>
    </row>
    <row r="102" spans="1:54">
      <c r="A102" s="22" t="s">
        <v>3932</v>
      </c>
      <c r="M102" s="23" t="s">
        <v>1922</v>
      </c>
      <c r="N102" s="21"/>
      <c r="P102" s="21"/>
      <c r="R102" s="21"/>
      <c r="T102" s="21"/>
      <c r="V102" s="21"/>
      <c r="X102" s="21"/>
      <c r="AF102" s="26"/>
      <c r="BB102" s="25">
        <v>6508296</v>
      </c>
    </row>
    <row r="103" spans="1:54">
      <c r="A103" s="22" t="s">
        <v>1409</v>
      </c>
      <c r="M103" s="23" t="s">
        <v>1924</v>
      </c>
      <c r="N103" s="21"/>
      <c r="P103" s="21"/>
      <c r="R103" s="21"/>
      <c r="T103" s="21"/>
      <c r="V103" s="21"/>
      <c r="X103" s="21"/>
      <c r="AF103" s="26"/>
      <c r="BB103" s="25">
        <v>6509003</v>
      </c>
    </row>
    <row r="104" spans="1:54">
      <c r="A104" s="22" t="s">
        <v>3904</v>
      </c>
      <c r="M104" s="23" t="s">
        <v>1926</v>
      </c>
      <c r="N104" s="21"/>
      <c r="P104" s="21"/>
      <c r="R104" s="21"/>
      <c r="T104" s="21"/>
      <c r="V104" s="21"/>
      <c r="X104" s="21"/>
      <c r="AF104" s="26"/>
      <c r="BB104" s="25">
        <v>6508094</v>
      </c>
    </row>
    <row r="105" spans="1:54">
      <c r="A105" s="22" t="s">
        <v>1807</v>
      </c>
      <c r="M105" s="23" t="s">
        <v>1928</v>
      </c>
      <c r="N105" s="21"/>
      <c r="P105" s="21"/>
      <c r="R105" s="21"/>
      <c r="T105" s="21"/>
      <c r="V105" s="21"/>
      <c r="X105" s="21"/>
      <c r="AF105" s="26"/>
      <c r="BB105" s="25">
        <v>6509332</v>
      </c>
    </row>
    <row r="106" spans="1:54">
      <c r="A106" s="22" t="s">
        <v>3843</v>
      </c>
      <c r="M106" s="23" t="s">
        <v>1930</v>
      </c>
      <c r="N106" s="21"/>
      <c r="P106" s="21"/>
      <c r="R106" s="21"/>
      <c r="T106" s="21"/>
      <c r="V106" s="21"/>
      <c r="X106" s="21"/>
      <c r="AF106" s="26"/>
      <c r="BB106" s="25">
        <v>6509627</v>
      </c>
    </row>
    <row r="107" spans="1:54">
      <c r="A107" s="22" t="s">
        <v>3943</v>
      </c>
      <c r="M107" s="23" t="s">
        <v>1932</v>
      </c>
      <c r="N107" s="21"/>
      <c r="P107" s="21"/>
      <c r="R107" s="21"/>
      <c r="T107" s="21"/>
      <c r="V107" s="21"/>
      <c r="X107" s="21"/>
      <c r="AF107" s="26"/>
      <c r="BB107" s="25">
        <v>6509509</v>
      </c>
    </row>
    <row r="108" spans="1:54">
      <c r="A108" s="22" t="s">
        <v>1810</v>
      </c>
      <c r="M108" s="23" t="s">
        <v>1934</v>
      </c>
      <c r="N108" s="21"/>
      <c r="P108" s="21"/>
      <c r="R108" s="21"/>
      <c r="T108" s="21"/>
      <c r="V108" s="21"/>
      <c r="X108" s="21"/>
      <c r="AF108" s="26"/>
      <c r="BB108" s="25">
        <v>6507857</v>
      </c>
    </row>
    <row r="109" spans="1:54">
      <c r="A109" s="22" t="s">
        <v>1815</v>
      </c>
      <c r="M109" s="23" t="s">
        <v>1936</v>
      </c>
      <c r="N109" s="21"/>
      <c r="P109" s="21"/>
      <c r="R109" s="21"/>
      <c r="T109" s="21"/>
      <c r="V109" s="21"/>
      <c r="X109" s="21"/>
      <c r="AF109" s="26"/>
      <c r="BB109" s="25">
        <v>6508103</v>
      </c>
    </row>
    <row r="110" spans="1:54">
      <c r="A110" s="22" t="s">
        <v>3896</v>
      </c>
      <c r="M110" s="23" t="s">
        <v>1938</v>
      </c>
      <c r="N110" s="21"/>
      <c r="P110" s="21"/>
      <c r="R110" s="21"/>
      <c r="T110" s="21"/>
      <c r="V110" s="21"/>
      <c r="X110" s="21"/>
      <c r="AF110" s="26"/>
      <c r="BB110" s="25">
        <v>6509177</v>
      </c>
    </row>
    <row r="111" spans="1:54">
      <c r="A111" s="22" t="s">
        <v>1820</v>
      </c>
      <c r="M111" s="23" t="s">
        <v>1940</v>
      </c>
      <c r="N111" s="21"/>
      <c r="P111" s="21"/>
      <c r="R111" s="21"/>
      <c r="T111" s="21"/>
      <c r="V111" s="21"/>
      <c r="X111" s="21"/>
      <c r="AF111" s="26"/>
      <c r="BB111" s="25">
        <v>6509178</v>
      </c>
    </row>
    <row r="112" spans="1:54">
      <c r="A112" s="22" t="s">
        <v>3827</v>
      </c>
      <c r="M112" s="23" t="s">
        <v>1942</v>
      </c>
      <c r="N112" s="21"/>
      <c r="P112" s="21"/>
      <c r="R112" s="21"/>
      <c r="T112" s="21"/>
      <c r="V112" s="21"/>
      <c r="X112" s="21"/>
      <c r="AF112" s="26"/>
      <c r="BB112" s="25">
        <v>6500277</v>
      </c>
    </row>
    <row r="113" spans="1:54">
      <c r="A113" s="22" t="s">
        <v>3879</v>
      </c>
      <c r="M113" s="23" t="s">
        <v>1944</v>
      </c>
      <c r="N113" s="21"/>
      <c r="P113" s="21"/>
      <c r="R113" s="21"/>
      <c r="T113" s="21"/>
      <c r="V113" s="21"/>
      <c r="X113" s="21"/>
      <c r="AF113" s="26"/>
      <c r="BB113" s="25">
        <v>6509819</v>
      </c>
    </row>
    <row r="114" spans="1:54">
      <c r="A114" s="22" t="s">
        <v>4025</v>
      </c>
      <c r="M114" s="23" t="s">
        <v>1946</v>
      </c>
      <c r="N114" s="21"/>
      <c r="P114" s="21"/>
      <c r="R114" s="21"/>
      <c r="T114" s="21"/>
      <c r="V114" s="21"/>
      <c r="X114" s="21"/>
      <c r="AF114" s="26"/>
      <c r="BB114" s="25">
        <v>6509820</v>
      </c>
    </row>
    <row r="115" spans="1:54">
      <c r="A115" s="22" t="s">
        <v>3856</v>
      </c>
      <c r="M115" s="23" t="s">
        <v>1948</v>
      </c>
      <c r="N115" s="21"/>
      <c r="P115" s="21"/>
      <c r="R115" s="21"/>
      <c r="T115" s="21"/>
      <c r="V115" s="21"/>
      <c r="X115" s="21"/>
      <c r="AF115" s="26"/>
      <c r="BB115" s="25">
        <v>6509821</v>
      </c>
    </row>
    <row r="116" spans="1:54">
      <c r="A116" s="22" t="s">
        <v>3986</v>
      </c>
      <c r="M116" s="23" t="s">
        <v>1950</v>
      </c>
      <c r="N116" s="21"/>
      <c r="P116" s="21"/>
      <c r="R116" s="21"/>
      <c r="T116" s="21"/>
      <c r="V116" s="21"/>
      <c r="X116" s="21"/>
      <c r="AF116" s="26"/>
      <c r="BB116" s="25">
        <v>6509822</v>
      </c>
    </row>
    <row r="117" spans="1:54">
      <c r="A117" s="22" t="s">
        <v>1824</v>
      </c>
      <c r="M117" s="23" t="s">
        <v>1952</v>
      </c>
      <c r="N117" s="21"/>
      <c r="P117" s="21"/>
      <c r="R117" s="21"/>
      <c r="T117" s="21"/>
      <c r="V117" s="21"/>
      <c r="X117" s="21"/>
      <c r="AF117" s="26"/>
      <c r="BB117" s="25">
        <v>6509823</v>
      </c>
    </row>
    <row r="118" spans="1:54">
      <c r="A118" s="22" t="s">
        <v>1827</v>
      </c>
      <c r="M118" s="23" t="s">
        <v>1954</v>
      </c>
      <c r="N118" s="21"/>
      <c r="P118" s="21"/>
      <c r="R118" s="21"/>
      <c r="T118" s="21"/>
      <c r="V118" s="21"/>
      <c r="X118" s="21"/>
      <c r="AF118" s="26"/>
      <c r="BB118" s="25">
        <v>6509824</v>
      </c>
    </row>
    <row r="119" spans="1:54">
      <c r="A119" s="22" t="s">
        <v>1830</v>
      </c>
      <c r="M119" s="23" t="s">
        <v>1956</v>
      </c>
      <c r="N119" s="21"/>
      <c r="P119" s="21"/>
      <c r="R119" s="21"/>
      <c r="T119" s="21"/>
      <c r="V119" s="21"/>
      <c r="X119" s="21"/>
      <c r="AF119" s="26"/>
      <c r="BB119" s="25">
        <v>6509825</v>
      </c>
    </row>
    <row r="120" spans="1:54">
      <c r="A120" s="22" t="s">
        <v>1834</v>
      </c>
      <c r="M120" s="23" t="s">
        <v>1958</v>
      </c>
      <c r="N120" s="21"/>
      <c r="P120" s="21"/>
      <c r="R120" s="21"/>
      <c r="T120" s="21"/>
      <c r="V120" s="21"/>
      <c r="X120" s="21"/>
      <c r="AF120" s="26"/>
      <c r="BB120" s="25">
        <v>6509826</v>
      </c>
    </row>
    <row r="121" spans="1:54">
      <c r="A121" s="22" t="s">
        <v>1838</v>
      </c>
      <c r="M121" s="23" t="s">
        <v>1960</v>
      </c>
      <c r="N121" s="21"/>
      <c r="P121" s="21"/>
      <c r="R121" s="21"/>
      <c r="T121" s="21"/>
      <c r="V121" s="21"/>
      <c r="X121" s="21"/>
      <c r="AF121" s="26"/>
      <c r="BB121" s="25">
        <v>6509827</v>
      </c>
    </row>
    <row r="122" spans="1:54">
      <c r="A122" s="22" t="s">
        <v>1841</v>
      </c>
      <c r="M122" s="23" t="s">
        <v>1961</v>
      </c>
      <c r="N122" s="21"/>
      <c r="P122" s="21"/>
      <c r="R122" s="21"/>
      <c r="T122" s="21"/>
      <c r="V122" s="21"/>
      <c r="X122" s="21"/>
      <c r="AF122" s="26"/>
      <c r="BB122" s="25">
        <v>6509612</v>
      </c>
    </row>
    <row r="123" spans="1:54">
      <c r="A123" s="22" t="s">
        <v>4014</v>
      </c>
      <c r="M123" s="23" t="s">
        <v>1963</v>
      </c>
      <c r="N123" s="21"/>
      <c r="P123" s="21"/>
      <c r="R123" s="21"/>
      <c r="T123" s="21"/>
      <c r="V123" s="21"/>
      <c r="X123" s="21"/>
      <c r="AF123" s="26"/>
      <c r="BB123" s="25">
        <v>6507814</v>
      </c>
    </row>
    <row r="124" spans="1:54">
      <c r="A124" s="22" t="s">
        <v>3924</v>
      </c>
      <c r="M124" s="23" t="s">
        <v>1965</v>
      </c>
      <c r="N124" s="21"/>
      <c r="P124" s="21"/>
      <c r="R124" s="21"/>
      <c r="T124" s="21"/>
      <c r="V124" s="21"/>
      <c r="X124" s="21"/>
      <c r="AF124" s="26"/>
      <c r="BB124" s="25">
        <v>6509090</v>
      </c>
    </row>
    <row r="125" spans="1:54">
      <c r="A125" s="22" t="s">
        <v>3862</v>
      </c>
      <c r="M125" s="23" t="s">
        <v>1967</v>
      </c>
      <c r="N125" s="21"/>
      <c r="P125" s="21"/>
      <c r="R125" s="21"/>
      <c r="T125" s="21"/>
      <c r="V125" s="21"/>
      <c r="X125" s="21"/>
      <c r="AF125" s="26"/>
      <c r="BB125" s="25">
        <v>6509215</v>
      </c>
    </row>
    <row r="126" spans="1:54">
      <c r="A126" s="22" t="s">
        <v>3979</v>
      </c>
      <c r="M126" s="23" t="s">
        <v>1969</v>
      </c>
      <c r="N126" s="21"/>
      <c r="P126" s="21"/>
      <c r="R126" s="21"/>
      <c r="T126" s="21"/>
      <c r="V126" s="21"/>
      <c r="X126" s="21"/>
      <c r="AF126" s="26"/>
      <c r="BB126" s="25">
        <v>6508071</v>
      </c>
    </row>
    <row r="127" spans="1:54">
      <c r="A127" s="22" t="s">
        <v>4006</v>
      </c>
      <c r="M127" s="23" t="s">
        <v>1971</v>
      </c>
      <c r="N127" s="21"/>
      <c r="P127" s="21"/>
      <c r="R127" s="21"/>
      <c r="T127" s="21"/>
      <c r="V127" s="21"/>
      <c r="X127" s="21"/>
      <c r="AF127" s="26"/>
      <c r="BB127" s="25">
        <v>6509095</v>
      </c>
    </row>
    <row r="128" spans="1:54">
      <c r="A128" s="22" t="s">
        <v>4009</v>
      </c>
      <c r="M128" s="23" t="s">
        <v>1973</v>
      </c>
      <c r="N128" s="21"/>
      <c r="P128" s="21"/>
      <c r="R128" s="21"/>
      <c r="T128" s="21"/>
      <c r="V128" s="21"/>
      <c r="X128" s="21"/>
      <c r="AF128" s="26"/>
      <c r="BB128" s="25">
        <v>6509490</v>
      </c>
    </row>
    <row r="129" spans="1:54">
      <c r="A129" s="22" t="s">
        <v>3834</v>
      </c>
      <c r="M129" s="23" t="s">
        <v>1975</v>
      </c>
      <c r="N129" s="21"/>
      <c r="P129" s="21"/>
      <c r="R129" s="21"/>
      <c r="T129" s="21"/>
      <c r="V129" s="21"/>
      <c r="X129" s="21"/>
      <c r="AF129" s="26"/>
      <c r="BB129" s="25">
        <v>6500542</v>
      </c>
    </row>
    <row r="130" spans="1:54">
      <c r="A130" s="22" t="s">
        <v>1844</v>
      </c>
      <c r="M130" s="23" t="s">
        <v>1977</v>
      </c>
      <c r="N130" s="21"/>
      <c r="P130" s="21"/>
      <c r="R130" s="21"/>
      <c r="T130" s="21"/>
      <c r="V130" s="21"/>
      <c r="X130" s="21"/>
      <c r="AF130" s="26"/>
      <c r="BB130" s="25">
        <v>6508291</v>
      </c>
    </row>
    <row r="131" spans="1:54">
      <c r="A131" s="22" t="s">
        <v>1848</v>
      </c>
      <c r="M131" s="23" t="s">
        <v>1979</v>
      </c>
      <c r="N131" s="21"/>
      <c r="P131" s="21"/>
      <c r="R131" s="21"/>
      <c r="T131" s="21"/>
      <c r="V131" s="21"/>
      <c r="X131" s="21"/>
      <c r="AF131" s="26"/>
      <c r="BB131" s="25">
        <v>6508292</v>
      </c>
    </row>
    <row r="132" spans="1:54">
      <c r="A132" s="22" t="s">
        <v>3865</v>
      </c>
      <c r="M132" s="23" t="s">
        <v>1981</v>
      </c>
      <c r="N132" s="21"/>
      <c r="P132" s="21"/>
      <c r="R132" s="21"/>
      <c r="T132" s="21"/>
      <c r="V132" s="21"/>
      <c r="X132" s="21"/>
      <c r="AF132" s="26"/>
      <c r="BB132" s="25">
        <v>6509507</v>
      </c>
    </row>
    <row r="133" spans="1:54">
      <c r="A133" s="22" t="s">
        <v>3973</v>
      </c>
      <c r="M133" s="23" t="s">
        <v>1983</v>
      </c>
      <c r="N133" s="21"/>
      <c r="P133" s="21"/>
      <c r="R133" s="21"/>
      <c r="T133" s="21"/>
      <c r="V133" s="21"/>
      <c r="X133" s="21"/>
      <c r="AF133" s="26"/>
      <c r="BB133" s="25">
        <v>6504457</v>
      </c>
    </row>
    <row r="134" spans="1:54">
      <c r="A134" s="22" t="s">
        <v>3970</v>
      </c>
      <c r="M134" s="23" t="s">
        <v>1985</v>
      </c>
      <c r="N134" s="21"/>
      <c r="P134" s="21"/>
      <c r="R134" s="21"/>
      <c r="T134" s="21"/>
      <c r="V134" s="21"/>
      <c r="X134" s="21"/>
      <c r="AF134" s="26"/>
      <c r="BB134" s="25">
        <v>6509508</v>
      </c>
    </row>
    <row r="135" spans="1:54">
      <c r="A135" s="22" t="s">
        <v>1851</v>
      </c>
      <c r="M135" s="23" t="s">
        <v>1987</v>
      </c>
      <c r="N135" s="21"/>
      <c r="P135" s="21"/>
      <c r="R135" s="21"/>
      <c r="T135" s="21"/>
      <c r="V135" s="21"/>
      <c r="X135" s="21"/>
      <c r="AF135" s="26"/>
      <c r="BB135" s="25">
        <v>6504791</v>
      </c>
    </row>
    <row r="136" spans="1:54">
      <c r="A136" s="22" t="s">
        <v>3829</v>
      </c>
      <c r="M136" s="23" t="s">
        <v>1989</v>
      </c>
      <c r="N136" s="21"/>
      <c r="P136" s="21"/>
      <c r="R136" s="21"/>
      <c r="T136" s="21"/>
      <c r="V136" s="21"/>
      <c r="X136" s="21"/>
      <c r="AF136" s="26"/>
      <c r="BB136" s="25">
        <v>6500566</v>
      </c>
    </row>
    <row r="137" spans="1:54">
      <c r="A137" s="22" t="s">
        <v>1854</v>
      </c>
      <c r="M137" s="23" t="s">
        <v>1991</v>
      </c>
      <c r="N137" s="21"/>
      <c r="P137" s="21"/>
      <c r="R137" s="21"/>
      <c r="T137" s="21"/>
      <c r="V137" s="21"/>
      <c r="X137" s="21"/>
      <c r="AF137" s="26"/>
      <c r="BB137" s="25">
        <v>6510484</v>
      </c>
    </row>
    <row r="138" spans="1:54">
      <c r="A138" s="22" t="s">
        <v>3988</v>
      </c>
      <c r="M138" s="23" t="s">
        <v>1993</v>
      </c>
      <c r="N138" s="21"/>
      <c r="P138" s="21"/>
      <c r="R138" s="21"/>
      <c r="T138" s="21"/>
      <c r="V138" s="21"/>
      <c r="X138" s="21"/>
      <c r="AF138" s="26"/>
      <c r="BB138" s="25">
        <v>6510485</v>
      </c>
    </row>
    <row r="139" spans="1:54">
      <c r="A139" s="22" t="s">
        <v>3903</v>
      </c>
      <c r="M139" s="23" t="s">
        <v>1995</v>
      </c>
      <c r="N139" s="21"/>
      <c r="P139" s="21"/>
      <c r="R139" s="21"/>
      <c r="T139" s="21"/>
      <c r="V139" s="21"/>
      <c r="X139" s="21"/>
      <c r="AF139" s="26"/>
      <c r="BB139" s="25">
        <v>6510486</v>
      </c>
    </row>
    <row r="140" spans="1:54">
      <c r="A140" s="22" t="s">
        <v>3902</v>
      </c>
      <c r="M140" s="23" t="s">
        <v>1996</v>
      </c>
      <c r="N140" s="21"/>
      <c r="P140" s="21"/>
      <c r="R140" s="21"/>
      <c r="T140" s="21"/>
      <c r="V140" s="21"/>
      <c r="X140" s="21"/>
      <c r="AF140" s="26"/>
      <c r="BB140" s="25">
        <v>6508957</v>
      </c>
    </row>
    <row r="141" spans="1:54">
      <c r="A141" s="22" t="s">
        <v>1857</v>
      </c>
      <c r="M141" s="23" t="s">
        <v>1998</v>
      </c>
      <c r="N141" s="21"/>
      <c r="P141" s="21"/>
      <c r="R141" s="21"/>
      <c r="T141" s="21"/>
      <c r="V141" s="21"/>
      <c r="X141" s="21"/>
      <c r="AF141" s="26"/>
      <c r="BB141" s="25">
        <v>6510401</v>
      </c>
    </row>
    <row r="142" spans="1:54">
      <c r="A142" s="22" t="s">
        <v>3939</v>
      </c>
      <c r="M142" s="23" t="s">
        <v>2000</v>
      </c>
      <c r="N142" s="21"/>
      <c r="P142" s="21"/>
      <c r="R142" s="21"/>
      <c r="T142" s="21"/>
      <c r="V142" s="21"/>
      <c r="X142" s="21"/>
      <c r="AF142" s="26"/>
      <c r="BB142" s="25">
        <v>6510406</v>
      </c>
    </row>
    <row r="143" spans="1:54">
      <c r="A143" s="22" t="s">
        <v>3946</v>
      </c>
      <c r="M143" s="23" t="s">
        <v>2002</v>
      </c>
      <c r="N143" s="21"/>
      <c r="P143" s="21"/>
      <c r="R143" s="21"/>
      <c r="T143" s="21"/>
      <c r="V143" s="21"/>
      <c r="X143" s="21"/>
      <c r="AF143" s="26"/>
      <c r="BB143" s="25">
        <v>6510413</v>
      </c>
    </row>
    <row r="144" spans="1:54">
      <c r="A144" s="22" t="s">
        <v>1861</v>
      </c>
      <c r="M144" s="23" t="s">
        <v>2003</v>
      </c>
      <c r="N144" s="21"/>
      <c r="P144" s="21"/>
      <c r="R144" s="21"/>
      <c r="T144" s="21"/>
      <c r="V144" s="21"/>
      <c r="X144" s="21"/>
      <c r="AF144" s="26"/>
      <c r="BB144" s="25">
        <v>6508297</v>
      </c>
    </row>
    <row r="145" spans="1:54">
      <c r="A145" s="22" t="s">
        <v>3835</v>
      </c>
      <c r="M145" s="23" t="s">
        <v>2005</v>
      </c>
      <c r="N145" s="21"/>
      <c r="P145" s="21"/>
      <c r="R145" s="21"/>
      <c r="T145" s="21"/>
      <c r="V145" s="21"/>
      <c r="X145" s="21"/>
      <c r="AF145" s="26"/>
      <c r="BB145" s="25">
        <v>6509624</v>
      </c>
    </row>
    <row r="146" spans="1:54">
      <c r="A146" s="22" t="s">
        <v>1866</v>
      </c>
      <c r="M146" s="23" t="s">
        <v>2007</v>
      </c>
      <c r="N146" s="21"/>
      <c r="P146" s="21"/>
      <c r="R146" s="21"/>
      <c r="T146" s="21"/>
      <c r="V146" s="21"/>
      <c r="X146" s="21"/>
      <c r="AF146" s="26"/>
      <c r="BB146" s="25">
        <v>6505185</v>
      </c>
    </row>
    <row r="147" spans="1:54">
      <c r="A147" s="22" t="s">
        <v>3826</v>
      </c>
      <c r="M147" s="23" t="s">
        <v>2009</v>
      </c>
      <c r="N147" s="21"/>
      <c r="P147" s="21"/>
      <c r="R147" s="21"/>
      <c r="T147" s="21"/>
      <c r="V147" s="21"/>
      <c r="X147" s="21"/>
      <c r="AF147" s="26"/>
      <c r="BB147" s="25">
        <v>6509890</v>
      </c>
    </row>
    <row r="148" spans="1:54">
      <c r="A148" s="22" t="s">
        <v>3847</v>
      </c>
      <c r="M148" s="23" t="s">
        <v>2011</v>
      </c>
      <c r="N148" s="21"/>
      <c r="P148" s="21"/>
      <c r="R148" s="21"/>
      <c r="T148" s="21"/>
      <c r="V148" s="21"/>
      <c r="X148" s="21"/>
      <c r="AF148" s="26"/>
      <c r="BB148" s="25">
        <v>6509891</v>
      </c>
    </row>
    <row r="149" spans="1:54">
      <c r="A149" s="22" t="s">
        <v>3975</v>
      </c>
      <c r="M149" s="23" t="s">
        <v>2012</v>
      </c>
      <c r="N149" s="21"/>
      <c r="P149" s="21"/>
      <c r="R149" s="21"/>
      <c r="T149" s="21"/>
      <c r="V149" s="21"/>
      <c r="X149" s="21"/>
      <c r="AF149" s="26"/>
      <c r="BB149" s="25">
        <v>6509892</v>
      </c>
    </row>
    <row r="150" spans="1:54">
      <c r="A150" s="22" t="s">
        <v>3915</v>
      </c>
      <c r="M150" s="23" t="s">
        <v>2014</v>
      </c>
      <c r="N150" s="21"/>
      <c r="P150" s="21"/>
      <c r="R150" s="21"/>
      <c r="T150" s="21"/>
      <c r="V150" s="21"/>
      <c r="X150" s="21"/>
      <c r="AF150" s="26"/>
      <c r="BB150" s="25">
        <v>6509894</v>
      </c>
    </row>
    <row r="151" spans="1:54">
      <c r="A151" s="22" t="s">
        <v>1868</v>
      </c>
      <c r="M151" s="23" t="s">
        <v>2016</v>
      </c>
      <c r="N151" s="21"/>
      <c r="P151" s="21"/>
      <c r="R151" s="21"/>
      <c r="T151" s="21"/>
      <c r="V151" s="21"/>
      <c r="X151" s="21"/>
      <c r="AF151" s="26"/>
      <c r="BB151" s="25">
        <v>6509895</v>
      </c>
    </row>
    <row r="152" spans="1:54">
      <c r="A152" s="22" t="s">
        <v>1870</v>
      </c>
      <c r="M152" s="23" t="s">
        <v>2018</v>
      </c>
      <c r="N152" s="21"/>
      <c r="P152" s="21"/>
      <c r="R152" s="21"/>
      <c r="T152" s="21"/>
      <c r="V152" s="21"/>
      <c r="X152" s="21"/>
      <c r="AF152" s="26"/>
      <c r="BB152" s="25">
        <v>6509896</v>
      </c>
    </row>
    <row r="153" spans="1:54">
      <c r="A153" s="22" t="s">
        <v>1872</v>
      </c>
      <c r="M153" s="23" t="s">
        <v>2020</v>
      </c>
      <c r="N153" s="21"/>
      <c r="P153" s="21"/>
      <c r="R153" s="21"/>
      <c r="T153" s="21"/>
      <c r="V153" s="21"/>
      <c r="X153" s="21"/>
      <c r="AF153" s="26"/>
      <c r="BB153" s="25">
        <v>6509897</v>
      </c>
    </row>
    <row r="154" spans="1:54">
      <c r="A154" s="22" t="s">
        <v>3974</v>
      </c>
      <c r="M154" s="23" t="s">
        <v>2022</v>
      </c>
      <c r="N154" s="21"/>
      <c r="P154" s="21"/>
      <c r="R154" s="21"/>
      <c r="T154" s="21"/>
      <c r="V154" s="21"/>
      <c r="X154" s="21"/>
      <c r="AF154" s="26"/>
      <c r="BB154" s="25">
        <v>6509898</v>
      </c>
    </row>
    <row r="155" spans="1:54">
      <c r="A155" s="22" t="s">
        <v>1874</v>
      </c>
      <c r="M155" s="23" t="s">
        <v>2024</v>
      </c>
      <c r="N155" s="21"/>
      <c r="P155" s="21"/>
      <c r="R155" s="21"/>
      <c r="T155" s="21"/>
      <c r="V155" s="21"/>
      <c r="X155" s="21"/>
      <c r="AF155" s="26"/>
      <c r="BB155" s="25">
        <v>6509899</v>
      </c>
    </row>
    <row r="156" spans="1:54">
      <c r="A156" s="22" t="s">
        <v>3850</v>
      </c>
      <c r="M156" s="23" t="s">
        <v>2026</v>
      </c>
      <c r="N156" s="21"/>
      <c r="P156" s="21"/>
      <c r="R156" s="21"/>
      <c r="T156" s="21"/>
      <c r="V156" s="21"/>
      <c r="X156" s="21"/>
      <c r="AF156" s="26"/>
      <c r="BB156" s="25">
        <v>6509900</v>
      </c>
    </row>
    <row r="157" spans="1:54">
      <c r="A157" s="22" t="s">
        <v>1876</v>
      </c>
      <c r="M157" s="23" t="s">
        <v>2028</v>
      </c>
      <c r="N157" s="21"/>
      <c r="P157" s="21"/>
      <c r="R157" s="21"/>
      <c r="T157" s="21"/>
      <c r="V157" s="21"/>
      <c r="X157" s="21"/>
      <c r="AF157" s="26"/>
      <c r="BB157" s="25">
        <v>6509901</v>
      </c>
    </row>
    <row r="158" spans="1:54">
      <c r="A158" s="22" t="s">
        <v>1878</v>
      </c>
      <c r="M158" s="23" t="s">
        <v>2030</v>
      </c>
      <c r="N158" s="21"/>
      <c r="P158" s="21"/>
      <c r="R158" s="21"/>
      <c r="T158" s="21"/>
      <c r="V158" s="21"/>
      <c r="X158" s="21"/>
      <c r="AF158" s="26"/>
      <c r="BB158" s="25">
        <v>6509902</v>
      </c>
    </row>
    <row r="159" spans="1:54">
      <c r="A159" s="22" t="s">
        <v>1880</v>
      </c>
      <c r="M159" s="23" t="s">
        <v>2032</v>
      </c>
      <c r="N159" s="21"/>
      <c r="P159" s="21"/>
      <c r="R159" s="21"/>
      <c r="T159" s="21"/>
      <c r="V159" s="21"/>
      <c r="X159" s="21"/>
      <c r="AF159" s="26"/>
      <c r="BB159" s="25">
        <v>6509123</v>
      </c>
    </row>
    <row r="160" spans="1:54">
      <c r="A160" s="22" t="s">
        <v>3937</v>
      </c>
      <c r="M160" s="23" t="s">
        <v>2034</v>
      </c>
      <c r="N160" s="21"/>
      <c r="P160" s="21"/>
      <c r="R160" s="21"/>
      <c r="T160" s="21"/>
      <c r="V160" s="21"/>
      <c r="X160" s="21"/>
      <c r="AF160" s="26"/>
      <c r="BB160" s="25">
        <v>6508344</v>
      </c>
    </row>
    <row r="161" spans="1:54">
      <c r="A161" s="22" t="s">
        <v>3995</v>
      </c>
      <c r="M161" s="23" t="s">
        <v>2036</v>
      </c>
      <c r="N161" s="21"/>
      <c r="P161" s="21"/>
      <c r="R161" s="21"/>
      <c r="T161" s="21"/>
      <c r="V161" s="21"/>
      <c r="X161" s="21"/>
      <c r="AF161" s="26"/>
      <c r="BB161" s="25">
        <v>6508345</v>
      </c>
    </row>
    <row r="162" spans="1:54">
      <c r="A162" s="22" t="s">
        <v>1882</v>
      </c>
      <c r="M162" s="23" t="s">
        <v>2038</v>
      </c>
      <c r="N162" s="21"/>
      <c r="P162" s="21"/>
      <c r="R162" s="21"/>
      <c r="T162" s="21"/>
      <c r="V162" s="21"/>
      <c r="X162" s="21"/>
      <c r="AF162" s="26"/>
      <c r="BB162" s="25">
        <v>6508346</v>
      </c>
    </row>
    <row r="163" spans="1:54">
      <c r="A163" s="22" t="s">
        <v>3853</v>
      </c>
      <c r="M163" s="23" t="s">
        <v>2040</v>
      </c>
      <c r="N163" s="21"/>
      <c r="P163" s="21"/>
      <c r="R163" s="21"/>
      <c r="T163" s="21"/>
      <c r="V163" s="21"/>
      <c r="X163" s="21"/>
      <c r="AF163" s="26"/>
      <c r="BB163" s="25">
        <v>6509238</v>
      </c>
    </row>
    <row r="164" spans="1:54">
      <c r="A164" s="22" t="s">
        <v>3948</v>
      </c>
      <c r="M164" s="23" t="s">
        <v>2042</v>
      </c>
      <c r="N164" s="21"/>
      <c r="P164" s="21"/>
      <c r="R164" s="21"/>
      <c r="T164" s="21"/>
      <c r="V164" s="21"/>
      <c r="X164" s="21"/>
      <c r="AF164" s="26"/>
      <c r="BB164" s="25">
        <v>6509524</v>
      </c>
    </row>
    <row r="165" spans="1:54">
      <c r="A165" s="22" t="s">
        <v>1884</v>
      </c>
      <c r="M165" s="23" t="s">
        <v>2044</v>
      </c>
      <c r="N165" s="21"/>
      <c r="P165" s="21"/>
      <c r="R165" s="21"/>
      <c r="T165" s="21"/>
      <c r="V165" s="21"/>
      <c r="X165" s="21"/>
      <c r="AF165" s="26"/>
      <c r="BB165" s="25">
        <v>6509526</v>
      </c>
    </row>
    <row r="166" spans="1:54">
      <c r="A166" s="22" t="s">
        <v>3836</v>
      </c>
      <c r="M166" s="23" t="s">
        <v>2046</v>
      </c>
      <c r="N166" s="21"/>
      <c r="P166" s="21"/>
      <c r="R166" s="21"/>
      <c r="T166" s="21"/>
      <c r="V166" s="21"/>
      <c r="X166" s="21"/>
      <c r="AF166" s="26"/>
      <c r="BB166" s="25">
        <v>6510842</v>
      </c>
    </row>
    <row r="167" spans="1:54">
      <c r="A167" s="22" t="s">
        <v>3909</v>
      </c>
      <c r="M167" s="23" t="s">
        <v>2048</v>
      </c>
      <c r="N167" s="21"/>
      <c r="P167" s="21"/>
      <c r="R167" s="21"/>
      <c r="T167" s="21"/>
      <c r="V167" s="21"/>
      <c r="X167" s="21"/>
      <c r="AF167" s="26"/>
      <c r="BB167" s="25">
        <v>6510843</v>
      </c>
    </row>
    <row r="168" spans="1:54">
      <c r="A168" s="22" t="s">
        <v>1886</v>
      </c>
      <c r="M168" s="23" t="s">
        <v>2050</v>
      </c>
      <c r="N168" s="21"/>
      <c r="P168" s="21"/>
      <c r="R168" s="21"/>
      <c r="T168" s="21"/>
      <c r="V168" s="21"/>
      <c r="X168" s="21"/>
      <c r="AF168" s="26"/>
      <c r="BB168" s="25">
        <v>6510845</v>
      </c>
    </row>
    <row r="169" spans="1:54">
      <c r="A169" s="22" t="s">
        <v>1888</v>
      </c>
      <c r="M169" s="23" t="s">
        <v>2051</v>
      </c>
      <c r="N169" s="21"/>
      <c r="P169" s="21"/>
      <c r="R169" s="21"/>
      <c r="T169" s="21"/>
      <c r="V169" s="21"/>
      <c r="X169" s="21"/>
      <c r="AF169" s="26"/>
      <c r="BB169" s="25">
        <v>6510846</v>
      </c>
    </row>
    <row r="170" spans="1:54">
      <c r="A170" s="22" t="s">
        <v>1890</v>
      </c>
      <c r="M170" s="23" t="s">
        <v>2052</v>
      </c>
      <c r="N170" s="21"/>
      <c r="P170" s="21"/>
      <c r="R170" s="21"/>
      <c r="T170" s="21"/>
      <c r="V170" s="21"/>
      <c r="X170" s="21"/>
      <c r="AF170" s="26"/>
      <c r="BB170" s="25">
        <v>6510848</v>
      </c>
    </row>
    <row r="171" spans="1:54">
      <c r="A171" s="22" t="s">
        <v>1892</v>
      </c>
      <c r="M171" s="23" t="s">
        <v>2053</v>
      </c>
      <c r="N171" s="21"/>
      <c r="P171" s="21"/>
      <c r="R171" s="21"/>
      <c r="T171" s="21"/>
      <c r="V171" s="21"/>
      <c r="X171" s="21"/>
      <c r="AF171" s="26"/>
      <c r="BB171" s="25">
        <v>6510849</v>
      </c>
    </row>
    <row r="172" spans="1:54">
      <c r="A172" s="22" t="s">
        <v>3910</v>
      </c>
      <c r="M172" s="23" t="s">
        <v>2054</v>
      </c>
      <c r="N172" s="21"/>
      <c r="P172" s="21"/>
      <c r="R172" s="21"/>
      <c r="T172" s="21"/>
      <c r="V172" s="21"/>
      <c r="X172" s="21"/>
      <c r="BB172" s="25">
        <v>6510850</v>
      </c>
    </row>
    <row r="173" spans="1:54">
      <c r="A173" s="22" t="s">
        <v>3898</v>
      </c>
      <c r="M173" s="23" t="s">
        <v>2055</v>
      </c>
      <c r="N173" s="21"/>
      <c r="P173" s="21"/>
      <c r="R173" s="21"/>
      <c r="T173" s="21"/>
      <c r="V173" s="21"/>
      <c r="X173" s="21"/>
      <c r="BB173" s="25">
        <v>6510851</v>
      </c>
    </row>
    <row r="174" spans="1:54">
      <c r="A174" s="22" t="s">
        <v>3959</v>
      </c>
      <c r="M174" s="23" t="s">
        <v>2056</v>
      </c>
      <c r="N174" s="21"/>
      <c r="P174" s="21"/>
      <c r="R174" s="21"/>
      <c r="T174" s="21"/>
      <c r="V174" s="21"/>
      <c r="X174" s="21"/>
      <c r="BB174" s="25">
        <v>6510853</v>
      </c>
    </row>
    <row r="175" spans="1:54">
      <c r="A175" s="22" t="s">
        <v>3989</v>
      </c>
      <c r="M175" s="23" t="s">
        <v>2057</v>
      </c>
      <c r="N175" s="21"/>
      <c r="P175" s="21"/>
      <c r="R175" s="21"/>
      <c r="T175" s="21"/>
      <c r="V175" s="21"/>
      <c r="X175" s="21"/>
      <c r="BB175" s="25">
        <v>6510854</v>
      </c>
    </row>
    <row r="176" spans="1:54">
      <c r="A176" s="22" t="s">
        <v>3980</v>
      </c>
      <c r="M176" s="23" t="s">
        <v>2058</v>
      </c>
      <c r="N176" s="21"/>
      <c r="P176" s="21"/>
      <c r="R176" s="21"/>
      <c r="T176" s="21"/>
      <c r="V176" s="21"/>
      <c r="X176" s="21"/>
      <c r="BB176" s="25">
        <v>6507945</v>
      </c>
    </row>
    <row r="177" spans="1:54">
      <c r="A177" s="22" t="s">
        <v>3950</v>
      </c>
      <c r="M177" s="23" t="s">
        <v>2059</v>
      </c>
      <c r="N177" s="21"/>
      <c r="P177" s="21"/>
      <c r="R177" s="21"/>
      <c r="T177" s="21"/>
      <c r="V177" s="21"/>
      <c r="X177" s="21"/>
      <c r="BB177" s="25">
        <v>6510777</v>
      </c>
    </row>
    <row r="178" spans="1:54">
      <c r="A178" s="22" t="s">
        <v>3965</v>
      </c>
      <c r="M178" s="23" t="s">
        <v>2060</v>
      </c>
      <c r="N178" s="21"/>
      <c r="P178" s="21"/>
      <c r="R178" s="21"/>
      <c r="T178" s="21"/>
      <c r="V178" s="21"/>
      <c r="X178" s="21"/>
      <c r="BB178" s="25">
        <v>6510778</v>
      </c>
    </row>
    <row r="179" spans="1:54">
      <c r="A179" s="22" t="s">
        <v>3822</v>
      </c>
      <c r="M179" s="23" t="s">
        <v>2061</v>
      </c>
      <c r="N179" s="21"/>
      <c r="P179" s="21"/>
      <c r="R179" s="21"/>
      <c r="T179" s="21"/>
      <c r="V179" s="21"/>
      <c r="X179" s="21"/>
      <c r="BB179" s="25">
        <v>6510779</v>
      </c>
    </row>
    <row r="180" spans="1:54">
      <c r="A180" s="22" t="s">
        <v>1894</v>
      </c>
      <c r="M180" s="23" t="s">
        <v>2062</v>
      </c>
      <c r="N180" s="21"/>
      <c r="P180" s="21"/>
      <c r="R180" s="21"/>
      <c r="T180" s="21"/>
      <c r="V180" s="21"/>
      <c r="X180" s="21"/>
      <c r="BB180" s="25">
        <v>6510783</v>
      </c>
    </row>
    <row r="181" spans="1:54">
      <c r="A181" s="22" t="s">
        <v>1896</v>
      </c>
      <c r="M181" s="23" t="s">
        <v>2063</v>
      </c>
      <c r="N181" s="21"/>
      <c r="P181" s="21"/>
      <c r="R181" s="21"/>
      <c r="T181" s="21"/>
      <c r="V181" s="21"/>
      <c r="X181" s="21"/>
      <c r="BB181" s="25">
        <v>6509797</v>
      </c>
    </row>
    <row r="182" spans="1:54">
      <c r="A182" s="22" t="s">
        <v>3983</v>
      </c>
      <c r="M182" s="23" t="s">
        <v>2064</v>
      </c>
      <c r="N182" s="21"/>
      <c r="P182" s="21"/>
      <c r="R182" s="21"/>
      <c r="T182" s="21"/>
      <c r="V182" s="21"/>
      <c r="X182" s="21"/>
      <c r="BB182" s="25">
        <v>6509792</v>
      </c>
    </row>
    <row r="183" spans="1:54">
      <c r="A183" s="22" t="s">
        <v>1898</v>
      </c>
      <c r="M183" s="23" t="s">
        <v>2065</v>
      </c>
      <c r="N183" s="21"/>
      <c r="P183" s="21"/>
      <c r="R183" s="21"/>
      <c r="T183" s="21"/>
      <c r="V183" s="21"/>
      <c r="X183" s="21"/>
      <c r="BB183" s="25">
        <v>6508802</v>
      </c>
    </row>
    <row r="184" spans="1:54">
      <c r="A184" s="22" t="s">
        <v>3907</v>
      </c>
      <c r="M184" s="23" t="s">
        <v>2066</v>
      </c>
      <c r="N184" s="21"/>
      <c r="P184" s="21"/>
      <c r="R184" s="21"/>
      <c r="T184" s="21"/>
      <c r="V184" s="21"/>
      <c r="X184" s="21"/>
      <c r="BB184" s="25">
        <v>6508807</v>
      </c>
    </row>
    <row r="185" spans="1:54">
      <c r="A185" s="22" t="s">
        <v>1900</v>
      </c>
      <c r="M185" s="23" t="s">
        <v>2067</v>
      </c>
      <c r="N185" s="21"/>
      <c r="P185" s="21"/>
      <c r="R185" s="21"/>
      <c r="T185" s="21"/>
      <c r="V185" s="21"/>
      <c r="X185" s="21"/>
      <c r="BB185" s="25">
        <v>6509618</v>
      </c>
    </row>
    <row r="186" spans="1:54">
      <c r="A186" s="22" t="s">
        <v>1902</v>
      </c>
      <c r="M186" s="23" t="s">
        <v>2068</v>
      </c>
      <c r="N186" s="21"/>
      <c r="P186" s="21"/>
      <c r="R186" s="21"/>
      <c r="T186" s="21"/>
      <c r="V186" s="21"/>
      <c r="X186" s="21"/>
      <c r="BB186" s="25">
        <v>6508985</v>
      </c>
    </row>
    <row r="187" spans="1:54">
      <c r="A187" s="22" t="s">
        <v>1904</v>
      </c>
      <c r="M187" s="23" t="s">
        <v>2069</v>
      </c>
      <c r="N187" s="21"/>
      <c r="P187" s="21"/>
      <c r="R187" s="21"/>
      <c r="T187" s="21"/>
      <c r="V187" s="21"/>
      <c r="X187" s="21"/>
      <c r="BB187" s="25">
        <v>6509132</v>
      </c>
    </row>
    <row r="188" spans="1:54">
      <c r="A188" s="22" t="s">
        <v>1906</v>
      </c>
      <c r="M188" s="23" t="s">
        <v>2070</v>
      </c>
      <c r="N188" s="21"/>
      <c r="P188" s="21"/>
      <c r="R188" s="21"/>
      <c r="T188" s="21"/>
      <c r="V188" s="21"/>
      <c r="X188" s="21"/>
      <c r="BB188" s="25">
        <v>6509510</v>
      </c>
    </row>
    <row r="189" spans="1:54">
      <c r="A189" s="22" t="s">
        <v>3928</v>
      </c>
      <c r="M189" s="23" t="s">
        <v>2071</v>
      </c>
      <c r="N189" s="21"/>
      <c r="P189" s="21"/>
      <c r="R189" s="21"/>
      <c r="T189" s="21"/>
      <c r="V189" s="21"/>
      <c r="X189" s="21"/>
      <c r="BB189" s="25">
        <v>6505060</v>
      </c>
    </row>
    <row r="190" spans="1:54">
      <c r="A190" s="22" t="s">
        <v>3968</v>
      </c>
      <c r="M190" s="23" t="s">
        <v>2072</v>
      </c>
      <c r="N190" s="21"/>
      <c r="P190" s="21"/>
      <c r="R190" s="21"/>
      <c r="T190" s="21"/>
      <c r="V190" s="21"/>
      <c r="X190" s="21"/>
      <c r="BB190" s="25">
        <v>6509806</v>
      </c>
    </row>
    <row r="191" spans="1:54">
      <c r="A191" s="22" t="s">
        <v>4004</v>
      </c>
      <c r="M191" s="23" t="s">
        <v>2073</v>
      </c>
      <c r="N191" s="21"/>
      <c r="P191" s="21"/>
      <c r="R191" s="21"/>
      <c r="T191" s="21"/>
      <c r="V191" s="21"/>
      <c r="X191" s="21"/>
      <c r="BB191" s="25">
        <v>6509068</v>
      </c>
    </row>
    <row r="192" spans="1:54">
      <c r="A192" s="22" t="s">
        <v>4010</v>
      </c>
      <c r="M192" s="23" t="s">
        <v>2074</v>
      </c>
      <c r="N192" s="21"/>
      <c r="P192" s="21"/>
      <c r="R192" s="21"/>
      <c r="T192" s="21"/>
      <c r="V192" s="21"/>
      <c r="X192" s="21"/>
      <c r="BB192" s="25">
        <v>6509074</v>
      </c>
    </row>
    <row r="193" spans="1:54">
      <c r="A193" s="22" t="s">
        <v>3978</v>
      </c>
      <c r="M193" s="23" t="s">
        <v>2075</v>
      </c>
      <c r="N193" s="21"/>
      <c r="P193" s="21"/>
      <c r="R193" s="21"/>
      <c r="T193" s="21"/>
      <c r="V193" s="21"/>
      <c r="X193" s="21"/>
      <c r="BB193" s="25">
        <v>6509078</v>
      </c>
    </row>
    <row r="194" spans="1:54">
      <c r="A194" s="22" t="s">
        <v>4003</v>
      </c>
      <c r="M194" s="23" t="s">
        <v>2076</v>
      </c>
      <c r="N194" s="21"/>
      <c r="P194" s="21"/>
      <c r="R194" s="21"/>
      <c r="T194" s="21"/>
      <c r="V194" s="21"/>
      <c r="X194" s="21"/>
      <c r="BB194" s="25">
        <v>6509080</v>
      </c>
    </row>
    <row r="195" spans="1:54">
      <c r="A195" s="22" t="s">
        <v>1908</v>
      </c>
      <c r="M195" s="23" t="s">
        <v>2077</v>
      </c>
      <c r="N195" s="21"/>
      <c r="P195" s="21"/>
      <c r="R195" s="21"/>
      <c r="T195" s="21"/>
      <c r="V195" s="21"/>
      <c r="X195" s="21"/>
      <c r="BB195" s="25">
        <v>6509081</v>
      </c>
    </row>
    <row r="196" spans="1:54">
      <c r="A196" s="22" t="s">
        <v>2436</v>
      </c>
      <c r="M196" s="23" t="s">
        <v>2078</v>
      </c>
      <c r="N196" s="21"/>
      <c r="P196" s="21"/>
      <c r="R196" s="21"/>
      <c r="T196" s="21"/>
      <c r="V196" s="21"/>
      <c r="X196" s="21"/>
      <c r="BB196" s="25">
        <v>6509083</v>
      </c>
    </row>
    <row r="197" spans="1:54">
      <c r="A197" s="22" t="s">
        <v>3820</v>
      </c>
      <c r="M197" s="23" t="s">
        <v>2079</v>
      </c>
      <c r="N197" s="21"/>
      <c r="P197" s="21"/>
      <c r="R197" s="21"/>
      <c r="T197" s="21"/>
      <c r="V197" s="21"/>
      <c r="X197" s="21"/>
      <c r="BB197" s="25">
        <v>6509084</v>
      </c>
    </row>
    <row r="198" spans="1:54">
      <c r="A198" s="22" t="s">
        <v>1910</v>
      </c>
      <c r="M198" s="23" t="s">
        <v>2080</v>
      </c>
      <c r="N198" s="21"/>
      <c r="P198" s="21"/>
      <c r="R198" s="21"/>
      <c r="T198" s="21"/>
      <c r="V198" s="21"/>
      <c r="X198" s="21"/>
      <c r="BB198" s="25">
        <v>6509086</v>
      </c>
    </row>
    <row r="199" spans="1:54">
      <c r="A199" s="22" t="s">
        <v>1912</v>
      </c>
      <c r="M199" s="23" t="s">
        <v>2081</v>
      </c>
      <c r="N199" s="21"/>
      <c r="P199" s="21"/>
      <c r="R199" s="21"/>
      <c r="T199" s="21"/>
      <c r="V199" s="21"/>
      <c r="X199" s="21"/>
      <c r="BB199" s="25">
        <v>6509087</v>
      </c>
    </row>
    <row r="200" spans="1:54">
      <c r="A200" s="22" t="s">
        <v>1914</v>
      </c>
      <c r="M200" s="23" t="s">
        <v>2082</v>
      </c>
      <c r="N200" s="21"/>
      <c r="P200" s="21"/>
      <c r="R200" s="21"/>
      <c r="T200" s="21"/>
      <c r="V200" s="21"/>
      <c r="X200" s="21"/>
      <c r="BB200" s="25">
        <v>6507811</v>
      </c>
    </row>
    <row r="201" spans="1:54">
      <c r="A201" s="22" t="s">
        <v>1915</v>
      </c>
      <c r="M201" s="23" t="s">
        <v>2083</v>
      </c>
      <c r="N201" s="21"/>
      <c r="P201" s="21"/>
      <c r="R201" s="21"/>
      <c r="T201" s="21"/>
      <c r="V201" s="21"/>
      <c r="X201" s="21"/>
      <c r="BB201" s="25">
        <v>6508096</v>
      </c>
    </row>
    <row r="202" spans="1:54">
      <c r="A202" s="22" t="s">
        <v>1917</v>
      </c>
      <c r="M202" s="23" t="s">
        <v>2084</v>
      </c>
      <c r="N202" s="21"/>
      <c r="P202" s="21"/>
      <c r="R202" s="21"/>
      <c r="T202" s="21"/>
      <c r="V202" s="21"/>
      <c r="X202" s="21"/>
      <c r="BB202" s="25">
        <v>6508148</v>
      </c>
    </row>
    <row r="203" spans="1:54">
      <c r="A203" s="22" t="s">
        <v>1919</v>
      </c>
      <c r="M203" s="23" t="s">
        <v>2085</v>
      </c>
      <c r="N203" s="21"/>
      <c r="P203" s="21"/>
      <c r="R203" s="21"/>
      <c r="T203" s="21"/>
      <c r="V203" s="21"/>
      <c r="X203" s="21"/>
      <c r="BB203" s="25">
        <v>6508339</v>
      </c>
    </row>
    <row r="204" spans="1:54">
      <c r="A204" s="22" t="s">
        <v>1921</v>
      </c>
      <c r="M204" s="23" t="s">
        <v>2086</v>
      </c>
      <c r="N204" s="21"/>
      <c r="P204" s="21"/>
      <c r="R204" s="21"/>
      <c r="T204" s="21"/>
      <c r="V204" s="21"/>
      <c r="X204" s="21"/>
      <c r="BB204" s="25">
        <v>6508341</v>
      </c>
    </row>
    <row r="205" spans="1:54">
      <c r="A205" s="22" t="s">
        <v>3202</v>
      </c>
      <c r="M205" s="23" t="s">
        <v>2087</v>
      </c>
      <c r="N205" s="21"/>
      <c r="P205" s="21"/>
      <c r="R205" s="21"/>
      <c r="T205" s="21"/>
      <c r="V205" s="21"/>
      <c r="X205" s="21"/>
      <c r="BB205" s="25">
        <v>6508342</v>
      </c>
    </row>
    <row r="206" spans="1:54">
      <c r="A206" s="22" t="s">
        <v>1923</v>
      </c>
      <c r="M206" s="23" t="s">
        <v>2088</v>
      </c>
      <c r="N206" s="21"/>
      <c r="P206" s="21"/>
      <c r="R206" s="21"/>
      <c r="T206" s="21"/>
      <c r="V206" s="21"/>
      <c r="X206" s="21"/>
      <c r="BB206" s="25">
        <v>6508205</v>
      </c>
    </row>
    <row r="207" spans="1:54">
      <c r="A207" s="22" t="s">
        <v>3961</v>
      </c>
      <c r="M207" s="23" t="s">
        <v>2089</v>
      </c>
      <c r="N207" s="21"/>
      <c r="P207" s="21"/>
      <c r="R207" s="21"/>
      <c r="T207" s="21"/>
      <c r="V207" s="21"/>
      <c r="X207" s="21"/>
      <c r="BB207" s="25">
        <v>6507856</v>
      </c>
    </row>
    <row r="208" spans="1:54">
      <c r="A208" s="22" t="s">
        <v>3867</v>
      </c>
      <c r="M208" s="23" t="s">
        <v>2090</v>
      </c>
      <c r="N208" s="21"/>
      <c r="P208" s="21"/>
      <c r="R208" s="21"/>
      <c r="T208" s="21"/>
      <c r="V208" s="21"/>
      <c r="X208" s="21"/>
      <c r="BB208" s="25">
        <v>6508284</v>
      </c>
    </row>
    <row r="209" spans="1:54">
      <c r="A209" s="22" t="s">
        <v>3842</v>
      </c>
      <c r="M209" s="23" t="s">
        <v>2091</v>
      </c>
      <c r="N209" s="21"/>
      <c r="P209" s="21"/>
      <c r="R209" s="21"/>
      <c r="T209" s="21"/>
      <c r="V209" s="21"/>
      <c r="X209" s="21"/>
      <c r="BB209" s="25">
        <v>6509515</v>
      </c>
    </row>
    <row r="210" spans="1:54">
      <c r="A210" s="22" t="s">
        <v>1925</v>
      </c>
      <c r="M210" s="23" t="s">
        <v>2092</v>
      </c>
      <c r="N210" s="21"/>
      <c r="P210" s="21"/>
      <c r="R210" s="21"/>
      <c r="T210" s="21"/>
      <c r="V210" s="21"/>
      <c r="X210" s="21"/>
      <c r="BB210" s="25">
        <v>6508913</v>
      </c>
    </row>
    <row r="211" spans="1:54">
      <c r="A211" s="22" t="s">
        <v>1927</v>
      </c>
      <c r="M211" s="23" t="s">
        <v>2093</v>
      </c>
      <c r="N211" s="21"/>
      <c r="P211" s="21"/>
      <c r="R211" s="21"/>
      <c r="T211" s="21"/>
      <c r="V211" s="21"/>
      <c r="X211" s="21"/>
      <c r="BB211" s="25">
        <v>6510483</v>
      </c>
    </row>
    <row r="212" spans="1:54">
      <c r="A212" s="22" t="s">
        <v>1929</v>
      </c>
      <c r="M212" s="23" t="s">
        <v>2094</v>
      </c>
      <c r="N212" s="21"/>
      <c r="P212" s="21"/>
      <c r="R212" s="21"/>
      <c r="T212" s="21"/>
      <c r="V212" s="21"/>
      <c r="X212" s="21"/>
      <c r="BB212" s="25">
        <v>6509067</v>
      </c>
    </row>
    <row r="213" spans="1:54">
      <c r="A213" s="22" t="s">
        <v>1931</v>
      </c>
      <c r="M213" s="23" t="s">
        <v>2095</v>
      </c>
      <c r="N213" s="21"/>
      <c r="P213" s="21"/>
      <c r="R213" s="21"/>
      <c r="T213" s="21"/>
      <c r="V213" s="21"/>
      <c r="X213" s="21"/>
      <c r="BB213" s="25">
        <v>6509071</v>
      </c>
    </row>
    <row r="214" spans="1:54">
      <c r="A214" s="22" t="s">
        <v>3127</v>
      </c>
      <c r="M214" s="23" t="s">
        <v>2096</v>
      </c>
      <c r="N214" s="21"/>
      <c r="P214" s="21"/>
      <c r="R214" s="21"/>
      <c r="T214" s="21"/>
      <c r="V214" s="21"/>
      <c r="X214" s="21"/>
      <c r="BB214" s="25">
        <v>6510394</v>
      </c>
    </row>
    <row r="215" spans="1:54">
      <c r="A215" s="22" t="s">
        <v>1933</v>
      </c>
      <c r="M215" s="23" t="s">
        <v>2097</v>
      </c>
      <c r="N215" s="21"/>
      <c r="P215" s="21"/>
      <c r="R215" s="21"/>
      <c r="T215" s="21"/>
      <c r="V215" s="21"/>
      <c r="X215" s="21"/>
      <c r="BB215" s="25">
        <v>6510395</v>
      </c>
    </row>
    <row r="216" spans="1:54">
      <c r="A216" s="22" t="s">
        <v>3893</v>
      </c>
      <c r="M216" s="23" t="s">
        <v>2098</v>
      </c>
      <c r="N216" s="21"/>
      <c r="P216" s="21"/>
      <c r="R216" s="21"/>
      <c r="T216" s="21"/>
      <c r="V216" s="21"/>
      <c r="X216" s="21"/>
      <c r="BB216" s="25">
        <v>6510396</v>
      </c>
    </row>
    <row r="217" spans="1:54">
      <c r="A217" s="22" t="s">
        <v>3923</v>
      </c>
      <c r="M217" s="23" t="s">
        <v>2099</v>
      </c>
      <c r="N217" s="21"/>
      <c r="P217" s="21"/>
      <c r="R217" s="21"/>
      <c r="T217" s="21"/>
      <c r="V217" s="21"/>
      <c r="X217" s="21"/>
      <c r="BB217" s="25">
        <v>6510397</v>
      </c>
    </row>
    <row r="218" spans="1:54">
      <c r="A218" s="22" t="s">
        <v>3994</v>
      </c>
      <c r="M218" s="23" t="s">
        <v>2100</v>
      </c>
      <c r="N218" s="21"/>
      <c r="P218" s="21"/>
      <c r="R218" s="21"/>
      <c r="T218" s="21"/>
      <c r="V218" s="21"/>
      <c r="X218" s="21"/>
      <c r="BB218" s="25">
        <v>6510398</v>
      </c>
    </row>
    <row r="219" spans="1:54">
      <c r="A219" s="22" t="s">
        <v>3947</v>
      </c>
      <c r="M219" s="23" t="s">
        <v>2101</v>
      </c>
      <c r="N219" s="21"/>
      <c r="P219" s="21"/>
      <c r="R219" s="21"/>
      <c r="T219" s="21"/>
      <c r="V219" s="21"/>
      <c r="X219" s="21"/>
      <c r="BB219" s="25">
        <v>6510399</v>
      </c>
    </row>
    <row r="220" spans="1:54">
      <c r="A220" s="22" t="s">
        <v>3938</v>
      </c>
      <c r="M220" s="23" t="s">
        <v>2102</v>
      </c>
      <c r="N220" s="21"/>
      <c r="P220" s="21"/>
      <c r="R220" s="21"/>
      <c r="T220" s="21"/>
      <c r="V220" s="21"/>
      <c r="X220" s="21"/>
      <c r="BB220" s="25">
        <v>6510400</v>
      </c>
    </row>
    <row r="221" spans="1:54">
      <c r="A221" s="22" t="s">
        <v>3849</v>
      </c>
      <c r="M221" s="23" t="s">
        <v>2103</v>
      </c>
      <c r="N221" s="21"/>
      <c r="P221" s="21"/>
      <c r="R221" s="21"/>
      <c r="T221" s="21"/>
      <c r="V221" s="21"/>
      <c r="X221" s="21"/>
      <c r="BB221" s="25">
        <v>6510402</v>
      </c>
    </row>
    <row r="222" spans="1:54">
      <c r="A222" s="22" t="s">
        <v>4020</v>
      </c>
      <c r="M222" s="23" t="s">
        <v>2104</v>
      </c>
      <c r="N222" s="21"/>
      <c r="P222" s="21"/>
      <c r="R222" s="21"/>
      <c r="T222" s="21"/>
      <c r="V222" s="21"/>
      <c r="X222" s="21"/>
      <c r="BB222" s="25">
        <v>6510403</v>
      </c>
    </row>
    <row r="223" spans="1:54">
      <c r="A223" s="22" t="s">
        <v>3832</v>
      </c>
      <c r="M223" s="23" t="s">
        <v>2105</v>
      </c>
      <c r="N223" s="21"/>
      <c r="P223" s="21"/>
      <c r="R223" s="21"/>
      <c r="T223" s="21"/>
      <c r="V223" s="21"/>
      <c r="X223" s="21"/>
      <c r="BB223" s="25">
        <v>6510404</v>
      </c>
    </row>
    <row r="224" spans="1:54">
      <c r="A224" s="22" t="s">
        <v>3914</v>
      </c>
      <c r="M224" s="23" t="s">
        <v>2106</v>
      </c>
      <c r="N224" s="21"/>
      <c r="P224" s="21"/>
      <c r="R224" s="21"/>
      <c r="T224" s="21"/>
      <c r="V224" s="21"/>
      <c r="X224" s="21"/>
      <c r="BB224" s="25">
        <v>6510407</v>
      </c>
    </row>
    <row r="225" spans="1:54">
      <c r="A225" s="22" t="s">
        <v>3891</v>
      </c>
      <c r="M225" s="23" t="s">
        <v>2107</v>
      </c>
      <c r="N225" s="21"/>
      <c r="P225" s="21"/>
      <c r="R225" s="21"/>
      <c r="T225" s="21"/>
      <c r="V225" s="21"/>
      <c r="X225" s="21"/>
      <c r="BB225" s="25">
        <v>6510409</v>
      </c>
    </row>
    <row r="226" spans="1:54">
      <c r="A226" s="22" t="s">
        <v>3919</v>
      </c>
      <c r="M226" s="23" t="s">
        <v>2108</v>
      </c>
      <c r="N226" s="21"/>
      <c r="P226" s="21"/>
      <c r="R226" s="21"/>
      <c r="T226" s="21"/>
      <c r="V226" s="21"/>
      <c r="X226" s="21"/>
      <c r="BB226" s="25">
        <v>6510410</v>
      </c>
    </row>
    <row r="227" spans="1:54">
      <c r="A227" s="22" t="s">
        <v>3962</v>
      </c>
      <c r="M227" s="23" t="s">
        <v>2109</v>
      </c>
      <c r="N227" s="21"/>
      <c r="P227" s="21"/>
      <c r="R227" s="21"/>
      <c r="T227" s="21"/>
      <c r="V227" s="21"/>
      <c r="X227" s="21"/>
      <c r="BB227" s="25">
        <v>6510411</v>
      </c>
    </row>
    <row r="228" spans="1:54">
      <c r="A228" s="22" t="s">
        <v>1935</v>
      </c>
      <c r="M228" s="23" t="s">
        <v>2110</v>
      </c>
      <c r="N228" s="21"/>
      <c r="P228" s="21"/>
      <c r="R228" s="21"/>
      <c r="T228" s="21"/>
      <c r="V228" s="21"/>
      <c r="X228" s="21"/>
      <c r="BB228" s="25">
        <v>6510412</v>
      </c>
    </row>
    <row r="229" spans="1:54">
      <c r="A229" s="22" t="s">
        <v>4024</v>
      </c>
      <c r="M229" s="23" t="s">
        <v>2111</v>
      </c>
      <c r="N229" s="21"/>
      <c r="P229" s="21"/>
      <c r="R229" s="21"/>
      <c r="T229" s="21"/>
      <c r="V229" s="21"/>
      <c r="X229" s="21"/>
      <c r="BB229" s="25">
        <v>6510414</v>
      </c>
    </row>
    <row r="230" spans="1:54">
      <c r="A230" s="22" t="s">
        <v>1937</v>
      </c>
      <c r="M230" s="23" t="s">
        <v>2112</v>
      </c>
      <c r="N230" s="21"/>
      <c r="P230" s="21"/>
      <c r="R230" s="21"/>
      <c r="T230" s="21"/>
      <c r="V230" s="21"/>
      <c r="X230" s="21"/>
      <c r="BB230" s="25">
        <v>6510415</v>
      </c>
    </row>
    <row r="231" spans="1:54">
      <c r="A231" s="22" t="s">
        <v>3913</v>
      </c>
      <c r="M231" s="23" t="s">
        <v>2113</v>
      </c>
      <c r="N231" s="21"/>
      <c r="P231" s="21"/>
      <c r="R231" s="21"/>
      <c r="T231" s="21"/>
      <c r="V231" s="21"/>
      <c r="X231" s="21"/>
      <c r="BB231" s="25">
        <v>6510416</v>
      </c>
    </row>
    <row r="232" spans="1:54">
      <c r="A232" s="22" t="s">
        <v>4001</v>
      </c>
      <c r="M232" s="23" t="s">
        <v>2114</v>
      </c>
      <c r="N232" s="21"/>
      <c r="P232" s="21"/>
      <c r="R232" s="21"/>
      <c r="T232" s="21"/>
      <c r="V232" s="21"/>
      <c r="X232" s="21"/>
      <c r="BB232" s="25">
        <v>6510417</v>
      </c>
    </row>
    <row r="233" spans="1:54">
      <c r="A233" s="22" t="s">
        <v>3954</v>
      </c>
      <c r="M233" s="23" t="s">
        <v>2115</v>
      </c>
      <c r="N233" s="21"/>
      <c r="P233" s="21"/>
      <c r="R233" s="21"/>
      <c r="T233" s="21"/>
      <c r="V233" s="21"/>
      <c r="X233" s="21"/>
      <c r="BB233" s="25">
        <v>6510418</v>
      </c>
    </row>
    <row r="234" spans="1:54">
      <c r="A234" s="22" t="s">
        <v>1939</v>
      </c>
      <c r="M234" s="23" t="s">
        <v>2116</v>
      </c>
      <c r="N234" s="21"/>
      <c r="P234" s="21"/>
      <c r="R234" s="21"/>
      <c r="T234" s="21"/>
      <c r="V234" s="21"/>
      <c r="X234" s="21"/>
      <c r="BB234" s="25">
        <v>6510001</v>
      </c>
    </row>
    <row r="235" spans="1:54">
      <c r="A235" s="22" t="s">
        <v>3984</v>
      </c>
      <c r="M235" s="23" t="s">
        <v>2117</v>
      </c>
      <c r="N235" s="21"/>
      <c r="P235" s="21"/>
      <c r="R235" s="21"/>
      <c r="T235" s="21"/>
      <c r="V235" s="21"/>
      <c r="X235" s="21"/>
      <c r="BB235" s="25">
        <v>6500399</v>
      </c>
    </row>
    <row r="236" spans="1:54">
      <c r="A236" s="22" t="s">
        <v>3990</v>
      </c>
      <c r="M236" s="23" t="s">
        <v>2118</v>
      </c>
      <c r="N236" s="21"/>
      <c r="P236" s="21"/>
      <c r="R236" s="21"/>
      <c r="T236" s="21"/>
      <c r="V236" s="21"/>
      <c r="X236" s="21"/>
      <c r="BB236" s="25">
        <v>6508229</v>
      </c>
    </row>
    <row r="237" spans="1:54">
      <c r="A237" s="22" t="s">
        <v>3981</v>
      </c>
      <c r="M237" s="23" t="s">
        <v>2119</v>
      </c>
      <c r="N237" s="21"/>
      <c r="P237" s="21"/>
      <c r="R237" s="21"/>
      <c r="T237" s="21"/>
      <c r="V237" s="21"/>
      <c r="X237" s="21"/>
      <c r="BB237" s="25">
        <v>6508294</v>
      </c>
    </row>
    <row r="238" spans="1:54">
      <c r="A238" s="22" t="s">
        <v>3927</v>
      </c>
      <c r="M238" s="23" t="s">
        <v>2120</v>
      </c>
      <c r="N238" s="21"/>
      <c r="P238" s="21"/>
      <c r="R238" s="21"/>
      <c r="T238" s="21"/>
      <c r="V238" s="21"/>
      <c r="X238" s="21"/>
      <c r="BB238" s="25">
        <v>6507830</v>
      </c>
    </row>
    <row r="239" spans="1:54">
      <c r="A239" s="22" t="s">
        <v>3845</v>
      </c>
      <c r="M239" s="23" t="s">
        <v>2121</v>
      </c>
      <c r="N239" s="21"/>
      <c r="P239" s="21"/>
      <c r="R239" s="21"/>
      <c r="T239" s="21"/>
      <c r="V239" s="21"/>
      <c r="X239" s="21"/>
      <c r="BB239" s="25">
        <v>6509513</v>
      </c>
    </row>
    <row r="240" spans="1:54">
      <c r="A240" s="22" t="s">
        <v>1941</v>
      </c>
      <c r="M240" s="23" t="s">
        <v>2122</v>
      </c>
      <c r="N240" s="21"/>
      <c r="P240" s="21"/>
      <c r="R240" s="21"/>
      <c r="T240" s="21"/>
      <c r="V240" s="21"/>
      <c r="X240" s="21"/>
      <c r="BB240" s="25">
        <v>6509171</v>
      </c>
    </row>
    <row r="241" spans="1:54">
      <c r="A241" s="22" t="s">
        <v>4028</v>
      </c>
      <c r="M241" s="23" t="s">
        <v>2123</v>
      </c>
      <c r="N241" s="21"/>
      <c r="P241" s="21"/>
      <c r="R241" s="21"/>
      <c r="T241" s="21"/>
      <c r="V241" s="21"/>
      <c r="X241" s="21"/>
      <c r="BB241" s="25">
        <v>6509655</v>
      </c>
    </row>
    <row r="242" spans="1:54">
      <c r="A242" s="22" t="s">
        <v>3895</v>
      </c>
      <c r="M242" s="23" t="s">
        <v>2124</v>
      </c>
      <c r="N242" s="21"/>
      <c r="P242" s="21"/>
      <c r="R242" s="21"/>
      <c r="T242" s="21"/>
      <c r="V242" s="21"/>
      <c r="X242" s="21"/>
      <c r="BB242" s="25">
        <v>6509660</v>
      </c>
    </row>
    <row r="243" spans="1:54">
      <c r="A243" s="22" t="s">
        <v>3892</v>
      </c>
      <c r="M243" s="23" t="s">
        <v>2125</v>
      </c>
      <c r="N243" s="21"/>
      <c r="P243" s="21"/>
      <c r="R243" s="21"/>
      <c r="T243" s="21"/>
      <c r="V243" s="21"/>
      <c r="X243" s="21"/>
      <c r="BB243" s="25">
        <v>6509378</v>
      </c>
    </row>
    <row r="244" spans="1:54">
      <c r="A244" s="22" t="s">
        <v>3875</v>
      </c>
      <c r="M244" s="23" t="s">
        <v>2126</v>
      </c>
      <c r="N244" s="21"/>
      <c r="P244" s="21"/>
      <c r="R244" s="21"/>
      <c r="T244" s="21"/>
      <c r="V244" s="21"/>
      <c r="X244" s="21"/>
      <c r="BB244" s="25">
        <v>6509493</v>
      </c>
    </row>
    <row r="245" spans="1:54">
      <c r="A245" s="22" t="s">
        <v>3960</v>
      </c>
      <c r="M245" s="23" t="s">
        <v>2127</v>
      </c>
      <c r="N245" s="21"/>
      <c r="P245" s="21"/>
      <c r="R245" s="21"/>
      <c r="T245" s="21"/>
      <c r="V245" s="21"/>
      <c r="X245" s="21"/>
      <c r="BB245" s="25">
        <v>6510021</v>
      </c>
    </row>
    <row r="246" spans="1:54">
      <c r="A246" s="22" t="s">
        <v>3890</v>
      </c>
      <c r="BB246" s="25">
        <v>6510841</v>
      </c>
    </row>
    <row r="247" spans="1:54">
      <c r="A247" s="22" t="s">
        <v>3821</v>
      </c>
      <c r="BB247" s="25">
        <v>6510844</v>
      </c>
    </row>
    <row r="248" spans="1:54">
      <c r="A248" s="22" t="s">
        <v>1943</v>
      </c>
      <c r="BB248" s="25">
        <v>6510847</v>
      </c>
    </row>
    <row r="249" spans="1:54">
      <c r="A249" s="22" t="s">
        <v>1945</v>
      </c>
      <c r="BB249" s="25">
        <v>6510852</v>
      </c>
    </row>
    <row r="250" spans="1:54">
      <c r="A250" s="22" t="s">
        <v>1947</v>
      </c>
      <c r="BB250" s="25">
        <v>6508295</v>
      </c>
    </row>
    <row r="251" spans="1:54">
      <c r="A251" s="22" t="s">
        <v>1949</v>
      </c>
      <c r="BB251" s="25">
        <v>6509980</v>
      </c>
    </row>
    <row r="252" spans="1:54">
      <c r="A252" s="22" t="s">
        <v>1951</v>
      </c>
      <c r="BB252" s="25">
        <v>6508350</v>
      </c>
    </row>
    <row r="253" spans="1:54">
      <c r="A253" s="22" t="s">
        <v>1953</v>
      </c>
      <c r="BB253" s="25">
        <v>6509091</v>
      </c>
    </row>
    <row r="254" spans="1:54">
      <c r="A254" s="22" t="s">
        <v>1955</v>
      </c>
      <c r="BB254" s="25">
        <v>6508204</v>
      </c>
    </row>
    <row r="255" spans="1:54">
      <c r="A255" s="22" t="s">
        <v>1957</v>
      </c>
      <c r="BB255" s="25">
        <v>6508328</v>
      </c>
    </row>
    <row r="256" spans="1:54">
      <c r="A256" s="22" t="s">
        <v>4013</v>
      </c>
      <c r="BB256" s="25">
        <v>6508313</v>
      </c>
    </row>
    <row r="257" spans="1:54" ht="25.5">
      <c r="A257" s="22" t="s">
        <v>3854</v>
      </c>
      <c r="BB257" s="25">
        <v>6509075</v>
      </c>
    </row>
    <row r="258" spans="1:54">
      <c r="A258" s="22" t="s">
        <v>3997</v>
      </c>
      <c r="BB258" s="25">
        <v>6509800</v>
      </c>
    </row>
    <row r="259" spans="1:54">
      <c r="A259" s="22" t="s">
        <v>3992</v>
      </c>
      <c r="BB259" s="25">
        <v>6509926</v>
      </c>
    </row>
    <row r="260" spans="1:54">
      <c r="A260" s="22" t="s">
        <v>3945</v>
      </c>
      <c r="BB260" s="25">
        <v>6509928</v>
      </c>
    </row>
    <row r="261" spans="1:54">
      <c r="A261" s="22" t="s">
        <v>3952</v>
      </c>
      <c r="BB261" s="25">
        <v>6508153</v>
      </c>
    </row>
    <row r="262" spans="1:54">
      <c r="A262" s="22" t="s">
        <v>3830</v>
      </c>
      <c r="BB262" s="25">
        <v>6508154</v>
      </c>
    </row>
    <row r="263" spans="1:54">
      <c r="A263" s="22" t="s">
        <v>3846</v>
      </c>
      <c r="BB263" s="25">
        <v>6510015</v>
      </c>
    </row>
    <row r="264" spans="1:54">
      <c r="A264" s="22" t="s">
        <v>1959</v>
      </c>
      <c r="BB264" s="25">
        <v>6509388</v>
      </c>
    </row>
    <row r="265" spans="1:54">
      <c r="A265" s="22" t="s">
        <v>3951</v>
      </c>
      <c r="BB265" s="25">
        <v>6508151</v>
      </c>
    </row>
    <row r="266" spans="1:54">
      <c r="A266" s="22" t="s">
        <v>3905</v>
      </c>
      <c r="BB266" s="25">
        <v>6510354</v>
      </c>
    </row>
    <row r="267" spans="1:54">
      <c r="A267" s="22" t="s">
        <v>3942</v>
      </c>
      <c r="BB267" s="25">
        <v>6505062</v>
      </c>
    </row>
    <row r="268" spans="1:54">
      <c r="A268" s="22" t="s">
        <v>1652</v>
      </c>
      <c r="BB268" s="25">
        <v>6509537</v>
      </c>
    </row>
    <row r="269" spans="1:54">
      <c r="A269" s="22" t="s">
        <v>1962</v>
      </c>
      <c r="BB269" s="25">
        <v>6510305</v>
      </c>
    </row>
    <row r="270" spans="1:54">
      <c r="A270" s="22" t="s">
        <v>1964</v>
      </c>
      <c r="BB270" s="25">
        <v>6504093</v>
      </c>
    </row>
    <row r="271" spans="1:54">
      <c r="A271" s="22" t="s">
        <v>1966</v>
      </c>
      <c r="BB271" s="25">
        <v>6509538</v>
      </c>
    </row>
    <row r="272" spans="1:54">
      <c r="A272" s="22" t="s">
        <v>1968</v>
      </c>
      <c r="BB272" s="25">
        <v>6510444</v>
      </c>
    </row>
    <row r="273" spans="1:54">
      <c r="A273" s="22" t="s">
        <v>1970</v>
      </c>
      <c r="BB273" s="25">
        <v>6510445</v>
      </c>
    </row>
    <row r="274" spans="1:54">
      <c r="A274" s="22" t="s">
        <v>3925</v>
      </c>
      <c r="BB274" s="25">
        <v>6510446</v>
      </c>
    </row>
    <row r="275" spans="1:54">
      <c r="A275" s="22" t="s">
        <v>1972</v>
      </c>
      <c r="BB275" s="25">
        <v>6508095</v>
      </c>
    </row>
    <row r="276" spans="1:54">
      <c r="A276" s="22" t="s">
        <v>3976</v>
      </c>
      <c r="BB276" s="25">
        <v>6509489</v>
      </c>
    </row>
    <row r="277" spans="1:54">
      <c r="A277" s="22" t="s">
        <v>3901</v>
      </c>
      <c r="BB277" s="25">
        <v>6509172</v>
      </c>
    </row>
    <row r="278" spans="1:54">
      <c r="A278" s="22" t="s">
        <v>1974</v>
      </c>
      <c r="BB278" s="25">
        <v>6509173</v>
      </c>
    </row>
    <row r="279" spans="1:54">
      <c r="A279" s="22" t="s">
        <v>1976</v>
      </c>
      <c r="BB279" s="25">
        <v>6509174</v>
      </c>
    </row>
    <row r="280" spans="1:54">
      <c r="A280" s="22" t="s">
        <v>1978</v>
      </c>
      <c r="BB280" s="25">
        <v>6505059</v>
      </c>
    </row>
    <row r="281" spans="1:54">
      <c r="A281" s="22" t="s">
        <v>1980</v>
      </c>
      <c r="BB281" s="25">
        <v>6507470</v>
      </c>
    </row>
    <row r="282" spans="1:54">
      <c r="A282" s="22" t="s">
        <v>1982</v>
      </c>
      <c r="BB282" s="25">
        <v>6510917</v>
      </c>
    </row>
    <row r="283" spans="1:54">
      <c r="A283" s="22" t="s">
        <v>1984</v>
      </c>
      <c r="BB283" s="25">
        <v>6510918</v>
      </c>
    </row>
    <row r="284" spans="1:54">
      <c r="A284" s="22" t="s">
        <v>1986</v>
      </c>
      <c r="BB284" s="25">
        <v>6510919</v>
      </c>
    </row>
    <row r="285" spans="1:54">
      <c r="A285" s="22" t="s">
        <v>3922</v>
      </c>
      <c r="BB285" s="25">
        <v>6510920</v>
      </c>
    </row>
    <row r="286" spans="1:54">
      <c r="A286" s="22" t="s">
        <v>3931</v>
      </c>
      <c r="BB286" s="25">
        <v>6510922</v>
      </c>
    </row>
    <row r="287" spans="1:54">
      <c r="A287" s="22" t="s">
        <v>3956</v>
      </c>
      <c r="BB287" s="25">
        <v>6510923</v>
      </c>
    </row>
    <row r="288" spans="1:54">
      <c r="A288" s="22" t="s">
        <v>3967</v>
      </c>
      <c r="BB288" s="25">
        <v>6510924</v>
      </c>
    </row>
    <row r="289" spans="1:54">
      <c r="A289" s="22" t="s">
        <v>1988</v>
      </c>
      <c r="BB289" s="25">
        <v>6510925</v>
      </c>
    </row>
    <row r="290" spans="1:54">
      <c r="A290" s="22" t="s">
        <v>4027</v>
      </c>
      <c r="BB290" s="25">
        <v>6510927</v>
      </c>
    </row>
    <row r="291" spans="1:54">
      <c r="A291" s="22" t="s">
        <v>1990</v>
      </c>
      <c r="BB291" s="25">
        <v>6510928</v>
      </c>
    </row>
    <row r="292" spans="1:54">
      <c r="A292" s="22" t="s">
        <v>3839</v>
      </c>
      <c r="BB292" s="25">
        <v>6508293</v>
      </c>
    </row>
    <row r="293" spans="1:54">
      <c r="A293" s="22" t="s">
        <v>1992</v>
      </c>
      <c r="BB293" s="25">
        <v>6507831</v>
      </c>
    </row>
    <row r="294" spans="1:54">
      <c r="A294" s="22" t="s">
        <v>1994</v>
      </c>
      <c r="BB294" s="25">
        <v>6509079</v>
      </c>
    </row>
    <row r="295" spans="1:54">
      <c r="A295" s="22" t="s">
        <v>3900</v>
      </c>
      <c r="BB295" s="25">
        <v>6507952</v>
      </c>
    </row>
    <row r="296" spans="1:54">
      <c r="A296" s="22" t="s">
        <v>3841</v>
      </c>
      <c r="BB296" s="25">
        <v>6509333</v>
      </c>
    </row>
    <row r="297" spans="1:54">
      <c r="A297" s="22" t="s">
        <v>3929</v>
      </c>
      <c r="BB297" s="25">
        <v>6509380</v>
      </c>
    </row>
    <row r="298" spans="1:54">
      <c r="A298" s="22" t="s">
        <v>3936</v>
      </c>
      <c r="BB298" s="25">
        <v>6506341</v>
      </c>
    </row>
    <row r="299" spans="1:54">
      <c r="A299" s="22" t="s">
        <v>1557</v>
      </c>
      <c r="BB299" s="25">
        <v>6509180</v>
      </c>
    </row>
    <row r="300" spans="1:54">
      <c r="A300" s="22" t="s">
        <v>3844</v>
      </c>
      <c r="BB300" s="25">
        <v>6510005</v>
      </c>
    </row>
    <row r="301" spans="1:54">
      <c r="A301" s="22" t="s">
        <v>3869</v>
      </c>
      <c r="BB301" s="25">
        <v>6510006</v>
      </c>
    </row>
    <row r="302" spans="1:54">
      <c r="A302" s="22" t="s">
        <v>3828</v>
      </c>
      <c r="BB302" s="25">
        <v>6510007</v>
      </c>
    </row>
    <row r="303" spans="1:54">
      <c r="A303" s="22" t="s">
        <v>4002</v>
      </c>
      <c r="BB303" s="25">
        <v>6510801</v>
      </c>
    </row>
    <row r="304" spans="1:54">
      <c r="A304" s="22" t="s">
        <v>2450</v>
      </c>
      <c r="BB304" s="25">
        <v>6510803</v>
      </c>
    </row>
    <row r="305" spans="1:54">
      <c r="A305" s="22" t="s">
        <v>3949</v>
      </c>
      <c r="BB305" s="25">
        <v>6510811</v>
      </c>
    </row>
    <row r="306" spans="1:54">
      <c r="A306" s="22" t="s">
        <v>3873</v>
      </c>
      <c r="BB306" s="25">
        <v>6510014</v>
      </c>
    </row>
    <row r="307" spans="1:54">
      <c r="A307" s="22" t="s">
        <v>3985</v>
      </c>
      <c r="BB307" s="25">
        <v>6509630</v>
      </c>
    </row>
    <row r="308" spans="1:54">
      <c r="A308" s="22" t="s">
        <v>3966</v>
      </c>
      <c r="BB308" s="25">
        <v>6508984</v>
      </c>
    </row>
    <row r="309" spans="1:54">
      <c r="A309" s="22" t="s">
        <v>3969</v>
      </c>
      <c r="BB309" s="25">
        <v>6509179</v>
      </c>
    </row>
    <row r="310" spans="1:54">
      <c r="A310" s="22" t="s">
        <v>3880</v>
      </c>
      <c r="BB310" s="25">
        <v>6510393</v>
      </c>
    </row>
    <row r="311" spans="1:54">
      <c r="A311" s="22" t="s">
        <v>3971</v>
      </c>
      <c r="BB311" s="25">
        <v>6510405</v>
      </c>
    </row>
    <row r="312" spans="1:54">
      <c r="A312" s="22" t="s">
        <v>3870</v>
      </c>
      <c r="BB312" s="25">
        <v>6510408</v>
      </c>
    </row>
    <row r="313" spans="1:54">
      <c r="A313" s="22" t="s">
        <v>3908</v>
      </c>
      <c r="BB313" s="25">
        <v>6509130</v>
      </c>
    </row>
    <row r="314" spans="1:54">
      <c r="A314" s="22" t="s">
        <v>1997</v>
      </c>
      <c r="BB314" s="25">
        <v>6508554</v>
      </c>
    </row>
    <row r="315" spans="1:54">
      <c r="A315" s="22" t="s">
        <v>1999</v>
      </c>
      <c r="BB315" s="25">
        <v>6509494</v>
      </c>
    </row>
    <row r="316" spans="1:54">
      <c r="A316" s="22" t="s">
        <v>2001</v>
      </c>
      <c r="BB316" s="25">
        <v>6508107</v>
      </c>
    </row>
    <row r="317" spans="1:54">
      <c r="A317" s="22" t="s">
        <v>3920</v>
      </c>
      <c r="BB317" s="25">
        <v>6510315</v>
      </c>
    </row>
    <row r="318" spans="1:54">
      <c r="A318" s="22" t="s">
        <v>3999</v>
      </c>
      <c r="BB318" s="25">
        <v>6509807</v>
      </c>
    </row>
    <row r="319" spans="1:54">
      <c r="A319" s="22" t="s">
        <v>3857</v>
      </c>
      <c r="BB319" s="25">
        <v>6507838</v>
      </c>
    </row>
    <row r="320" spans="1:54">
      <c r="A320" s="22" t="s">
        <v>3886</v>
      </c>
      <c r="BB320" s="25">
        <v>6509536</v>
      </c>
    </row>
    <row r="321" spans="1:54">
      <c r="A321" s="22" t="s">
        <v>1584</v>
      </c>
      <c r="BB321" s="25">
        <v>6509625</v>
      </c>
    </row>
    <row r="322" spans="1:54">
      <c r="A322" s="22" t="s">
        <v>4026</v>
      </c>
      <c r="BB322" s="25">
        <v>6509049</v>
      </c>
    </row>
    <row r="323" spans="1:54">
      <c r="A323" s="22" t="s">
        <v>2004</v>
      </c>
      <c r="BB323" s="25">
        <v>6510356</v>
      </c>
    </row>
    <row r="324" spans="1:54">
      <c r="A324" s="22" t="s">
        <v>2006</v>
      </c>
      <c r="BB324" s="25">
        <v>6510357</v>
      </c>
    </row>
    <row r="325" spans="1:54">
      <c r="A325" s="22" t="s">
        <v>2008</v>
      </c>
      <c r="BB325" s="25">
        <v>6510306</v>
      </c>
    </row>
    <row r="326" spans="1:54">
      <c r="A326" s="22" t="s">
        <v>3881</v>
      </c>
      <c r="BB326" s="25">
        <v>6508142</v>
      </c>
    </row>
    <row r="327" spans="1:54">
      <c r="A327" s="22" t="s">
        <v>2010</v>
      </c>
      <c r="BB327" s="25">
        <v>6508348</v>
      </c>
    </row>
    <row r="328" spans="1:54">
      <c r="A328" s="22" t="s">
        <v>3884</v>
      </c>
      <c r="BB328" s="25">
        <v>6509512</v>
      </c>
    </row>
    <row r="329" spans="1:54">
      <c r="A329" s="22" t="s">
        <v>3824</v>
      </c>
      <c r="BB329" s="25">
        <v>6509808</v>
      </c>
    </row>
    <row r="330" spans="1:54">
      <c r="A330" s="22" t="s">
        <v>3888</v>
      </c>
      <c r="BB330" s="25">
        <v>6509908</v>
      </c>
    </row>
    <row r="331" spans="1:54">
      <c r="A331" s="22" t="s">
        <v>3840</v>
      </c>
      <c r="BB331" s="25">
        <v>6509909</v>
      </c>
    </row>
    <row r="332" spans="1:54">
      <c r="A332" s="22" t="s">
        <v>3912</v>
      </c>
      <c r="BB332" s="25">
        <v>6509910</v>
      </c>
    </row>
    <row r="333" spans="1:54">
      <c r="A333" s="22" t="s">
        <v>4005</v>
      </c>
      <c r="BB333" s="25">
        <v>6509911</v>
      </c>
    </row>
    <row r="334" spans="1:54">
      <c r="A334" s="22" t="s">
        <v>3918</v>
      </c>
      <c r="BB334" s="25">
        <v>6509912</v>
      </c>
    </row>
    <row r="335" spans="1:54">
      <c r="A335" s="22" t="s">
        <v>3996</v>
      </c>
      <c r="BB335" s="25">
        <v>6509913</v>
      </c>
    </row>
    <row r="336" spans="1:54">
      <c r="A336" s="22" t="s">
        <v>3877</v>
      </c>
      <c r="BB336" s="25">
        <v>6509432</v>
      </c>
    </row>
    <row r="337" spans="1:54">
      <c r="A337" s="22" t="s">
        <v>3987</v>
      </c>
      <c r="BB337" s="25">
        <v>6510814</v>
      </c>
    </row>
    <row r="338" spans="1:54">
      <c r="A338" s="22" t="s">
        <v>1436</v>
      </c>
      <c r="BB338" s="25">
        <v>6510815</v>
      </c>
    </row>
    <row r="339" spans="1:54">
      <c r="A339" s="22" t="s">
        <v>2013</v>
      </c>
      <c r="BB339" s="25">
        <v>6510817</v>
      </c>
    </row>
    <row r="340" spans="1:54">
      <c r="A340" s="22" t="s">
        <v>4016</v>
      </c>
      <c r="BB340" s="25">
        <v>6510818</v>
      </c>
    </row>
    <row r="341" spans="1:54">
      <c r="A341" s="22" t="s">
        <v>3953</v>
      </c>
      <c r="BB341" s="25">
        <v>6510820</v>
      </c>
    </row>
    <row r="342" spans="1:54">
      <c r="A342" s="22" t="s">
        <v>3851</v>
      </c>
      <c r="BB342" s="25">
        <v>6510821</v>
      </c>
    </row>
    <row r="343" spans="1:54">
      <c r="A343" s="22" t="s">
        <v>3935</v>
      </c>
      <c r="BB343" s="25">
        <v>6510822</v>
      </c>
    </row>
    <row r="344" spans="1:54">
      <c r="A344" s="22" t="s">
        <v>3991</v>
      </c>
      <c r="BB344" s="25">
        <v>6510823</v>
      </c>
    </row>
    <row r="345" spans="1:54">
      <c r="A345" s="22" t="s">
        <v>2015</v>
      </c>
      <c r="BB345" s="25">
        <v>6510824</v>
      </c>
    </row>
    <row r="346" spans="1:54">
      <c r="A346" s="22" t="s">
        <v>3897</v>
      </c>
      <c r="BB346" s="25">
        <v>6510825</v>
      </c>
    </row>
    <row r="347" spans="1:54">
      <c r="A347" s="22" t="s">
        <v>3855</v>
      </c>
      <c r="BB347" s="25">
        <v>6510826</v>
      </c>
    </row>
    <row r="348" spans="1:54">
      <c r="A348" s="22" t="s">
        <v>3866</v>
      </c>
      <c r="BB348" s="25">
        <v>6508233</v>
      </c>
    </row>
    <row r="349" spans="1:54">
      <c r="A349" s="22" t="s">
        <v>3977</v>
      </c>
      <c r="BB349" s="25">
        <v>6508074</v>
      </c>
    </row>
    <row r="350" spans="1:54">
      <c r="A350" s="22" t="s">
        <v>2017</v>
      </c>
      <c r="BB350" s="25">
        <v>6508152</v>
      </c>
    </row>
    <row r="351" spans="1:54">
      <c r="A351" s="22" t="s">
        <v>3906</v>
      </c>
      <c r="BB351" s="25">
        <v>6509126</v>
      </c>
    </row>
    <row r="352" spans="1:54">
      <c r="A352" s="22" t="s">
        <v>2019</v>
      </c>
      <c r="BB352" s="25">
        <v>6507468</v>
      </c>
    </row>
    <row r="353" spans="1:54">
      <c r="A353" s="22" t="s">
        <v>3894</v>
      </c>
      <c r="BB353" s="25">
        <v>6507809</v>
      </c>
    </row>
    <row r="354" spans="1:54">
      <c r="A354" s="22" t="s">
        <v>4011</v>
      </c>
      <c r="BB354" s="25">
        <v>6508850</v>
      </c>
    </row>
    <row r="355" spans="1:54">
      <c r="A355" s="22" t="s">
        <v>3837</v>
      </c>
      <c r="BB355" s="25">
        <v>6508855</v>
      </c>
    </row>
    <row r="356" spans="1:54">
      <c r="A356" s="22" t="s">
        <v>2021</v>
      </c>
      <c r="BB356" s="25">
        <v>6509924</v>
      </c>
    </row>
    <row r="357" spans="1:54">
      <c r="A357" s="22" t="s">
        <v>2023</v>
      </c>
      <c r="BB357" s="25">
        <v>6509925</v>
      </c>
    </row>
    <row r="358" spans="1:54">
      <c r="A358" s="22" t="s">
        <v>3825</v>
      </c>
      <c r="BB358" s="25">
        <v>6509927</v>
      </c>
    </row>
    <row r="359" spans="1:54">
      <c r="A359" s="22" t="s">
        <v>4012</v>
      </c>
      <c r="BB359" s="25">
        <v>6509929</v>
      </c>
    </row>
    <row r="360" spans="1:54">
      <c r="A360" s="22" t="s">
        <v>3955</v>
      </c>
      <c r="BB360" s="25">
        <v>6509930</v>
      </c>
    </row>
    <row r="361" spans="1:54">
      <c r="A361" s="22" t="s">
        <v>2025</v>
      </c>
      <c r="BB361" s="25">
        <v>6509931</v>
      </c>
    </row>
    <row r="362" spans="1:54">
      <c r="A362" s="22" t="s">
        <v>2027</v>
      </c>
      <c r="BB362" s="25">
        <v>6509932</v>
      </c>
    </row>
    <row r="363" spans="1:54">
      <c r="A363" s="22" t="s">
        <v>2029</v>
      </c>
      <c r="BB363" s="25">
        <v>6506525</v>
      </c>
    </row>
    <row r="364" spans="1:54">
      <c r="A364" s="22" t="s">
        <v>2031</v>
      </c>
      <c r="BB364" s="25">
        <v>6509310</v>
      </c>
    </row>
    <row r="365" spans="1:54">
      <c r="A365" s="22" t="s">
        <v>3874</v>
      </c>
      <c r="BB365" s="25">
        <v>6509414</v>
      </c>
    </row>
    <row r="366" spans="1:54">
      <c r="A366" s="22" t="s">
        <v>3878</v>
      </c>
      <c r="BB366" s="25">
        <v>6509448</v>
      </c>
    </row>
    <row r="367" spans="1:54">
      <c r="A367" s="22" t="s">
        <v>3863</v>
      </c>
      <c r="BB367" s="25">
        <v>6507950</v>
      </c>
    </row>
    <row r="368" spans="1:54">
      <c r="A368" s="22" t="s">
        <v>3885</v>
      </c>
      <c r="BB368" s="25">
        <v>6510523</v>
      </c>
    </row>
    <row r="369" spans="1:54">
      <c r="A369" s="22" t="s">
        <v>3868</v>
      </c>
      <c r="BB369" s="25">
        <v>6509309</v>
      </c>
    </row>
    <row r="370" spans="1:54">
      <c r="A370" s="22" t="s">
        <v>3916</v>
      </c>
      <c r="BB370" s="25">
        <v>6510856</v>
      </c>
    </row>
    <row r="371" spans="1:54">
      <c r="A371" s="22" t="s">
        <v>3871</v>
      </c>
      <c r="BB371" s="25">
        <v>6510805</v>
      </c>
    </row>
    <row r="372" spans="1:54">
      <c r="A372" s="22" t="s">
        <v>4015</v>
      </c>
      <c r="BB372" s="25">
        <v>6509094</v>
      </c>
    </row>
    <row r="373" spans="1:54">
      <c r="A373" s="22" t="s">
        <v>3964</v>
      </c>
      <c r="BB373" s="25">
        <v>6509277</v>
      </c>
    </row>
    <row r="374" spans="1:54">
      <c r="A374" s="22" t="s">
        <v>3864</v>
      </c>
      <c r="BB374" s="25">
        <v>6510391</v>
      </c>
    </row>
    <row r="375" spans="1:54">
      <c r="A375" s="22" t="s">
        <v>2033</v>
      </c>
      <c r="BB375" s="25">
        <v>6510419</v>
      </c>
    </row>
    <row r="376" spans="1:54">
      <c r="A376" s="22" t="s">
        <v>2035</v>
      </c>
      <c r="BB376" s="25">
        <v>6510921</v>
      </c>
    </row>
    <row r="377" spans="1:54">
      <c r="A377" s="22" t="s">
        <v>2037</v>
      </c>
      <c r="BB377" s="25">
        <v>6510926</v>
      </c>
    </row>
    <row r="378" spans="1:54">
      <c r="A378" s="22" t="s">
        <v>2039</v>
      </c>
      <c r="BB378" s="25">
        <v>6507957</v>
      </c>
    </row>
    <row r="379" spans="1:54">
      <c r="A379" s="22" t="s">
        <v>2041</v>
      </c>
      <c r="BB379" s="25">
        <v>6509665</v>
      </c>
    </row>
    <row r="380" spans="1:54">
      <c r="A380" s="22" t="s">
        <v>2043</v>
      </c>
      <c r="BB380" s="25">
        <v>6509666</v>
      </c>
    </row>
    <row r="381" spans="1:54">
      <c r="A381" s="22" t="s">
        <v>2045</v>
      </c>
      <c r="BB381" s="25">
        <v>6508222</v>
      </c>
    </row>
    <row r="382" spans="1:54">
      <c r="A382" s="22" t="s">
        <v>1813</v>
      </c>
      <c r="BB382" s="25">
        <v>6508312</v>
      </c>
    </row>
    <row r="383" spans="1:54">
      <c r="A383" s="22" t="s">
        <v>2047</v>
      </c>
      <c r="BB383" s="25">
        <v>6510615</v>
      </c>
    </row>
    <row r="384" spans="1:54">
      <c r="A384" s="22" t="s">
        <v>3126</v>
      </c>
      <c r="BB384" s="25">
        <v>6510616</v>
      </c>
    </row>
    <row r="385" spans="1:54">
      <c r="A385" s="22" t="s">
        <v>4017</v>
      </c>
      <c r="BB385" s="25">
        <v>6510617</v>
      </c>
    </row>
    <row r="386" spans="1:54">
      <c r="A386" s="22" t="s">
        <v>2049</v>
      </c>
      <c r="BB386" s="25">
        <v>6510618</v>
      </c>
    </row>
    <row r="387" spans="1:54">
      <c r="A387" s="22" t="s">
        <v>3917</v>
      </c>
      <c r="BB387" s="25">
        <v>6510619</v>
      </c>
    </row>
    <row r="388" spans="1:54">
      <c r="A388" s="565" t="s">
        <v>4035</v>
      </c>
      <c r="BB388" s="25">
        <v>6510620</v>
      </c>
    </row>
    <row r="389" spans="1:54" ht="15">
      <c r="A389"/>
      <c r="BB389" s="25">
        <v>6510621</v>
      </c>
    </row>
    <row r="390" spans="1:54" ht="15">
      <c r="A390"/>
      <c r="BB390" s="25">
        <v>6510623</v>
      </c>
    </row>
    <row r="391" spans="1:54" ht="15">
      <c r="A391"/>
      <c r="BB391" s="25">
        <v>6510624</v>
      </c>
    </row>
    <row r="392" spans="1:54" ht="15">
      <c r="A392"/>
      <c r="BB392" s="25">
        <v>6510625</v>
      </c>
    </row>
    <row r="393" spans="1:54" ht="15">
      <c r="A393"/>
      <c r="BB393" s="25">
        <v>6510627</v>
      </c>
    </row>
    <row r="394" spans="1:54" ht="15">
      <c r="A394"/>
      <c r="BB394" s="25">
        <v>6510628</v>
      </c>
    </row>
    <row r="395" spans="1:54" ht="15">
      <c r="A395"/>
      <c r="BB395" s="25">
        <v>6510629</v>
      </c>
    </row>
    <row r="396" spans="1:54" ht="15">
      <c r="A396"/>
      <c r="BB396" s="25">
        <v>6510630</v>
      </c>
    </row>
    <row r="397" spans="1:54" ht="15">
      <c r="A397"/>
      <c r="BB397" s="25">
        <v>6510634</v>
      </c>
    </row>
    <row r="398" spans="1:54" ht="15">
      <c r="A398"/>
      <c r="BB398" s="25">
        <v>6510636</v>
      </c>
    </row>
    <row r="399" spans="1:54" ht="15">
      <c r="A399"/>
      <c r="BB399" s="25">
        <v>6510893</v>
      </c>
    </row>
    <row r="400" spans="1:54" ht="15">
      <c r="A400"/>
      <c r="BB400" s="25">
        <v>6509050</v>
      </c>
    </row>
    <row r="401" spans="1:54" ht="15">
      <c r="A401"/>
      <c r="BB401" s="25">
        <v>6509545</v>
      </c>
    </row>
    <row r="402" spans="1:54" ht="15">
      <c r="A402"/>
      <c r="BB402" s="25">
        <v>6506445</v>
      </c>
    </row>
    <row r="403" spans="1:54" ht="15">
      <c r="A403"/>
      <c r="BB403" s="25">
        <v>6509659</v>
      </c>
    </row>
    <row r="404" spans="1:54" ht="15">
      <c r="A404"/>
      <c r="BB404" s="25">
        <v>6509129</v>
      </c>
    </row>
    <row r="405" spans="1:54" ht="15">
      <c r="A405"/>
      <c r="BB405" s="25">
        <v>6509561</v>
      </c>
    </row>
    <row r="406" spans="1:54" ht="15">
      <c r="A406"/>
      <c r="BB406" s="25">
        <v>6509887</v>
      </c>
    </row>
    <row r="407" spans="1:54" ht="15">
      <c r="A407"/>
      <c r="BB407" s="25">
        <v>6510010</v>
      </c>
    </row>
    <row r="408" spans="1:54" ht="15">
      <c r="A408"/>
      <c r="BB408" s="25">
        <v>6506474</v>
      </c>
    </row>
    <row r="409" spans="1:54" ht="15">
      <c r="A409"/>
      <c r="BB409" s="25">
        <v>6508852</v>
      </c>
    </row>
    <row r="410" spans="1:54" ht="15">
      <c r="A410"/>
      <c r="BB410" s="25">
        <v>6509337</v>
      </c>
    </row>
    <row r="411" spans="1:54" ht="15">
      <c r="A411"/>
      <c r="BB411" s="25">
        <v>6510930</v>
      </c>
    </row>
    <row r="412" spans="1:54" ht="15">
      <c r="A412"/>
      <c r="BB412" s="25">
        <v>6510931</v>
      </c>
    </row>
    <row r="413" spans="1:54" ht="15">
      <c r="A413"/>
      <c r="BB413" s="25">
        <v>6510933</v>
      </c>
    </row>
    <row r="414" spans="1:54" ht="15">
      <c r="A414"/>
      <c r="BB414" s="25">
        <v>6510934</v>
      </c>
    </row>
    <row r="415" spans="1:54" ht="15">
      <c r="A415"/>
      <c r="BB415" s="25">
        <v>6510935</v>
      </c>
    </row>
    <row r="416" spans="1:54" ht="15">
      <c r="A416"/>
      <c r="BB416" s="25">
        <v>6510936</v>
      </c>
    </row>
    <row r="417" spans="1:54" ht="15">
      <c r="A417"/>
      <c r="BB417" s="25">
        <v>6509904</v>
      </c>
    </row>
    <row r="418" spans="1:54" ht="15">
      <c r="A418"/>
      <c r="BB418" s="25">
        <v>6509905</v>
      </c>
    </row>
    <row r="419" spans="1:54" ht="15">
      <c r="A419"/>
      <c r="BB419" s="25">
        <v>6509906</v>
      </c>
    </row>
    <row r="420" spans="1:54" ht="15">
      <c r="A420"/>
      <c r="BB420" s="25">
        <v>6509907</v>
      </c>
    </row>
    <row r="421" spans="1:54" ht="15">
      <c r="A421"/>
      <c r="BB421" s="25">
        <v>6510633</v>
      </c>
    </row>
    <row r="422" spans="1:54" ht="15">
      <c r="A422"/>
      <c r="BB422" s="25">
        <v>6509877</v>
      </c>
    </row>
    <row r="423" spans="1:54" ht="15">
      <c r="A423"/>
      <c r="BB423" s="25">
        <v>6509880</v>
      </c>
    </row>
    <row r="424" spans="1:54" ht="15">
      <c r="A424"/>
      <c r="BB424" s="25">
        <v>6509919</v>
      </c>
    </row>
    <row r="425" spans="1:54" ht="15">
      <c r="A425"/>
      <c r="BB425" s="25">
        <v>6509798</v>
      </c>
    </row>
    <row r="426" spans="1:54" ht="15">
      <c r="A426"/>
      <c r="BB426" s="25">
        <v>6510755</v>
      </c>
    </row>
    <row r="427" spans="1:54" ht="15">
      <c r="A427"/>
      <c r="BB427" s="25">
        <v>6508511</v>
      </c>
    </row>
    <row r="428" spans="1:54" ht="15">
      <c r="A428"/>
      <c r="BB428" s="25">
        <v>6508533</v>
      </c>
    </row>
    <row r="429" spans="1:54" ht="15">
      <c r="A429"/>
      <c r="BB429" s="25">
        <v>6509542</v>
      </c>
    </row>
    <row r="430" spans="1:54" ht="15">
      <c r="A430"/>
      <c r="BB430" s="25">
        <v>6509546</v>
      </c>
    </row>
    <row r="431" spans="1:54" ht="15">
      <c r="A431"/>
      <c r="BB431" s="25">
        <v>6509548</v>
      </c>
    </row>
    <row r="432" spans="1:54" ht="15">
      <c r="A432"/>
      <c r="BB432" s="25">
        <v>6509551</v>
      </c>
    </row>
    <row r="433" spans="1:54" ht="15">
      <c r="A433"/>
      <c r="BB433" s="25">
        <v>6509553</v>
      </c>
    </row>
    <row r="434" spans="1:54" ht="15">
      <c r="A434"/>
      <c r="BB434" s="25">
        <v>6509555</v>
      </c>
    </row>
    <row r="435" spans="1:54" ht="15">
      <c r="A435"/>
      <c r="BB435" s="25">
        <v>6509668</v>
      </c>
    </row>
    <row r="436" spans="1:54" ht="15">
      <c r="A436"/>
      <c r="BB436" s="25">
        <v>6509669</v>
      </c>
    </row>
    <row r="437" spans="1:54" ht="15">
      <c r="A437"/>
      <c r="BB437" s="25">
        <v>6509755</v>
      </c>
    </row>
    <row r="438" spans="1:54" ht="15">
      <c r="A438"/>
      <c r="BB438" s="25">
        <v>6509759</v>
      </c>
    </row>
    <row r="439" spans="1:54" ht="15">
      <c r="A439"/>
      <c r="BB439" s="25">
        <v>6509762</v>
      </c>
    </row>
    <row r="440" spans="1:54" ht="15">
      <c r="A440"/>
      <c r="BB440" s="25">
        <v>6509764</v>
      </c>
    </row>
    <row r="441" spans="1:54" ht="15">
      <c r="A441"/>
      <c r="BB441" s="25">
        <v>6509889</v>
      </c>
    </row>
    <row r="442" spans="1:54" ht="15">
      <c r="A442"/>
      <c r="BB442" s="25">
        <v>6506859</v>
      </c>
    </row>
    <row r="443" spans="1:54" ht="15">
      <c r="A443"/>
      <c r="BB443" s="25">
        <v>6508144</v>
      </c>
    </row>
    <row r="444" spans="1:54" ht="15">
      <c r="A444"/>
      <c r="BB444" s="25">
        <v>6508145</v>
      </c>
    </row>
    <row r="445" spans="1:54" ht="15">
      <c r="A445"/>
      <c r="BB445" s="25">
        <v>6508146</v>
      </c>
    </row>
    <row r="446" spans="1:54" ht="15">
      <c r="A446"/>
      <c r="BB446" s="25">
        <v>6508147</v>
      </c>
    </row>
    <row r="447" spans="1:54" ht="15">
      <c r="A447"/>
      <c r="BB447" s="25">
        <v>6504339</v>
      </c>
    </row>
    <row r="448" spans="1:54" ht="15">
      <c r="A448"/>
      <c r="BB448" s="25">
        <v>6509502</v>
      </c>
    </row>
    <row r="449" spans="1:54" ht="15">
      <c r="A449"/>
      <c r="BB449" s="25">
        <v>6509503</v>
      </c>
    </row>
    <row r="450" spans="1:54" ht="15">
      <c r="A450"/>
      <c r="BB450" s="25">
        <v>6509570</v>
      </c>
    </row>
    <row r="451" spans="1:54" ht="15">
      <c r="A451"/>
      <c r="BB451" s="25">
        <v>6509572</v>
      </c>
    </row>
    <row r="452" spans="1:54" ht="15">
      <c r="A452"/>
      <c r="BB452" s="25">
        <v>6509882</v>
      </c>
    </row>
    <row r="453" spans="1:54" ht="15">
      <c r="A453"/>
      <c r="BB453" s="25">
        <v>6509885</v>
      </c>
    </row>
    <row r="454" spans="1:54" ht="15">
      <c r="A454"/>
      <c r="BB454" s="25">
        <v>6507859</v>
      </c>
    </row>
    <row r="455" spans="1:54" ht="15">
      <c r="A455"/>
      <c r="BB455" s="25">
        <v>6500563</v>
      </c>
    </row>
    <row r="456" spans="1:54" ht="15">
      <c r="A456"/>
      <c r="BB456" s="25">
        <v>6509135</v>
      </c>
    </row>
    <row r="457" spans="1:54" ht="15">
      <c r="A457"/>
      <c r="BB457" s="25">
        <v>6509756</v>
      </c>
    </row>
    <row r="458" spans="1:54" ht="15">
      <c r="A458"/>
      <c r="BB458" s="25">
        <v>6507609</v>
      </c>
    </row>
    <row r="459" spans="1:54">
      <c r="BB459" s="25">
        <v>6507616</v>
      </c>
    </row>
    <row r="460" spans="1:54">
      <c r="BB460" s="25">
        <v>6509092</v>
      </c>
    </row>
    <row r="461" spans="1:54">
      <c r="BB461" s="25">
        <v>6509799</v>
      </c>
    </row>
    <row r="462" spans="1:54">
      <c r="BB462" s="25">
        <v>6510011</v>
      </c>
    </row>
    <row r="463" spans="1:54">
      <c r="BB463" s="25">
        <v>6510528</v>
      </c>
    </row>
    <row r="464" spans="1:54">
      <c r="BB464" s="25">
        <v>6509584</v>
      </c>
    </row>
    <row r="465" spans="54:54">
      <c r="BB465" s="25">
        <v>6509691</v>
      </c>
    </row>
    <row r="466" spans="54:54">
      <c r="BB466" s="25">
        <v>6509692</v>
      </c>
    </row>
    <row r="467" spans="54:54">
      <c r="BB467" s="25">
        <v>6509694</v>
      </c>
    </row>
    <row r="468" spans="54:54">
      <c r="BB468" s="25">
        <v>6509697</v>
      </c>
    </row>
    <row r="469" spans="54:54">
      <c r="BB469" s="25">
        <v>6509699</v>
      </c>
    </row>
    <row r="470" spans="54:54">
      <c r="BB470" s="25">
        <v>6509933</v>
      </c>
    </row>
    <row r="471" spans="54:54">
      <c r="BB471" s="25">
        <v>6509934</v>
      </c>
    </row>
    <row r="472" spans="54:54">
      <c r="BB472" s="25">
        <v>6509936</v>
      </c>
    </row>
    <row r="473" spans="54:54">
      <c r="BB473" s="25">
        <v>6509937</v>
      </c>
    </row>
    <row r="474" spans="54:54">
      <c r="BB474" s="25">
        <v>6509938</v>
      </c>
    </row>
    <row r="475" spans="54:54">
      <c r="BB475" s="25">
        <v>6509939</v>
      </c>
    </row>
    <row r="476" spans="54:54">
      <c r="BB476" s="25">
        <v>6509940</v>
      </c>
    </row>
    <row r="477" spans="54:54">
      <c r="BB477" s="25">
        <v>6509941</v>
      </c>
    </row>
    <row r="478" spans="54:54">
      <c r="BB478" s="25">
        <v>6509942</v>
      </c>
    </row>
    <row r="479" spans="54:54">
      <c r="BB479" s="25">
        <v>6509943</v>
      </c>
    </row>
    <row r="480" spans="54:54">
      <c r="BB480" s="25">
        <v>6509944</v>
      </c>
    </row>
    <row r="481" spans="54:54">
      <c r="BB481" s="25">
        <v>6509945</v>
      </c>
    </row>
    <row r="482" spans="54:54">
      <c r="BB482" s="25">
        <v>6509045</v>
      </c>
    </row>
    <row r="483" spans="54:54">
      <c r="BB483" s="25">
        <v>6508075</v>
      </c>
    </row>
    <row r="484" spans="54:54">
      <c r="BB484" s="25">
        <v>6509211</v>
      </c>
    </row>
    <row r="485" spans="54:54">
      <c r="BB485" s="25">
        <v>6508327</v>
      </c>
    </row>
    <row r="486" spans="54:54">
      <c r="BB486" s="25">
        <v>6510355</v>
      </c>
    </row>
    <row r="487" spans="54:54">
      <c r="BB487" s="25">
        <v>6508840</v>
      </c>
    </row>
    <row r="488" spans="54:54">
      <c r="BB488" s="25">
        <v>6508847</v>
      </c>
    </row>
    <row r="489" spans="54:54">
      <c r="BB489" s="25">
        <v>6509915</v>
      </c>
    </row>
    <row r="490" spans="54:54">
      <c r="BB490" s="25">
        <v>6509916</v>
      </c>
    </row>
    <row r="491" spans="54:54">
      <c r="BB491" s="25">
        <v>6509917</v>
      </c>
    </row>
    <row r="492" spans="54:54">
      <c r="BB492" s="25">
        <v>6509918</v>
      </c>
    </row>
    <row r="493" spans="54:54">
      <c r="BB493" s="25">
        <v>6509920</v>
      </c>
    </row>
    <row r="494" spans="54:54">
      <c r="BB494" s="25">
        <v>6509921</v>
      </c>
    </row>
    <row r="495" spans="54:54">
      <c r="BB495" s="25">
        <v>6509922</v>
      </c>
    </row>
    <row r="496" spans="54:54">
      <c r="BB496" s="25">
        <v>6509923</v>
      </c>
    </row>
    <row r="497" spans="54:54">
      <c r="BB497" s="25">
        <v>6505110</v>
      </c>
    </row>
    <row r="498" spans="54:54">
      <c r="BB498" s="25">
        <v>6506878</v>
      </c>
    </row>
    <row r="499" spans="54:54">
      <c r="BB499" s="25">
        <v>6510622</v>
      </c>
    </row>
    <row r="500" spans="54:54">
      <c r="BB500" s="25">
        <v>6510626</v>
      </c>
    </row>
    <row r="501" spans="54:54">
      <c r="BB501" s="25">
        <v>6509841</v>
      </c>
    </row>
    <row r="502" spans="54:54">
      <c r="BB502" s="25">
        <v>6509842</v>
      </c>
    </row>
    <row r="503" spans="54:54">
      <c r="BB503" s="25">
        <v>6509844</v>
      </c>
    </row>
    <row r="504" spans="54:54">
      <c r="BB504" s="25">
        <v>6509845</v>
      </c>
    </row>
    <row r="505" spans="54:54">
      <c r="BB505" s="25">
        <v>6509846</v>
      </c>
    </row>
    <row r="506" spans="54:54">
      <c r="BB506" s="25">
        <v>6509847</v>
      </c>
    </row>
    <row r="507" spans="54:54">
      <c r="BB507" s="25">
        <v>6509848</v>
      </c>
    </row>
    <row r="508" spans="54:54">
      <c r="BB508" s="25">
        <v>6509849</v>
      </c>
    </row>
    <row r="509" spans="54:54">
      <c r="BB509" s="25">
        <v>6509850</v>
      </c>
    </row>
    <row r="510" spans="54:54">
      <c r="BB510" s="25">
        <v>6509851</v>
      </c>
    </row>
    <row r="511" spans="54:54">
      <c r="BB511" s="25">
        <v>6509852</v>
      </c>
    </row>
    <row r="512" spans="54:54">
      <c r="BB512" s="25">
        <v>6509853</v>
      </c>
    </row>
    <row r="513" spans="54:54">
      <c r="BB513" s="25">
        <v>6509698</v>
      </c>
    </row>
    <row r="514" spans="54:54">
      <c r="BB514" s="25">
        <v>6509801</v>
      </c>
    </row>
    <row r="515" spans="54:54">
      <c r="BB515" s="25">
        <v>6506493</v>
      </c>
    </row>
    <row r="516" spans="54:54">
      <c r="BB516" s="25">
        <v>6509331</v>
      </c>
    </row>
    <row r="517" spans="54:54">
      <c r="BB517" s="25">
        <v>6509950</v>
      </c>
    </row>
    <row r="518" spans="54:54">
      <c r="BB518" s="25">
        <v>6509951</v>
      </c>
    </row>
    <row r="519" spans="54:54">
      <c r="BB519" s="25">
        <v>6509893</v>
      </c>
    </row>
    <row r="520" spans="54:54">
      <c r="BB520" s="25">
        <v>6509864</v>
      </c>
    </row>
    <row r="521" spans="54:54">
      <c r="BB521" s="25">
        <v>6509868</v>
      </c>
    </row>
    <row r="522" spans="54:54">
      <c r="BB522" s="25">
        <v>6509869</v>
      </c>
    </row>
    <row r="523" spans="54:54">
      <c r="BB523" s="25">
        <v>6509873</v>
      </c>
    </row>
    <row r="524" spans="54:54">
      <c r="BB524" s="25">
        <v>6509875</v>
      </c>
    </row>
    <row r="525" spans="54:54">
      <c r="BB525" s="25">
        <v>6509556</v>
      </c>
    </row>
    <row r="526" spans="54:54">
      <c r="BB526" s="25">
        <v>6509134</v>
      </c>
    </row>
    <row r="527" spans="54:54">
      <c r="BB527" s="25">
        <v>6509564</v>
      </c>
    </row>
    <row r="528" spans="54:54">
      <c r="BB528" s="25">
        <v>6509881</v>
      </c>
    </row>
    <row r="529" spans="54:54">
      <c r="BB529" s="25">
        <v>6509886</v>
      </c>
    </row>
    <row r="530" spans="54:54">
      <c r="BB530" s="25">
        <v>6509127</v>
      </c>
    </row>
    <row r="531" spans="54:54">
      <c r="BB531" s="25">
        <v>6509622</v>
      </c>
    </row>
    <row r="532" spans="54:54">
      <c r="BB532" s="25">
        <v>6509758</v>
      </c>
    </row>
    <row r="533" spans="54:54">
      <c r="BB533" s="25">
        <v>6505432</v>
      </c>
    </row>
    <row r="534" spans="54:54">
      <c r="BB534" s="25">
        <v>6506867</v>
      </c>
    </row>
    <row r="535" spans="54:54">
      <c r="BB535" s="25">
        <v>6508990</v>
      </c>
    </row>
    <row r="536" spans="54:54">
      <c r="BB536" s="25">
        <v>6510816</v>
      </c>
    </row>
    <row r="537" spans="54:54">
      <c r="BB537" s="25">
        <v>6510819</v>
      </c>
    </row>
    <row r="538" spans="54:54">
      <c r="BB538" s="25">
        <v>6509573</v>
      </c>
    </row>
    <row r="539" spans="54:54">
      <c r="BB539" s="25">
        <v>6510262</v>
      </c>
    </row>
    <row r="540" spans="54:54">
      <c r="BB540" s="25">
        <v>6509793</v>
      </c>
    </row>
    <row r="541" spans="54:54">
      <c r="BB541" s="25">
        <v>6509338</v>
      </c>
    </row>
    <row r="542" spans="54:54">
      <c r="BB542" s="25">
        <v>6507678</v>
      </c>
    </row>
    <row r="543" spans="54:54">
      <c r="BB543" s="25">
        <v>6509681</v>
      </c>
    </row>
    <row r="544" spans="54:54">
      <c r="BB544" s="25">
        <v>6509682</v>
      </c>
    </row>
    <row r="545" spans="54:54">
      <c r="BB545" s="25">
        <v>6509683</v>
      </c>
    </row>
    <row r="546" spans="54:54">
      <c r="BB546" s="25">
        <v>6508875</v>
      </c>
    </row>
    <row r="547" spans="54:54">
      <c r="BB547" s="25">
        <v>6510827</v>
      </c>
    </row>
    <row r="548" spans="54:54">
      <c r="BB548" s="25">
        <v>6510828</v>
      </c>
    </row>
    <row r="549" spans="54:54">
      <c r="BB549" s="25">
        <v>6510829</v>
      </c>
    </row>
    <row r="550" spans="54:54">
      <c r="BB550" s="25">
        <v>6510830</v>
      </c>
    </row>
    <row r="551" spans="54:54">
      <c r="BB551" s="25">
        <v>6510831</v>
      </c>
    </row>
    <row r="552" spans="54:54">
      <c r="BB552" s="25">
        <v>6510832</v>
      </c>
    </row>
    <row r="553" spans="54:54">
      <c r="BB553" s="25">
        <v>6510833</v>
      </c>
    </row>
    <row r="554" spans="54:54">
      <c r="BB554" s="25">
        <v>6510834</v>
      </c>
    </row>
    <row r="555" spans="54:54">
      <c r="BB555" s="25">
        <v>6510835</v>
      </c>
    </row>
    <row r="556" spans="54:54">
      <c r="BB556" s="25">
        <v>6510836</v>
      </c>
    </row>
    <row r="557" spans="54:54">
      <c r="BB557" s="25">
        <v>6510837</v>
      </c>
    </row>
    <row r="558" spans="54:54">
      <c r="BB558" s="25">
        <v>6510838</v>
      </c>
    </row>
    <row r="559" spans="54:54">
      <c r="BB559" s="25">
        <v>6510839</v>
      </c>
    </row>
    <row r="560" spans="54:54">
      <c r="BB560" s="25">
        <v>6510840</v>
      </c>
    </row>
    <row r="561" spans="54:54">
      <c r="BB561" s="25">
        <v>6508844</v>
      </c>
    </row>
    <row r="562" spans="54:54">
      <c r="BB562" s="25">
        <v>6509565</v>
      </c>
    </row>
    <row r="563" spans="54:54">
      <c r="BB563" s="25">
        <v>6508620</v>
      </c>
    </row>
    <row r="564" spans="54:54">
      <c r="BB564" s="25">
        <v>6509020</v>
      </c>
    </row>
    <row r="565" spans="54:54">
      <c r="BB565" s="25">
        <v>6509883</v>
      </c>
    </row>
    <row r="566" spans="54:54">
      <c r="BB566" s="25">
        <v>6509879</v>
      </c>
    </row>
    <row r="567" spans="54:54">
      <c r="BB567" s="25">
        <v>6509044</v>
      </c>
    </row>
    <row r="568" spans="54:54">
      <c r="BB568" s="25">
        <v>6509878</v>
      </c>
    </row>
    <row r="569" spans="54:54">
      <c r="BB569" s="25">
        <v>6509888</v>
      </c>
    </row>
    <row r="570" spans="54:54">
      <c r="BB570" s="25">
        <v>6509884</v>
      </c>
    </row>
    <row r="571" spans="54:54">
      <c r="BB571" s="25">
        <v>6510012</v>
      </c>
    </row>
    <row r="572" spans="54:54">
      <c r="BB572" s="25">
        <v>6506843</v>
      </c>
    </row>
    <row r="573" spans="54:54">
      <c r="BB573" s="25">
        <v>6509812</v>
      </c>
    </row>
    <row r="574" spans="54:54">
      <c r="BB574" s="25">
        <v>6509550</v>
      </c>
    </row>
    <row r="575" spans="54:54">
      <c r="BB575" s="25">
        <v>6508070</v>
      </c>
    </row>
    <row r="576" spans="54:54">
      <c r="BB576" s="25">
        <v>6510949</v>
      </c>
    </row>
    <row r="577" spans="54:54">
      <c r="BB577" s="25">
        <v>6509760</v>
      </c>
    </row>
    <row r="578" spans="54:54">
      <c r="BB578" s="25">
        <v>6509043</v>
      </c>
    </row>
    <row r="579" spans="54:54">
      <c r="BB579" s="25">
        <v>6510524</v>
      </c>
    </row>
    <row r="580" spans="54:54">
      <c r="BB580" s="25">
        <v>6509581</v>
      </c>
    </row>
    <row r="581" spans="54:54">
      <c r="BB581" s="25">
        <v>6510631</v>
      </c>
    </row>
    <row r="582" spans="54:54">
      <c r="BB582" s="25">
        <v>6510632</v>
      </c>
    </row>
    <row r="583" spans="54:54">
      <c r="BB583" s="25">
        <v>6510635</v>
      </c>
    </row>
    <row r="584" spans="54:54">
      <c r="BB584" s="25">
        <v>6510929</v>
      </c>
    </row>
    <row r="585" spans="54:54">
      <c r="BB585" s="25">
        <v>6510932</v>
      </c>
    </row>
    <row r="586" spans="54:54">
      <c r="BB586" s="25">
        <v>6510019</v>
      </c>
    </row>
    <row r="587" spans="54:54">
      <c r="BB587" s="25">
        <v>6508072</v>
      </c>
    </row>
    <row r="588" spans="54:54">
      <c r="BB588" s="25">
        <v>6505249</v>
      </c>
    </row>
    <row r="589" spans="54:54">
      <c r="BB589" s="25">
        <v>6509958</v>
      </c>
    </row>
    <row r="590" spans="54:54">
      <c r="BB590" s="25">
        <v>6509804</v>
      </c>
    </row>
    <row r="591" spans="54:54">
      <c r="BB591" s="25">
        <v>6509514</v>
      </c>
    </row>
    <row r="592" spans="54:54">
      <c r="BB592" s="25">
        <v>6509131</v>
      </c>
    </row>
    <row r="593" spans="54:54">
      <c r="BB593" s="25">
        <v>6508878</v>
      </c>
    </row>
    <row r="594" spans="54:54">
      <c r="BB594" s="25">
        <v>6508886</v>
      </c>
    </row>
    <row r="595" spans="54:54">
      <c r="BB595" s="25">
        <v>6509523</v>
      </c>
    </row>
    <row r="596" spans="54:54">
      <c r="BB596" s="25">
        <v>6509805</v>
      </c>
    </row>
    <row r="597" spans="54:54">
      <c r="BB597" s="25">
        <v>6507802</v>
      </c>
    </row>
    <row r="598" spans="54:54">
      <c r="BB598" s="25">
        <v>6509586</v>
      </c>
    </row>
    <row r="599" spans="54:54">
      <c r="BB599" s="25">
        <v>6508845</v>
      </c>
    </row>
    <row r="600" spans="54:54">
      <c r="BB600" s="25">
        <v>6509956</v>
      </c>
    </row>
    <row r="601" spans="54:54">
      <c r="BB601" s="25">
        <v>6509957</v>
      </c>
    </row>
    <row r="602" spans="54:54">
      <c r="BB602" s="25">
        <v>6509959</v>
      </c>
    </row>
    <row r="603" spans="54:54">
      <c r="BB603" s="25">
        <v>6509960</v>
      </c>
    </row>
    <row r="604" spans="54:54">
      <c r="BB604" s="25">
        <v>6509961</v>
      </c>
    </row>
    <row r="605" spans="54:54">
      <c r="BB605" s="25">
        <v>6509962</v>
      </c>
    </row>
    <row r="606" spans="54:54">
      <c r="BB606" s="25">
        <v>6509963</v>
      </c>
    </row>
    <row r="607" spans="54:54">
      <c r="BB607" s="25">
        <v>6509964</v>
      </c>
    </row>
    <row r="608" spans="54:54">
      <c r="BB608" s="25">
        <v>6509965</v>
      </c>
    </row>
    <row r="609" spans="54:54">
      <c r="BB609" s="25">
        <v>6504315</v>
      </c>
    </row>
    <row r="610" spans="54:54">
      <c r="BB610" s="25">
        <v>6509133</v>
      </c>
    </row>
    <row r="611" spans="54:54">
      <c r="BB611" s="25">
        <v>6510525</v>
      </c>
    </row>
    <row r="612" spans="54:54">
      <c r="BB612" s="25">
        <v>6509435</v>
      </c>
    </row>
    <row r="613" spans="54:54">
      <c r="BB613" s="25">
        <v>6505053</v>
      </c>
    </row>
    <row r="614" spans="54:54">
      <c r="BB614" s="25">
        <v>6506573</v>
      </c>
    </row>
    <row r="615" spans="54:54">
      <c r="BB615" s="25">
        <v>6507624</v>
      </c>
    </row>
    <row r="616" spans="54:54">
      <c r="BB616" s="25">
        <v>6508159</v>
      </c>
    </row>
    <row r="617" spans="54:54">
      <c r="BB617" s="25">
        <v>6510017</v>
      </c>
    </row>
    <row r="618" spans="54:54">
      <c r="BB618" s="25">
        <v>6510018</v>
      </c>
    </row>
    <row r="619" spans="54:54">
      <c r="BB619" s="25">
        <v>6508335</v>
      </c>
    </row>
    <row r="620" spans="54:54">
      <c r="BB620" s="25">
        <v>6509021</v>
      </c>
    </row>
    <row r="621" spans="54:54">
      <c r="BB621" s="25">
        <v>6507892</v>
      </c>
    </row>
    <row r="622" spans="54:54">
      <c r="BB622" s="25">
        <v>6505018</v>
      </c>
    </row>
    <row r="623" spans="54:54">
      <c r="BB623" s="25">
        <v>6509379</v>
      </c>
    </row>
    <row r="624" spans="54:54">
      <c r="BB624" s="25">
        <v>6509613</v>
      </c>
    </row>
    <row r="625" spans="54:54">
      <c r="BB625" s="25">
        <v>6509614</v>
      </c>
    </row>
    <row r="626" spans="54:54">
      <c r="BB626" s="25">
        <v>6509628</v>
      </c>
    </row>
    <row r="627" spans="54:54">
      <c r="BB627" s="25">
        <v>6509061</v>
      </c>
    </row>
    <row r="628" spans="54:54">
      <c r="BB628" s="25">
        <v>6507837</v>
      </c>
    </row>
    <row r="629" spans="54:54">
      <c r="BB629" s="25">
        <v>6509329</v>
      </c>
    </row>
    <row r="630" spans="54:54">
      <c r="BB630" s="25">
        <v>6508150</v>
      </c>
    </row>
    <row r="631" spans="54:54">
      <c r="BB631" s="25">
        <v>6509436</v>
      </c>
    </row>
    <row r="632" spans="54:54">
      <c r="BB632" s="25">
        <v>6504117</v>
      </c>
    </row>
    <row r="633" spans="54:54">
      <c r="BB633" s="25">
        <v>6505019</v>
      </c>
    </row>
    <row r="634" spans="54:54">
      <c r="BB634" s="25">
        <v>6505020</v>
      </c>
    </row>
    <row r="635" spans="54:54">
      <c r="BB635" s="25">
        <v>6510358</v>
      </c>
    </row>
    <row r="636" spans="54:54">
      <c r="BB636" s="25">
        <v>6509124</v>
      </c>
    </row>
    <row r="637" spans="54:54">
      <c r="BB637" s="25">
        <v>6510880</v>
      </c>
    </row>
    <row r="638" spans="54:54">
      <c r="BB638" s="25">
        <v>6510883</v>
      </c>
    </row>
    <row r="639" spans="54:54">
      <c r="BB639" s="25">
        <v>6510885</v>
      </c>
    </row>
    <row r="640" spans="54:54">
      <c r="BB640" s="25">
        <v>6510886</v>
      </c>
    </row>
    <row r="641" spans="54:54">
      <c r="BB641" s="25">
        <v>6510887</v>
      </c>
    </row>
    <row r="642" spans="54:54">
      <c r="BB642" s="25">
        <v>6510888</v>
      </c>
    </row>
    <row r="643" spans="54:54">
      <c r="BB643" s="25">
        <v>6510890</v>
      </c>
    </row>
    <row r="644" spans="54:54">
      <c r="BB644" s="25">
        <v>6510891</v>
      </c>
    </row>
    <row r="645" spans="54:54">
      <c r="BB645" s="25">
        <v>6510013</v>
      </c>
    </row>
    <row r="646" spans="54:54">
      <c r="BB646" s="25">
        <v>6508862</v>
      </c>
    </row>
    <row r="647" spans="54:54">
      <c r="BB647" s="25">
        <v>6508863</v>
      </c>
    </row>
    <row r="648" spans="54:54">
      <c r="BB648" s="25">
        <v>6508871</v>
      </c>
    </row>
    <row r="649" spans="54:54">
      <c r="BB649" s="25">
        <v>6508874</v>
      </c>
    </row>
    <row r="650" spans="54:54">
      <c r="BB650" s="25">
        <v>6507880</v>
      </c>
    </row>
    <row r="651" spans="54:54">
      <c r="BB651" s="25">
        <v>6509059</v>
      </c>
    </row>
    <row r="652" spans="54:54">
      <c r="BB652" s="25">
        <v>6508869</v>
      </c>
    </row>
    <row r="653" spans="54:54">
      <c r="BB653" s="25">
        <v>6509629</v>
      </c>
    </row>
    <row r="654" spans="54:54">
      <c r="BB654" s="25">
        <v>6510951</v>
      </c>
    </row>
    <row r="655" spans="54:54">
      <c r="BB655" s="25">
        <v>6510953</v>
      </c>
    </row>
    <row r="656" spans="54:54">
      <c r="BB656" s="25">
        <v>6510955</v>
      </c>
    </row>
    <row r="657" spans="54:54">
      <c r="BB657" s="25">
        <v>6510956</v>
      </c>
    </row>
    <row r="658" spans="54:54">
      <c r="BB658" s="25">
        <v>6510957</v>
      </c>
    </row>
    <row r="659" spans="54:54">
      <c r="BB659" s="25">
        <v>6510958</v>
      </c>
    </row>
    <row r="660" spans="54:54">
      <c r="BB660" s="25">
        <v>6510959</v>
      </c>
    </row>
    <row r="661" spans="54:54">
      <c r="BB661" s="25">
        <v>6510465</v>
      </c>
    </row>
    <row r="662" spans="54:54">
      <c r="BB662" s="25">
        <v>6510476</v>
      </c>
    </row>
    <row r="663" spans="54:54">
      <c r="BB663" s="25">
        <v>6510480</v>
      </c>
    </row>
    <row r="664" spans="54:54">
      <c r="BB664" s="25">
        <v>6510482</v>
      </c>
    </row>
    <row r="665" spans="54:54">
      <c r="BB665" s="25">
        <v>6510954</v>
      </c>
    </row>
    <row r="666" spans="54:54">
      <c r="BB666" s="25">
        <v>6509549</v>
      </c>
    </row>
    <row r="667" spans="54:54">
      <c r="BB667" s="25">
        <v>6509946</v>
      </c>
    </row>
    <row r="668" spans="54:54">
      <c r="BB668" s="25">
        <v>6509947</v>
      </c>
    </row>
    <row r="669" spans="54:54">
      <c r="BB669" s="25">
        <v>6509948</v>
      </c>
    </row>
    <row r="670" spans="54:54">
      <c r="BB670" s="25">
        <v>6509949</v>
      </c>
    </row>
    <row r="671" spans="54:54">
      <c r="BB671" s="25">
        <v>6509952</v>
      </c>
    </row>
    <row r="672" spans="54:54">
      <c r="BB672" s="25">
        <v>6509953</v>
      </c>
    </row>
    <row r="673" spans="54:54">
      <c r="BB673" s="25">
        <v>6509954</v>
      </c>
    </row>
    <row r="674" spans="54:54">
      <c r="BB674" s="25">
        <v>6509955</v>
      </c>
    </row>
    <row r="675" spans="54:54">
      <c r="BB675" s="25">
        <v>6503478</v>
      </c>
    </row>
    <row r="676" spans="54:54">
      <c r="BB676" s="25">
        <v>6509568</v>
      </c>
    </row>
    <row r="677" spans="54:54">
      <c r="BB677" s="25">
        <v>6509587</v>
      </c>
    </row>
    <row r="678" spans="54:54">
      <c r="BB678" s="25">
        <v>6509935</v>
      </c>
    </row>
    <row r="679" spans="54:54">
      <c r="BB679" s="25">
        <v>6510472</v>
      </c>
    </row>
    <row r="680" spans="54:54">
      <c r="BB680" s="25">
        <v>6506791</v>
      </c>
    </row>
    <row r="681" spans="54:54">
      <c r="BB681" s="25">
        <v>6510009</v>
      </c>
    </row>
    <row r="682" spans="54:54">
      <c r="BB682" s="25">
        <v>6509438</v>
      </c>
    </row>
    <row r="683" spans="54:54">
      <c r="BB683" s="25">
        <v>6504007</v>
      </c>
    </row>
    <row r="684" spans="54:54">
      <c r="BB684" s="25">
        <v>6508740</v>
      </c>
    </row>
    <row r="685" spans="54:54">
      <c r="BB685" s="25">
        <v>6507466</v>
      </c>
    </row>
    <row r="686" spans="54:54">
      <c r="BB686" s="25">
        <v>6507467</v>
      </c>
    </row>
    <row r="687" spans="54:54">
      <c r="BB687" s="25">
        <v>6507773</v>
      </c>
    </row>
    <row r="688" spans="54:54">
      <c r="BB688" s="25">
        <v>6506838</v>
      </c>
    </row>
    <row r="689" spans="54:54">
      <c r="BB689" s="25">
        <v>6510267</v>
      </c>
    </row>
    <row r="690" spans="54:54">
      <c r="BB690" s="25">
        <v>6510264</v>
      </c>
    </row>
    <row r="691" spans="54:54">
      <c r="BB691" s="25">
        <v>6510265</v>
      </c>
    </row>
    <row r="692" spans="54:54">
      <c r="BB692" s="25">
        <v>6510266</v>
      </c>
    </row>
    <row r="693" spans="54:54">
      <c r="BB693" s="25">
        <v>6509865</v>
      </c>
    </row>
    <row r="694" spans="54:54">
      <c r="BB694" s="25">
        <v>6509867</v>
      </c>
    </row>
    <row r="695" spans="54:54">
      <c r="BB695" s="25">
        <v>6509977</v>
      </c>
    </row>
    <row r="696" spans="54:54">
      <c r="BB696" s="25">
        <v>6509650</v>
      </c>
    </row>
    <row r="697" spans="54:54">
      <c r="BB697" s="25">
        <v>6509730</v>
      </c>
    </row>
    <row r="698" spans="54:54">
      <c r="BB698" s="25">
        <v>6509731</v>
      </c>
    </row>
    <row r="699" spans="54:54">
      <c r="BB699" s="25">
        <v>6509732</v>
      </c>
    </row>
    <row r="700" spans="54:54">
      <c r="BB700" s="25">
        <v>6509735</v>
      </c>
    </row>
    <row r="701" spans="54:54">
      <c r="BB701" s="25">
        <v>6509737</v>
      </c>
    </row>
    <row r="702" spans="54:54">
      <c r="BB702" s="25">
        <v>6509740</v>
      </c>
    </row>
    <row r="703" spans="54:54">
      <c r="BB703" s="25">
        <v>6508336</v>
      </c>
    </row>
    <row r="704" spans="54:54">
      <c r="BB704" s="25">
        <v>6508360</v>
      </c>
    </row>
    <row r="705" spans="54:54">
      <c r="BB705" s="25">
        <v>6509558</v>
      </c>
    </row>
    <row r="706" spans="54:54">
      <c r="BB706" s="25">
        <v>6509609</v>
      </c>
    </row>
    <row r="707" spans="54:54">
      <c r="BB707" s="25">
        <v>6509978</v>
      </c>
    </row>
    <row r="708" spans="54:54">
      <c r="BB708" s="25">
        <v>6509974</v>
      </c>
    </row>
    <row r="709" spans="54:54">
      <c r="BB709" s="25">
        <v>6504916</v>
      </c>
    </row>
    <row r="710" spans="54:54">
      <c r="BB710" s="25">
        <v>6509597</v>
      </c>
    </row>
    <row r="711" spans="54:54">
      <c r="BB711" s="25">
        <v>6509606</v>
      </c>
    </row>
    <row r="712" spans="54:54">
      <c r="BB712" s="25">
        <v>6507580</v>
      </c>
    </row>
    <row r="713" spans="54:54">
      <c r="BB713" s="25">
        <v>6507585</v>
      </c>
    </row>
    <row r="714" spans="54:54">
      <c r="BB714" s="25">
        <v>6507591</v>
      </c>
    </row>
    <row r="715" spans="54:54">
      <c r="BB715" s="25">
        <v>6507594</v>
      </c>
    </row>
    <row r="716" spans="54:54">
      <c r="BB716" s="25">
        <v>6507595</v>
      </c>
    </row>
    <row r="717" spans="54:54">
      <c r="BB717" s="25">
        <v>6509577</v>
      </c>
    </row>
    <row r="718" spans="54:54">
      <c r="BB718" s="25">
        <v>6509578</v>
      </c>
    </row>
    <row r="719" spans="54:54">
      <c r="BB719" s="25">
        <v>6509579</v>
      </c>
    </row>
    <row r="720" spans="54:54">
      <c r="BB720" s="25">
        <v>6509676</v>
      </c>
    </row>
    <row r="721" spans="54:54">
      <c r="BB721" s="25">
        <v>6509788</v>
      </c>
    </row>
    <row r="722" spans="54:54">
      <c r="BB722" s="25">
        <v>6509789</v>
      </c>
    </row>
    <row r="723" spans="54:54">
      <c r="BB723" s="25">
        <v>6509790</v>
      </c>
    </row>
    <row r="724" spans="54:54">
      <c r="BB724" s="25">
        <v>6509828</v>
      </c>
    </row>
    <row r="725" spans="54:54">
      <c r="BB725" s="25">
        <v>6509829</v>
      </c>
    </row>
    <row r="726" spans="54:54">
      <c r="BB726" s="25">
        <v>6509830</v>
      </c>
    </row>
    <row r="727" spans="54:54">
      <c r="BB727" s="25">
        <v>6509832</v>
      </c>
    </row>
    <row r="728" spans="54:54">
      <c r="BB728" s="25">
        <v>6509833</v>
      </c>
    </row>
    <row r="729" spans="54:54">
      <c r="BB729" s="25">
        <v>6509834</v>
      </c>
    </row>
    <row r="730" spans="54:54">
      <c r="BB730" s="25">
        <v>6509835</v>
      </c>
    </row>
    <row r="731" spans="54:54">
      <c r="BB731" s="25">
        <v>6509836</v>
      </c>
    </row>
    <row r="732" spans="54:54">
      <c r="BB732" s="25">
        <v>6509837</v>
      </c>
    </row>
    <row r="733" spans="54:54">
      <c r="BB733" s="25">
        <v>6509838</v>
      </c>
    </row>
    <row r="734" spans="54:54">
      <c r="BB734" s="25">
        <v>6509839</v>
      </c>
    </row>
    <row r="735" spans="54:54">
      <c r="BB735" s="25">
        <v>6509840</v>
      </c>
    </row>
    <row r="736" spans="54:54">
      <c r="BB736" s="25">
        <v>6509976</v>
      </c>
    </row>
    <row r="737" spans="54:54">
      <c r="BB737" s="25">
        <v>6509492</v>
      </c>
    </row>
    <row r="738" spans="54:54">
      <c r="BB738" s="25">
        <v>6509605</v>
      </c>
    </row>
    <row r="739" spans="54:54">
      <c r="BB739" s="25">
        <v>6509843</v>
      </c>
    </row>
    <row r="740" spans="54:54">
      <c r="BB740" s="25">
        <v>6509966</v>
      </c>
    </row>
    <row r="741" spans="54:54">
      <c r="BB741" s="25">
        <v>6508669</v>
      </c>
    </row>
    <row r="742" spans="54:54">
      <c r="BB742" s="25">
        <v>6510481</v>
      </c>
    </row>
    <row r="743" spans="54:54">
      <c r="BB743" s="25">
        <v>6506336</v>
      </c>
    </row>
    <row r="744" spans="54:54">
      <c r="BB744" s="25">
        <v>6509599</v>
      </c>
    </row>
    <row r="745" spans="54:54">
      <c r="BB745" s="25">
        <v>6509598</v>
      </c>
    </row>
    <row r="746" spans="54:54">
      <c r="BB746" s="25">
        <v>6505109</v>
      </c>
    </row>
    <row r="747" spans="54:54">
      <c r="BB747" s="25">
        <v>6509870</v>
      </c>
    </row>
    <row r="748" spans="54:54">
      <c r="BB748" s="25">
        <v>6509871</v>
      </c>
    </row>
    <row r="749" spans="54:54">
      <c r="BB749" s="25">
        <v>6509872</v>
      </c>
    </row>
    <row r="750" spans="54:54">
      <c r="BB750" s="25">
        <v>6509874</v>
      </c>
    </row>
    <row r="751" spans="54:54">
      <c r="BB751" s="25">
        <v>6509876</v>
      </c>
    </row>
    <row r="752" spans="54:54">
      <c r="BB752" s="25">
        <v>6510003</v>
      </c>
    </row>
    <row r="753" spans="54:54">
      <c r="BB753" s="25">
        <v>6507791</v>
      </c>
    </row>
    <row r="754" spans="54:54">
      <c r="BB754" s="25">
        <v>6505115</v>
      </c>
    </row>
    <row r="755" spans="54:54">
      <c r="BB755" s="25">
        <v>6508338</v>
      </c>
    </row>
    <row r="756" spans="54:54">
      <c r="BB756" s="25">
        <v>6508343</v>
      </c>
    </row>
    <row r="757" spans="54:54">
      <c r="BB757" s="25">
        <v>7500585</v>
      </c>
    </row>
    <row r="758" spans="54:54">
      <c r="BB758" s="25">
        <v>6509717</v>
      </c>
    </row>
    <row r="759" spans="54:54">
      <c r="BB759" s="25">
        <v>6509377</v>
      </c>
    </row>
    <row r="760" spans="54:54">
      <c r="BB760" s="25">
        <v>6506841</v>
      </c>
    </row>
    <row r="761" spans="54:54">
      <c r="BB761" s="25">
        <v>6510463</v>
      </c>
    </row>
    <row r="762" spans="54:54">
      <c r="BB762" s="25">
        <v>6510466</v>
      </c>
    </row>
    <row r="763" spans="54:54">
      <c r="BB763" s="25">
        <v>6510467</v>
      </c>
    </row>
    <row r="764" spans="54:54">
      <c r="BB764" s="25">
        <v>6510468</v>
      </c>
    </row>
    <row r="765" spans="54:54">
      <c r="BB765" s="25">
        <v>6510470</v>
      </c>
    </row>
    <row r="766" spans="54:54">
      <c r="BB766" s="25">
        <v>6510475</v>
      </c>
    </row>
    <row r="767" spans="54:54">
      <c r="BB767" s="25">
        <v>6510477</v>
      </c>
    </row>
    <row r="768" spans="54:54">
      <c r="BB768" s="25">
        <v>6510479</v>
      </c>
    </row>
    <row r="769" spans="54:54">
      <c r="BB769" s="25">
        <v>6510952</v>
      </c>
    </row>
    <row r="770" spans="54:54">
      <c r="BB770" s="25">
        <v>6507951</v>
      </c>
    </row>
    <row r="771" spans="54:54">
      <c r="BB771" s="25">
        <v>6509623</v>
      </c>
    </row>
    <row r="772" spans="54:54">
      <c r="BB772" s="25">
        <v>6506387</v>
      </c>
    </row>
    <row r="773" spans="54:54">
      <c r="BB773" s="25">
        <v>6509733</v>
      </c>
    </row>
    <row r="774" spans="54:54">
      <c r="BB774" s="25">
        <v>6509705</v>
      </c>
    </row>
    <row r="775" spans="54:54">
      <c r="BB775" s="25">
        <v>6509975</v>
      </c>
    </row>
    <row r="776" spans="54:54">
      <c r="BB776" s="25">
        <v>6501968</v>
      </c>
    </row>
    <row r="777" spans="54:54">
      <c r="BB777" s="25">
        <v>6510881</v>
      </c>
    </row>
    <row r="778" spans="54:54">
      <c r="BB778" s="25">
        <v>6510884</v>
      </c>
    </row>
    <row r="779" spans="54:54">
      <c r="BB779" s="25">
        <v>6510889</v>
      </c>
    </row>
    <row r="780" spans="54:54">
      <c r="BB780" s="25">
        <v>6509500</v>
      </c>
    </row>
    <row r="781" spans="54:54">
      <c r="BB781" s="25">
        <v>6508349</v>
      </c>
    </row>
    <row r="782" spans="54:54">
      <c r="BB782" s="25">
        <v>6509619</v>
      </c>
    </row>
    <row r="783" spans="54:54">
      <c r="BB783" s="25">
        <v>6509501</v>
      </c>
    </row>
    <row r="784" spans="54:54">
      <c r="BB784" s="25">
        <v>6509866</v>
      </c>
    </row>
    <row r="785" spans="54:54">
      <c r="BB785" s="25">
        <v>6508810</v>
      </c>
    </row>
    <row r="786" spans="54:54">
      <c r="BB786" s="25">
        <v>6508811</v>
      </c>
    </row>
    <row r="787" spans="54:54">
      <c r="BB787" s="25">
        <v>6508812</v>
      </c>
    </row>
    <row r="788" spans="54:54">
      <c r="BB788" s="25">
        <v>6508813</v>
      </c>
    </row>
    <row r="789" spans="54:54">
      <c r="BB789" s="25">
        <v>6509708</v>
      </c>
    </row>
    <row r="790" spans="54:54">
      <c r="BB790" s="25">
        <v>6506797</v>
      </c>
    </row>
    <row r="791" spans="54:54">
      <c r="BB791" s="25">
        <v>6508816</v>
      </c>
    </row>
    <row r="792" spans="54:54">
      <c r="BB792" s="25">
        <v>6508817</v>
      </c>
    </row>
    <row r="793" spans="54:54">
      <c r="BB793" s="25">
        <v>6508821</v>
      </c>
    </row>
    <row r="794" spans="54:54">
      <c r="BB794" s="25">
        <v>6508823</v>
      </c>
    </row>
    <row r="795" spans="54:54">
      <c r="BB795" s="25">
        <v>6508824</v>
      </c>
    </row>
    <row r="796" spans="54:54">
      <c r="BB796" s="25">
        <v>6510464</v>
      </c>
    </row>
    <row r="797" spans="54:54">
      <c r="BB797" s="25">
        <v>6510469</v>
      </c>
    </row>
    <row r="798" spans="54:54">
      <c r="BB798" s="25">
        <v>6510471</v>
      </c>
    </row>
    <row r="799" spans="54:54">
      <c r="BB799" s="25">
        <v>6510473</v>
      </c>
    </row>
    <row r="800" spans="54:54">
      <c r="BB800" s="25">
        <v>6510474</v>
      </c>
    </row>
    <row r="801" spans="54:54">
      <c r="BB801" s="25">
        <v>6510478</v>
      </c>
    </row>
    <row r="802" spans="54:54">
      <c r="BB802" s="25">
        <v>6510002</v>
      </c>
    </row>
    <row r="803" spans="54:54">
      <c r="BB803" s="25">
        <v>6509602</v>
      </c>
    </row>
    <row r="804" spans="54:54">
      <c r="BB804" s="25">
        <v>6509580</v>
      </c>
    </row>
    <row r="805" spans="54:54">
      <c r="BB805" s="25">
        <v>6509505</v>
      </c>
    </row>
    <row r="806" spans="54:54">
      <c r="BB806" s="25">
        <v>6509710</v>
      </c>
    </row>
    <row r="807" spans="54:54">
      <c r="BB807" s="25">
        <v>6506146</v>
      </c>
    </row>
    <row r="808" spans="54:54">
      <c r="BB808" s="25">
        <v>6509718</v>
      </c>
    </row>
    <row r="809" spans="54:54">
      <c r="BB809" s="25">
        <v>6508818</v>
      </c>
    </row>
    <row r="810" spans="54:54">
      <c r="BB810" s="25">
        <v>6508819</v>
      </c>
    </row>
    <row r="811" spans="54:54">
      <c r="BB811" s="25">
        <v>6508822</v>
      </c>
    </row>
    <row r="812" spans="54:54">
      <c r="BB812" s="25">
        <v>6508868</v>
      </c>
    </row>
    <row r="813" spans="54:54">
      <c r="BB813" s="25">
        <v>6509914</v>
      </c>
    </row>
    <row r="814" spans="54:54">
      <c r="BB814" s="25">
        <v>6509704</v>
      </c>
    </row>
    <row r="815" spans="54:54">
      <c r="BB815" s="25">
        <v>6509711</v>
      </c>
    </row>
    <row r="816" spans="54:54">
      <c r="BB816" s="25">
        <v>6509714</v>
      </c>
    </row>
    <row r="817" spans="54:54">
      <c r="BB817" s="25">
        <v>6509715</v>
      </c>
    </row>
    <row r="818" spans="54:54">
      <c r="BB818" s="25">
        <v>6509719</v>
      </c>
    </row>
    <row r="819" spans="54:54">
      <c r="BB819" s="25">
        <v>6509330</v>
      </c>
    </row>
    <row r="820" spans="54:54">
      <c r="BB820" s="25">
        <v>6509967</v>
      </c>
    </row>
    <row r="821" spans="54:54">
      <c r="BB821" s="25">
        <v>6509969</v>
      </c>
    </row>
    <row r="822" spans="54:54">
      <c r="BB822" s="25">
        <v>6509970</v>
      </c>
    </row>
    <row r="823" spans="54:54">
      <c r="BB823" s="25">
        <v>6509971</v>
      </c>
    </row>
    <row r="824" spans="54:54">
      <c r="BB824" s="25">
        <v>6509972</v>
      </c>
    </row>
    <row r="825" spans="54:54">
      <c r="BB825" s="25">
        <v>6509973</v>
      </c>
    </row>
    <row r="826" spans="54:54">
      <c r="BB826" s="25">
        <v>6509592</v>
      </c>
    </row>
    <row r="827" spans="54:54">
      <c r="BB827" s="25">
        <v>6509672</v>
      </c>
    </row>
    <row r="828" spans="54:54">
      <c r="BB828" s="25">
        <v>6502149</v>
      </c>
    </row>
    <row r="829" spans="54:54">
      <c r="BB829" s="25">
        <v>6509125</v>
      </c>
    </row>
    <row r="830" spans="54:54">
      <c r="BB830" s="25">
        <v>6509802</v>
      </c>
    </row>
    <row r="831" spans="54:54">
      <c r="BB831" s="25">
        <v>6508858</v>
      </c>
    </row>
    <row r="832" spans="54:54">
      <c r="BB832" s="25">
        <v>6506842</v>
      </c>
    </row>
    <row r="833" spans="54:54">
      <c r="BB833" s="25">
        <v>6509128</v>
      </c>
    </row>
    <row r="834" spans="54:54">
      <c r="BB834" s="25">
        <v>6505277</v>
      </c>
    </row>
    <row r="835" spans="54:54">
      <c r="BB835" s="25">
        <v>6508876</v>
      </c>
    </row>
    <row r="836" spans="54:54">
      <c r="BB836" s="25">
        <v>6501927</v>
      </c>
    </row>
    <row r="837" spans="54:54">
      <c r="BB837" s="25">
        <v>6508311</v>
      </c>
    </row>
    <row r="838" spans="54:54">
      <c r="BB838" s="25">
        <v>6509093</v>
      </c>
    </row>
    <row r="839" spans="54:54">
      <c r="BB839" s="25">
        <v>6510008</v>
      </c>
    </row>
    <row r="840" spans="54:54">
      <c r="BB840" s="25">
        <v>6505083</v>
      </c>
    </row>
    <row r="841" spans="54:54">
      <c r="BB841" s="25">
        <v>6509611</v>
      </c>
    </row>
    <row r="842" spans="54:54">
      <c r="BB842" s="25">
        <v>6507527</v>
      </c>
    </row>
    <row r="843" spans="54:54">
      <c r="BB843" s="25">
        <v>6508815</v>
      </c>
    </row>
    <row r="844" spans="54:54">
      <c r="BB844" s="25">
        <v>6505911</v>
      </c>
    </row>
    <row r="845" spans="54:54">
      <c r="BB845" s="25">
        <v>6508820</v>
      </c>
    </row>
    <row r="846" spans="54:54">
      <c r="BB846" s="25">
        <v>6510016</v>
      </c>
    </row>
    <row r="847" spans="54:54">
      <c r="BB847" s="25">
        <v>6508814</v>
      </c>
    </row>
    <row r="848" spans="54:54">
      <c r="BB848" s="25">
        <v>6508825</v>
      </c>
    </row>
    <row r="849" spans="54:54">
      <c r="BB849" s="25">
        <v>6509816</v>
      </c>
    </row>
    <row r="850" spans="54:54">
      <c r="BB850" s="25">
        <v>6509817</v>
      </c>
    </row>
    <row r="851" spans="54:54">
      <c r="BB851" s="25">
        <v>6509818</v>
      </c>
    </row>
    <row r="852" spans="54:54">
      <c r="BB852" s="25">
        <v>6503302</v>
      </c>
    </row>
    <row r="853" spans="54:54">
      <c r="BB853" s="25">
        <v>6507581</v>
      </c>
    </row>
    <row r="854" spans="54:54">
      <c r="BB854" s="25">
        <v>6509831</v>
      </c>
    </row>
    <row r="855" spans="54:54">
      <c r="BB855" s="25">
        <v>6509097</v>
      </c>
    </row>
    <row r="856" spans="54:54">
      <c r="BB856" s="25">
        <v>6511009</v>
      </c>
    </row>
    <row r="857" spans="54:54">
      <c r="BB857" s="25">
        <v>6510967</v>
      </c>
    </row>
    <row r="858" spans="54:54">
      <c r="BB858" s="25">
        <v>6504305</v>
      </c>
    </row>
    <row r="859" spans="54:54">
      <c r="BB859" s="25">
        <v>6508232</v>
      </c>
    </row>
    <row r="860" spans="54:54">
      <c r="BB860" s="25">
        <v>6504005</v>
      </c>
    </row>
    <row r="861" spans="54:54">
      <c r="BB861" s="25">
        <v>6507566</v>
      </c>
    </row>
    <row r="862" spans="54:54">
      <c r="BB862" s="25">
        <v>6509601</v>
      </c>
    </row>
    <row r="863" spans="54:54">
      <c r="BB863" s="25">
        <v>6507584</v>
      </c>
    </row>
    <row r="864" spans="54:54">
      <c r="BB864" s="25">
        <v>6509968</v>
      </c>
    </row>
    <row r="865" spans="54:54">
      <c r="BB865" s="25">
        <v>6507810</v>
      </c>
    </row>
    <row r="866" spans="54:54">
      <c r="BB866" s="25">
        <v>6510316</v>
      </c>
    </row>
    <row r="867" spans="54:54">
      <c r="BB867" s="25">
        <v>6509607</v>
      </c>
    </row>
    <row r="868" spans="54:54">
      <c r="BB868" s="25">
        <v>6509506</v>
      </c>
    </row>
    <row r="869" spans="54:54">
      <c r="BB869" s="25">
        <v>6509096</v>
      </c>
    </row>
    <row r="870" spans="54:54">
      <c r="BB870" s="25">
        <v>6509794</v>
      </c>
    </row>
    <row r="871" spans="54:54">
      <c r="BB871" s="25">
        <v>6504917</v>
      </c>
    </row>
    <row r="872" spans="54:54">
      <c r="BB872" s="25">
        <v>6505599</v>
      </c>
    </row>
    <row r="873" spans="54:54">
      <c r="BB873" s="25">
        <v>6511013</v>
      </c>
    </row>
    <row r="874" spans="54:54">
      <c r="BB874" s="25">
        <v>6507793</v>
      </c>
    </row>
    <row r="875" spans="54:54">
      <c r="BB875" s="25">
        <v>6508337</v>
      </c>
    </row>
    <row r="876" spans="54:54">
      <c r="BB876" s="25">
        <v>6510721</v>
      </c>
    </row>
    <row r="877" spans="54:54">
      <c r="BB877" s="25">
        <v>6510319</v>
      </c>
    </row>
    <row r="878" spans="54:54">
      <c r="BB878" s="25">
        <v>6509184</v>
      </c>
    </row>
    <row r="879" spans="54:54">
      <c r="BB879" s="25">
        <v>6509185</v>
      </c>
    </row>
    <row r="880" spans="54:54">
      <c r="BB880" s="25">
        <v>6508155</v>
      </c>
    </row>
    <row r="881" spans="54:54">
      <c r="BB881" s="25">
        <v>6509353</v>
      </c>
    </row>
    <row r="882" spans="54:54">
      <c r="BB882" s="25">
        <v>6508340</v>
      </c>
    </row>
    <row r="883" spans="54:54">
      <c r="BB883" s="25">
        <v>6505352</v>
      </c>
    </row>
    <row r="884" spans="54:54">
      <c r="BB884" s="25">
        <v>6504138</v>
      </c>
    </row>
    <row r="885" spans="54:54">
      <c r="BB885" s="25">
        <v>6508149</v>
      </c>
    </row>
    <row r="886" spans="54:54">
      <c r="BB886" s="25">
        <v>6002167</v>
      </c>
    </row>
    <row r="887" spans="54:54">
      <c r="BB887" s="25">
        <v>6509098</v>
      </c>
    </row>
    <row r="888" spans="54:54">
      <c r="BB888" s="25">
        <v>8001532</v>
      </c>
    </row>
    <row r="889" spans="54:54">
      <c r="BB889" s="25">
        <v>6504177</v>
      </c>
    </row>
    <row r="890" spans="54:54">
      <c r="BB890" s="25">
        <v>6507792</v>
      </c>
    </row>
    <row r="891" spans="54:54">
      <c r="BB891" s="25">
        <v>6000459</v>
      </c>
    </row>
    <row r="892" spans="54:54">
      <c r="BB892" s="25">
        <v>6001870</v>
      </c>
    </row>
    <row r="893" spans="54:54">
      <c r="BB893" s="25">
        <v>6001871</v>
      </c>
    </row>
    <row r="894" spans="54:54">
      <c r="BB894" s="25">
        <v>6507231</v>
      </c>
    </row>
    <row r="895" spans="54:54">
      <c r="BB895" s="25">
        <v>6000656</v>
      </c>
    </row>
    <row r="896" spans="54:54">
      <c r="BB896" s="25">
        <v>6002264</v>
      </c>
    </row>
    <row r="897" spans="54:54">
      <c r="BB897" s="25">
        <v>6509088</v>
      </c>
    </row>
    <row r="898" spans="54:54">
      <c r="BB898" s="25">
        <v>6000453</v>
      </c>
    </row>
    <row r="899" spans="54:54">
      <c r="BB899" s="25">
        <v>6000417</v>
      </c>
    </row>
    <row r="900" spans="54:54">
      <c r="BB900" s="25">
        <v>6000418</v>
      </c>
    </row>
    <row r="901" spans="54:54">
      <c r="BB901" s="25">
        <v>6001728</v>
      </c>
    </row>
    <row r="902" spans="54:54">
      <c r="BB902" s="25">
        <v>6000452</v>
      </c>
    </row>
    <row r="903" spans="54:54">
      <c r="BB903" s="25">
        <v>6000711</v>
      </c>
    </row>
    <row r="904" spans="54:54">
      <c r="BB904" s="25">
        <v>6000449</v>
      </c>
    </row>
    <row r="905" spans="54:54">
      <c r="BB905" s="25">
        <v>7500722</v>
      </c>
    </row>
    <row r="906" spans="54:54">
      <c r="BB906" s="25">
        <v>7500723</v>
      </c>
    </row>
    <row r="907" spans="54:54">
      <c r="BB907" s="25">
        <v>6000709</v>
      </c>
    </row>
    <row r="908" spans="54:54">
      <c r="BB908" s="25">
        <v>6002017</v>
      </c>
    </row>
    <row r="909" spans="54:54">
      <c r="BB909" s="25">
        <v>6002526</v>
      </c>
    </row>
    <row r="910" spans="54:54">
      <c r="BB910" s="25">
        <v>6002200</v>
      </c>
    </row>
    <row r="911" spans="54:54">
      <c r="BB911" s="25">
        <v>6000416</v>
      </c>
    </row>
    <row r="912" spans="54:54">
      <c r="BB912" s="25">
        <v>6000734</v>
      </c>
    </row>
    <row r="913" spans="54:54">
      <c r="BB913" s="25">
        <v>6000632</v>
      </c>
    </row>
    <row r="914" spans="54:54">
      <c r="BB914" s="25">
        <v>6003131</v>
      </c>
    </row>
    <row r="915" spans="54:54">
      <c r="BB915" s="25">
        <v>6001827</v>
      </c>
    </row>
    <row r="916" spans="54:54">
      <c r="BB916" s="25">
        <v>6000684</v>
      </c>
    </row>
    <row r="917" spans="54:54">
      <c r="BB917" s="25">
        <v>7501166</v>
      </c>
    </row>
    <row r="918" spans="54:54">
      <c r="BB918" s="25">
        <v>7500477</v>
      </c>
    </row>
    <row r="919" spans="54:54">
      <c r="BB919" s="25">
        <v>6001718</v>
      </c>
    </row>
    <row r="920" spans="54:54">
      <c r="BB920" s="25">
        <v>6000241</v>
      </c>
    </row>
    <row r="921" spans="54:54">
      <c r="BB921" s="25">
        <v>6000619</v>
      </c>
    </row>
    <row r="922" spans="54:54">
      <c r="BB922" s="25">
        <v>7500663</v>
      </c>
    </row>
    <row r="923" spans="54:54">
      <c r="BB923" s="25">
        <v>6000630</v>
      </c>
    </row>
    <row r="924" spans="54:54">
      <c r="BB924" s="25">
        <v>7501086</v>
      </c>
    </row>
    <row r="925" spans="54:54">
      <c r="BB925" s="25">
        <v>6002016</v>
      </c>
    </row>
    <row r="926" spans="54:54">
      <c r="BB926" s="25">
        <v>6000627</v>
      </c>
    </row>
    <row r="927" spans="54:54">
      <c r="BB927" s="25">
        <v>6000629</v>
      </c>
    </row>
    <row r="928" spans="54:54">
      <c r="BB928" s="25">
        <v>6003011</v>
      </c>
    </row>
    <row r="929" spans="54:54">
      <c r="BB929" s="25">
        <v>6001765</v>
      </c>
    </row>
    <row r="930" spans="54:54">
      <c r="BB930" s="25">
        <v>7500482</v>
      </c>
    </row>
    <row r="931" spans="54:54">
      <c r="BB931" s="25">
        <v>6003112</v>
      </c>
    </row>
    <row r="932" spans="54:54">
      <c r="BB932" s="25">
        <v>6002015</v>
      </c>
    </row>
    <row r="933" spans="54:54">
      <c r="BB933" s="25">
        <v>6002356</v>
      </c>
    </row>
    <row r="934" spans="54:54">
      <c r="BB934" s="25">
        <v>6003117</v>
      </c>
    </row>
    <row r="935" spans="54:54">
      <c r="BB935" s="25">
        <v>6003013</v>
      </c>
    </row>
    <row r="936" spans="54:54">
      <c r="BB936" s="25">
        <v>7500503</v>
      </c>
    </row>
    <row r="937" spans="54:54">
      <c r="BB937" s="25">
        <v>7501164</v>
      </c>
    </row>
    <row r="938" spans="54:54">
      <c r="BB938" s="25">
        <v>7501165</v>
      </c>
    </row>
    <row r="939" spans="54:54">
      <c r="BB939" s="25">
        <v>7501167</v>
      </c>
    </row>
    <row r="940" spans="54:54">
      <c r="BB940" s="25">
        <v>7501168</v>
      </c>
    </row>
    <row r="941" spans="54:54">
      <c r="BB941" s="25">
        <v>7501169</v>
      </c>
    </row>
    <row r="942" spans="54:54">
      <c r="BB942" s="25">
        <v>7501083</v>
      </c>
    </row>
    <row r="943" spans="54:54">
      <c r="BB943" s="25">
        <v>7501085</v>
      </c>
    </row>
    <row r="944" spans="54:54">
      <c r="BB944" s="25">
        <v>7501065</v>
      </c>
    </row>
    <row r="945" spans="54:54">
      <c r="BB945" s="25">
        <v>7500512</v>
      </c>
    </row>
    <row r="946" spans="54:54">
      <c r="BB946" s="25">
        <v>6003026</v>
      </c>
    </row>
    <row r="947" spans="54:54">
      <c r="BB947" s="25">
        <v>7501084</v>
      </c>
    </row>
    <row r="948" spans="54:54">
      <c r="BB948" s="25">
        <v>7500496</v>
      </c>
    </row>
    <row r="949" spans="54:54">
      <c r="BB949" s="25">
        <v>7500078</v>
      </c>
    </row>
    <row r="950" spans="54:54">
      <c r="BB950" s="25">
        <v>6000623</v>
      </c>
    </row>
    <row r="951" spans="54:54">
      <c r="BB951" s="25">
        <v>6002575</v>
      </c>
    </row>
    <row r="952" spans="54:54">
      <c r="BB952" s="25">
        <v>6002940</v>
      </c>
    </row>
    <row r="953" spans="54:54">
      <c r="BB953" s="25">
        <v>6002842</v>
      </c>
    </row>
    <row r="954" spans="54:54">
      <c r="BB954" s="25">
        <v>6003027</v>
      </c>
    </row>
    <row r="955" spans="54:54">
      <c r="BB955" s="25">
        <v>7500072</v>
      </c>
    </row>
    <row r="956" spans="54:54">
      <c r="BB956" s="25">
        <v>7500071</v>
      </c>
    </row>
    <row r="957" spans="54:54">
      <c r="BB957" s="25">
        <v>6001764</v>
      </c>
    </row>
    <row r="958" spans="54:54">
      <c r="BB958" s="25">
        <v>6001791</v>
      </c>
    </row>
    <row r="959" spans="54:54">
      <c r="BB959" s="25">
        <v>6002203</v>
      </c>
    </row>
    <row r="960" spans="54:54">
      <c r="BB960" s="25">
        <v>6000626</v>
      </c>
    </row>
    <row r="961" spans="54:54">
      <c r="BB961" s="25">
        <v>6000555</v>
      </c>
    </row>
    <row r="962" spans="54:54">
      <c r="BB962" s="25">
        <v>7500355</v>
      </c>
    </row>
    <row r="963" spans="54:54">
      <c r="BB963" s="25">
        <v>6003012</v>
      </c>
    </row>
    <row r="964" spans="54:54">
      <c r="BB964" s="25">
        <v>6002278</v>
      </c>
    </row>
    <row r="965" spans="54:54">
      <c r="BB965" s="25">
        <v>8001721</v>
      </c>
    </row>
    <row r="966" spans="54:54">
      <c r="BB966" s="25">
        <v>6001649</v>
      </c>
    </row>
    <row r="967" spans="54:54">
      <c r="BB967" s="25">
        <v>6002781</v>
      </c>
    </row>
    <row r="968" spans="54:54">
      <c r="BB968" s="25">
        <v>6002019</v>
      </c>
    </row>
    <row r="969" spans="54:54">
      <c r="BB969" s="25">
        <v>6003142</v>
      </c>
    </row>
    <row r="970" spans="54:54">
      <c r="BB970" s="25">
        <v>6000625</v>
      </c>
    </row>
    <row r="971" spans="54:54">
      <c r="BB971" s="25">
        <v>6003029</v>
      </c>
    </row>
    <row r="972" spans="54:54">
      <c r="BB972" s="25">
        <v>6003051</v>
      </c>
    </row>
    <row r="973" spans="54:54">
      <c r="BB973" s="25">
        <v>7501154</v>
      </c>
    </row>
    <row r="974" spans="54:54">
      <c r="BB974" s="25">
        <v>7501155</v>
      </c>
    </row>
    <row r="975" spans="54:54">
      <c r="BB975" s="25">
        <v>7501156</v>
      </c>
    </row>
    <row r="976" spans="54:54">
      <c r="BB976" s="25">
        <v>7501157</v>
      </c>
    </row>
    <row r="977" spans="54:54">
      <c r="BB977" s="25">
        <v>7501158</v>
      </c>
    </row>
    <row r="978" spans="54:54">
      <c r="BB978" s="25">
        <v>7501159</v>
      </c>
    </row>
    <row r="979" spans="54:54">
      <c r="BB979" s="25">
        <v>6001763</v>
      </c>
    </row>
    <row r="980" spans="54:54">
      <c r="BB980" s="25">
        <v>6003089</v>
      </c>
    </row>
    <row r="981" spans="54:54">
      <c r="BB981" s="25">
        <v>6003028</v>
      </c>
    </row>
    <row r="982" spans="54:54">
      <c r="BB982" s="25">
        <v>6002749</v>
      </c>
    </row>
    <row r="983" spans="54:54">
      <c r="BB983" s="25">
        <v>6002958</v>
      </c>
    </row>
    <row r="984" spans="54:54">
      <c r="BB984" s="25">
        <v>6003014</v>
      </c>
    </row>
    <row r="985" spans="54:54">
      <c r="BB985" s="25">
        <v>7500782</v>
      </c>
    </row>
    <row r="986" spans="54:54">
      <c r="BB986" s="25">
        <v>7500777</v>
      </c>
    </row>
    <row r="987" spans="54:54">
      <c r="BB987" s="25">
        <v>6001997</v>
      </c>
    </row>
    <row r="988" spans="54:54">
      <c r="BB988" s="25">
        <v>6000758</v>
      </c>
    </row>
    <row r="989" spans="54:54">
      <c r="BB989" s="25">
        <v>7500819</v>
      </c>
    </row>
    <row r="990" spans="54:54">
      <c r="BB990" s="25">
        <v>6001850</v>
      </c>
    </row>
    <row r="991" spans="54:54">
      <c r="BB991" s="25">
        <v>6001849</v>
      </c>
    </row>
    <row r="992" spans="54:54">
      <c r="BB992" s="25">
        <v>6001920</v>
      </c>
    </row>
    <row r="993" spans="54:54">
      <c r="BB993" s="25">
        <v>6003006</v>
      </c>
    </row>
    <row r="994" spans="54:54">
      <c r="BB994" s="25">
        <v>6003097</v>
      </c>
    </row>
    <row r="995" spans="54:54">
      <c r="BB995" s="25">
        <v>6003095</v>
      </c>
    </row>
    <row r="996" spans="54:54">
      <c r="BB996" s="25">
        <v>6000688</v>
      </c>
    </row>
    <row r="997" spans="54:54">
      <c r="BB997" s="25">
        <v>6000699</v>
      </c>
    </row>
    <row r="998" spans="54:54">
      <c r="BB998" s="25">
        <v>7500070</v>
      </c>
    </row>
    <row r="999" spans="54:54">
      <c r="BB999" s="25">
        <v>6003007</v>
      </c>
    </row>
    <row r="1000" spans="54:54">
      <c r="BB1000" s="25">
        <v>6001996</v>
      </c>
    </row>
    <row r="1001" spans="54:54">
      <c r="BB1001" s="25">
        <v>6002955</v>
      </c>
    </row>
    <row r="1002" spans="54:54">
      <c r="BB1002" s="25">
        <v>6000680</v>
      </c>
    </row>
    <row r="1003" spans="54:54">
      <c r="BB1003" s="25">
        <v>7500415</v>
      </c>
    </row>
    <row r="1004" spans="54:54">
      <c r="BB1004" s="25">
        <v>7500453</v>
      </c>
    </row>
    <row r="1005" spans="54:54">
      <c r="BB1005" s="25">
        <v>6002524</v>
      </c>
    </row>
    <row r="1006" spans="54:54">
      <c r="BB1006" s="25">
        <v>7500023</v>
      </c>
    </row>
    <row r="1007" spans="54:54">
      <c r="BB1007" s="25">
        <v>6000678</v>
      </c>
    </row>
    <row r="1008" spans="54:54">
      <c r="BB1008" s="25">
        <v>6001921</v>
      </c>
    </row>
    <row r="1009" spans="54:54">
      <c r="BB1009" s="25">
        <v>6001729</v>
      </c>
    </row>
    <row r="1010" spans="54:54">
      <c r="BB1010" s="25">
        <v>6000666</v>
      </c>
    </row>
    <row r="1011" spans="54:54">
      <c r="BB1011" s="25">
        <v>6001907</v>
      </c>
    </row>
    <row r="1012" spans="54:54">
      <c r="BB1012" s="25">
        <v>6000665</v>
      </c>
    </row>
    <row r="1013" spans="54:54">
      <c r="BB1013" s="25">
        <v>7500021</v>
      </c>
    </row>
    <row r="1014" spans="54:54">
      <c r="BB1014" s="25">
        <v>6000612</v>
      </c>
    </row>
    <row r="1015" spans="54:54">
      <c r="BB1015" s="25">
        <v>7501160</v>
      </c>
    </row>
    <row r="1016" spans="54:54">
      <c r="BB1016" s="25">
        <v>7501161</v>
      </c>
    </row>
    <row r="1017" spans="54:54">
      <c r="BB1017" s="25">
        <v>7501162</v>
      </c>
    </row>
    <row r="1018" spans="54:54">
      <c r="BB1018" s="25">
        <v>7501163</v>
      </c>
    </row>
    <row r="1019" spans="54:54">
      <c r="BB1019" s="25">
        <v>6003056</v>
      </c>
    </row>
    <row r="1020" spans="54:54">
      <c r="BB1020" s="25">
        <v>6000771</v>
      </c>
    </row>
    <row r="1021" spans="54:54">
      <c r="BB1021" s="25">
        <v>6000618</v>
      </c>
    </row>
    <row r="1022" spans="54:54">
      <c r="BB1022" s="25">
        <v>7500019</v>
      </c>
    </row>
    <row r="1023" spans="54:54">
      <c r="BB1023" s="25">
        <v>7500107</v>
      </c>
    </row>
    <row r="1024" spans="54:54">
      <c r="BB1024" s="25">
        <v>6000466</v>
      </c>
    </row>
    <row r="1025" spans="54:54">
      <c r="BB1025" s="25">
        <v>6001654</v>
      </c>
    </row>
    <row r="1026" spans="54:54">
      <c r="BB1026" s="25">
        <v>6001751</v>
      </c>
    </row>
    <row r="1027" spans="54:54">
      <c r="BB1027" s="25">
        <v>6001774</v>
      </c>
    </row>
    <row r="1028" spans="54:54">
      <c r="BB1028" s="25">
        <v>6001792</v>
      </c>
    </row>
    <row r="1029" spans="54:54">
      <c r="BB1029" s="25">
        <v>6002100</v>
      </c>
    </row>
    <row r="1030" spans="54:54">
      <c r="BB1030" s="25">
        <v>6002386</v>
      </c>
    </row>
    <row r="1031" spans="54:54">
      <c r="BB1031" s="25">
        <v>6002444</v>
      </c>
    </row>
    <row r="1032" spans="54:54">
      <c r="BB1032" s="25">
        <v>6002445</v>
      </c>
    </row>
    <row r="1033" spans="54:54">
      <c r="BB1033" s="25">
        <v>6001892</v>
      </c>
    </row>
    <row r="1034" spans="54:54">
      <c r="BB1034" s="25">
        <v>7500054</v>
      </c>
    </row>
    <row r="1035" spans="54:54">
      <c r="BB1035" s="25">
        <v>6001652</v>
      </c>
    </row>
    <row r="1036" spans="54:54">
      <c r="BB1036" s="25">
        <v>6002698</v>
      </c>
    </row>
    <row r="1037" spans="54:54">
      <c r="BB1037" s="25">
        <v>6002233</v>
      </c>
    </row>
    <row r="1038" spans="54:54">
      <c r="BB1038" s="25">
        <v>6000007</v>
      </c>
    </row>
    <row r="1039" spans="54:54">
      <c r="BB1039" s="25">
        <v>7500449</v>
      </c>
    </row>
    <row r="1040" spans="54:54">
      <c r="BB1040" s="25">
        <v>7500039</v>
      </c>
    </row>
    <row r="1041" spans="54:54">
      <c r="BB1041" s="25">
        <v>6002919</v>
      </c>
    </row>
    <row r="1042" spans="54:54">
      <c r="BB1042" s="25">
        <v>6000691</v>
      </c>
    </row>
    <row r="1043" spans="54:54">
      <c r="BB1043" s="25">
        <v>7500454</v>
      </c>
    </row>
    <row r="1044" spans="54:54">
      <c r="BB1044" s="25">
        <v>7500545</v>
      </c>
    </row>
    <row r="1045" spans="54:54">
      <c r="BB1045" s="25">
        <v>6001723</v>
      </c>
    </row>
    <row r="1046" spans="54:54">
      <c r="BB1046" s="25">
        <v>6002229</v>
      </c>
    </row>
    <row r="1047" spans="54:54">
      <c r="BB1047" s="25">
        <v>7500271</v>
      </c>
    </row>
    <row r="1048" spans="54:54">
      <c r="BB1048" s="25">
        <v>7500270</v>
      </c>
    </row>
    <row r="1049" spans="54:54">
      <c r="BB1049" s="25">
        <v>6002234</v>
      </c>
    </row>
    <row r="1050" spans="54:54">
      <c r="BB1050" s="25">
        <v>6002236</v>
      </c>
    </row>
    <row r="1051" spans="54:54">
      <c r="BB1051" s="25">
        <v>7500080</v>
      </c>
    </row>
    <row r="1052" spans="54:54">
      <c r="BB1052" s="25">
        <v>6001637</v>
      </c>
    </row>
    <row r="1053" spans="54:54">
      <c r="BB1053" s="25">
        <v>6001778</v>
      </c>
    </row>
    <row r="1054" spans="54:54">
      <c r="BB1054" s="25">
        <v>6001961</v>
      </c>
    </row>
    <row r="1055" spans="54:54">
      <c r="BB1055" s="25">
        <v>6000788</v>
      </c>
    </row>
    <row r="1056" spans="54:54">
      <c r="BB1056" s="25">
        <v>6002230</v>
      </c>
    </row>
    <row r="1057" spans="54:54">
      <c r="BB1057" s="25">
        <v>6002225</v>
      </c>
    </row>
    <row r="1058" spans="54:54">
      <c r="BB1058" s="25">
        <v>6002413</v>
      </c>
    </row>
    <row r="1059" spans="54:54">
      <c r="BB1059" s="25">
        <v>6000784</v>
      </c>
    </row>
    <row r="1060" spans="54:54">
      <c r="BB1060" s="25">
        <v>6001887</v>
      </c>
    </row>
    <row r="1061" spans="54:54">
      <c r="BB1061" s="25">
        <v>6002232</v>
      </c>
    </row>
    <row r="1062" spans="54:54">
      <c r="BB1062" s="25">
        <v>6002212</v>
      </c>
    </row>
    <row r="1063" spans="54:54">
      <c r="BB1063" s="25">
        <v>6000360</v>
      </c>
    </row>
    <row r="1064" spans="54:54">
      <c r="BB1064" s="25">
        <v>6002226</v>
      </c>
    </row>
    <row r="1065" spans="54:54">
      <c r="BB1065" s="25">
        <v>6002228</v>
      </c>
    </row>
    <row r="1066" spans="54:54">
      <c r="BB1066" s="25">
        <v>6002584</v>
      </c>
    </row>
    <row r="1067" spans="54:54">
      <c r="BB1067" s="25">
        <v>7500081</v>
      </c>
    </row>
    <row r="1068" spans="54:54">
      <c r="BB1068" s="25">
        <v>7500089</v>
      </c>
    </row>
    <row r="1069" spans="54:54">
      <c r="BB1069" s="25">
        <v>6002246</v>
      </c>
    </row>
    <row r="1070" spans="54:54">
      <c r="BB1070" s="25">
        <v>7500582</v>
      </c>
    </row>
    <row r="1071" spans="54:54">
      <c r="BB1071" s="25">
        <v>6002370</v>
      </c>
    </row>
    <row r="1072" spans="54:54">
      <c r="BB1072" s="25">
        <v>6002213</v>
      </c>
    </row>
    <row r="1073" spans="54:54">
      <c r="BB1073" s="25">
        <v>6002215</v>
      </c>
    </row>
    <row r="1074" spans="54:54">
      <c r="BB1074" s="25">
        <v>6000651</v>
      </c>
    </row>
    <row r="1075" spans="54:54">
      <c r="BB1075" s="25">
        <v>6002208</v>
      </c>
    </row>
    <row r="1076" spans="54:54">
      <c r="BB1076" s="25">
        <v>7500178</v>
      </c>
    </row>
    <row r="1077" spans="54:54">
      <c r="BB1077" s="25">
        <v>7500179</v>
      </c>
    </row>
    <row r="1078" spans="54:54">
      <c r="BB1078" s="25">
        <v>6000317</v>
      </c>
    </row>
    <row r="1079" spans="54:54">
      <c r="BB1079" s="25">
        <v>6001813</v>
      </c>
    </row>
    <row r="1080" spans="54:54">
      <c r="BB1080" s="25">
        <v>6000422</v>
      </c>
    </row>
    <row r="1081" spans="54:54">
      <c r="BB1081" s="25">
        <v>6000440</v>
      </c>
    </row>
    <row r="1082" spans="54:54">
      <c r="BB1082" s="25">
        <v>6000421</v>
      </c>
    </row>
    <row r="1083" spans="54:54">
      <c r="BB1083" s="25">
        <v>6002211</v>
      </c>
    </row>
    <row r="1084" spans="54:54">
      <c r="BB1084" s="25">
        <v>6000690</v>
      </c>
    </row>
    <row r="1085" spans="54:54">
      <c r="BB1085" s="25">
        <v>6002209</v>
      </c>
    </row>
    <row r="1086" spans="54:54">
      <c r="BB1086" s="25">
        <v>6000700</v>
      </c>
    </row>
    <row r="1087" spans="54:54">
      <c r="BB1087" s="25">
        <v>6000774</v>
      </c>
    </row>
    <row r="1088" spans="54:54">
      <c r="BB1088" s="25">
        <v>6000405</v>
      </c>
    </row>
    <row r="1089" spans="54:54">
      <c r="BB1089" s="25">
        <v>6000644</v>
      </c>
    </row>
    <row r="1090" spans="54:54">
      <c r="BB1090" s="25">
        <v>6000425</v>
      </c>
    </row>
    <row r="1091" spans="54:54">
      <c r="BB1091" s="25">
        <v>6001749</v>
      </c>
    </row>
    <row r="1092" spans="54:54">
      <c r="BB1092" s="25">
        <v>6002216</v>
      </c>
    </row>
    <row r="1093" spans="54:54">
      <c r="BB1093" s="25">
        <v>6000593</v>
      </c>
    </row>
    <row r="1094" spans="54:54">
      <c r="BB1094" s="25">
        <v>6002134</v>
      </c>
    </row>
    <row r="1095" spans="54:54">
      <c r="BB1095" s="25">
        <v>6002223</v>
      </c>
    </row>
    <row r="1096" spans="54:54">
      <c r="BB1096" s="25">
        <v>6002737</v>
      </c>
    </row>
    <row r="1097" spans="54:54">
      <c r="BB1097" s="25">
        <v>6001993</v>
      </c>
    </row>
    <row r="1098" spans="54:54">
      <c r="BB1098" s="25">
        <v>6000419</v>
      </c>
    </row>
    <row r="1099" spans="54:54">
      <c r="BB1099" s="25">
        <v>6000424</v>
      </c>
    </row>
    <row r="1100" spans="54:54">
      <c r="BB1100" s="25">
        <v>6000436</v>
      </c>
    </row>
    <row r="1101" spans="54:54">
      <c r="BB1101" s="25">
        <v>6000442</v>
      </c>
    </row>
    <row r="1102" spans="54:54">
      <c r="BB1102" s="25">
        <v>6001812</v>
      </c>
    </row>
    <row r="1103" spans="54:54">
      <c r="BB1103" s="25">
        <v>6002221</v>
      </c>
    </row>
    <row r="1104" spans="54:54">
      <c r="BB1104" s="25">
        <v>6002706</v>
      </c>
    </row>
    <row r="1105" spans="54:54">
      <c r="BB1105" s="25">
        <v>6003223</v>
      </c>
    </row>
    <row r="1106" spans="54:54">
      <c r="BB1106" s="25">
        <v>6002600</v>
      </c>
    </row>
    <row r="1107" spans="54:54">
      <c r="BB1107" s="25">
        <v>6003055</v>
      </c>
    </row>
    <row r="1108" spans="54:54">
      <c r="BB1108" s="25">
        <v>6002217</v>
      </c>
    </row>
    <row r="1109" spans="54:54">
      <c r="BB1109" s="25">
        <v>7500521</v>
      </c>
    </row>
    <row r="1110" spans="54:54">
      <c r="BB1110" s="25">
        <v>6002219</v>
      </c>
    </row>
    <row r="1111" spans="54:54">
      <c r="BB1111" s="25">
        <v>6001634</v>
      </c>
    </row>
    <row r="1112" spans="54:54">
      <c r="BB1112" s="25">
        <v>6002369</v>
      </c>
    </row>
    <row r="1113" spans="54:54">
      <c r="BB1113" s="25">
        <v>6002007</v>
      </c>
    </row>
    <row r="1114" spans="54:54">
      <c r="BB1114" s="25">
        <v>7500012</v>
      </c>
    </row>
    <row r="1115" spans="54:54">
      <c r="BB1115" s="25">
        <v>7500013</v>
      </c>
    </row>
    <row r="1116" spans="54:54">
      <c r="BB1116" s="25">
        <v>6001688</v>
      </c>
    </row>
    <row r="1117" spans="54:54">
      <c r="BB1117" s="25">
        <v>6002136</v>
      </c>
    </row>
    <row r="1118" spans="54:54">
      <c r="BB1118" s="25">
        <v>6002931</v>
      </c>
    </row>
    <row r="1119" spans="54:54">
      <c r="BB1119" s="25">
        <v>6003360</v>
      </c>
    </row>
    <row r="1120" spans="54:54">
      <c r="BB1120" s="25">
        <v>6000565</v>
      </c>
    </row>
    <row r="1121" spans="54:54">
      <c r="BB1121" s="25">
        <v>6000781</v>
      </c>
    </row>
    <row r="1122" spans="54:54">
      <c r="BB1122" s="25">
        <v>6002176</v>
      </c>
    </row>
    <row r="1123" spans="54:54">
      <c r="BB1123" s="25">
        <v>6001970</v>
      </c>
    </row>
    <row r="1124" spans="54:54">
      <c r="BB1124" s="25">
        <v>6002220</v>
      </c>
    </row>
    <row r="1125" spans="54:54">
      <c r="BB1125" s="25">
        <v>6003015</v>
      </c>
    </row>
    <row r="1126" spans="54:54">
      <c r="BB1126" s="25">
        <v>6003016</v>
      </c>
    </row>
    <row r="1127" spans="54:54">
      <c r="BB1127" s="25">
        <v>6003017</v>
      </c>
    </row>
    <row r="1128" spans="54:54">
      <c r="BB1128" s="25">
        <v>6003310</v>
      </c>
    </row>
    <row r="1129" spans="54:54">
      <c r="BB1129" s="25">
        <v>6003148</v>
      </c>
    </row>
    <row r="1130" spans="54:54">
      <c r="BB1130" s="25">
        <v>6003263</v>
      </c>
    </row>
    <row r="1131" spans="54:54">
      <c r="BB1131" s="25">
        <v>6003523</v>
      </c>
    </row>
    <row r="1132" spans="54:54">
      <c r="BB1132" s="25">
        <v>6003524</v>
      </c>
    </row>
    <row r="1133" spans="54:54">
      <c r="BB1133" s="25">
        <v>6003525</v>
      </c>
    </row>
    <row r="1134" spans="54:54">
      <c r="BB1134" s="25">
        <v>6003526</v>
      </c>
    </row>
    <row r="1135" spans="54:54">
      <c r="BB1135" s="25">
        <v>6003527</v>
      </c>
    </row>
    <row r="1136" spans="54:54">
      <c r="BB1136" s="25">
        <v>6003332</v>
      </c>
    </row>
    <row r="1137" spans="54:54">
      <c r="BB1137" s="25">
        <v>6003264</v>
      </c>
    </row>
    <row r="1138" spans="54:54">
      <c r="BB1138" s="25">
        <v>6003311</v>
      </c>
    </row>
    <row r="1139" spans="54:54">
      <c r="BB1139" s="25">
        <v>6002476</v>
      </c>
    </row>
    <row r="1140" spans="54:54">
      <c r="BB1140" s="25">
        <v>6003327</v>
      </c>
    </row>
    <row r="1141" spans="54:54">
      <c r="BB1141" s="25">
        <v>6002491</v>
      </c>
    </row>
    <row r="1142" spans="54:54">
      <c r="BB1142" s="25">
        <v>6003324</v>
      </c>
    </row>
    <row r="1143" spans="54:54">
      <c r="BB1143" s="25">
        <v>6003312</v>
      </c>
    </row>
    <row r="1144" spans="54:54">
      <c r="BB1144" s="25">
        <v>6003262</v>
      </c>
    </row>
    <row r="1145" spans="54:54">
      <c r="BB1145" s="25">
        <v>6000753</v>
      </c>
    </row>
    <row r="1146" spans="54:54">
      <c r="BB1146" s="25">
        <v>6003325</v>
      </c>
    </row>
    <row r="1147" spans="54:54">
      <c r="BB1147" s="25">
        <v>6000767</v>
      </c>
    </row>
    <row r="1148" spans="54:54">
      <c r="BB1148" s="25">
        <v>6000764</v>
      </c>
    </row>
    <row r="1149" spans="54:54">
      <c r="BB1149" s="25">
        <v>6003087</v>
      </c>
    </row>
    <row r="1150" spans="54:54">
      <c r="BB1150" s="25">
        <v>6003331</v>
      </c>
    </row>
    <row r="1151" spans="54:54">
      <c r="BB1151" s="25">
        <v>6003313</v>
      </c>
    </row>
    <row r="1152" spans="54:54">
      <c r="BB1152" s="25">
        <v>6002482</v>
      </c>
    </row>
    <row r="1153" spans="54:54">
      <c r="BB1153" s="25">
        <v>6002508</v>
      </c>
    </row>
    <row r="1154" spans="54:54">
      <c r="BB1154" s="25">
        <v>6001604</v>
      </c>
    </row>
    <row r="1155" spans="54:54">
      <c r="BB1155" s="25">
        <v>6000766</v>
      </c>
    </row>
    <row r="1156" spans="54:54">
      <c r="BB1156" s="25">
        <v>6000762</v>
      </c>
    </row>
    <row r="1157" spans="54:54">
      <c r="BB1157" s="25">
        <v>6001990</v>
      </c>
    </row>
    <row r="1158" spans="54:54">
      <c r="BB1158" s="25">
        <v>6000773</v>
      </c>
    </row>
    <row r="1159" spans="54:54">
      <c r="BB1159" s="25">
        <v>6000765</v>
      </c>
    </row>
    <row r="1160" spans="54:54">
      <c r="BB1160" s="25">
        <v>6002690</v>
      </c>
    </row>
    <row r="1161" spans="54:54">
      <c r="BB1161" s="25">
        <v>6000689</v>
      </c>
    </row>
    <row r="1162" spans="54:54">
      <c r="BB1162" s="25">
        <v>6002293</v>
      </c>
    </row>
    <row r="1163" spans="54:54">
      <c r="BB1163" s="25">
        <v>6003088</v>
      </c>
    </row>
    <row r="1164" spans="54:54">
      <c r="BB1164" s="25">
        <v>6002294</v>
      </c>
    </row>
    <row r="1165" spans="54:54">
      <c r="BB1165" s="25">
        <v>6000777</v>
      </c>
    </row>
    <row r="1166" spans="54:54">
      <c r="BB1166" s="25">
        <v>6000671</v>
      </c>
    </row>
    <row r="1167" spans="54:54">
      <c r="BB1167" s="25">
        <v>6002787</v>
      </c>
    </row>
    <row r="1168" spans="54:54">
      <c r="BB1168" s="25">
        <v>6001689</v>
      </c>
    </row>
    <row r="1169" spans="54:54">
      <c r="BB1169" s="25">
        <v>6002478</v>
      </c>
    </row>
    <row r="1170" spans="54:54">
      <c r="BB1170" s="25">
        <v>6002520</v>
      </c>
    </row>
    <row r="1171" spans="54:54">
      <c r="BB1171" s="25">
        <v>6002080</v>
      </c>
    </row>
    <row r="1172" spans="54:54">
      <c r="BB1172" s="25">
        <v>6002031</v>
      </c>
    </row>
    <row r="1173" spans="54:54">
      <c r="BB1173" s="25">
        <v>6002257</v>
      </c>
    </row>
    <row r="1174" spans="54:54">
      <c r="BB1174" s="25">
        <v>6003359001</v>
      </c>
    </row>
    <row r="1175" spans="54:54">
      <c r="BB1175" s="25">
        <v>6002835</v>
      </c>
    </row>
    <row r="1176" spans="54:54">
      <c r="BB1176" s="25">
        <v>8001969</v>
      </c>
    </row>
    <row r="1177" spans="54:54">
      <c r="BB1177" s="25">
        <v>6002481</v>
      </c>
    </row>
    <row r="1178" spans="54:54">
      <c r="BB1178" s="25">
        <v>6002477</v>
      </c>
    </row>
    <row r="1179" spans="54:54">
      <c r="BB1179" s="25">
        <v>6002475</v>
      </c>
    </row>
    <row r="1180" spans="54:54">
      <c r="BB1180" s="25">
        <v>6000399</v>
      </c>
    </row>
    <row r="1181" spans="54:54">
      <c r="BB1181" s="25">
        <v>6002523</v>
      </c>
    </row>
    <row r="1182" spans="54:54">
      <c r="BB1182" s="25">
        <v>6003096</v>
      </c>
    </row>
    <row r="1183" spans="54:54">
      <c r="BB1183" s="25">
        <v>6000687</v>
      </c>
    </row>
    <row r="1184" spans="54:54">
      <c r="BB1184" s="25">
        <v>6001019</v>
      </c>
    </row>
    <row r="1185" spans="54:54">
      <c r="BB1185" s="25">
        <v>6002451</v>
      </c>
    </row>
    <row r="1186" spans="54:54">
      <c r="BB1186" s="25">
        <v>6000707</v>
      </c>
    </row>
    <row r="1187" spans="54:54">
      <c r="BB1187" s="25">
        <v>6003180</v>
      </c>
    </row>
    <row r="1188" spans="54:54">
      <c r="BB1188" s="25">
        <v>6000708</v>
      </c>
    </row>
    <row r="1189" spans="54:54">
      <c r="BB1189" s="25">
        <v>6003179</v>
      </c>
    </row>
    <row r="1190" spans="54:54">
      <c r="BB1190" s="25">
        <v>6001978</v>
      </c>
    </row>
    <row r="1191" spans="54:54">
      <c r="BB1191" s="25">
        <v>6002633</v>
      </c>
    </row>
    <row r="1192" spans="54:54">
      <c r="BB1192" s="25">
        <v>6002157</v>
      </c>
    </row>
    <row r="1193" spans="54:54">
      <c r="BB1193" s="25">
        <v>6000048</v>
      </c>
    </row>
    <row r="1194" spans="54:54">
      <c r="BB1194" s="25">
        <v>6000295</v>
      </c>
    </row>
    <row r="1195" spans="54:54">
      <c r="BB1195" s="25">
        <v>6002588</v>
      </c>
    </row>
    <row r="1196" spans="54:54">
      <c r="BB1196" s="25">
        <v>6002634</v>
      </c>
    </row>
    <row r="1197" spans="54:54">
      <c r="BB1197" s="25">
        <v>6002024</v>
      </c>
    </row>
    <row r="1198" spans="54:54">
      <c r="BB1198" s="25">
        <v>8001731</v>
      </c>
    </row>
    <row r="1199" spans="54:54">
      <c r="BB1199" s="25">
        <v>6001987</v>
      </c>
    </row>
    <row r="1200" spans="54:54">
      <c r="BB1200" s="25">
        <v>6000292</v>
      </c>
    </row>
    <row r="1201" spans="54:54">
      <c r="BB1201" s="25">
        <v>6001638</v>
      </c>
    </row>
    <row r="1202" spans="54:54">
      <c r="BB1202" s="25">
        <v>6002699</v>
      </c>
    </row>
    <row r="1203" spans="54:54">
      <c r="BB1203" s="25">
        <v>6002354</v>
      </c>
    </row>
    <row r="1204" spans="54:54">
      <c r="BB1204" s="25">
        <v>6003061</v>
      </c>
    </row>
    <row r="1205" spans="54:54">
      <c r="BB1205" s="25">
        <v>6002140</v>
      </c>
    </row>
    <row r="1206" spans="54:54">
      <c r="BB1206" s="25">
        <v>6002295</v>
      </c>
    </row>
    <row r="1207" spans="54:54">
      <c r="BB1207" s="25">
        <v>6001772</v>
      </c>
    </row>
    <row r="1208" spans="54:54">
      <c r="BB1208" s="25">
        <v>6002972</v>
      </c>
    </row>
    <row r="1209" spans="54:54">
      <c r="BB1209" s="25">
        <v>6003546</v>
      </c>
    </row>
    <row r="1210" spans="54:54">
      <c r="BB1210" s="25">
        <v>6003306</v>
      </c>
    </row>
    <row r="1211" spans="54:54">
      <c r="BB1211" s="25">
        <v>6002420</v>
      </c>
    </row>
    <row r="1212" spans="54:54">
      <c r="BB1212" s="25">
        <v>6003307</v>
      </c>
    </row>
    <row r="1213" spans="54:54">
      <c r="BB1213" s="25">
        <v>6001915</v>
      </c>
    </row>
    <row r="1214" spans="54:54">
      <c r="BB1214" s="25">
        <v>6001577</v>
      </c>
    </row>
    <row r="1215" spans="54:54">
      <c r="BB1215" s="25">
        <v>6003545</v>
      </c>
    </row>
    <row r="1216" spans="54:54">
      <c r="BB1216" s="25">
        <v>6000115</v>
      </c>
    </row>
    <row r="1217" spans="54:54">
      <c r="BB1217" s="25">
        <v>6003305</v>
      </c>
    </row>
    <row r="1218" spans="54:54">
      <c r="BB1218" s="25">
        <v>6001868</v>
      </c>
    </row>
    <row r="1219" spans="54:54">
      <c r="BB1219" s="25">
        <v>6001880</v>
      </c>
    </row>
    <row r="1220" spans="54:54">
      <c r="BB1220" s="25">
        <v>6001752</v>
      </c>
    </row>
    <row r="1221" spans="54:54">
      <c r="BB1221" s="25">
        <v>6003304</v>
      </c>
    </row>
    <row r="1222" spans="54:54">
      <c r="BB1222" s="25">
        <v>6001587</v>
      </c>
    </row>
    <row r="1223" spans="54:54">
      <c r="BB1223" s="25">
        <v>6002152</v>
      </c>
    </row>
    <row r="1224" spans="54:54">
      <c r="BB1224" s="25">
        <v>6002632</v>
      </c>
    </row>
    <row r="1225" spans="54:54">
      <c r="BB1225" s="25">
        <v>8001964</v>
      </c>
    </row>
    <row r="1226" spans="54:54">
      <c r="BB1226" s="25">
        <v>6002679</v>
      </c>
    </row>
    <row r="1227" spans="54:54">
      <c r="BB1227" s="25">
        <v>6000549</v>
      </c>
    </row>
    <row r="1228" spans="54:54">
      <c r="BB1228" s="25">
        <v>6001986</v>
      </c>
    </row>
    <row r="1229" spans="54:54">
      <c r="BB1229" s="25">
        <v>8001835</v>
      </c>
    </row>
    <row r="1230" spans="54:54">
      <c r="BB1230" s="25">
        <v>6002707</v>
      </c>
    </row>
    <row r="1231" spans="54:54">
      <c r="BB1231" s="25">
        <v>6002744</v>
      </c>
    </row>
    <row r="1232" spans="54:54">
      <c r="BB1232" s="25">
        <v>6002376</v>
      </c>
    </row>
    <row r="1233" spans="54:54">
      <c r="BB1233" s="25">
        <v>6000674</v>
      </c>
    </row>
    <row r="1234" spans="54:54">
      <c r="BB1234" s="25">
        <v>6001656</v>
      </c>
    </row>
    <row r="1235" spans="54:54">
      <c r="BB1235" s="25">
        <v>6001844</v>
      </c>
    </row>
    <row r="1236" spans="54:54">
      <c r="BB1236" s="25">
        <v>6003178</v>
      </c>
    </row>
    <row r="1237" spans="54:54">
      <c r="BB1237" s="25">
        <v>6002556</v>
      </c>
    </row>
    <row r="1238" spans="54:54">
      <c r="BB1238" s="25">
        <v>6003177</v>
      </c>
    </row>
    <row r="1239" spans="54:54">
      <c r="BB1239" s="25">
        <v>6001663</v>
      </c>
    </row>
    <row r="1240" spans="54:54">
      <c r="BB1240" s="25">
        <v>6002190</v>
      </c>
    </row>
    <row r="1241" spans="54:54">
      <c r="BB1241" s="25">
        <v>6002151</v>
      </c>
    </row>
    <row r="1242" spans="54:54">
      <c r="BB1242" s="25">
        <v>6000673</v>
      </c>
    </row>
    <row r="1243" spans="54:54">
      <c r="BB1243" s="25">
        <v>8001947</v>
      </c>
    </row>
    <row r="1244" spans="54:54">
      <c r="BB1244" s="25">
        <v>6002611</v>
      </c>
    </row>
    <row r="1245" spans="54:54">
      <c r="BB1245" s="25">
        <v>6002950</v>
      </c>
    </row>
    <row r="1246" spans="54:54">
      <c r="BB1246" s="25">
        <v>8002099</v>
      </c>
    </row>
    <row r="1247" spans="54:54">
      <c r="BB1247" s="25">
        <v>6000086</v>
      </c>
    </row>
    <row r="1248" spans="54:54">
      <c r="BB1248" s="25">
        <v>6003120</v>
      </c>
    </row>
    <row r="1249" spans="54:54">
      <c r="BB1249" s="25">
        <v>6001593</v>
      </c>
    </row>
    <row r="1250" spans="54:54">
      <c r="BB1250" s="25">
        <v>6000533</v>
      </c>
    </row>
    <row r="1251" spans="54:54">
      <c r="BB1251" s="25">
        <v>8001836</v>
      </c>
    </row>
    <row r="1252" spans="54:54">
      <c r="BB1252" s="25">
        <v>6002705</v>
      </c>
    </row>
    <row r="1253" spans="54:54">
      <c r="BB1253" s="25">
        <v>6000522</v>
      </c>
    </row>
    <row r="1254" spans="54:54">
      <c r="BB1254" s="25">
        <v>6002193</v>
      </c>
    </row>
    <row r="1255" spans="54:54">
      <c r="BB1255" s="25">
        <v>6000022</v>
      </c>
    </row>
    <row r="1256" spans="54:54">
      <c r="BB1256" s="25">
        <v>6000701</v>
      </c>
    </row>
    <row r="1257" spans="54:54">
      <c r="BB1257" s="25">
        <v>6002688</v>
      </c>
    </row>
    <row r="1258" spans="54:54">
      <c r="BB1258" s="25">
        <v>6003001</v>
      </c>
    </row>
    <row r="1259" spans="54:54">
      <c r="BB1259" s="25">
        <v>6001660</v>
      </c>
    </row>
    <row r="1260" spans="54:54">
      <c r="BB1260" s="25">
        <v>6002081</v>
      </c>
    </row>
    <row r="1261" spans="54:54">
      <c r="BB1261" s="25">
        <v>6003308</v>
      </c>
    </row>
    <row r="1262" spans="54:54">
      <c r="BB1262" s="25">
        <v>6003309</v>
      </c>
    </row>
    <row r="1263" spans="54:54">
      <c r="BB1263" s="25">
        <v>8001963</v>
      </c>
    </row>
    <row r="1264" spans="54:54">
      <c r="BB1264" s="25">
        <v>6001767</v>
      </c>
    </row>
    <row r="1265" spans="54:54">
      <c r="BB1265" s="25">
        <v>6000267</v>
      </c>
    </row>
    <row r="1266" spans="54:54">
      <c r="BB1266" s="25">
        <v>6000168</v>
      </c>
    </row>
    <row r="1267" spans="54:54">
      <c r="BB1267" s="25">
        <v>6002555</v>
      </c>
    </row>
    <row r="1268" spans="54:54">
      <c r="BB1268" s="25">
        <v>6000114</v>
      </c>
    </row>
    <row r="1269" spans="54:54">
      <c r="BB1269" s="25">
        <v>6000507</v>
      </c>
    </row>
    <row r="1270" spans="54:54">
      <c r="BB1270" s="25">
        <v>6003113</v>
      </c>
    </row>
    <row r="1271" spans="54:54">
      <c r="BB1271" s="25">
        <v>6003358004</v>
      </c>
    </row>
    <row r="1272" spans="54:54">
      <c r="BB1272" s="25">
        <v>6002978</v>
      </c>
    </row>
    <row r="1273" spans="54:54">
      <c r="BB1273" s="25">
        <v>6001709</v>
      </c>
    </row>
    <row r="1274" spans="54:54">
      <c r="BB1274" s="25">
        <v>6000269</v>
      </c>
    </row>
    <row r="1275" spans="54:54">
      <c r="BB1275" s="25">
        <v>6003077</v>
      </c>
    </row>
    <row r="1276" spans="54:54">
      <c r="BB1276" s="25">
        <v>6000225</v>
      </c>
    </row>
    <row r="1277" spans="54:54">
      <c r="BB1277" s="25">
        <v>6000497</v>
      </c>
    </row>
    <row r="1278" spans="54:54">
      <c r="BB1278" s="25">
        <v>6003060</v>
      </c>
    </row>
    <row r="1279" spans="54:54">
      <c r="BB1279" s="25">
        <v>6003069</v>
      </c>
    </row>
    <row r="1280" spans="54:54">
      <c r="BB1280" s="25">
        <v>6000226</v>
      </c>
    </row>
    <row r="1281" spans="54:54">
      <c r="BB1281" s="25">
        <v>6003042001</v>
      </c>
    </row>
    <row r="1282" spans="54:54">
      <c r="BB1282" s="25">
        <v>6000686</v>
      </c>
    </row>
    <row r="1283" spans="54:54">
      <c r="BB1283" s="25">
        <v>8001410</v>
      </c>
    </row>
    <row r="1284" spans="54:54">
      <c r="BB1284" s="25">
        <v>6001825</v>
      </c>
    </row>
    <row r="1285" spans="54:54">
      <c r="BB1285" s="25">
        <v>8001948</v>
      </c>
    </row>
    <row r="1286" spans="54:54">
      <c r="BB1286" s="25">
        <v>8001702</v>
      </c>
    </row>
    <row r="1287" spans="54:54">
      <c r="BB1287" s="25">
        <v>6000259</v>
      </c>
    </row>
    <row r="1288" spans="54:54">
      <c r="BB1288" s="25">
        <v>8000948</v>
      </c>
    </row>
    <row r="1289" spans="54:54">
      <c r="BB1289" s="25">
        <v>6003043001</v>
      </c>
    </row>
    <row r="1290" spans="54:54">
      <c r="BB1290" s="25">
        <v>6002927</v>
      </c>
    </row>
    <row r="1291" spans="54:54">
      <c r="BB1291" s="25">
        <v>6002906</v>
      </c>
    </row>
    <row r="1292" spans="54:54">
      <c r="BB1292" s="25">
        <v>6003358001</v>
      </c>
    </row>
    <row r="1293" spans="54:54">
      <c r="BB1293" s="25">
        <v>6003358002</v>
      </c>
    </row>
    <row r="1294" spans="54:54">
      <c r="BB1294" s="25">
        <v>6003358003</v>
      </c>
    </row>
    <row r="1295" spans="54:54">
      <c r="BB1295" s="25">
        <v>6003358005</v>
      </c>
    </row>
    <row r="1296" spans="54:54">
      <c r="BB1296" s="25">
        <v>6003358006</v>
      </c>
    </row>
    <row r="1297" spans="54:54">
      <c r="BB1297" s="25">
        <v>6003358007</v>
      </c>
    </row>
    <row r="1298" spans="54:54">
      <c r="BB1298" s="25">
        <v>6003358008</v>
      </c>
    </row>
    <row r="1299" spans="54:54">
      <c r="BB1299" s="25">
        <v>6000212</v>
      </c>
    </row>
    <row r="1300" spans="54:54">
      <c r="BB1300" s="25">
        <v>6000281</v>
      </c>
    </row>
    <row r="1301" spans="54:54">
      <c r="BB1301" s="25">
        <v>6002401</v>
      </c>
    </row>
    <row r="1302" spans="54:54">
      <c r="BB1302" s="25">
        <v>8001398</v>
      </c>
    </row>
    <row r="1303" spans="54:54">
      <c r="BB1303" s="25">
        <v>8001739</v>
      </c>
    </row>
    <row r="1304" spans="54:54">
      <c r="BB1304" s="25">
        <v>6001867</v>
      </c>
    </row>
    <row r="1305" spans="54:54">
      <c r="BB1305" s="25">
        <v>6000262</v>
      </c>
    </row>
    <row r="1306" spans="54:54">
      <c r="BB1306" s="25">
        <v>6003289001</v>
      </c>
    </row>
    <row r="1307" spans="54:54">
      <c r="BB1307" s="25">
        <v>6001610</v>
      </c>
    </row>
    <row r="1308" spans="54:54">
      <c r="BB1308" s="25">
        <v>6003062</v>
      </c>
    </row>
    <row r="1309" spans="54:54">
      <c r="BB1309" s="25">
        <v>6001001</v>
      </c>
    </row>
    <row r="1310" spans="54:54">
      <c r="BB1310" s="25">
        <v>6001632</v>
      </c>
    </row>
    <row r="1311" spans="54:54">
      <c r="BB1311" s="25">
        <v>6001002</v>
      </c>
    </row>
    <row r="1312" spans="54:54">
      <c r="BB1312" s="25">
        <v>6000064</v>
      </c>
    </row>
    <row r="1313" spans="54:54">
      <c r="BB1313" s="25">
        <v>6000202</v>
      </c>
    </row>
    <row r="1314" spans="54:54">
      <c r="BB1314" s="25">
        <v>6000208</v>
      </c>
    </row>
    <row r="1315" spans="54:54">
      <c r="BB1315" s="25">
        <v>6003238001</v>
      </c>
    </row>
    <row r="1316" spans="54:54">
      <c r="BB1316" s="25">
        <v>6000285</v>
      </c>
    </row>
    <row r="1317" spans="54:54">
      <c r="BB1317" s="25">
        <v>6003237001</v>
      </c>
    </row>
    <row r="1318" spans="54:54">
      <c r="BB1318" s="25">
        <v>6001001001</v>
      </c>
    </row>
    <row r="1319" spans="54:54">
      <c r="BB1319" s="25">
        <v>6001599</v>
      </c>
    </row>
    <row r="1320" spans="54:54">
      <c r="BB1320" s="25">
        <v>6002371</v>
      </c>
    </row>
    <row r="1321" spans="54:54">
      <c r="BB1321" s="25">
        <v>6002590001</v>
      </c>
    </row>
    <row r="1322" spans="54:54">
      <c r="BB1322" s="25">
        <v>6001603</v>
      </c>
    </row>
    <row r="1323" spans="54:54">
      <c r="BB1323" s="25">
        <v>6002536</v>
      </c>
    </row>
    <row r="1324" spans="54:54">
      <c r="BB1324" s="25">
        <v>6001002001</v>
      </c>
    </row>
    <row r="1325" spans="54:54">
      <c r="BB1325" s="25">
        <v>8001397</v>
      </c>
    </row>
    <row r="1326" spans="54:54">
      <c r="BB1326" s="25">
        <v>8001703</v>
      </c>
    </row>
    <row r="1327" spans="54:54">
      <c r="BB1327" s="25">
        <v>6002646</v>
      </c>
    </row>
    <row r="1328" spans="54:54">
      <c r="BB1328" s="25">
        <v>8000937</v>
      </c>
    </row>
    <row r="1329" spans="54:54">
      <c r="BB1329" s="25">
        <v>6003045001</v>
      </c>
    </row>
    <row r="1330" spans="54:54">
      <c r="BB1330" s="25">
        <v>6003046001</v>
      </c>
    </row>
    <row r="1331" spans="54:54">
      <c r="BB1331" s="25">
        <v>6000124</v>
      </c>
    </row>
    <row r="1332" spans="54:54">
      <c r="BB1332" s="25">
        <v>8001687</v>
      </c>
    </row>
    <row r="1333" spans="54:54">
      <c r="BB1333" s="25">
        <v>6002901</v>
      </c>
    </row>
    <row r="1334" spans="54:54">
      <c r="BB1334" s="25">
        <v>6003164</v>
      </c>
    </row>
    <row r="1335" spans="54:54">
      <c r="BB1335" s="25">
        <v>6003047001</v>
      </c>
    </row>
    <row r="1336" spans="54:54">
      <c r="BB1336" s="25">
        <v>6000063</v>
      </c>
    </row>
    <row r="1337" spans="54:54">
      <c r="BB1337" s="25">
        <v>6000186</v>
      </c>
    </row>
    <row r="1338" spans="54:54">
      <c r="BB1338" s="25">
        <v>6000188</v>
      </c>
    </row>
    <row r="1339" spans="54:54">
      <c r="BB1339" s="25">
        <v>6003048001</v>
      </c>
    </row>
    <row r="1340" spans="54:54">
      <c r="BB1340" s="25">
        <v>6003160</v>
      </c>
    </row>
    <row r="1341" spans="54:54">
      <c r="BB1341" s="25">
        <v>6000195</v>
      </c>
    </row>
    <row r="1342" spans="54:54">
      <c r="BB1342" s="25">
        <v>6002093</v>
      </c>
    </row>
    <row r="1343" spans="54:54">
      <c r="BB1343" s="25">
        <v>6002866</v>
      </c>
    </row>
    <row r="1344" spans="54:54">
      <c r="BB1344" s="25">
        <v>8001701</v>
      </c>
    </row>
    <row r="1345" spans="54:54">
      <c r="BB1345" s="25">
        <v>8001396</v>
      </c>
    </row>
    <row r="1346" spans="54:54">
      <c r="BB1346" s="25">
        <v>6000805</v>
      </c>
    </row>
    <row r="1347" spans="54:54">
      <c r="BB1347" s="25">
        <v>6001888</v>
      </c>
    </row>
    <row r="1348" spans="54:54">
      <c r="BB1348" s="25">
        <v>6000190</v>
      </c>
    </row>
    <row r="1349" spans="54:54">
      <c r="BB1349" s="25">
        <v>8001400</v>
      </c>
    </row>
    <row r="1350" spans="54:54">
      <c r="BB1350" s="25">
        <v>6000806</v>
      </c>
    </row>
    <row r="1351" spans="54:54">
      <c r="BB1351" s="25">
        <v>8001664</v>
      </c>
    </row>
    <row r="1352" spans="54:54">
      <c r="BB1352" s="25">
        <v>8001720</v>
      </c>
    </row>
    <row r="1353" spans="54:54">
      <c r="BB1353" s="25">
        <v>8000953</v>
      </c>
    </row>
    <row r="1354" spans="54:54">
      <c r="BB1354" s="25">
        <v>8000980</v>
      </c>
    </row>
    <row r="1355" spans="54:54">
      <c r="BB1355" s="25">
        <v>6508856</v>
      </c>
    </row>
    <row r="1356" spans="54:54">
      <c r="BB1356" s="25">
        <v>6508857</v>
      </c>
    </row>
    <row r="1357" spans="54:54">
      <c r="BB1357" s="25">
        <v>6508859</v>
      </c>
    </row>
    <row r="1358" spans="54:54">
      <c r="BB1358" s="25">
        <v>6508860</v>
      </c>
    </row>
    <row r="1359" spans="54:54">
      <c r="BB1359" s="25">
        <v>6508861</v>
      </c>
    </row>
    <row r="1360" spans="54:54">
      <c r="BB1360" s="25">
        <v>6508864</v>
      </c>
    </row>
    <row r="1361" spans="54:54">
      <c r="BB1361" s="25">
        <v>6508865</v>
      </c>
    </row>
    <row r="1362" spans="54:54">
      <c r="BB1362" s="25">
        <v>6508866</v>
      </c>
    </row>
    <row r="1363" spans="54:54">
      <c r="BB1363" s="25">
        <v>6508867</v>
      </c>
    </row>
    <row r="1364" spans="54:54">
      <c r="BB1364" s="25">
        <v>6508870</v>
      </c>
    </row>
    <row r="1365" spans="54:54">
      <c r="BB1365" s="25">
        <v>6508872</v>
      </c>
    </row>
    <row r="1366" spans="54:54">
      <c r="BB1366" s="25">
        <v>6508873</v>
      </c>
    </row>
    <row r="1367" spans="54:54">
      <c r="BB1367" s="25">
        <v>6508877</v>
      </c>
    </row>
    <row r="1368" spans="54:54">
      <c r="BB1368" s="25">
        <v>6508879</v>
      </c>
    </row>
    <row r="1369" spans="54:54">
      <c r="BB1369" s="25">
        <v>6508880</v>
      </c>
    </row>
    <row r="1370" spans="54:54">
      <c r="BB1370" s="25">
        <v>6508881</v>
      </c>
    </row>
    <row r="1371" spans="54:54">
      <c r="BB1371" s="25">
        <v>6508882</v>
      </c>
    </row>
    <row r="1372" spans="54:54">
      <c r="BB1372" s="25">
        <v>6508883</v>
      </c>
    </row>
    <row r="1373" spans="54:54">
      <c r="BB1373" s="25">
        <v>6508884</v>
      </c>
    </row>
    <row r="1374" spans="54:54">
      <c r="BB1374" s="25">
        <v>6508885</v>
      </c>
    </row>
    <row r="1375" spans="54:54">
      <c r="BB1375" s="25">
        <v>6508908</v>
      </c>
    </row>
    <row r="1376" spans="54:54">
      <c r="BB1376" s="25">
        <v>6508909</v>
      </c>
    </row>
    <row r="1377" spans="54:54">
      <c r="BB1377" s="25">
        <v>6508910</v>
      </c>
    </row>
    <row r="1378" spans="54:54">
      <c r="BB1378" s="25">
        <v>6508911</v>
      </c>
    </row>
    <row r="1379" spans="54:54">
      <c r="BB1379" s="25">
        <v>6508912</v>
      </c>
    </row>
    <row r="1380" spans="54:54">
      <c r="BB1380" s="25">
        <v>6508914</v>
      </c>
    </row>
    <row r="1381" spans="54:54">
      <c r="BB1381" s="25">
        <v>6508915</v>
      </c>
    </row>
    <row r="1382" spans="54:54">
      <c r="BB1382" s="25">
        <v>6508923</v>
      </c>
    </row>
    <row r="1383" spans="54:54">
      <c r="BB1383" s="25">
        <v>6508926</v>
      </c>
    </row>
    <row r="1384" spans="54:54">
      <c r="BB1384" s="25">
        <v>6508930</v>
      </c>
    </row>
    <row r="1385" spans="54:54">
      <c r="BB1385" s="25">
        <v>6509063</v>
      </c>
    </row>
    <row r="1386" spans="54:54">
      <c r="BB1386" s="25">
        <v>6509064</v>
      </c>
    </row>
    <row r="1387" spans="54:54">
      <c r="BB1387" s="25">
        <v>6509065</v>
      </c>
    </row>
    <row r="1388" spans="54:54">
      <c r="BB1388" s="25">
        <v>6509066</v>
      </c>
    </row>
    <row r="1389" spans="54:54">
      <c r="BB1389" s="25">
        <v>6509069</v>
      </c>
    </row>
    <row r="1390" spans="54:54">
      <c r="BB1390" s="25">
        <v>6509070</v>
      </c>
    </row>
    <row r="1391" spans="54:54">
      <c r="BB1391" s="25">
        <v>6509072</v>
      </c>
    </row>
    <row r="1392" spans="54:54">
      <c r="BB1392" s="25">
        <v>6509073</v>
      </c>
    </row>
    <row r="1393" spans="54:54">
      <c r="BB1393" s="25">
        <v>6509076</v>
      </c>
    </row>
    <row r="1394" spans="54:54">
      <c r="BB1394" s="25">
        <v>6509077</v>
      </c>
    </row>
    <row r="1395" spans="54:54">
      <c r="BB1395" s="25">
        <v>6509082</v>
      </c>
    </row>
    <row r="1396" spans="54:54">
      <c r="BB1396" s="25">
        <v>6509085</v>
      </c>
    </row>
    <row r="1397" spans="54:54">
      <c r="BB1397" s="25">
        <v>6509175</v>
      </c>
    </row>
    <row r="1398" spans="54:54">
      <c r="BB1398" s="25">
        <v>6509176</v>
      </c>
    </row>
    <row r="1399" spans="54:54">
      <c r="BB1399" s="25">
        <v>6509181</v>
      </c>
    </row>
    <row r="1400" spans="54:54">
      <c r="BB1400" s="25">
        <v>6509182</v>
      </c>
    </row>
    <row r="1401" spans="54:54">
      <c r="BB1401" s="25">
        <v>6509183</v>
      </c>
    </row>
    <row r="1402" spans="54:54">
      <c r="BB1402" s="25">
        <v>7500526</v>
      </c>
    </row>
    <row r="1403" spans="54:54">
      <c r="BB1403" s="25">
        <v>7500528</v>
      </c>
    </row>
    <row r="1404" spans="54:54">
      <c r="BB1404" s="25">
        <v>6001036</v>
      </c>
    </row>
    <row r="1405" spans="54:54">
      <c r="BB1405" s="25">
        <v>6001037</v>
      </c>
    </row>
    <row r="1406" spans="54:54">
      <c r="BB1406" s="25">
        <v>6001038</v>
      </c>
    </row>
    <row r="1407" spans="54:54">
      <c r="BB1407" s="25">
        <v>6002970</v>
      </c>
    </row>
    <row r="1408" spans="54:54">
      <c r="BB1408" s="25">
        <v>6511115</v>
      </c>
    </row>
    <row r="1409" spans="54:54">
      <c r="BB1409" s="25">
        <v>6511124</v>
      </c>
    </row>
    <row r="1410" spans="54:54">
      <c r="BB1410" s="25">
        <v>6511149</v>
      </c>
    </row>
    <row r="1411" spans="54:54">
      <c r="BB1411" s="25">
        <v>6511020</v>
      </c>
    </row>
    <row r="1412" spans="54:54">
      <c r="BB1412" s="25">
        <v>6511132</v>
      </c>
    </row>
    <row r="1413" spans="54:54">
      <c r="BB1413" s="25">
        <v>6511113</v>
      </c>
    </row>
    <row r="1414" spans="54:54">
      <c r="BB1414" s="25">
        <v>6511122</v>
      </c>
    </row>
    <row r="1415" spans="54:54">
      <c r="BB1415" s="25">
        <v>6511123</v>
      </c>
    </row>
    <row r="1416" spans="54:54">
      <c r="BB1416" s="25">
        <v>6511127</v>
      </c>
    </row>
    <row r="1417" spans="54:54">
      <c r="BB1417" s="25">
        <v>6511128</v>
      </c>
    </row>
    <row r="1418" spans="54:54">
      <c r="BB1418" s="25">
        <v>6511133</v>
      </c>
    </row>
    <row r="1419" spans="54:54">
      <c r="BB1419" s="25">
        <v>6511134</v>
      </c>
    </row>
    <row r="1420" spans="54:54">
      <c r="BB1420" s="25">
        <v>6511147</v>
      </c>
    </row>
    <row r="1421" spans="54:54">
      <c r="BB1421" s="25">
        <v>6511148</v>
      </c>
    </row>
    <row r="1422" spans="54:54">
      <c r="BB1422" s="25">
        <v>6511193</v>
      </c>
    </row>
    <row r="1423" spans="54:54">
      <c r="BB1423" s="25">
        <v>6511194</v>
      </c>
    </row>
    <row r="1424" spans="54:54">
      <c r="BB1424" s="25">
        <v>6511019</v>
      </c>
    </row>
    <row r="1425" spans="54:55">
      <c r="BB1425" s="25">
        <v>6511119</v>
      </c>
    </row>
    <row r="1426" spans="54:55">
      <c r="BB1426" s="25">
        <v>6511141</v>
      </c>
    </row>
    <row r="1427" spans="54:55">
      <c r="BB1427" s="25">
        <v>6511142</v>
      </c>
    </row>
    <row r="1428" spans="54:55">
      <c r="BB1428" s="25">
        <v>6511143</v>
      </c>
    </row>
    <row r="1429" spans="54:55" ht="15">
      <c r="BB1429" s="25">
        <v>6003052</v>
      </c>
      <c r="BC1429"/>
    </row>
    <row r="1430" spans="54:55" ht="15">
      <c r="BB1430"/>
      <c r="BC1430"/>
    </row>
    <row r="1431" spans="54:55" ht="15">
      <c r="BB1431"/>
      <c r="BC1431"/>
    </row>
    <row r="1432" spans="54:55" ht="15">
      <c r="BB1432"/>
      <c r="BC1432"/>
    </row>
    <row r="1433" spans="54:55" ht="15">
      <c r="BB1433"/>
      <c r="BC1433"/>
    </row>
    <row r="1434" spans="54:55" ht="15">
      <c r="BB1434"/>
      <c r="BC1434"/>
    </row>
    <row r="1435" spans="54:55" ht="15">
      <c r="BB1435"/>
      <c r="BC1435"/>
    </row>
    <row r="1436" spans="54:55" ht="15">
      <c r="BB1436"/>
      <c r="BC1436"/>
    </row>
    <row r="1437" spans="54:55" ht="15">
      <c r="BB1437"/>
      <c r="BC1437"/>
    </row>
    <row r="1438" spans="54:55" ht="15">
      <c r="BB1438"/>
      <c r="BC1438"/>
    </row>
    <row r="1439" spans="54:55" ht="15">
      <c r="BB1439"/>
      <c r="BC1439"/>
    </row>
    <row r="1440" spans="54:55" ht="15">
      <c r="BB1440"/>
      <c r="BC1440"/>
    </row>
    <row r="1441" spans="54:55" ht="15">
      <c r="BB1441"/>
      <c r="BC1441"/>
    </row>
    <row r="1442" spans="54:55" ht="15">
      <c r="BB1442"/>
      <c r="BC1442"/>
    </row>
    <row r="1443" spans="54:55" ht="15">
      <c r="BB1443"/>
      <c r="BC1443"/>
    </row>
    <row r="1444" spans="54:55" ht="15">
      <c r="BB1444"/>
      <c r="BC1444"/>
    </row>
    <row r="1445" spans="54:55" ht="15">
      <c r="BB1445"/>
      <c r="BC1445"/>
    </row>
    <row r="1446" spans="54:55" ht="15">
      <c r="BB1446"/>
      <c r="BC1446"/>
    </row>
    <row r="1447" spans="54:55" ht="15">
      <c r="BB1447"/>
      <c r="BC1447"/>
    </row>
    <row r="1448" spans="54:55" ht="15">
      <c r="BB1448"/>
      <c r="BC1448"/>
    </row>
    <row r="1449" spans="54:55" ht="15">
      <c r="BB1449"/>
      <c r="BC1449"/>
    </row>
    <row r="1450" spans="54:55" ht="15">
      <c r="BB1450"/>
      <c r="BC1450"/>
    </row>
    <row r="1451" spans="54:55" ht="15">
      <c r="BB1451"/>
      <c r="BC1451"/>
    </row>
    <row r="1452" spans="54:55" ht="15">
      <c r="BB1452"/>
      <c r="BC1452"/>
    </row>
    <row r="1453" spans="54:55" ht="15">
      <c r="BB1453"/>
      <c r="BC1453"/>
    </row>
    <row r="1454" spans="54:55" ht="15">
      <c r="BB1454"/>
      <c r="BC1454"/>
    </row>
    <row r="1455" spans="54:55" ht="15">
      <c r="BB1455"/>
      <c r="BC1455"/>
    </row>
    <row r="1456" spans="54:55" ht="15">
      <c r="BB1456"/>
      <c r="BC1456"/>
    </row>
    <row r="1457" spans="54:55" ht="15">
      <c r="BB1457"/>
      <c r="BC1457"/>
    </row>
    <row r="1458" spans="54:55" ht="15">
      <c r="BB1458"/>
      <c r="BC1458"/>
    </row>
    <row r="1459" spans="54:55" ht="15">
      <c r="BB1459"/>
      <c r="BC1459"/>
    </row>
    <row r="1460" spans="54:55" ht="15">
      <c r="BB1460"/>
      <c r="BC1460"/>
    </row>
    <row r="1461" spans="54:55" ht="15">
      <c r="BB1461"/>
      <c r="BC1461"/>
    </row>
    <row r="1462" spans="54:55" ht="15">
      <c r="BB1462"/>
      <c r="BC1462"/>
    </row>
    <row r="1463" spans="54:55" ht="15">
      <c r="BB1463"/>
      <c r="BC1463"/>
    </row>
    <row r="1464" spans="54:55" ht="15">
      <c r="BB1464"/>
      <c r="BC1464"/>
    </row>
    <row r="1465" spans="54:55" ht="15">
      <c r="BB1465"/>
      <c r="BC1465"/>
    </row>
    <row r="1466" spans="54:55" ht="15">
      <c r="BB1466"/>
      <c r="BC1466"/>
    </row>
    <row r="1467" spans="54:55" ht="15">
      <c r="BB1467"/>
      <c r="BC1467"/>
    </row>
    <row r="1468" spans="54:55" ht="15">
      <c r="BB1468"/>
      <c r="BC1468"/>
    </row>
    <row r="1469" spans="54:55" ht="15">
      <c r="BB1469"/>
      <c r="BC1469"/>
    </row>
    <row r="1470" spans="54:55" ht="15">
      <c r="BB1470"/>
      <c r="BC1470"/>
    </row>
    <row r="1471" spans="54:55" ht="15">
      <c r="BB1471"/>
      <c r="BC1471"/>
    </row>
    <row r="1472" spans="54:55" ht="15">
      <c r="BB1472"/>
      <c r="BC1472"/>
    </row>
    <row r="1473" spans="54:55" ht="15">
      <c r="BB1473"/>
      <c r="BC1473"/>
    </row>
    <row r="1474" spans="54:55" ht="15">
      <c r="BB1474"/>
      <c r="BC1474"/>
    </row>
    <row r="1475" spans="54:55" ht="15">
      <c r="BB1475"/>
      <c r="BC1475"/>
    </row>
    <row r="1476" spans="54:55" ht="15">
      <c r="BB1476"/>
      <c r="BC1476"/>
    </row>
    <row r="1477" spans="54:55" ht="15">
      <c r="BB1477"/>
      <c r="BC1477"/>
    </row>
    <row r="1478" spans="54:55" ht="15">
      <c r="BB1478"/>
      <c r="BC1478"/>
    </row>
    <row r="1479" spans="54:55" ht="15">
      <c r="BB1479"/>
      <c r="BC1479"/>
    </row>
    <row r="1480" spans="54:55" ht="15">
      <c r="BB1480"/>
      <c r="BC1480"/>
    </row>
    <row r="1481" spans="54:55" ht="15">
      <c r="BB1481"/>
      <c r="BC1481"/>
    </row>
    <row r="1482" spans="54:55" ht="15">
      <c r="BB1482"/>
      <c r="BC1482"/>
    </row>
    <row r="1483" spans="54:55" ht="15">
      <c r="BB1483"/>
      <c r="BC1483"/>
    </row>
    <row r="1484" spans="54:55" ht="15">
      <c r="BB1484"/>
      <c r="BC1484"/>
    </row>
    <row r="1485" spans="54:55" ht="15">
      <c r="BB1485"/>
      <c r="BC1485"/>
    </row>
    <row r="1486" spans="54:55" ht="15">
      <c r="BB1486"/>
      <c r="BC1486"/>
    </row>
    <row r="1487" spans="54:55" ht="15">
      <c r="BB1487"/>
      <c r="BC1487"/>
    </row>
    <row r="1488" spans="54:55" ht="15">
      <c r="BB1488"/>
      <c r="BC1488"/>
    </row>
    <row r="1489" spans="54:55" ht="15">
      <c r="BB1489"/>
      <c r="BC1489"/>
    </row>
    <row r="1490" spans="54:55" ht="15">
      <c r="BB1490"/>
      <c r="BC1490"/>
    </row>
    <row r="1491" spans="54:55" ht="15">
      <c r="BB1491"/>
      <c r="BC1491"/>
    </row>
    <row r="1492" spans="54:55" ht="15">
      <c r="BB1492"/>
      <c r="BC1492"/>
    </row>
    <row r="1493" spans="54:55" ht="15">
      <c r="BB1493"/>
      <c r="BC1493"/>
    </row>
    <row r="1494" spans="54:55" ht="15">
      <c r="BB1494"/>
      <c r="BC1494"/>
    </row>
    <row r="1495" spans="54:55" ht="15">
      <c r="BB1495"/>
      <c r="BC1495"/>
    </row>
    <row r="1496" spans="54:55" ht="15">
      <c r="BB1496"/>
      <c r="BC1496"/>
    </row>
    <row r="1497" spans="54:55" ht="15">
      <c r="BB1497"/>
      <c r="BC1497"/>
    </row>
    <row r="1498" spans="54:55" ht="15">
      <c r="BB1498"/>
      <c r="BC1498"/>
    </row>
    <row r="1499" spans="54:55" ht="15">
      <c r="BB1499"/>
      <c r="BC1499"/>
    </row>
    <row r="1500" spans="54:55" ht="15">
      <c r="BB1500"/>
      <c r="BC1500"/>
    </row>
    <row r="1501" spans="54:55" ht="15">
      <c r="BB1501"/>
      <c r="BC1501"/>
    </row>
    <row r="1502" spans="54:55" ht="15">
      <c r="BB1502"/>
      <c r="BC1502"/>
    </row>
    <row r="1503" spans="54:55" ht="15">
      <c r="BB1503"/>
      <c r="BC1503"/>
    </row>
    <row r="1504" spans="54:55" ht="15">
      <c r="BB1504"/>
      <c r="BC1504"/>
    </row>
    <row r="1505" spans="54:55" ht="15">
      <c r="BB1505"/>
      <c r="BC1505"/>
    </row>
    <row r="1506" spans="54:55" ht="15">
      <c r="BB1506"/>
      <c r="BC1506"/>
    </row>
    <row r="1507" spans="54:55" ht="15">
      <c r="BB1507"/>
      <c r="BC1507"/>
    </row>
    <row r="1508" spans="54:55" ht="15">
      <c r="BB1508"/>
      <c r="BC1508"/>
    </row>
    <row r="1509" spans="54:55" ht="15">
      <c r="BB1509"/>
      <c r="BC1509"/>
    </row>
    <row r="1510" spans="54:55" ht="15">
      <c r="BB1510"/>
      <c r="BC1510"/>
    </row>
    <row r="1511" spans="54:55" ht="15">
      <c r="BB1511"/>
      <c r="BC1511"/>
    </row>
    <row r="1512" spans="54:55" ht="15">
      <c r="BB1512"/>
      <c r="BC1512"/>
    </row>
    <row r="1513" spans="54:55" ht="15">
      <c r="BB1513"/>
      <c r="BC1513"/>
    </row>
    <row r="1514" spans="54:55" ht="15">
      <c r="BB1514"/>
      <c r="BC1514"/>
    </row>
    <row r="1515" spans="54:55" ht="15">
      <c r="BB1515"/>
      <c r="BC1515"/>
    </row>
    <row r="1516" spans="54:55" ht="15">
      <c r="BB1516"/>
      <c r="BC1516"/>
    </row>
    <row r="1517" spans="54:55" ht="15">
      <c r="BB1517"/>
      <c r="BC1517"/>
    </row>
    <row r="1518" spans="54:55" ht="15">
      <c r="BB1518"/>
      <c r="BC1518"/>
    </row>
    <row r="1519" spans="54:55" ht="15">
      <c r="BB1519"/>
      <c r="BC1519"/>
    </row>
    <row r="1520" spans="54:55" ht="15">
      <c r="BB1520"/>
      <c r="BC1520"/>
    </row>
    <row r="1521" spans="54:55" ht="15">
      <c r="BB1521"/>
      <c r="BC1521"/>
    </row>
    <row r="1522" spans="54:55" ht="15">
      <c r="BB1522"/>
      <c r="BC1522"/>
    </row>
    <row r="1523" spans="54:55" ht="15">
      <c r="BB1523"/>
      <c r="BC1523"/>
    </row>
    <row r="1524" spans="54:55" ht="15">
      <c r="BB1524"/>
      <c r="BC1524"/>
    </row>
    <row r="1525" spans="54:55" ht="15">
      <c r="BB1525"/>
      <c r="BC1525"/>
    </row>
    <row r="1526" spans="54:55" ht="15">
      <c r="BB1526"/>
      <c r="BC1526"/>
    </row>
    <row r="1527" spans="54:55" ht="15">
      <c r="BB1527"/>
      <c r="BC1527"/>
    </row>
    <row r="1528" spans="54:55" ht="15">
      <c r="BB1528"/>
      <c r="BC1528"/>
    </row>
    <row r="1529" spans="54:55" ht="15">
      <c r="BB1529"/>
      <c r="BC1529"/>
    </row>
    <row r="1530" spans="54:55" ht="15">
      <c r="BB1530"/>
      <c r="BC1530"/>
    </row>
    <row r="1531" spans="54:55" ht="15">
      <c r="BB1531"/>
      <c r="BC1531"/>
    </row>
    <row r="1532" spans="54:55" ht="15">
      <c r="BB1532"/>
      <c r="BC1532"/>
    </row>
    <row r="1533" spans="54:55" ht="15">
      <c r="BB1533"/>
      <c r="BC1533"/>
    </row>
    <row r="1534" spans="54:55" ht="15">
      <c r="BB1534"/>
      <c r="BC1534"/>
    </row>
    <row r="1535" spans="54:55" ht="15">
      <c r="BB1535"/>
      <c r="BC1535"/>
    </row>
    <row r="1536" spans="54:55" ht="15">
      <c r="BB1536"/>
      <c r="BC1536"/>
    </row>
    <row r="1537" spans="54:55" ht="15">
      <c r="BB1537"/>
      <c r="BC1537"/>
    </row>
    <row r="1538" spans="54:55" ht="15">
      <c r="BB1538"/>
      <c r="BC1538"/>
    </row>
    <row r="1539" spans="54:55" ht="15">
      <c r="BB1539"/>
      <c r="BC1539"/>
    </row>
    <row r="1540" spans="54:55" ht="15">
      <c r="BB1540"/>
      <c r="BC1540"/>
    </row>
    <row r="1541" spans="54:55" ht="15">
      <c r="BB1541"/>
      <c r="BC1541"/>
    </row>
    <row r="1542" spans="54:55" ht="15">
      <c r="BB1542"/>
      <c r="BC1542"/>
    </row>
    <row r="1543" spans="54:55" ht="15">
      <c r="BB1543"/>
      <c r="BC1543"/>
    </row>
    <row r="1544" spans="54:55" ht="15">
      <c r="BB1544"/>
      <c r="BC1544"/>
    </row>
    <row r="1545" spans="54:55" ht="15">
      <c r="BB1545"/>
      <c r="BC1545"/>
    </row>
    <row r="1546" spans="54:55" ht="15">
      <c r="BB1546"/>
      <c r="BC1546"/>
    </row>
    <row r="1547" spans="54:55" ht="15">
      <c r="BB1547"/>
      <c r="BC1547"/>
    </row>
    <row r="1548" spans="54:55" ht="15">
      <c r="BB1548"/>
      <c r="BC1548"/>
    </row>
    <row r="1549" spans="54:55" ht="15">
      <c r="BB1549"/>
      <c r="BC1549"/>
    </row>
    <row r="1550" spans="54:55" ht="15">
      <c r="BB1550"/>
      <c r="BC1550"/>
    </row>
    <row r="1551" spans="54:55" ht="15">
      <c r="BB1551"/>
      <c r="BC1551"/>
    </row>
    <row r="1552" spans="54:55" ht="15">
      <c r="BB1552"/>
      <c r="BC1552"/>
    </row>
    <row r="1553" spans="54:55" ht="15">
      <c r="BB1553"/>
      <c r="BC1553"/>
    </row>
    <row r="1554" spans="54:55" ht="15">
      <c r="BB1554"/>
      <c r="BC1554"/>
    </row>
    <row r="1555" spans="54:55" ht="15">
      <c r="BB1555"/>
      <c r="BC1555"/>
    </row>
    <row r="1556" spans="54:55" ht="15">
      <c r="BB1556"/>
      <c r="BC1556"/>
    </row>
    <row r="1557" spans="54:55" ht="15">
      <c r="BB1557"/>
      <c r="BC1557"/>
    </row>
    <row r="1558" spans="54:55" ht="15">
      <c r="BB1558"/>
      <c r="BC1558"/>
    </row>
    <row r="1559" spans="54:55" ht="15">
      <c r="BB1559"/>
      <c r="BC1559"/>
    </row>
    <row r="1560" spans="54:55" ht="15">
      <c r="BB1560"/>
      <c r="BC1560"/>
    </row>
    <row r="1561" spans="54:55" ht="15">
      <c r="BB1561"/>
      <c r="BC1561"/>
    </row>
    <row r="1562" spans="54:55" ht="15">
      <c r="BB1562"/>
      <c r="BC1562"/>
    </row>
    <row r="1563" spans="54:55" ht="15">
      <c r="BB1563"/>
      <c r="BC1563"/>
    </row>
    <row r="1564" spans="54:55" ht="15">
      <c r="BB1564"/>
      <c r="BC1564"/>
    </row>
    <row r="1565" spans="54:55" ht="15">
      <c r="BB1565"/>
      <c r="BC1565"/>
    </row>
    <row r="1566" spans="54:55" ht="15">
      <c r="BB1566"/>
      <c r="BC1566"/>
    </row>
    <row r="1567" spans="54:55" ht="15">
      <c r="BB1567"/>
      <c r="BC1567"/>
    </row>
    <row r="1568" spans="54:55" ht="15">
      <c r="BB1568"/>
      <c r="BC1568"/>
    </row>
    <row r="1569" spans="54:55" ht="15">
      <c r="BB1569"/>
      <c r="BC1569"/>
    </row>
    <row r="1570" spans="54:55" ht="15">
      <c r="BB1570"/>
      <c r="BC1570"/>
    </row>
    <row r="1571" spans="54:55" ht="15">
      <c r="BB1571"/>
      <c r="BC1571"/>
    </row>
    <row r="1572" spans="54:55" ht="15">
      <c r="BB1572"/>
      <c r="BC1572"/>
    </row>
    <row r="1573" spans="54:55" ht="15">
      <c r="BB1573"/>
      <c r="BC1573"/>
    </row>
    <row r="1574" spans="54:55" ht="15">
      <c r="BB1574"/>
      <c r="BC1574"/>
    </row>
    <row r="1575" spans="54:55" ht="15">
      <c r="BB1575"/>
      <c r="BC1575"/>
    </row>
    <row r="1576" spans="54:55" ht="15">
      <c r="BB1576"/>
      <c r="BC1576"/>
    </row>
    <row r="1577" spans="54:55" ht="15">
      <c r="BB1577"/>
      <c r="BC1577"/>
    </row>
    <row r="1578" spans="54:55" ht="15">
      <c r="BB1578"/>
      <c r="BC1578"/>
    </row>
    <row r="1579" spans="54:55" ht="15">
      <c r="BB1579"/>
      <c r="BC1579"/>
    </row>
    <row r="1580" spans="54:55" ht="15">
      <c r="BB1580"/>
      <c r="BC1580"/>
    </row>
    <row r="1581" spans="54:55" ht="15">
      <c r="BB1581"/>
      <c r="BC1581"/>
    </row>
    <row r="1582" spans="54:55" ht="15">
      <c r="BB1582"/>
      <c r="BC1582"/>
    </row>
    <row r="1583" spans="54:55" ht="15">
      <c r="BB1583"/>
      <c r="BC1583"/>
    </row>
    <row r="1584" spans="54:55" ht="15">
      <c r="BB1584"/>
      <c r="BC1584"/>
    </row>
    <row r="1585" spans="54:55" ht="15">
      <c r="BB1585"/>
      <c r="BC1585"/>
    </row>
    <row r="1586" spans="54:55" ht="15">
      <c r="BB1586"/>
      <c r="BC1586"/>
    </row>
    <row r="1587" spans="54:55" ht="15">
      <c r="BB1587"/>
      <c r="BC1587"/>
    </row>
    <row r="1588" spans="54:55" ht="15">
      <c r="BB1588"/>
      <c r="BC1588"/>
    </row>
    <row r="1589" spans="54:55" ht="15">
      <c r="BB1589"/>
      <c r="BC1589"/>
    </row>
    <row r="1590" spans="54:55" ht="15">
      <c r="BB1590"/>
      <c r="BC1590"/>
    </row>
    <row r="1591" spans="54:55" ht="15">
      <c r="BB1591"/>
      <c r="BC1591"/>
    </row>
    <row r="1592" spans="54:55" ht="15">
      <c r="BB1592"/>
      <c r="BC1592"/>
    </row>
    <row r="1593" spans="54:55" ht="15">
      <c r="BB1593"/>
      <c r="BC1593"/>
    </row>
    <row r="1594" spans="54:55" ht="15">
      <c r="BB1594"/>
      <c r="BC1594"/>
    </row>
    <row r="1595" spans="54:55" ht="15">
      <c r="BB1595"/>
      <c r="BC1595"/>
    </row>
    <row r="1596" spans="54:55" ht="15">
      <c r="BB1596"/>
      <c r="BC1596"/>
    </row>
    <row r="1597" spans="54:55" ht="15">
      <c r="BB1597"/>
      <c r="BC1597"/>
    </row>
    <row r="1598" spans="54:55" ht="15">
      <c r="BB1598"/>
      <c r="BC1598"/>
    </row>
    <row r="1599" spans="54:55" ht="15">
      <c r="BB1599"/>
      <c r="BC1599"/>
    </row>
    <row r="1600" spans="54:55" ht="15">
      <c r="BB1600"/>
      <c r="BC1600"/>
    </row>
    <row r="1601" spans="54:55" ht="15">
      <c r="BB1601"/>
      <c r="BC1601"/>
    </row>
    <row r="1602" spans="54:55" ht="15">
      <c r="BB1602"/>
      <c r="BC1602"/>
    </row>
    <row r="1603" spans="54:55" ht="15">
      <c r="BB1603"/>
      <c r="BC1603"/>
    </row>
    <row r="1604" spans="54:55" ht="15">
      <c r="BB1604"/>
      <c r="BC1604"/>
    </row>
    <row r="1605" spans="54:55" ht="15">
      <c r="BB1605"/>
      <c r="BC1605"/>
    </row>
    <row r="1606" spans="54:55" ht="15">
      <c r="BB1606"/>
      <c r="BC1606"/>
    </row>
    <row r="1607" spans="54:55" ht="15">
      <c r="BB1607"/>
      <c r="BC1607"/>
    </row>
    <row r="1608" spans="54:55" ht="15">
      <c r="BB1608"/>
      <c r="BC1608"/>
    </row>
    <row r="1609" spans="54:55" ht="15">
      <c r="BB1609"/>
      <c r="BC1609"/>
    </row>
    <row r="1610" spans="54:55" ht="15">
      <c r="BB1610"/>
      <c r="BC1610"/>
    </row>
    <row r="1611" spans="54:55" ht="15">
      <c r="BB1611"/>
      <c r="BC1611"/>
    </row>
    <row r="1612" spans="54:55" ht="15">
      <c r="BB1612"/>
      <c r="BC1612"/>
    </row>
    <row r="1613" spans="54:55" ht="15">
      <c r="BB1613"/>
      <c r="BC1613"/>
    </row>
    <row r="1614" spans="54:55" ht="15">
      <c r="BB1614"/>
      <c r="BC1614"/>
    </row>
    <row r="1615" spans="54:55" ht="15">
      <c r="BB1615"/>
      <c r="BC1615"/>
    </row>
    <row r="1616" spans="54:55" ht="15">
      <c r="BB1616"/>
      <c r="BC1616"/>
    </row>
    <row r="1617" spans="54:55" ht="15">
      <c r="BB1617"/>
      <c r="BC1617"/>
    </row>
    <row r="1618" spans="54:55" ht="15">
      <c r="BB1618"/>
      <c r="BC1618"/>
    </row>
    <row r="1619" spans="54:55" ht="15">
      <c r="BB1619"/>
      <c r="BC1619"/>
    </row>
    <row r="1620" spans="54:55" ht="15">
      <c r="BB1620"/>
      <c r="BC1620"/>
    </row>
    <row r="1621" spans="54:55" ht="15">
      <c r="BB1621"/>
      <c r="BC1621"/>
    </row>
    <row r="1622" spans="54:55" ht="15">
      <c r="BB1622"/>
      <c r="BC1622"/>
    </row>
    <row r="1623" spans="54:55" ht="15">
      <c r="BB1623"/>
      <c r="BC1623"/>
    </row>
    <row r="1624" spans="54:55" ht="15">
      <c r="BB1624"/>
      <c r="BC1624"/>
    </row>
    <row r="1625" spans="54:55" ht="15">
      <c r="BB1625"/>
      <c r="BC1625"/>
    </row>
    <row r="1626" spans="54:55" ht="15">
      <c r="BB1626"/>
      <c r="BC1626"/>
    </row>
    <row r="1627" spans="54:55" ht="15">
      <c r="BB1627"/>
      <c r="BC1627"/>
    </row>
    <row r="1628" spans="54:55" ht="15">
      <c r="BB1628"/>
      <c r="BC1628"/>
    </row>
    <row r="1629" spans="54:55" ht="15">
      <c r="BB1629"/>
      <c r="BC1629"/>
    </row>
    <row r="1630" spans="54:55" ht="15">
      <c r="BB1630"/>
      <c r="BC1630"/>
    </row>
    <row r="1631" spans="54:55" ht="15">
      <c r="BB1631"/>
      <c r="BC1631"/>
    </row>
    <row r="1632" spans="54:55" ht="15">
      <c r="BB1632"/>
      <c r="BC1632"/>
    </row>
    <row r="1633" spans="54:55" ht="15">
      <c r="BB1633"/>
      <c r="BC1633"/>
    </row>
    <row r="1634" spans="54:55" ht="15">
      <c r="BB1634"/>
      <c r="BC1634"/>
    </row>
    <row r="1635" spans="54:55" ht="15">
      <c r="BB1635"/>
      <c r="BC1635"/>
    </row>
    <row r="1636" spans="54:55" ht="15">
      <c r="BB1636"/>
      <c r="BC1636"/>
    </row>
    <row r="1637" spans="54:55" ht="15">
      <c r="BB1637"/>
      <c r="BC1637"/>
    </row>
    <row r="1638" spans="54:55" ht="15">
      <c r="BB1638"/>
      <c r="BC1638"/>
    </row>
    <row r="1639" spans="54:55" ht="15">
      <c r="BB1639"/>
      <c r="BC1639"/>
    </row>
    <row r="1640" spans="54:55" ht="15">
      <c r="BB1640"/>
      <c r="BC1640"/>
    </row>
    <row r="1641" spans="54:55" ht="15">
      <c r="BB1641"/>
      <c r="BC1641"/>
    </row>
    <row r="1642" spans="54:55" ht="15">
      <c r="BB1642"/>
      <c r="BC1642"/>
    </row>
    <row r="1643" spans="54:55" ht="15">
      <c r="BB1643"/>
      <c r="BC1643"/>
    </row>
    <row r="1644" spans="54:55" ht="15">
      <c r="BB1644"/>
      <c r="BC1644"/>
    </row>
    <row r="1645" spans="54:55" ht="15">
      <c r="BB1645"/>
      <c r="BC1645"/>
    </row>
    <row r="1646" spans="54:55" ht="15">
      <c r="BB1646"/>
      <c r="BC1646"/>
    </row>
    <row r="1647" spans="54:55" ht="15">
      <c r="BB1647"/>
      <c r="BC1647"/>
    </row>
    <row r="1648" spans="54:55" ht="15">
      <c r="BB1648"/>
      <c r="BC1648"/>
    </row>
    <row r="1649" spans="54:55" ht="15">
      <c r="BB1649"/>
      <c r="BC1649"/>
    </row>
    <row r="1650" spans="54:55" ht="15">
      <c r="BB1650"/>
      <c r="BC1650"/>
    </row>
    <row r="1651" spans="54:55" ht="15">
      <c r="BB1651"/>
      <c r="BC1651"/>
    </row>
    <row r="1652" spans="54:55" ht="15">
      <c r="BB1652"/>
      <c r="BC1652"/>
    </row>
    <row r="1653" spans="54:55" ht="15">
      <c r="BB1653"/>
      <c r="BC1653"/>
    </row>
    <row r="1654" spans="54:55" ht="15">
      <c r="BB1654"/>
      <c r="BC1654"/>
    </row>
    <row r="1655" spans="54:55" ht="15">
      <c r="BB1655"/>
      <c r="BC1655"/>
    </row>
    <row r="1656" spans="54:55" ht="15">
      <c r="BB1656"/>
      <c r="BC1656"/>
    </row>
    <row r="1657" spans="54:55" ht="15">
      <c r="BB1657"/>
      <c r="BC1657"/>
    </row>
    <row r="1658" spans="54:55" ht="15">
      <c r="BB1658"/>
      <c r="BC1658"/>
    </row>
    <row r="1659" spans="54:55" ht="15">
      <c r="BB1659"/>
      <c r="BC1659"/>
    </row>
    <row r="1660" spans="54:55" ht="15">
      <c r="BB1660"/>
      <c r="BC1660"/>
    </row>
    <row r="1661" spans="54:55" ht="15">
      <c r="BB1661"/>
      <c r="BC1661"/>
    </row>
    <row r="1662" spans="54:55" ht="15">
      <c r="BB1662"/>
      <c r="BC1662"/>
    </row>
    <row r="1663" spans="54:55" ht="15">
      <c r="BB1663"/>
      <c r="BC1663"/>
    </row>
    <row r="1664" spans="54:55" ht="15">
      <c r="BB1664"/>
      <c r="BC1664"/>
    </row>
    <row r="1665" spans="54:55" ht="15">
      <c r="BB1665"/>
      <c r="BC1665"/>
    </row>
    <row r="1666" spans="54:55" ht="15">
      <c r="BB1666"/>
      <c r="BC1666"/>
    </row>
    <row r="1667" spans="54:55" ht="15">
      <c r="BB1667"/>
      <c r="BC1667"/>
    </row>
    <row r="1668" spans="54:55" ht="15">
      <c r="BB1668"/>
      <c r="BC1668"/>
    </row>
    <row r="1669" spans="54:55" ht="15">
      <c r="BB1669"/>
      <c r="BC1669"/>
    </row>
    <row r="1670" spans="54:55" ht="15">
      <c r="BB1670"/>
      <c r="BC1670"/>
    </row>
    <row r="1671" spans="54:55" ht="15">
      <c r="BB1671"/>
      <c r="BC1671"/>
    </row>
    <row r="1672" spans="54:55" ht="15">
      <c r="BB1672"/>
      <c r="BC1672"/>
    </row>
    <row r="1673" spans="54:55" ht="15">
      <c r="BB1673"/>
      <c r="BC1673"/>
    </row>
    <row r="1674" spans="54:55" ht="15">
      <c r="BB1674"/>
      <c r="BC1674"/>
    </row>
    <row r="1675" spans="54:55" ht="15">
      <c r="BB1675"/>
      <c r="BC1675"/>
    </row>
    <row r="1676" spans="54:55" ht="15">
      <c r="BB1676"/>
      <c r="BC1676"/>
    </row>
    <row r="1677" spans="54:55" ht="15">
      <c r="BB1677"/>
      <c r="BC1677"/>
    </row>
    <row r="1678" spans="54:55" ht="15">
      <c r="BB1678"/>
      <c r="BC1678"/>
    </row>
    <row r="1679" spans="54:55" ht="15">
      <c r="BB1679"/>
      <c r="BC1679"/>
    </row>
    <row r="1680" spans="54:55" ht="15">
      <c r="BB1680"/>
      <c r="BC1680"/>
    </row>
    <row r="1681" spans="54:55" ht="15">
      <c r="BB1681"/>
      <c r="BC1681"/>
    </row>
    <row r="1682" spans="54:55" ht="15">
      <c r="BB1682"/>
      <c r="BC1682"/>
    </row>
    <row r="1683" spans="54:55" ht="15">
      <c r="BB1683"/>
      <c r="BC1683"/>
    </row>
    <row r="1684" spans="54:55" ht="15">
      <c r="BB1684"/>
      <c r="BC1684"/>
    </row>
    <row r="1685" spans="54:55" ht="15">
      <c r="BB1685"/>
      <c r="BC1685"/>
    </row>
    <row r="1686" spans="54:55" ht="15">
      <c r="BB1686"/>
      <c r="BC1686"/>
    </row>
    <row r="1687" spans="54:55" ht="15">
      <c r="BB1687"/>
      <c r="BC1687"/>
    </row>
    <row r="1688" spans="54:55" ht="15">
      <c r="BB1688"/>
      <c r="BC1688"/>
    </row>
    <row r="1689" spans="54:55" ht="15">
      <c r="BB1689"/>
      <c r="BC1689"/>
    </row>
    <row r="1690" spans="54:55" ht="15">
      <c r="BB1690"/>
      <c r="BC1690"/>
    </row>
    <row r="1691" spans="54:55" ht="15">
      <c r="BB1691"/>
      <c r="BC1691"/>
    </row>
    <row r="1692" spans="54:55" ht="15">
      <c r="BB1692"/>
      <c r="BC1692"/>
    </row>
    <row r="1693" spans="54:55" ht="15">
      <c r="BB1693"/>
      <c r="BC1693"/>
    </row>
    <row r="1694" spans="54:55" ht="15">
      <c r="BB1694"/>
      <c r="BC1694"/>
    </row>
    <row r="1695" spans="54:55" ht="15">
      <c r="BB1695"/>
      <c r="BC1695"/>
    </row>
    <row r="1696" spans="54:55" ht="15">
      <c r="BB1696"/>
      <c r="BC1696"/>
    </row>
    <row r="1697" spans="54:55" ht="15">
      <c r="BB1697"/>
      <c r="BC1697"/>
    </row>
    <row r="1698" spans="54:55" ht="15">
      <c r="BB1698"/>
      <c r="BC1698"/>
    </row>
    <row r="1699" spans="54:55" ht="15">
      <c r="BB1699"/>
      <c r="BC1699"/>
    </row>
    <row r="1700" spans="54:55" ht="15">
      <c r="BB1700"/>
      <c r="BC1700"/>
    </row>
    <row r="1701" spans="54:55" ht="15">
      <c r="BB1701"/>
      <c r="BC1701"/>
    </row>
    <row r="1702" spans="54:55" ht="15">
      <c r="BB1702"/>
      <c r="BC1702"/>
    </row>
    <row r="1703" spans="54:55" ht="15">
      <c r="BB1703"/>
      <c r="BC1703"/>
    </row>
    <row r="1704" spans="54:55" ht="15">
      <c r="BB1704"/>
      <c r="BC1704"/>
    </row>
    <row r="1705" spans="54:55" ht="15">
      <c r="BB1705"/>
      <c r="BC1705"/>
    </row>
    <row r="1706" spans="54:55" ht="15">
      <c r="BB1706"/>
      <c r="BC1706"/>
    </row>
    <row r="1707" spans="54:55" ht="15">
      <c r="BB1707"/>
      <c r="BC1707"/>
    </row>
    <row r="1708" spans="54:55" ht="15">
      <c r="BB1708"/>
      <c r="BC1708"/>
    </row>
    <row r="1709" spans="54:55" ht="15">
      <c r="BB1709"/>
      <c r="BC1709"/>
    </row>
    <row r="1710" spans="54:55" ht="15">
      <c r="BB1710"/>
      <c r="BC1710"/>
    </row>
    <row r="1711" spans="54:55" ht="15">
      <c r="BB1711"/>
      <c r="BC1711"/>
    </row>
    <row r="1712" spans="54:55" ht="15">
      <c r="BB1712"/>
      <c r="BC1712"/>
    </row>
    <row r="1713" spans="54:55" ht="15">
      <c r="BB1713"/>
      <c r="BC1713"/>
    </row>
    <row r="1714" spans="54:55" ht="15">
      <c r="BB1714"/>
      <c r="BC1714"/>
    </row>
    <row r="1715" spans="54:55" ht="15">
      <c r="BB1715"/>
      <c r="BC1715"/>
    </row>
    <row r="1716" spans="54:55" ht="15">
      <c r="BB1716"/>
      <c r="BC1716"/>
    </row>
    <row r="1717" spans="54:55" ht="15">
      <c r="BB1717"/>
      <c r="BC1717"/>
    </row>
    <row r="1718" spans="54:55" ht="15">
      <c r="BB1718"/>
      <c r="BC1718"/>
    </row>
    <row r="1719" spans="54:55" ht="15">
      <c r="BB1719"/>
      <c r="BC1719"/>
    </row>
    <row r="1720" spans="54:55" ht="15">
      <c r="BB1720"/>
      <c r="BC1720"/>
    </row>
    <row r="1721" spans="54:55" ht="15">
      <c r="BB1721"/>
      <c r="BC1721"/>
    </row>
    <row r="1722" spans="54:55" ht="15">
      <c r="BB1722"/>
      <c r="BC1722"/>
    </row>
    <row r="1723" spans="54:55" ht="15">
      <c r="BB1723"/>
      <c r="BC1723"/>
    </row>
    <row r="1724" spans="54:55" ht="15">
      <c r="BB1724"/>
      <c r="BC1724"/>
    </row>
    <row r="1725" spans="54:55" ht="15">
      <c r="BB1725"/>
      <c r="BC1725"/>
    </row>
    <row r="1726" spans="54:55" ht="15">
      <c r="BB1726"/>
      <c r="BC1726"/>
    </row>
    <row r="1727" spans="54:55" ht="15">
      <c r="BB1727"/>
      <c r="BC1727"/>
    </row>
    <row r="1728" spans="54:55" ht="15">
      <c r="BB1728"/>
      <c r="BC1728"/>
    </row>
    <row r="1729" spans="54:55" ht="15">
      <c r="BB1729"/>
      <c r="BC1729"/>
    </row>
    <row r="1730" spans="54:55" ht="15">
      <c r="BB1730"/>
      <c r="BC1730"/>
    </row>
    <row r="1731" spans="54:55" ht="15">
      <c r="BB1731"/>
      <c r="BC1731"/>
    </row>
    <row r="1732" spans="54:55" ht="15">
      <c r="BB1732"/>
      <c r="BC1732"/>
    </row>
    <row r="1733" spans="54:55" ht="15">
      <c r="BB1733"/>
      <c r="BC1733"/>
    </row>
    <row r="1734" spans="54:55" ht="15">
      <c r="BB1734"/>
      <c r="BC1734"/>
    </row>
    <row r="1735" spans="54:55" ht="15">
      <c r="BB1735"/>
      <c r="BC1735"/>
    </row>
    <row r="1736" spans="54:55" ht="15">
      <c r="BB1736"/>
      <c r="BC1736"/>
    </row>
    <row r="1737" spans="54:55" ht="15">
      <c r="BB1737"/>
      <c r="BC1737"/>
    </row>
    <row r="1738" spans="54:55" ht="15">
      <c r="BB1738"/>
      <c r="BC1738"/>
    </row>
    <row r="1739" spans="54:55" ht="15">
      <c r="BB1739"/>
      <c r="BC1739"/>
    </row>
    <row r="1740" spans="54:55" ht="15">
      <c r="BB1740"/>
      <c r="BC1740"/>
    </row>
    <row r="1741" spans="54:55" ht="15">
      <c r="BB1741"/>
      <c r="BC1741"/>
    </row>
    <row r="1742" spans="54:55" ht="15">
      <c r="BB1742"/>
      <c r="BC1742"/>
    </row>
    <row r="1743" spans="54:55" ht="15">
      <c r="BB1743"/>
      <c r="BC1743"/>
    </row>
    <row r="1744" spans="54:55" ht="15">
      <c r="BB1744"/>
      <c r="BC1744"/>
    </row>
    <row r="1745" spans="54:55" ht="15">
      <c r="BB1745"/>
      <c r="BC1745"/>
    </row>
    <row r="1746" spans="54:55" ht="15">
      <c r="BB1746"/>
      <c r="BC1746"/>
    </row>
    <row r="1747" spans="54:55" ht="15">
      <c r="BB1747"/>
      <c r="BC1747"/>
    </row>
    <row r="1748" spans="54:55" ht="15">
      <c r="BB1748"/>
      <c r="BC1748"/>
    </row>
    <row r="1749" spans="54:55" ht="15">
      <c r="BB1749"/>
      <c r="BC1749"/>
    </row>
    <row r="1750" spans="54:55" ht="15">
      <c r="BB1750"/>
      <c r="BC1750"/>
    </row>
    <row r="1751" spans="54:55" ht="15">
      <c r="BB1751"/>
      <c r="BC1751"/>
    </row>
    <row r="1752" spans="54:55" ht="15">
      <c r="BB1752"/>
      <c r="BC1752"/>
    </row>
    <row r="1753" spans="54:55" ht="15">
      <c r="BB1753"/>
      <c r="BC1753"/>
    </row>
    <row r="1754" spans="54:55" ht="15">
      <c r="BB1754"/>
      <c r="BC1754"/>
    </row>
    <row r="1755" spans="54:55" ht="15">
      <c r="BB1755"/>
      <c r="BC1755"/>
    </row>
    <row r="1756" spans="54:55" ht="15">
      <c r="BB1756"/>
      <c r="BC1756"/>
    </row>
    <row r="1757" spans="54:55" ht="15">
      <c r="BB1757"/>
      <c r="BC1757"/>
    </row>
    <row r="1758" spans="54:55" ht="15">
      <c r="BB1758"/>
      <c r="BC1758"/>
    </row>
    <row r="1759" spans="54:55" ht="15">
      <c r="BB1759"/>
      <c r="BC1759"/>
    </row>
    <row r="1760" spans="54:55" ht="15">
      <c r="BB1760"/>
      <c r="BC1760"/>
    </row>
    <row r="1761" spans="54:55" ht="15">
      <c r="BB1761"/>
      <c r="BC1761"/>
    </row>
    <row r="1762" spans="54:55" ht="15">
      <c r="BB1762"/>
      <c r="BC1762"/>
    </row>
    <row r="1763" spans="54:55" ht="15">
      <c r="BB1763"/>
      <c r="BC1763"/>
    </row>
    <row r="1764" spans="54:55" ht="15">
      <c r="BB1764"/>
      <c r="BC1764"/>
    </row>
    <row r="1765" spans="54:55" ht="15">
      <c r="BB1765"/>
      <c r="BC1765"/>
    </row>
    <row r="1766" spans="54:55" ht="15">
      <c r="BB1766"/>
      <c r="BC1766"/>
    </row>
    <row r="1767" spans="54:55" ht="15">
      <c r="BB1767"/>
      <c r="BC1767"/>
    </row>
    <row r="1768" spans="54:55" ht="15">
      <c r="BB1768"/>
      <c r="BC1768"/>
    </row>
    <row r="1769" spans="54:55" ht="15">
      <c r="BB1769"/>
      <c r="BC1769"/>
    </row>
    <row r="1770" spans="54:55" ht="15">
      <c r="BB1770"/>
      <c r="BC1770"/>
    </row>
    <row r="1771" spans="54:55" ht="15">
      <c r="BB1771"/>
      <c r="BC1771"/>
    </row>
    <row r="1772" spans="54:55" ht="15">
      <c r="BB1772"/>
      <c r="BC1772"/>
    </row>
    <row r="1773" spans="54:55" ht="15">
      <c r="BB1773"/>
      <c r="BC1773"/>
    </row>
    <row r="1774" spans="54:55" ht="15">
      <c r="BB1774"/>
      <c r="BC1774"/>
    </row>
    <row r="1775" spans="54:55" ht="15">
      <c r="BB1775"/>
      <c r="BC1775"/>
    </row>
    <row r="1776" spans="54:55" ht="15">
      <c r="BB1776"/>
      <c r="BC1776"/>
    </row>
    <row r="1777" spans="54:55" ht="15">
      <c r="BB1777"/>
      <c r="BC1777"/>
    </row>
    <row r="1778" spans="54:55" ht="15">
      <c r="BB1778"/>
      <c r="BC1778"/>
    </row>
    <row r="1779" spans="54:55" ht="15">
      <c r="BB1779"/>
      <c r="BC1779"/>
    </row>
    <row r="1780" spans="54:55" ht="15">
      <c r="BB1780"/>
      <c r="BC1780"/>
    </row>
    <row r="1781" spans="54:55" ht="15">
      <c r="BB1781"/>
      <c r="BC1781"/>
    </row>
    <row r="1782" spans="54:55" ht="15">
      <c r="BB1782"/>
      <c r="BC1782"/>
    </row>
    <row r="1783" spans="54:55" ht="15">
      <c r="BB1783"/>
      <c r="BC1783"/>
    </row>
    <row r="1784" spans="54:55" ht="15">
      <c r="BB1784"/>
      <c r="BC1784"/>
    </row>
    <row r="1785" spans="54:55" ht="15">
      <c r="BB1785"/>
      <c r="BC1785"/>
    </row>
    <row r="1786" spans="54:55" ht="15">
      <c r="BB1786"/>
      <c r="BC1786"/>
    </row>
    <row r="1787" spans="54:55" ht="15">
      <c r="BB1787"/>
      <c r="BC1787"/>
    </row>
    <row r="1788" spans="54:55" ht="15">
      <c r="BB1788"/>
      <c r="BC1788"/>
    </row>
    <row r="1789" spans="54:55" ht="15">
      <c r="BB1789"/>
      <c r="BC1789"/>
    </row>
    <row r="1790" spans="54:55" ht="15">
      <c r="BB1790"/>
      <c r="BC1790"/>
    </row>
    <row r="1791" spans="54:55" ht="15">
      <c r="BB1791"/>
      <c r="BC1791"/>
    </row>
    <row r="1792" spans="54:55" ht="15">
      <c r="BB1792"/>
      <c r="BC1792"/>
    </row>
    <row r="1793" spans="54:55" ht="15">
      <c r="BB1793"/>
      <c r="BC1793"/>
    </row>
    <row r="1794" spans="54:55" ht="15">
      <c r="BB1794"/>
      <c r="BC1794"/>
    </row>
    <row r="1795" spans="54:55" ht="15">
      <c r="BB1795"/>
      <c r="BC1795"/>
    </row>
    <row r="1796" spans="54:55" ht="15">
      <c r="BB1796"/>
      <c r="BC1796"/>
    </row>
    <row r="1797" spans="54:55" ht="15">
      <c r="BB1797"/>
      <c r="BC1797"/>
    </row>
    <row r="1798" spans="54:55" ht="15">
      <c r="BB1798"/>
      <c r="BC1798"/>
    </row>
    <row r="1799" spans="54:55" ht="15">
      <c r="BB1799"/>
      <c r="BC1799"/>
    </row>
    <row r="1800" spans="54:55" ht="15">
      <c r="BB1800"/>
      <c r="BC1800"/>
    </row>
    <row r="1801" spans="54:55" ht="15">
      <c r="BB1801"/>
      <c r="BC1801"/>
    </row>
    <row r="1802" spans="54:55" ht="15">
      <c r="BB1802"/>
      <c r="BC1802"/>
    </row>
    <row r="1803" spans="54:55" ht="15">
      <c r="BB1803"/>
      <c r="BC1803"/>
    </row>
    <row r="1804" spans="54:55" ht="15">
      <c r="BB1804"/>
      <c r="BC1804"/>
    </row>
    <row r="1805" spans="54:55" ht="15">
      <c r="BB1805"/>
      <c r="BC1805"/>
    </row>
    <row r="1806" spans="54:55" ht="15">
      <c r="BB1806"/>
      <c r="BC1806"/>
    </row>
    <row r="1807" spans="54:55" ht="15">
      <c r="BB1807"/>
      <c r="BC1807"/>
    </row>
    <row r="1808" spans="54:55" ht="15">
      <c r="BB1808"/>
      <c r="BC1808"/>
    </row>
    <row r="1809" spans="54:55" ht="15">
      <c r="BB1809"/>
      <c r="BC1809"/>
    </row>
    <row r="1810" spans="54:55" ht="15">
      <c r="BB1810"/>
      <c r="BC1810"/>
    </row>
    <row r="1811" spans="54:55" ht="15">
      <c r="BB1811"/>
      <c r="BC1811"/>
    </row>
    <row r="1812" spans="54:55" ht="15">
      <c r="BB1812"/>
      <c r="BC1812"/>
    </row>
    <row r="1813" spans="54:55" ht="15">
      <c r="BB1813"/>
      <c r="BC1813"/>
    </row>
    <row r="1814" spans="54:55" ht="15">
      <c r="BB1814"/>
      <c r="BC1814"/>
    </row>
    <row r="1815" spans="54:55" ht="15">
      <c r="BB1815"/>
      <c r="BC1815"/>
    </row>
    <row r="1816" spans="54:55" ht="15">
      <c r="BB1816"/>
      <c r="BC1816"/>
    </row>
    <row r="1817" spans="54:55" ht="15">
      <c r="BB1817"/>
      <c r="BC1817"/>
    </row>
    <row r="1818" spans="54:55" ht="15">
      <c r="BB1818"/>
      <c r="BC1818"/>
    </row>
    <row r="1819" spans="54:55" ht="15">
      <c r="BB1819"/>
      <c r="BC1819"/>
    </row>
    <row r="1820" spans="54:55" ht="15">
      <c r="BB1820"/>
      <c r="BC1820"/>
    </row>
    <row r="1821" spans="54:55" ht="15">
      <c r="BB1821"/>
      <c r="BC1821"/>
    </row>
    <row r="1822" spans="54:55" ht="15">
      <c r="BB1822"/>
      <c r="BC1822"/>
    </row>
    <row r="1823" spans="54:55" ht="15">
      <c r="BB1823"/>
      <c r="BC1823"/>
    </row>
    <row r="1824" spans="54:55" ht="15">
      <c r="BB1824"/>
      <c r="BC1824"/>
    </row>
    <row r="1825" spans="54:55" ht="15">
      <c r="BB1825"/>
      <c r="BC1825"/>
    </row>
    <row r="1826" spans="54:55" ht="15">
      <c r="BB1826"/>
      <c r="BC1826"/>
    </row>
    <row r="1827" spans="54:55" ht="15">
      <c r="BB1827"/>
      <c r="BC1827"/>
    </row>
    <row r="1828" spans="54:55" ht="15">
      <c r="BB1828"/>
      <c r="BC1828"/>
    </row>
    <row r="1829" spans="54:55" ht="15">
      <c r="BB1829"/>
      <c r="BC1829"/>
    </row>
    <row r="1830" spans="54:55" ht="15">
      <c r="BB1830"/>
      <c r="BC1830"/>
    </row>
    <row r="1831" spans="54:55" ht="15">
      <c r="BB1831"/>
      <c r="BC1831"/>
    </row>
    <row r="1832" spans="54:55" ht="15">
      <c r="BB1832"/>
      <c r="BC1832"/>
    </row>
    <row r="1833" spans="54:55" ht="15">
      <c r="BB1833"/>
      <c r="BC1833"/>
    </row>
    <row r="1834" spans="54:55" ht="15">
      <c r="BB1834"/>
      <c r="BC1834"/>
    </row>
    <row r="1835" spans="54:55" ht="15">
      <c r="BB1835"/>
      <c r="BC1835"/>
    </row>
    <row r="1836" spans="54:55" ht="15">
      <c r="BB1836"/>
      <c r="BC1836"/>
    </row>
    <row r="1837" spans="54:55" ht="15">
      <c r="BB1837"/>
      <c r="BC1837"/>
    </row>
    <row r="1838" spans="54:55" ht="15">
      <c r="BB1838"/>
      <c r="BC1838"/>
    </row>
    <row r="1839" spans="54:55" ht="15">
      <c r="BB1839"/>
      <c r="BC1839"/>
    </row>
    <row r="1840" spans="54:55" ht="15">
      <c r="BB1840"/>
      <c r="BC1840"/>
    </row>
    <row r="1841" spans="54:55" ht="15">
      <c r="BB1841"/>
      <c r="BC1841"/>
    </row>
    <row r="1842" spans="54:55" ht="15">
      <c r="BB1842"/>
      <c r="BC1842"/>
    </row>
    <row r="1843" spans="54:55" ht="15">
      <c r="BB1843"/>
      <c r="BC1843"/>
    </row>
    <row r="1844" spans="54:55" ht="15">
      <c r="BB1844"/>
      <c r="BC1844"/>
    </row>
    <row r="1845" spans="54:55" ht="15">
      <c r="BB1845"/>
      <c r="BC1845"/>
    </row>
    <row r="1846" spans="54:55" ht="15">
      <c r="BB1846"/>
      <c r="BC1846"/>
    </row>
    <row r="1847" spans="54:55" ht="15">
      <c r="BB1847"/>
      <c r="BC1847"/>
    </row>
    <row r="1848" spans="54:55" ht="15">
      <c r="BB1848"/>
      <c r="BC1848"/>
    </row>
    <row r="1849" spans="54:55" ht="15">
      <c r="BB1849"/>
      <c r="BC1849"/>
    </row>
    <row r="1850" spans="54:55" ht="15">
      <c r="BB1850"/>
      <c r="BC1850"/>
    </row>
    <row r="1851" spans="54:55" ht="15">
      <c r="BB1851"/>
      <c r="BC1851"/>
    </row>
    <row r="1852" spans="54:55" ht="15">
      <c r="BB1852"/>
      <c r="BC1852"/>
    </row>
    <row r="1853" spans="54:55" ht="15">
      <c r="BB1853"/>
      <c r="BC1853"/>
    </row>
    <row r="1854" spans="54:55" ht="15">
      <c r="BB1854"/>
      <c r="BC1854"/>
    </row>
    <row r="1855" spans="54:55" ht="15">
      <c r="BB1855"/>
      <c r="BC1855"/>
    </row>
    <row r="1856" spans="54:55" ht="15">
      <c r="BB1856"/>
      <c r="BC1856"/>
    </row>
    <row r="1857" spans="54:55" ht="15">
      <c r="BB1857"/>
      <c r="BC1857"/>
    </row>
    <row r="1858" spans="54:55" ht="15">
      <c r="BB1858"/>
      <c r="BC1858"/>
    </row>
    <row r="1859" spans="54:55" ht="15">
      <c r="BB1859"/>
      <c r="BC1859"/>
    </row>
    <row r="1860" spans="54:55" ht="15">
      <c r="BB1860"/>
      <c r="BC1860"/>
    </row>
    <row r="1861" spans="54:55" ht="15">
      <c r="BB1861"/>
      <c r="BC1861"/>
    </row>
    <row r="1862" spans="54:55" ht="15">
      <c r="BB1862"/>
      <c r="BC1862"/>
    </row>
    <row r="1863" spans="54:55" ht="15">
      <c r="BB1863"/>
      <c r="BC1863"/>
    </row>
    <row r="1864" spans="54:55" ht="15">
      <c r="BB1864"/>
      <c r="BC1864"/>
    </row>
    <row r="1865" spans="54:55" ht="15">
      <c r="BB1865"/>
      <c r="BC1865"/>
    </row>
    <row r="1866" spans="54:55" ht="15">
      <c r="BB1866"/>
      <c r="BC1866"/>
    </row>
    <row r="1867" spans="54:55" ht="15">
      <c r="BB1867"/>
      <c r="BC1867"/>
    </row>
    <row r="1868" spans="54:55" ht="15">
      <c r="BB1868"/>
      <c r="BC1868"/>
    </row>
    <row r="1869" spans="54:55" ht="15">
      <c r="BB1869"/>
      <c r="BC1869"/>
    </row>
    <row r="1870" spans="54:55" ht="15">
      <c r="BB1870"/>
      <c r="BC1870"/>
    </row>
    <row r="1871" spans="54:55" ht="15">
      <c r="BB1871"/>
      <c r="BC1871"/>
    </row>
    <row r="1872" spans="54:55" ht="15">
      <c r="BB1872"/>
      <c r="BC1872"/>
    </row>
    <row r="1873" spans="54:55" ht="15">
      <c r="BB1873"/>
      <c r="BC1873"/>
    </row>
    <row r="1874" spans="54:55" ht="15">
      <c r="BB1874"/>
      <c r="BC1874"/>
    </row>
    <row r="1875" spans="54:55" ht="15">
      <c r="BB1875"/>
      <c r="BC1875"/>
    </row>
    <row r="1876" spans="54:55" ht="15">
      <c r="BB1876"/>
      <c r="BC1876"/>
    </row>
    <row r="1877" spans="54:55" ht="15">
      <c r="BB1877"/>
      <c r="BC1877"/>
    </row>
    <row r="1878" spans="54:55" ht="15">
      <c r="BB1878"/>
      <c r="BC1878"/>
    </row>
    <row r="1879" spans="54:55" ht="15">
      <c r="BB1879"/>
      <c r="BC1879"/>
    </row>
    <row r="1880" spans="54:55" ht="15">
      <c r="BB1880"/>
      <c r="BC1880"/>
    </row>
    <row r="1881" spans="54:55" ht="15">
      <c r="BB1881"/>
      <c r="BC1881"/>
    </row>
    <row r="1882" spans="54:55" ht="15">
      <c r="BB1882"/>
      <c r="BC1882"/>
    </row>
    <row r="1883" spans="54:55" ht="15">
      <c r="BB1883"/>
      <c r="BC1883"/>
    </row>
    <row r="1884" spans="54:55" ht="15">
      <c r="BB1884"/>
      <c r="BC1884"/>
    </row>
    <row r="1885" spans="54:55" ht="15">
      <c r="BB1885"/>
      <c r="BC1885"/>
    </row>
    <row r="1886" spans="54:55" ht="15">
      <c r="BB1886"/>
      <c r="BC1886"/>
    </row>
    <row r="1887" spans="54:55" ht="15">
      <c r="BB1887"/>
      <c r="BC1887"/>
    </row>
    <row r="1888" spans="54:55" ht="15">
      <c r="BB1888"/>
      <c r="BC1888"/>
    </row>
    <row r="1889" spans="54:55" ht="15">
      <c r="BB1889"/>
      <c r="BC1889"/>
    </row>
    <row r="1890" spans="54:55" ht="15">
      <c r="BB1890"/>
      <c r="BC1890"/>
    </row>
    <row r="1891" spans="54:55" ht="15">
      <c r="BB1891"/>
      <c r="BC1891"/>
    </row>
    <row r="1892" spans="54:55" ht="15">
      <c r="BB1892"/>
      <c r="BC1892"/>
    </row>
    <row r="1893" spans="54:55" ht="15">
      <c r="BB1893"/>
      <c r="BC1893"/>
    </row>
  </sheetData>
  <autoFilter ref="DR1:EA153" xr:uid="{B96CBF48-5782-4F1C-B35E-F4607BDDAB39}"/>
  <sortState xmlns:xlrd2="http://schemas.microsoft.com/office/spreadsheetml/2017/richdata2" ref="DR2:EA152">
    <sortCondition ref="DR2:DR152"/>
  </sortState>
  <mergeCells count="103">
    <mergeCell ref="CL4:CO4"/>
    <mergeCell ref="CL5:CO5"/>
    <mergeCell ref="CL6:CO6"/>
    <mergeCell ref="CL7:CO7"/>
    <mergeCell ref="CL8:CT8"/>
    <mergeCell ref="AW1:AX1"/>
    <mergeCell ref="BE1:BF1"/>
    <mergeCell ref="CL1:CT1"/>
    <mergeCell ref="CL2:CT2"/>
    <mergeCell ref="CL3:CO3"/>
    <mergeCell ref="CV7:CW7"/>
    <mergeCell ref="DD7:DE7"/>
    <mergeCell ref="CV8:CW8"/>
    <mergeCell ref="DD8:DE8"/>
    <mergeCell ref="DD5:DE5"/>
    <mergeCell ref="CV6:CW6"/>
    <mergeCell ref="DD6:DE6"/>
    <mergeCell ref="CL14:CO14"/>
    <mergeCell ref="CV1:DB1"/>
    <mergeCell ref="DD1:DJ1"/>
    <mergeCell ref="CV2:CW2"/>
    <mergeCell ref="CX2:DB2"/>
    <mergeCell ref="DD2:DE2"/>
    <mergeCell ref="DF2:DJ2"/>
    <mergeCell ref="CV3:CW3"/>
    <mergeCell ref="DD3:DE3"/>
    <mergeCell ref="CV4:CW4"/>
    <mergeCell ref="DD4:DE4"/>
    <mergeCell ref="CV5:CW5"/>
    <mergeCell ref="CL9:CT9"/>
    <mergeCell ref="CL10:CO10"/>
    <mergeCell ref="CL11:CO11"/>
    <mergeCell ref="CL12:CO12"/>
    <mergeCell ref="CL13:CO13"/>
    <mergeCell ref="CV13:CW13"/>
    <mergeCell ref="DD13:DE13"/>
    <mergeCell ref="CV14:CW14"/>
    <mergeCell ref="DD14:DE14"/>
    <mergeCell ref="CV11:CW11"/>
    <mergeCell ref="DD11:DE11"/>
    <mergeCell ref="CV12:CW12"/>
    <mergeCell ref="DD12:DE12"/>
    <mergeCell ref="CV9:CW9"/>
    <mergeCell ref="DD9:DE9"/>
    <mergeCell ref="CV10:CW10"/>
    <mergeCell ref="DD10:DE10"/>
    <mergeCell ref="CV17:CW17"/>
    <mergeCell ref="DF17:DG17"/>
    <mergeCell ref="DH17:DI17"/>
    <mergeCell ref="CV18:CW18"/>
    <mergeCell ref="DF18:DG18"/>
    <mergeCell ref="DH18:DI18"/>
    <mergeCell ref="CV15:CW15"/>
    <mergeCell ref="DD15:DE15"/>
    <mergeCell ref="CV16:CW16"/>
    <mergeCell ref="DD16:DE16"/>
    <mergeCell ref="CV21:CW21"/>
    <mergeCell ref="DF21:DG21"/>
    <mergeCell ref="DH21:DI21"/>
    <mergeCell ref="CV22:CW22"/>
    <mergeCell ref="DF22:DG22"/>
    <mergeCell ref="DH22:DI22"/>
    <mergeCell ref="CV19:CW19"/>
    <mergeCell ref="DF19:DG19"/>
    <mergeCell ref="DH19:DI19"/>
    <mergeCell ref="CV20:CW20"/>
    <mergeCell ref="DF20:DG20"/>
    <mergeCell ref="DH20:DI20"/>
    <mergeCell ref="CV25:CW25"/>
    <mergeCell ref="DF25:DG25"/>
    <mergeCell ref="DH25:DI25"/>
    <mergeCell ref="CV26:CW26"/>
    <mergeCell ref="DF26:DG26"/>
    <mergeCell ref="DH26:DI26"/>
    <mergeCell ref="CV23:CW23"/>
    <mergeCell ref="DF23:DG23"/>
    <mergeCell ref="DH23:DI23"/>
    <mergeCell ref="CV24:CW24"/>
    <mergeCell ref="DF24:DG24"/>
    <mergeCell ref="DH24:DI24"/>
    <mergeCell ref="CV29:CW29"/>
    <mergeCell ref="DF29:DG29"/>
    <mergeCell ref="DH29:DI29"/>
    <mergeCell ref="CV30:CW30"/>
    <mergeCell ref="DF30:DG30"/>
    <mergeCell ref="DH30:DI30"/>
    <mergeCell ref="CV27:CW27"/>
    <mergeCell ref="DF27:DG27"/>
    <mergeCell ref="DH27:DI27"/>
    <mergeCell ref="CV28:CW28"/>
    <mergeCell ref="DF28:DG28"/>
    <mergeCell ref="DH28:DI28"/>
    <mergeCell ref="DH35:DI35"/>
    <mergeCell ref="CV33:CW33"/>
    <mergeCell ref="CV34:CW34"/>
    <mergeCell ref="CV35:CW35"/>
    <mergeCell ref="DF35:DG35"/>
    <mergeCell ref="CV31:CW31"/>
    <mergeCell ref="DF31:DG31"/>
    <mergeCell ref="DH31:DI31"/>
    <mergeCell ref="CV32:CW32"/>
    <mergeCell ref="DF32:DG32"/>
    <mergeCell ref="DH32:DI32"/>
  </mergeCells>
  <phoneticPr fontId="15" type="noConversion"/>
  <conditionalFormatting sqref="M2:M245">
    <cfRule type="duplicateValues" dxfId="1470" priority="29"/>
  </conditionalFormatting>
  <conditionalFormatting sqref="BB1894:BB1048576 BB1:BB1429">
    <cfRule type="duplicateValues" dxfId="1469" priority="1"/>
  </conditionalFormatting>
  <conditionalFormatting sqref="BR44">
    <cfRule type="duplicateValues" dxfId="1468" priority="14"/>
  </conditionalFormatting>
  <conditionalFormatting sqref="BS44">
    <cfRule type="expression" dxfId="1467" priority="13">
      <formula>ISNUMBER(SEARCH("R",$D$2,1))</formula>
    </cfRule>
  </conditionalFormatting>
  <conditionalFormatting sqref="DR2:DR50 DR53:DR56">
    <cfRule type="duplicateValues" dxfId="1466" priority="12"/>
  </conditionalFormatting>
  <conditionalFormatting sqref="DR51">
    <cfRule type="duplicateValues" dxfId="1465" priority="11"/>
  </conditionalFormatting>
  <conditionalFormatting sqref="DR52">
    <cfRule type="duplicateValues" dxfId="1464" priority="10"/>
  </conditionalFormatting>
  <conditionalFormatting sqref="DR58">
    <cfRule type="duplicateValues" dxfId="1463" priority="9"/>
  </conditionalFormatting>
  <conditionalFormatting sqref="DR59">
    <cfRule type="duplicateValues" dxfId="1462" priority="8"/>
  </conditionalFormatting>
  <conditionalFormatting sqref="DR60">
    <cfRule type="duplicateValues" dxfId="1461" priority="7"/>
  </conditionalFormatting>
  <conditionalFormatting sqref="DR61">
    <cfRule type="duplicateValues" dxfId="1460" priority="6"/>
  </conditionalFormatting>
  <conditionalFormatting sqref="DR63">
    <cfRule type="duplicateValues" dxfId="1459" priority="2"/>
  </conditionalFormatting>
  <conditionalFormatting sqref="DR67">
    <cfRule type="duplicateValues" dxfId="1458" priority="5"/>
  </conditionalFormatting>
  <conditionalFormatting sqref="DR68">
    <cfRule type="duplicateValues" dxfId="1457" priority="4"/>
  </conditionalFormatting>
  <conditionalFormatting sqref="DR69">
    <cfRule type="duplicateValues" dxfId="1456" priority="3"/>
  </conditionalFormatting>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BA9D4-17AB-4E03-872D-C3DC4887DF56}">
  <sheetPr codeName="Hoja14"/>
  <dimension ref="A1:AL204"/>
  <sheetViews>
    <sheetView topLeftCell="R1" zoomScale="70" zoomScaleNormal="70" workbookViewId="0">
      <selection activeCell="AL25" sqref="AL25"/>
    </sheetView>
  </sheetViews>
  <sheetFormatPr baseColWidth="10" defaultColWidth="11.42578125" defaultRowHeight="15"/>
  <cols>
    <col min="2" max="2" width="51.85546875" bestFit="1" customWidth="1"/>
    <col min="7" max="7" width="49.85546875" customWidth="1"/>
    <col min="28" max="28" width="21.28515625" customWidth="1"/>
    <col min="29" max="29" width="51.5703125" bestFit="1" customWidth="1"/>
    <col min="37" max="37" width="33.28515625" customWidth="1"/>
  </cols>
  <sheetData>
    <row r="1" spans="1:38" ht="24.75" thickBot="1">
      <c r="A1" s="226"/>
      <c r="B1" s="88" t="s">
        <v>34</v>
      </c>
      <c r="C1" s="89" t="s">
        <v>2128</v>
      </c>
      <c r="D1" s="89" t="s">
        <v>2129</v>
      </c>
      <c r="E1" s="89" t="s">
        <v>2130</v>
      </c>
      <c r="F1" s="89" t="s">
        <v>2131</v>
      </c>
      <c r="G1" s="89" t="s">
        <v>2132</v>
      </c>
      <c r="H1" s="89" t="s">
        <v>2133</v>
      </c>
      <c r="I1" s="90" t="s">
        <v>2134</v>
      </c>
      <c r="J1" s="87"/>
      <c r="M1" t="s">
        <v>26</v>
      </c>
      <c r="N1" t="s">
        <v>1268</v>
      </c>
      <c r="O1" t="s">
        <v>2135</v>
      </c>
      <c r="P1" t="s">
        <v>2136</v>
      </c>
      <c r="Q1" t="s">
        <v>2137</v>
      </c>
      <c r="R1" t="s">
        <v>2138</v>
      </c>
      <c r="S1" t="s">
        <v>2139</v>
      </c>
      <c r="AB1" s="114">
        <v>6000259</v>
      </c>
      <c r="AC1" t="s">
        <v>2140</v>
      </c>
      <c r="AK1" s="233" t="s">
        <v>24</v>
      </c>
    </row>
    <row r="2" spans="1:38" ht="17.25" thickTop="1" thickBot="1">
      <c r="A2" s="91">
        <v>2025</v>
      </c>
      <c r="B2" s="92" t="s">
        <v>305</v>
      </c>
      <c r="C2" s="93">
        <v>170</v>
      </c>
      <c r="D2" s="94">
        <v>0</v>
      </c>
      <c r="E2" s="93" t="s">
        <v>2141</v>
      </c>
      <c r="F2" s="93"/>
      <c r="G2" s="93" t="s">
        <v>1590</v>
      </c>
      <c r="H2" s="93" t="s">
        <v>2142</v>
      </c>
      <c r="I2" s="93" t="s">
        <v>2143</v>
      </c>
      <c r="J2" s="87"/>
      <c r="M2" t="s">
        <v>407</v>
      </c>
      <c r="N2">
        <v>230</v>
      </c>
      <c r="O2">
        <v>1.6</v>
      </c>
      <c r="P2">
        <v>1.55</v>
      </c>
      <c r="Q2" t="s">
        <v>2144</v>
      </c>
      <c r="R2" t="s">
        <v>2145</v>
      </c>
      <c r="S2" t="s">
        <v>407</v>
      </c>
      <c r="T2" t="str">
        <f>M2&amp;""</f>
        <v xml:space="preserve">ESTRELLA </v>
      </c>
      <c r="U2" t="s">
        <v>407</v>
      </c>
      <c r="AB2" s="114">
        <v>6000262</v>
      </c>
      <c r="AC2" t="s">
        <v>2146</v>
      </c>
      <c r="AK2" s="233" t="s">
        <v>25</v>
      </c>
    </row>
    <row r="3" spans="1:38" ht="17.25" thickTop="1" thickBot="1">
      <c r="A3" s="91">
        <v>2025</v>
      </c>
      <c r="B3" s="92" t="s">
        <v>321</v>
      </c>
      <c r="C3" s="93">
        <v>140</v>
      </c>
      <c r="D3" s="95">
        <v>0</v>
      </c>
      <c r="E3" s="94">
        <v>0</v>
      </c>
      <c r="F3" s="93"/>
      <c r="G3" s="93" t="s">
        <v>258</v>
      </c>
      <c r="H3" s="93"/>
      <c r="I3" s="93" t="s">
        <v>2143</v>
      </c>
      <c r="J3" s="87"/>
      <c r="M3" t="s">
        <v>424</v>
      </c>
      <c r="N3">
        <v>200</v>
      </c>
      <c r="O3">
        <v>1.5</v>
      </c>
      <c r="P3">
        <v>1.45</v>
      </c>
      <c r="Q3" t="s">
        <v>2147</v>
      </c>
      <c r="R3" t="s">
        <v>2145</v>
      </c>
      <c r="S3" t="s">
        <v>424</v>
      </c>
      <c r="T3" t="str">
        <f t="shared" ref="T3:T66" si="0">M3&amp;""</f>
        <v xml:space="preserve">HACHI </v>
      </c>
      <c r="U3" t="s">
        <v>424</v>
      </c>
      <c r="AB3" s="114">
        <v>6001001001</v>
      </c>
      <c r="AC3" t="s">
        <v>1520</v>
      </c>
      <c r="AK3" s="234" t="s">
        <v>2148</v>
      </c>
    </row>
    <row r="4" spans="1:38" ht="17.25" thickTop="1" thickBot="1">
      <c r="A4" s="91">
        <v>2025</v>
      </c>
      <c r="B4" s="92" t="s">
        <v>317</v>
      </c>
      <c r="C4" s="93">
        <v>165</v>
      </c>
      <c r="D4" s="96" t="s">
        <v>2141</v>
      </c>
      <c r="E4" s="94">
        <v>0</v>
      </c>
      <c r="F4" s="93"/>
      <c r="G4" s="93" t="s">
        <v>1590</v>
      </c>
      <c r="H4" s="93"/>
      <c r="I4" s="93" t="s">
        <v>2143</v>
      </c>
      <c r="J4" s="87"/>
      <c r="M4" t="s">
        <v>2149</v>
      </c>
      <c r="N4">
        <v>170</v>
      </c>
      <c r="O4">
        <v>1.5</v>
      </c>
      <c r="P4">
        <v>1.45</v>
      </c>
      <c r="Q4" t="s">
        <v>2150</v>
      </c>
      <c r="R4" t="s">
        <v>2145</v>
      </c>
      <c r="S4" t="s">
        <v>2149</v>
      </c>
      <c r="T4" t="str">
        <f t="shared" si="0"/>
        <v xml:space="preserve">WAVES </v>
      </c>
      <c r="U4" t="s">
        <v>2149</v>
      </c>
      <c r="AB4" s="114">
        <v>6001002001</v>
      </c>
      <c r="AC4" t="s">
        <v>1538</v>
      </c>
      <c r="AK4" s="235" t="s">
        <v>2151</v>
      </c>
    </row>
    <row r="5" spans="1:38" ht="17.25" thickTop="1" thickBot="1">
      <c r="A5" s="91">
        <v>2025</v>
      </c>
      <c r="B5" s="92" t="s">
        <v>280</v>
      </c>
      <c r="C5" s="93">
        <v>120</v>
      </c>
      <c r="D5" s="93" t="s">
        <v>2152</v>
      </c>
      <c r="E5" s="93" t="s">
        <v>2153</v>
      </c>
      <c r="F5" s="93"/>
      <c r="G5" s="97" t="s">
        <v>1647</v>
      </c>
      <c r="H5" s="93"/>
      <c r="I5" s="93" t="s">
        <v>2143</v>
      </c>
      <c r="J5" s="87"/>
      <c r="M5" t="s">
        <v>269</v>
      </c>
      <c r="N5">
        <v>110</v>
      </c>
      <c r="O5">
        <v>1.5</v>
      </c>
      <c r="P5">
        <v>1.45</v>
      </c>
      <c r="Q5" t="s">
        <v>2154</v>
      </c>
      <c r="R5" t="s">
        <v>1316</v>
      </c>
      <c r="S5" t="s">
        <v>269</v>
      </c>
      <c r="T5" t="str">
        <f t="shared" si="0"/>
        <v xml:space="preserve">ACTIVE </v>
      </c>
      <c r="U5" t="s">
        <v>269</v>
      </c>
      <c r="AK5" s="235" t="s">
        <v>2155</v>
      </c>
    </row>
    <row r="6" spans="1:38" ht="17.25" thickTop="1" thickBot="1">
      <c r="A6" s="91">
        <v>2025</v>
      </c>
      <c r="B6" s="92" t="s">
        <v>327</v>
      </c>
      <c r="C6" s="93">
        <v>150</v>
      </c>
      <c r="D6" s="93" t="s">
        <v>2156</v>
      </c>
      <c r="E6" s="93" t="s">
        <v>2157</v>
      </c>
      <c r="F6" s="93"/>
      <c r="G6" s="97" t="s">
        <v>1768</v>
      </c>
      <c r="H6" s="93"/>
      <c r="I6" s="93" t="s">
        <v>2143</v>
      </c>
      <c r="J6" s="87"/>
      <c r="M6" t="s">
        <v>402</v>
      </c>
      <c r="N6">
        <v>195</v>
      </c>
      <c r="O6" t="s">
        <v>2158</v>
      </c>
      <c r="P6">
        <v>1.45</v>
      </c>
      <c r="Q6" t="s">
        <v>2159</v>
      </c>
      <c r="R6" t="s">
        <v>1457</v>
      </c>
      <c r="S6" t="s">
        <v>402</v>
      </c>
      <c r="T6" t="str">
        <f t="shared" si="0"/>
        <v xml:space="preserve">ALMA </v>
      </c>
      <c r="U6" t="s">
        <v>402</v>
      </c>
      <c r="AB6" s="114">
        <v>6003015</v>
      </c>
      <c r="AC6" t="s">
        <v>2160</v>
      </c>
      <c r="AK6" s="237" t="s">
        <v>2161</v>
      </c>
      <c r="AL6" t="s">
        <v>2162</v>
      </c>
    </row>
    <row r="7" spans="1:38" ht="16.5" thickTop="1" thickBot="1">
      <c r="A7" s="91">
        <v>2024</v>
      </c>
      <c r="B7" s="99" t="s">
        <v>374</v>
      </c>
      <c r="C7" s="100">
        <v>153</v>
      </c>
      <c r="D7" s="94">
        <v>0.2</v>
      </c>
      <c r="E7" s="94">
        <v>0.4</v>
      </c>
      <c r="F7" s="94">
        <v>0</v>
      </c>
      <c r="G7" s="93" t="s">
        <v>2163</v>
      </c>
      <c r="H7" s="93"/>
      <c r="I7" s="93" t="s">
        <v>2143</v>
      </c>
      <c r="J7" s="87"/>
      <c r="M7" t="s">
        <v>414</v>
      </c>
      <c r="N7">
        <v>152</v>
      </c>
      <c r="O7">
        <v>1.65</v>
      </c>
      <c r="P7">
        <v>1.6</v>
      </c>
      <c r="Q7" t="s">
        <v>2164</v>
      </c>
      <c r="R7" t="s">
        <v>1457</v>
      </c>
      <c r="S7" t="s">
        <v>414</v>
      </c>
      <c r="T7" t="str">
        <f t="shared" si="0"/>
        <v xml:space="preserve">AMELIA </v>
      </c>
      <c r="U7" t="s">
        <v>414</v>
      </c>
      <c r="AB7" s="114">
        <v>6003016</v>
      </c>
      <c r="AC7" t="s">
        <v>2165</v>
      </c>
      <c r="AK7" s="235" t="s">
        <v>2166</v>
      </c>
    </row>
    <row r="8" spans="1:38" ht="16.5" thickTop="1" thickBot="1">
      <c r="A8" s="91">
        <v>2024</v>
      </c>
      <c r="B8" s="98" t="s">
        <v>1142</v>
      </c>
      <c r="C8" s="93">
        <v>160</v>
      </c>
      <c r="D8" s="94">
        <v>0.3</v>
      </c>
      <c r="E8" s="94">
        <v>0.5</v>
      </c>
      <c r="F8" s="94">
        <v>0.02</v>
      </c>
      <c r="G8" s="93" t="s">
        <v>2167</v>
      </c>
      <c r="H8" s="93"/>
      <c r="I8" s="93" t="s">
        <v>2143</v>
      </c>
      <c r="J8" s="87"/>
      <c r="M8" t="s">
        <v>359</v>
      </c>
      <c r="N8">
        <v>250</v>
      </c>
      <c r="O8">
        <v>1.2</v>
      </c>
      <c r="P8">
        <v>1.1499999999999999</v>
      </c>
      <c r="Q8" t="s">
        <v>2168</v>
      </c>
      <c r="R8" t="s">
        <v>1457</v>
      </c>
      <c r="S8" t="s">
        <v>359</v>
      </c>
      <c r="T8" t="str">
        <f t="shared" si="0"/>
        <v xml:space="preserve">ANDREA </v>
      </c>
      <c r="U8" t="s">
        <v>359</v>
      </c>
      <c r="AB8" s="114">
        <v>6003017</v>
      </c>
      <c r="AC8" t="s">
        <v>2169</v>
      </c>
      <c r="AK8" s="237" t="s">
        <v>2170</v>
      </c>
      <c r="AL8" t="s">
        <v>2162</v>
      </c>
    </row>
    <row r="9" spans="1:38" ht="16.5" thickTop="1" thickBot="1">
      <c r="A9" s="91">
        <v>2024</v>
      </c>
      <c r="B9" s="98" t="s">
        <v>300</v>
      </c>
      <c r="C9" s="93">
        <v>160</v>
      </c>
      <c r="D9" s="94">
        <v>0.2</v>
      </c>
      <c r="E9" s="94">
        <v>0.3</v>
      </c>
      <c r="F9" s="94">
        <v>0.02</v>
      </c>
      <c r="G9" s="93" t="s">
        <v>2163</v>
      </c>
      <c r="H9" s="93"/>
      <c r="I9" s="93" t="s">
        <v>2143</v>
      </c>
      <c r="J9" s="87"/>
      <c r="M9" t="s">
        <v>2171</v>
      </c>
      <c r="N9">
        <v>148</v>
      </c>
      <c r="O9">
        <v>1.5</v>
      </c>
      <c r="P9">
        <v>1.45</v>
      </c>
      <c r="Q9" t="s">
        <v>2172</v>
      </c>
      <c r="R9" t="s">
        <v>1316</v>
      </c>
      <c r="S9" t="s">
        <v>2171</v>
      </c>
      <c r="T9" t="str">
        <f t="shared" si="0"/>
        <v xml:space="preserve">ASAHI </v>
      </c>
      <c r="U9" t="s">
        <v>2171</v>
      </c>
      <c r="AB9" s="114">
        <v>6002590001</v>
      </c>
      <c r="AC9" t="s">
        <v>2173</v>
      </c>
      <c r="AK9" s="237" t="s">
        <v>2174</v>
      </c>
      <c r="AL9" t="s">
        <v>2162</v>
      </c>
    </row>
    <row r="10" spans="1:38" ht="16.5" thickTop="1" thickBot="1">
      <c r="A10" s="91">
        <v>2024</v>
      </c>
      <c r="B10" s="101" t="s">
        <v>1149</v>
      </c>
      <c r="C10" s="93">
        <v>145</v>
      </c>
      <c r="D10" s="94">
        <v>0</v>
      </c>
      <c r="E10" s="94">
        <v>0</v>
      </c>
      <c r="F10" s="94">
        <v>0</v>
      </c>
      <c r="G10" s="93" t="s">
        <v>180</v>
      </c>
      <c r="H10" s="93"/>
      <c r="I10" s="93" t="s">
        <v>2175</v>
      </c>
      <c r="J10" s="87"/>
      <c r="M10" t="s">
        <v>360</v>
      </c>
      <c r="N10">
        <v>140</v>
      </c>
      <c r="O10">
        <v>1.5</v>
      </c>
      <c r="P10">
        <v>1.45</v>
      </c>
      <c r="Q10" t="s">
        <v>2154</v>
      </c>
      <c r="R10" t="s">
        <v>1457</v>
      </c>
      <c r="S10" t="s">
        <v>360</v>
      </c>
      <c r="T10" t="str">
        <f t="shared" si="0"/>
        <v xml:space="preserve">AVRIL </v>
      </c>
      <c r="U10" t="s">
        <v>360</v>
      </c>
      <c r="AB10" s="114">
        <v>6003043001</v>
      </c>
      <c r="AC10" t="s">
        <v>2176</v>
      </c>
      <c r="AK10" s="237" t="s">
        <v>2177</v>
      </c>
      <c r="AL10" t="s">
        <v>2162</v>
      </c>
    </row>
    <row r="11" spans="1:38" ht="16.5" thickTop="1" thickBot="1">
      <c r="A11" s="91">
        <v>2024</v>
      </c>
      <c r="B11" s="101" t="s">
        <v>371</v>
      </c>
      <c r="C11" s="93">
        <v>150</v>
      </c>
      <c r="D11" s="94">
        <v>0.8</v>
      </c>
      <c r="E11" s="94">
        <v>0.9</v>
      </c>
      <c r="F11" s="94">
        <v>0.02</v>
      </c>
      <c r="G11" s="93" t="s">
        <v>2178</v>
      </c>
      <c r="H11" s="93"/>
      <c r="I11" s="93" t="s">
        <v>2143</v>
      </c>
      <c r="J11" s="87"/>
      <c r="M11" t="s">
        <v>320</v>
      </c>
      <c r="N11">
        <v>140</v>
      </c>
      <c r="O11">
        <v>1.45</v>
      </c>
      <c r="P11">
        <v>1.4</v>
      </c>
      <c r="Q11" t="s">
        <v>2179</v>
      </c>
      <c r="R11" t="s">
        <v>1457</v>
      </c>
      <c r="S11" t="s">
        <v>320</v>
      </c>
      <c r="T11" t="str">
        <f t="shared" si="0"/>
        <v xml:space="preserve">AZALEA </v>
      </c>
      <c r="U11" t="s">
        <v>320</v>
      </c>
      <c r="AB11" s="114">
        <v>6003046001</v>
      </c>
      <c r="AC11" t="s">
        <v>2180</v>
      </c>
      <c r="AK11" s="237" t="s">
        <v>1237</v>
      </c>
      <c r="AL11" t="s">
        <v>2162</v>
      </c>
    </row>
    <row r="12" spans="1:38" ht="16.5" thickTop="1" thickBot="1">
      <c r="A12" s="91">
        <v>2024</v>
      </c>
      <c r="B12" s="101" t="s">
        <v>295</v>
      </c>
      <c r="C12" s="93">
        <v>150</v>
      </c>
      <c r="D12" s="94">
        <v>0.5</v>
      </c>
      <c r="E12" s="94">
        <v>0.8</v>
      </c>
      <c r="F12" s="94">
        <v>0.02</v>
      </c>
      <c r="G12" s="93" t="s">
        <v>2181</v>
      </c>
      <c r="H12" s="93"/>
      <c r="I12" s="93" t="s">
        <v>2143</v>
      </c>
      <c r="J12" s="87"/>
      <c r="M12" t="s">
        <v>320</v>
      </c>
      <c r="N12">
        <v>140</v>
      </c>
      <c r="O12">
        <v>1.45</v>
      </c>
      <c r="P12">
        <v>1.4</v>
      </c>
      <c r="Q12" t="s">
        <v>1547</v>
      </c>
      <c r="R12" t="s">
        <v>1457</v>
      </c>
      <c r="S12" t="s">
        <v>320</v>
      </c>
      <c r="T12" t="str">
        <f t="shared" si="0"/>
        <v xml:space="preserve">AZALEA </v>
      </c>
      <c r="U12" t="s">
        <v>320</v>
      </c>
      <c r="AB12" s="114">
        <v>6003048001</v>
      </c>
      <c r="AC12" t="s">
        <v>2182</v>
      </c>
      <c r="AK12" s="237" t="s">
        <v>1238</v>
      </c>
      <c r="AL12" t="s">
        <v>2162</v>
      </c>
    </row>
    <row r="13" spans="1:38" ht="16.5" thickTop="1" thickBot="1">
      <c r="A13" s="91">
        <v>2024</v>
      </c>
      <c r="B13" s="101" t="s">
        <v>2183</v>
      </c>
      <c r="C13" s="93">
        <v>145</v>
      </c>
      <c r="D13" s="94">
        <v>0</v>
      </c>
      <c r="E13" s="94">
        <v>0</v>
      </c>
      <c r="F13" s="94">
        <v>0</v>
      </c>
      <c r="G13" s="93" t="s">
        <v>2184</v>
      </c>
      <c r="H13" s="93"/>
      <c r="I13" s="93" t="s">
        <v>2185</v>
      </c>
      <c r="J13" s="87"/>
      <c r="M13" t="s">
        <v>2186</v>
      </c>
      <c r="N13">
        <v>175</v>
      </c>
      <c r="O13" t="s">
        <v>2187</v>
      </c>
      <c r="P13">
        <v>1.45</v>
      </c>
      <c r="Q13" t="s">
        <v>2188</v>
      </c>
      <c r="R13" t="s">
        <v>1457</v>
      </c>
      <c r="S13" t="s">
        <v>2186</v>
      </c>
      <c r="T13" t="str">
        <f t="shared" si="0"/>
        <v xml:space="preserve">BAHIA </v>
      </c>
      <c r="U13" t="s">
        <v>2186</v>
      </c>
      <c r="AB13" s="114">
        <v>6003289001</v>
      </c>
      <c r="AC13" t="s">
        <v>2189</v>
      </c>
      <c r="AK13" s="237" t="s">
        <v>1406</v>
      </c>
      <c r="AL13" t="s">
        <v>2190</v>
      </c>
    </row>
    <row r="14" spans="1:38" ht="16.5" thickTop="1" thickBot="1">
      <c r="A14" s="91">
        <v>2023</v>
      </c>
      <c r="B14" s="98" t="s">
        <v>269</v>
      </c>
      <c r="C14" s="93">
        <v>150</v>
      </c>
      <c r="D14" s="94">
        <v>0.7</v>
      </c>
      <c r="E14" s="94">
        <v>1</v>
      </c>
      <c r="F14" s="94">
        <v>0</v>
      </c>
      <c r="G14" s="93" t="s">
        <v>2184</v>
      </c>
      <c r="H14" s="93"/>
      <c r="I14" s="93" t="s">
        <v>2143</v>
      </c>
      <c r="J14" s="87"/>
      <c r="M14" t="s">
        <v>374</v>
      </c>
      <c r="N14">
        <v>180</v>
      </c>
      <c r="O14">
        <v>1.66</v>
      </c>
      <c r="P14">
        <v>1.53</v>
      </c>
      <c r="Q14" t="s">
        <v>2154</v>
      </c>
      <c r="R14" t="s">
        <v>1457</v>
      </c>
      <c r="S14" t="s">
        <v>374</v>
      </c>
      <c r="T14" t="str">
        <f t="shared" si="0"/>
        <v xml:space="preserve">BARCELONA </v>
      </c>
      <c r="U14" t="s">
        <v>374</v>
      </c>
      <c r="AB14" s="114">
        <v>6003042001</v>
      </c>
      <c r="AC14" t="s">
        <v>2191</v>
      </c>
      <c r="AK14" s="235" t="s">
        <v>1255</v>
      </c>
      <c r="AL14" t="s">
        <v>2190</v>
      </c>
    </row>
    <row r="15" spans="1:38" ht="16.5" thickTop="1" thickBot="1">
      <c r="A15" s="91">
        <v>2023</v>
      </c>
      <c r="B15" s="98" t="s">
        <v>360</v>
      </c>
      <c r="C15" s="93">
        <v>145</v>
      </c>
      <c r="D15" s="94">
        <v>0.4</v>
      </c>
      <c r="E15" s="94">
        <v>0.95</v>
      </c>
      <c r="F15" s="94">
        <v>0.03</v>
      </c>
      <c r="G15" s="93" t="s">
        <v>1707</v>
      </c>
      <c r="H15" s="93"/>
      <c r="I15" s="93" t="s">
        <v>2143</v>
      </c>
      <c r="J15" s="110"/>
      <c r="M15" t="s">
        <v>2192</v>
      </c>
      <c r="N15">
        <v>180</v>
      </c>
      <c r="O15">
        <v>1.65</v>
      </c>
      <c r="P15">
        <v>1.6</v>
      </c>
      <c r="Q15" t="s">
        <v>2193</v>
      </c>
      <c r="R15" t="s">
        <v>1457</v>
      </c>
      <c r="S15" t="s">
        <v>2192</v>
      </c>
      <c r="T15" t="str">
        <f t="shared" si="0"/>
        <v xml:space="preserve">BILBAO </v>
      </c>
      <c r="U15" t="s">
        <v>2192</v>
      </c>
      <c r="AB15" s="114">
        <v>6003045001</v>
      </c>
      <c r="AC15" t="s">
        <v>2194</v>
      </c>
      <c r="AK15" s="235" t="s">
        <v>1223</v>
      </c>
      <c r="AL15" t="s">
        <v>2190</v>
      </c>
    </row>
    <row r="16" spans="1:38" ht="16.5" thickTop="1" thickBot="1">
      <c r="A16" s="91">
        <v>2023</v>
      </c>
      <c r="B16" s="103" t="s">
        <v>2195</v>
      </c>
      <c r="C16" s="93">
        <v>146</v>
      </c>
      <c r="D16" s="94">
        <v>0.1</v>
      </c>
      <c r="E16" s="94">
        <v>0.3</v>
      </c>
      <c r="F16" s="94">
        <v>0</v>
      </c>
      <c r="G16" s="104" t="s">
        <v>1707</v>
      </c>
      <c r="H16" s="93" t="s">
        <v>2196</v>
      </c>
      <c r="I16" s="93" t="s">
        <v>2185</v>
      </c>
      <c r="J16" s="110"/>
      <c r="M16" t="s">
        <v>361</v>
      </c>
      <c r="N16">
        <v>150</v>
      </c>
      <c r="O16">
        <v>1.5</v>
      </c>
      <c r="P16">
        <v>1.45</v>
      </c>
      <c r="Q16" t="s">
        <v>2197</v>
      </c>
      <c r="R16" t="s">
        <v>1457</v>
      </c>
      <c r="S16" t="s">
        <v>361</v>
      </c>
      <c r="T16" t="str">
        <f t="shared" si="0"/>
        <v xml:space="preserve">BLONDA </v>
      </c>
      <c r="U16" t="s">
        <v>361</v>
      </c>
      <c r="AB16" s="114">
        <v>6003047001</v>
      </c>
      <c r="AC16" t="s">
        <v>2198</v>
      </c>
      <c r="AK16" s="235" t="s">
        <v>2199</v>
      </c>
    </row>
    <row r="17" spans="1:38" ht="16.5" thickTop="1" thickBot="1">
      <c r="A17" s="91">
        <v>2023</v>
      </c>
      <c r="B17" s="103" t="s">
        <v>369</v>
      </c>
      <c r="C17" s="93">
        <v>145</v>
      </c>
      <c r="D17" s="94">
        <v>0.4</v>
      </c>
      <c r="E17" s="94">
        <v>0.4</v>
      </c>
      <c r="F17" s="94">
        <v>0.02</v>
      </c>
      <c r="G17" s="104" t="s">
        <v>2200</v>
      </c>
      <c r="H17" s="93"/>
      <c r="I17" s="93" t="s">
        <v>2185</v>
      </c>
      <c r="J17" s="110"/>
      <c r="M17" t="s">
        <v>361</v>
      </c>
      <c r="N17">
        <v>122</v>
      </c>
      <c r="O17">
        <v>1.45</v>
      </c>
      <c r="P17">
        <v>1.4</v>
      </c>
      <c r="Q17" t="s">
        <v>2201</v>
      </c>
      <c r="R17" t="s">
        <v>1457</v>
      </c>
      <c r="S17" t="s">
        <v>361</v>
      </c>
      <c r="T17" t="str">
        <f t="shared" si="0"/>
        <v xml:space="preserve">BLONDA </v>
      </c>
      <c r="U17" t="s">
        <v>361</v>
      </c>
      <c r="AB17" s="114">
        <v>6003237001</v>
      </c>
      <c r="AC17" t="s">
        <v>2202</v>
      </c>
      <c r="AK17" s="235" t="s">
        <v>2203</v>
      </c>
      <c r="AL17" t="s">
        <v>2190</v>
      </c>
    </row>
    <row r="18" spans="1:38" ht="16.5" thickTop="1" thickBot="1">
      <c r="A18" s="91">
        <v>2023</v>
      </c>
      <c r="B18" s="105" t="s">
        <v>385</v>
      </c>
      <c r="C18" s="93">
        <v>160</v>
      </c>
      <c r="D18" s="94">
        <v>0.1</v>
      </c>
      <c r="E18" s="94">
        <v>0.3</v>
      </c>
      <c r="F18" s="94">
        <v>0.02</v>
      </c>
      <c r="G18" s="104" t="s">
        <v>2204</v>
      </c>
      <c r="H18" s="93"/>
      <c r="I18" s="93" t="s">
        <v>2143</v>
      </c>
      <c r="J18" s="110"/>
      <c r="M18" t="s">
        <v>361</v>
      </c>
      <c r="N18">
        <v>99</v>
      </c>
      <c r="O18">
        <v>1.5</v>
      </c>
      <c r="P18">
        <v>1.45</v>
      </c>
      <c r="Q18" t="s">
        <v>2205</v>
      </c>
      <c r="R18" t="s">
        <v>1457</v>
      </c>
      <c r="S18" t="s">
        <v>361</v>
      </c>
      <c r="T18" t="str">
        <f t="shared" si="0"/>
        <v xml:space="preserve">BLONDA </v>
      </c>
      <c r="U18" t="s">
        <v>361</v>
      </c>
      <c r="AB18" s="114">
        <v>6003238001</v>
      </c>
      <c r="AC18" t="s">
        <v>2206</v>
      </c>
      <c r="AK18" s="235" t="s">
        <v>2199</v>
      </c>
    </row>
    <row r="19" spans="1:38" ht="16.5" thickTop="1" thickBot="1">
      <c r="A19" s="91">
        <v>2023</v>
      </c>
      <c r="B19" s="105" t="s">
        <v>364</v>
      </c>
      <c r="C19" s="93">
        <v>145</v>
      </c>
      <c r="D19" s="94">
        <v>0</v>
      </c>
      <c r="E19" s="94">
        <v>0</v>
      </c>
      <c r="F19" s="94">
        <v>0</v>
      </c>
      <c r="G19" s="104" t="s">
        <v>180</v>
      </c>
      <c r="H19" s="93"/>
      <c r="I19" s="93" t="s">
        <v>2175</v>
      </c>
      <c r="J19" s="110"/>
      <c r="M19" t="s">
        <v>361</v>
      </c>
      <c r="N19">
        <v>97</v>
      </c>
      <c r="O19" t="s">
        <v>2207</v>
      </c>
      <c r="P19">
        <v>1.39</v>
      </c>
      <c r="Q19" t="s">
        <v>117</v>
      </c>
      <c r="R19" t="s">
        <v>1457</v>
      </c>
      <c r="S19" t="s">
        <v>361</v>
      </c>
      <c r="T19" t="str">
        <f t="shared" si="0"/>
        <v xml:space="preserve">BLONDA </v>
      </c>
      <c r="U19" t="s">
        <v>361</v>
      </c>
      <c r="AB19" s="114">
        <v>6003360</v>
      </c>
      <c r="AC19" t="s">
        <v>2208</v>
      </c>
      <c r="AK19" s="235" t="s">
        <v>2209</v>
      </c>
      <c r="AL19" t="s">
        <v>2190</v>
      </c>
    </row>
    <row r="20" spans="1:38" ht="16.5" thickTop="1" thickBot="1">
      <c r="A20" s="91">
        <v>2023</v>
      </c>
      <c r="B20" s="105" t="s">
        <v>365</v>
      </c>
      <c r="C20" s="93">
        <v>146</v>
      </c>
      <c r="D20" s="94">
        <v>0</v>
      </c>
      <c r="E20" s="94">
        <v>0</v>
      </c>
      <c r="F20" s="94">
        <v>0.02</v>
      </c>
      <c r="G20" s="104" t="s">
        <v>2184</v>
      </c>
      <c r="H20" s="93"/>
      <c r="I20" s="93" t="s">
        <v>2175</v>
      </c>
      <c r="J20" s="110"/>
      <c r="M20" t="s">
        <v>361</v>
      </c>
      <c r="N20">
        <v>80</v>
      </c>
      <c r="O20">
        <v>1.5</v>
      </c>
      <c r="P20">
        <v>1.48</v>
      </c>
      <c r="Q20" t="s">
        <v>2197</v>
      </c>
      <c r="R20" t="s">
        <v>1457</v>
      </c>
      <c r="S20" t="s">
        <v>361</v>
      </c>
      <c r="T20" t="str">
        <f t="shared" si="0"/>
        <v xml:space="preserve">BLONDA </v>
      </c>
      <c r="U20" t="s">
        <v>361</v>
      </c>
      <c r="AB20" s="114">
        <v>6003358001</v>
      </c>
      <c r="AC20" t="s">
        <v>2210</v>
      </c>
      <c r="AK20" s="236" t="s">
        <v>2211</v>
      </c>
      <c r="AL20" t="s">
        <v>2190</v>
      </c>
    </row>
    <row r="21" spans="1:38" ht="16.5" thickTop="1" thickBot="1">
      <c r="A21" s="91">
        <v>2023</v>
      </c>
      <c r="B21" s="105" t="s">
        <v>289</v>
      </c>
      <c r="C21" s="93">
        <v>155</v>
      </c>
      <c r="D21" s="94">
        <v>0.7</v>
      </c>
      <c r="E21" s="94">
        <v>1</v>
      </c>
      <c r="F21" s="94">
        <v>0.02</v>
      </c>
      <c r="G21" s="104" t="s">
        <v>2212</v>
      </c>
      <c r="H21" s="93"/>
      <c r="I21" s="93" t="s">
        <v>2143</v>
      </c>
      <c r="J21" s="110"/>
      <c r="M21" t="s">
        <v>361</v>
      </c>
      <c r="N21">
        <v>80</v>
      </c>
      <c r="O21">
        <v>1.25</v>
      </c>
      <c r="P21">
        <v>1.2</v>
      </c>
      <c r="Q21" t="s">
        <v>2201</v>
      </c>
      <c r="R21" t="s">
        <v>1457</v>
      </c>
      <c r="S21" t="s">
        <v>361</v>
      </c>
      <c r="T21" t="str">
        <f t="shared" si="0"/>
        <v xml:space="preserve">BLONDA </v>
      </c>
      <c r="U21" t="s">
        <v>361</v>
      </c>
      <c r="AB21" s="114">
        <v>6003359001</v>
      </c>
      <c r="AC21" t="s">
        <v>2213</v>
      </c>
      <c r="AK21" s="235" t="s">
        <v>2203</v>
      </c>
    </row>
    <row r="22" spans="1:38" ht="16.5" thickTop="1" thickBot="1">
      <c r="A22" s="91">
        <v>2023</v>
      </c>
      <c r="B22" s="105" t="s">
        <v>308</v>
      </c>
      <c r="C22" s="93">
        <v>152</v>
      </c>
      <c r="D22" s="94">
        <v>0.2</v>
      </c>
      <c r="E22" s="94">
        <v>0.6</v>
      </c>
      <c r="F22" s="94">
        <v>0.02</v>
      </c>
      <c r="G22" s="104" t="s">
        <v>2184</v>
      </c>
      <c r="H22" s="93" t="s">
        <v>2214</v>
      </c>
      <c r="I22" s="93" t="s">
        <v>2175</v>
      </c>
      <c r="J22" s="110"/>
      <c r="M22" t="s">
        <v>361</v>
      </c>
      <c r="N22">
        <v>60</v>
      </c>
      <c r="P22">
        <v>1.45</v>
      </c>
      <c r="Q22" t="s">
        <v>2197</v>
      </c>
      <c r="R22" t="s">
        <v>1457</v>
      </c>
      <c r="S22" t="s">
        <v>361</v>
      </c>
      <c r="T22" t="str">
        <f t="shared" si="0"/>
        <v xml:space="preserve">BLONDA </v>
      </c>
      <c r="U22" t="s">
        <v>361</v>
      </c>
      <c r="AK22" s="235" t="s">
        <v>2199</v>
      </c>
    </row>
    <row r="23" spans="1:38" ht="16.5" thickTop="1" thickBot="1">
      <c r="A23" s="91">
        <v>2023</v>
      </c>
      <c r="B23" s="105" t="s">
        <v>348</v>
      </c>
      <c r="C23" s="93">
        <v>155</v>
      </c>
      <c r="D23" s="94">
        <v>0.7</v>
      </c>
      <c r="E23" s="94">
        <v>1</v>
      </c>
      <c r="F23" s="94">
        <v>0.02</v>
      </c>
      <c r="G23" s="104" t="s">
        <v>2212</v>
      </c>
      <c r="H23" s="93"/>
      <c r="I23" s="93" t="s">
        <v>2143</v>
      </c>
      <c r="J23" s="110"/>
      <c r="M23" t="s">
        <v>363</v>
      </c>
      <c r="N23">
        <v>134</v>
      </c>
      <c r="O23">
        <v>1.55</v>
      </c>
      <c r="P23">
        <v>1.5</v>
      </c>
      <c r="Q23" t="s">
        <v>117</v>
      </c>
      <c r="R23" t="s">
        <v>1457</v>
      </c>
      <c r="S23" t="s">
        <v>363</v>
      </c>
      <c r="T23" t="str">
        <f t="shared" si="0"/>
        <v xml:space="preserve">BROOKLYN </v>
      </c>
      <c r="U23" t="s">
        <v>363</v>
      </c>
      <c r="AB23" s="115">
        <v>8000937</v>
      </c>
      <c r="AC23" t="s">
        <v>2215</v>
      </c>
      <c r="AK23" s="235" t="s">
        <v>2203</v>
      </c>
    </row>
    <row r="24" spans="1:38" ht="16.5" thickTop="1" thickBot="1">
      <c r="A24" s="91">
        <v>2023</v>
      </c>
      <c r="B24" s="105" t="s">
        <v>1140</v>
      </c>
      <c r="C24" s="93">
        <v>150</v>
      </c>
      <c r="D24" s="94">
        <v>0.5</v>
      </c>
      <c r="E24" s="94">
        <v>0.8</v>
      </c>
      <c r="F24" s="94">
        <v>0.02</v>
      </c>
      <c r="G24" s="104" t="s">
        <v>2167</v>
      </c>
      <c r="H24" s="93"/>
      <c r="I24" s="93" t="s">
        <v>2143</v>
      </c>
      <c r="J24" s="110"/>
      <c r="M24" t="s">
        <v>403</v>
      </c>
      <c r="N24">
        <v>300</v>
      </c>
      <c r="O24" t="s">
        <v>2187</v>
      </c>
      <c r="P24">
        <v>1.45</v>
      </c>
      <c r="Q24" t="s">
        <v>117</v>
      </c>
      <c r="R24" t="s">
        <v>1457</v>
      </c>
      <c r="S24" t="s">
        <v>403</v>
      </c>
      <c r="T24" t="str">
        <f t="shared" si="0"/>
        <v xml:space="preserve">BRUSH </v>
      </c>
      <c r="U24" t="s">
        <v>403</v>
      </c>
      <c r="AB24" s="115">
        <v>8000948</v>
      </c>
      <c r="AC24" t="s">
        <v>2216</v>
      </c>
      <c r="AK24" s="235" t="s">
        <v>2217</v>
      </c>
      <c r="AL24" t="s">
        <v>2190</v>
      </c>
    </row>
    <row r="25" spans="1:38" ht="16.5" thickTop="1" thickBot="1">
      <c r="A25" s="91">
        <v>2023</v>
      </c>
      <c r="B25" s="105" t="s">
        <v>1145</v>
      </c>
      <c r="C25" s="93">
        <v>160</v>
      </c>
      <c r="D25" s="94">
        <v>0.2</v>
      </c>
      <c r="E25" s="94">
        <v>0.4</v>
      </c>
      <c r="F25" s="94">
        <v>0.02</v>
      </c>
      <c r="G25" s="104" t="s">
        <v>2184</v>
      </c>
      <c r="H25" s="93"/>
      <c r="I25" s="93" t="s">
        <v>2143</v>
      </c>
      <c r="J25" s="110"/>
      <c r="M25" t="s">
        <v>364</v>
      </c>
      <c r="N25">
        <v>113</v>
      </c>
      <c r="O25">
        <v>1.48</v>
      </c>
      <c r="P25">
        <v>1.45</v>
      </c>
      <c r="Q25" t="s">
        <v>180</v>
      </c>
      <c r="R25" t="s">
        <v>1316</v>
      </c>
      <c r="S25" t="s">
        <v>364</v>
      </c>
      <c r="T25" t="str">
        <f t="shared" si="0"/>
        <v xml:space="preserve">BULGARIA </v>
      </c>
      <c r="U25" t="s">
        <v>364</v>
      </c>
      <c r="AB25" s="115">
        <v>8000953</v>
      </c>
      <c r="AC25" t="s">
        <v>2218</v>
      </c>
      <c r="AK25" s="235" t="s">
        <v>2203</v>
      </c>
    </row>
    <row r="26" spans="1:38" ht="16.5" thickTop="1" thickBot="1">
      <c r="A26" s="91">
        <v>2023</v>
      </c>
      <c r="B26" s="105" t="s">
        <v>299</v>
      </c>
      <c r="C26" s="93">
        <v>173</v>
      </c>
      <c r="D26" s="94">
        <v>0.5</v>
      </c>
      <c r="E26" s="94">
        <v>1</v>
      </c>
      <c r="F26" s="94">
        <v>0.02</v>
      </c>
      <c r="G26" s="104" t="s">
        <v>2219</v>
      </c>
      <c r="H26" s="93"/>
      <c r="I26" s="93" t="s">
        <v>2143</v>
      </c>
      <c r="J26" s="110"/>
      <c r="M26" t="s">
        <v>365</v>
      </c>
      <c r="N26">
        <v>122</v>
      </c>
      <c r="O26">
        <v>1.5</v>
      </c>
      <c r="P26">
        <v>1.41</v>
      </c>
      <c r="Q26" t="s">
        <v>117</v>
      </c>
      <c r="R26" t="s">
        <v>1316</v>
      </c>
      <c r="S26" t="s">
        <v>365</v>
      </c>
      <c r="T26" t="str">
        <f t="shared" si="0"/>
        <v xml:space="preserve">CALIFORNIA </v>
      </c>
      <c r="U26" t="s">
        <v>365</v>
      </c>
      <c r="AB26" s="115">
        <v>8000980</v>
      </c>
      <c r="AC26" t="s">
        <v>2220</v>
      </c>
      <c r="AK26" s="235" t="s">
        <v>2217</v>
      </c>
    </row>
    <row r="27" spans="1:38" ht="16.5" thickTop="1" thickBot="1">
      <c r="A27" s="91">
        <v>2023</v>
      </c>
      <c r="B27" s="105" t="s">
        <v>304</v>
      </c>
      <c r="C27" s="93">
        <v>173</v>
      </c>
      <c r="D27" s="94">
        <v>0.2</v>
      </c>
      <c r="E27" s="94">
        <v>0.4</v>
      </c>
      <c r="F27" s="94">
        <v>0.02</v>
      </c>
      <c r="G27" s="104" t="s">
        <v>2163</v>
      </c>
      <c r="H27" s="93"/>
      <c r="I27" s="93" t="s">
        <v>2143</v>
      </c>
      <c r="J27" s="110"/>
      <c r="M27" t="s">
        <v>366</v>
      </c>
      <c r="N27">
        <v>182</v>
      </c>
      <c r="O27">
        <v>1.28</v>
      </c>
      <c r="P27">
        <v>1.23</v>
      </c>
      <c r="Q27" t="s">
        <v>2221</v>
      </c>
      <c r="R27" t="s">
        <v>1457</v>
      </c>
      <c r="S27" t="s">
        <v>366</v>
      </c>
      <c r="T27" t="str">
        <f t="shared" si="0"/>
        <v xml:space="preserve">CAMILA </v>
      </c>
      <c r="U27" t="s">
        <v>366</v>
      </c>
      <c r="AB27" s="115">
        <v>8001396</v>
      </c>
      <c r="AC27" t="s">
        <v>2222</v>
      </c>
      <c r="AK27" s="235" t="s">
        <v>2223</v>
      </c>
    </row>
    <row r="28" spans="1:38" ht="16.5" thickTop="1" thickBot="1">
      <c r="A28" s="91">
        <v>2023</v>
      </c>
      <c r="B28" s="105" t="s">
        <v>276</v>
      </c>
      <c r="C28" s="93">
        <v>145</v>
      </c>
      <c r="D28" s="94">
        <v>0</v>
      </c>
      <c r="E28" s="94">
        <v>0.1</v>
      </c>
      <c r="F28" s="94">
        <v>0.02</v>
      </c>
      <c r="G28" s="104" t="s">
        <v>2224</v>
      </c>
      <c r="H28" s="93"/>
      <c r="I28" s="93" t="s">
        <v>2143</v>
      </c>
      <c r="J28" s="110"/>
      <c r="M28" t="s">
        <v>2225</v>
      </c>
      <c r="N28">
        <v>110</v>
      </c>
      <c r="O28">
        <v>1.5</v>
      </c>
      <c r="P28">
        <v>1.45</v>
      </c>
      <c r="Q28" t="s">
        <v>60</v>
      </c>
      <c r="R28" t="s">
        <v>1316</v>
      </c>
      <c r="S28" t="s">
        <v>2225</v>
      </c>
      <c r="T28" t="str">
        <f t="shared" si="0"/>
        <v xml:space="preserve">CANADA </v>
      </c>
      <c r="U28" t="s">
        <v>2225</v>
      </c>
      <c r="AB28" s="115">
        <v>8001397</v>
      </c>
      <c r="AC28" t="s">
        <v>2226</v>
      </c>
      <c r="AK28" s="235" t="s">
        <v>1222</v>
      </c>
    </row>
    <row r="29" spans="1:38" ht="16.5" thickTop="1" thickBot="1">
      <c r="A29" s="106">
        <v>2023</v>
      </c>
      <c r="B29" s="107" t="s">
        <v>359</v>
      </c>
      <c r="C29" s="102">
        <v>115</v>
      </c>
      <c r="D29" s="108">
        <v>0.6</v>
      </c>
      <c r="E29" s="108">
        <v>0.8</v>
      </c>
      <c r="F29" s="108">
        <v>0.02</v>
      </c>
      <c r="G29" s="109" t="s">
        <v>2227</v>
      </c>
      <c r="H29" s="102" t="s">
        <v>2228</v>
      </c>
      <c r="I29" s="102" t="s">
        <v>2143</v>
      </c>
      <c r="J29" s="110"/>
      <c r="M29" t="s">
        <v>367</v>
      </c>
      <c r="N29">
        <v>133</v>
      </c>
      <c r="O29">
        <v>1.55</v>
      </c>
      <c r="P29">
        <v>1.5</v>
      </c>
      <c r="Q29" t="s">
        <v>117</v>
      </c>
      <c r="R29" t="s">
        <v>1457</v>
      </c>
      <c r="S29" t="s">
        <v>367</v>
      </c>
      <c r="T29" t="str">
        <f t="shared" si="0"/>
        <v xml:space="preserve">CAROLINA </v>
      </c>
      <c r="U29" t="s">
        <v>367</v>
      </c>
      <c r="AB29" s="115">
        <v>8001398</v>
      </c>
      <c r="AC29" t="s">
        <v>2229</v>
      </c>
      <c r="AK29" s="235" t="s">
        <v>1226</v>
      </c>
    </row>
    <row r="30" spans="1:38" ht="15.75" thickTop="1">
      <c r="A30" s="91">
        <v>2023</v>
      </c>
      <c r="B30" s="105" t="s">
        <v>366</v>
      </c>
      <c r="C30" s="93">
        <v>123</v>
      </c>
      <c r="D30" s="94">
        <v>0.7</v>
      </c>
      <c r="E30" s="94">
        <v>1</v>
      </c>
      <c r="F30" s="94">
        <v>0.02</v>
      </c>
      <c r="G30" s="104" t="s">
        <v>2167</v>
      </c>
      <c r="H30" s="93"/>
      <c r="I30" s="93" t="s">
        <v>2143</v>
      </c>
      <c r="J30" s="110"/>
      <c r="M30" t="s">
        <v>281</v>
      </c>
      <c r="N30">
        <v>220</v>
      </c>
      <c r="O30">
        <v>1.28</v>
      </c>
      <c r="P30">
        <v>1.23</v>
      </c>
      <c r="Q30" t="s">
        <v>185</v>
      </c>
      <c r="R30" t="s">
        <v>1457</v>
      </c>
      <c r="S30" t="s">
        <v>281</v>
      </c>
      <c r="T30" t="str">
        <f t="shared" si="0"/>
        <v xml:space="preserve">CATALINA </v>
      </c>
      <c r="U30" t="s">
        <v>281</v>
      </c>
      <c r="AB30" s="115">
        <v>8001410</v>
      </c>
      <c r="AC30" t="s">
        <v>2230</v>
      </c>
    </row>
    <row r="31" spans="1:38">
      <c r="A31" s="91">
        <v>2023</v>
      </c>
      <c r="B31" s="105" t="s">
        <v>1313</v>
      </c>
      <c r="C31" s="93">
        <v>146</v>
      </c>
      <c r="D31" s="94">
        <v>0</v>
      </c>
      <c r="E31" s="94">
        <v>0</v>
      </c>
      <c r="F31" s="94">
        <v>0.02</v>
      </c>
      <c r="G31" s="104" t="s">
        <v>2184</v>
      </c>
      <c r="H31" s="93"/>
      <c r="I31" s="93" t="s">
        <v>2185</v>
      </c>
      <c r="J31" s="110"/>
      <c r="M31" t="s">
        <v>368</v>
      </c>
      <c r="N31">
        <v>176</v>
      </c>
      <c r="O31">
        <v>1.59</v>
      </c>
      <c r="Q31" t="s">
        <v>239</v>
      </c>
      <c r="R31" t="s">
        <v>1316</v>
      </c>
      <c r="S31" t="s">
        <v>368</v>
      </c>
      <c r="T31" t="str">
        <f t="shared" si="0"/>
        <v xml:space="preserve">COLIN </v>
      </c>
      <c r="U31" t="s">
        <v>368</v>
      </c>
      <c r="AB31" s="115">
        <v>8001835</v>
      </c>
      <c r="AC31" t="s">
        <v>2231</v>
      </c>
    </row>
    <row r="32" spans="1:38">
      <c r="A32" s="91">
        <v>2023</v>
      </c>
      <c r="B32" s="105" t="s">
        <v>2232</v>
      </c>
      <c r="C32" s="93">
        <v>150</v>
      </c>
      <c r="D32" s="94">
        <v>0</v>
      </c>
      <c r="E32" s="94">
        <v>0</v>
      </c>
      <c r="F32" s="94">
        <v>0.04</v>
      </c>
      <c r="G32" s="104" t="s">
        <v>2184</v>
      </c>
      <c r="H32" s="93"/>
      <c r="I32" s="93" t="s">
        <v>2143</v>
      </c>
      <c r="J32" s="110"/>
      <c r="M32" t="s">
        <v>309</v>
      </c>
      <c r="N32">
        <v>264</v>
      </c>
      <c r="O32">
        <v>1.49</v>
      </c>
      <c r="P32">
        <v>1.44</v>
      </c>
      <c r="Q32" t="s">
        <v>2233</v>
      </c>
      <c r="R32" t="s">
        <v>1316</v>
      </c>
      <c r="S32" t="s">
        <v>309</v>
      </c>
      <c r="T32" t="str">
        <f t="shared" si="0"/>
        <v xml:space="preserve">COMANECI </v>
      </c>
      <c r="U32" t="s">
        <v>309</v>
      </c>
      <c r="AB32" s="115">
        <v>8001948</v>
      </c>
      <c r="AC32" t="s">
        <v>2234</v>
      </c>
    </row>
    <row r="33" spans="1:29">
      <c r="A33" s="91">
        <v>2023</v>
      </c>
      <c r="B33" s="105" t="s">
        <v>2235</v>
      </c>
      <c r="C33" s="93">
        <v>169</v>
      </c>
      <c r="D33" s="94">
        <v>0.2</v>
      </c>
      <c r="E33" s="94">
        <v>0.4</v>
      </c>
      <c r="F33" s="94">
        <v>0.02</v>
      </c>
      <c r="G33" s="104" t="s">
        <v>2236</v>
      </c>
      <c r="H33" s="93"/>
      <c r="I33" s="93" t="s">
        <v>2143</v>
      </c>
      <c r="J33" s="110"/>
      <c r="M33" t="s">
        <v>309</v>
      </c>
      <c r="N33">
        <v>264</v>
      </c>
      <c r="O33">
        <v>1.49</v>
      </c>
      <c r="P33">
        <v>1.44</v>
      </c>
      <c r="Q33" t="s">
        <v>2233</v>
      </c>
      <c r="R33" t="s">
        <v>1316</v>
      </c>
      <c r="S33" t="s">
        <v>309</v>
      </c>
      <c r="T33" t="str">
        <f t="shared" si="0"/>
        <v xml:space="preserve">COMANECI </v>
      </c>
      <c r="U33" t="s">
        <v>309</v>
      </c>
      <c r="AB33" s="115">
        <v>8001532</v>
      </c>
      <c r="AC33" t="s">
        <v>2237</v>
      </c>
    </row>
    <row r="34" spans="1:29">
      <c r="A34" s="91">
        <v>2022</v>
      </c>
      <c r="B34" s="101" t="s">
        <v>2192</v>
      </c>
      <c r="C34" s="93">
        <v>160</v>
      </c>
      <c r="D34" s="94">
        <v>0.2</v>
      </c>
      <c r="E34" s="94">
        <v>0.4</v>
      </c>
      <c r="F34" s="94">
        <v>0</v>
      </c>
      <c r="G34" s="93" t="s">
        <v>2238</v>
      </c>
      <c r="H34" s="93"/>
      <c r="I34" s="93" t="s">
        <v>2143</v>
      </c>
      <c r="J34" s="110"/>
      <c r="M34" t="s">
        <v>369</v>
      </c>
      <c r="N34">
        <v>110</v>
      </c>
      <c r="O34">
        <v>1.49</v>
      </c>
      <c r="P34">
        <v>1.45</v>
      </c>
      <c r="Q34" t="s">
        <v>2239</v>
      </c>
      <c r="R34" t="s">
        <v>1457</v>
      </c>
      <c r="S34" t="s">
        <v>369</v>
      </c>
      <c r="T34" t="str">
        <f t="shared" si="0"/>
        <v xml:space="preserve">CONAC </v>
      </c>
      <c r="U34" t="s">
        <v>369</v>
      </c>
      <c r="AB34" s="115">
        <v>8001664</v>
      </c>
      <c r="AC34" t="s">
        <v>2240</v>
      </c>
    </row>
    <row r="35" spans="1:29">
      <c r="A35" s="91">
        <v>2022</v>
      </c>
      <c r="B35" s="101" t="s">
        <v>384</v>
      </c>
      <c r="C35" s="93">
        <v>157</v>
      </c>
      <c r="D35" s="94">
        <v>0.1</v>
      </c>
      <c r="E35" s="94">
        <v>0.3</v>
      </c>
      <c r="F35" s="94">
        <v>0</v>
      </c>
      <c r="G35" s="93" t="s">
        <v>2241</v>
      </c>
      <c r="H35" s="93"/>
      <c r="I35" s="93" t="s">
        <v>2143</v>
      </c>
      <c r="J35" s="110"/>
      <c r="M35" t="s">
        <v>333</v>
      </c>
      <c r="N35">
        <v>50</v>
      </c>
      <c r="O35">
        <v>1.5</v>
      </c>
      <c r="P35">
        <v>1.45</v>
      </c>
      <c r="Q35" t="s">
        <v>2242</v>
      </c>
      <c r="R35" t="s">
        <v>1316</v>
      </c>
      <c r="S35" t="s">
        <v>333</v>
      </c>
      <c r="T35" t="str">
        <f t="shared" si="0"/>
        <v xml:space="preserve">CRINKLE </v>
      </c>
      <c r="U35" t="s">
        <v>333</v>
      </c>
      <c r="AB35" s="115">
        <v>8001947</v>
      </c>
      <c r="AC35" t="s">
        <v>2243</v>
      </c>
    </row>
    <row r="36" spans="1:29">
      <c r="A36" s="91">
        <v>2022</v>
      </c>
      <c r="B36" s="101" t="s">
        <v>2244</v>
      </c>
      <c r="C36" s="93">
        <v>150</v>
      </c>
      <c r="D36" s="94">
        <v>0</v>
      </c>
      <c r="E36" s="94">
        <v>0.2</v>
      </c>
      <c r="F36" s="94">
        <v>0.02</v>
      </c>
      <c r="G36" s="93" t="s">
        <v>2245</v>
      </c>
      <c r="H36" s="93"/>
      <c r="I36" s="93" t="s">
        <v>2143</v>
      </c>
      <c r="J36" s="110"/>
      <c r="M36" t="s">
        <v>370</v>
      </c>
      <c r="N36">
        <v>278</v>
      </c>
      <c r="O36">
        <v>1.55</v>
      </c>
      <c r="P36">
        <v>1.49</v>
      </c>
      <c r="Q36" t="s">
        <v>2246</v>
      </c>
      <c r="R36" t="s">
        <v>1457</v>
      </c>
      <c r="S36" t="s">
        <v>370</v>
      </c>
      <c r="T36" t="str">
        <f t="shared" si="0"/>
        <v xml:space="preserve">DANIELA </v>
      </c>
      <c r="U36" t="s">
        <v>370</v>
      </c>
    </row>
    <row r="37" spans="1:29">
      <c r="A37" s="91">
        <v>2022</v>
      </c>
      <c r="B37" s="98" t="s">
        <v>422</v>
      </c>
      <c r="C37" s="93">
        <v>155</v>
      </c>
      <c r="D37" s="94">
        <v>0</v>
      </c>
      <c r="E37" s="94">
        <v>0.1</v>
      </c>
      <c r="F37" s="94">
        <v>0.02</v>
      </c>
      <c r="G37" s="93" t="s">
        <v>2247</v>
      </c>
      <c r="H37" s="93"/>
      <c r="I37" s="93" t="s">
        <v>2143</v>
      </c>
      <c r="J37" s="110"/>
      <c r="M37" t="s">
        <v>280</v>
      </c>
      <c r="N37">
        <v>270</v>
      </c>
      <c r="O37">
        <v>1.26</v>
      </c>
      <c r="P37">
        <v>1.21</v>
      </c>
      <c r="Q37" t="s">
        <v>2168</v>
      </c>
      <c r="R37" t="s">
        <v>1457</v>
      </c>
      <c r="S37" t="s">
        <v>280</v>
      </c>
      <c r="T37" t="str">
        <f t="shared" si="0"/>
        <v xml:space="preserve">DANNA </v>
      </c>
      <c r="U37" t="s">
        <v>280</v>
      </c>
      <c r="AB37" s="115">
        <v>8001687</v>
      </c>
      <c r="AC37" t="s">
        <v>2248</v>
      </c>
    </row>
    <row r="38" spans="1:29">
      <c r="A38" s="91">
        <v>2022</v>
      </c>
      <c r="B38" s="101" t="s">
        <v>367</v>
      </c>
      <c r="C38" s="93">
        <v>156</v>
      </c>
      <c r="D38" s="94">
        <v>0.2</v>
      </c>
      <c r="E38" s="94">
        <v>0.5</v>
      </c>
      <c r="F38" s="94">
        <v>0.02</v>
      </c>
      <c r="G38" s="93" t="s">
        <v>2249</v>
      </c>
      <c r="H38" s="93"/>
      <c r="I38" s="93" t="s">
        <v>2143</v>
      </c>
      <c r="J38" s="110"/>
      <c r="M38" t="s">
        <v>417</v>
      </c>
      <c r="N38">
        <v>70</v>
      </c>
      <c r="O38">
        <v>1.4</v>
      </c>
      <c r="P38">
        <v>1.35</v>
      </c>
      <c r="Q38" t="s">
        <v>2250</v>
      </c>
      <c r="R38" t="s">
        <v>1316</v>
      </c>
      <c r="S38" t="s">
        <v>417</v>
      </c>
      <c r="T38" t="str">
        <f t="shared" si="0"/>
        <v xml:space="preserve">DASHI </v>
      </c>
      <c r="U38" t="s">
        <v>417</v>
      </c>
      <c r="AB38" s="115">
        <v>8001701</v>
      </c>
      <c r="AC38" t="s">
        <v>2251</v>
      </c>
    </row>
    <row r="39" spans="1:29">
      <c r="A39" s="91">
        <v>2022</v>
      </c>
      <c r="B39" s="101" t="s">
        <v>2252</v>
      </c>
      <c r="C39" s="93">
        <v>152</v>
      </c>
      <c r="D39" s="94">
        <v>0.8</v>
      </c>
      <c r="E39" s="94">
        <v>1</v>
      </c>
      <c r="F39" s="94">
        <v>0.02</v>
      </c>
      <c r="G39" s="93" t="s">
        <v>2253</v>
      </c>
      <c r="H39" s="93"/>
      <c r="I39" s="93" t="s">
        <v>2143</v>
      </c>
      <c r="J39" s="110"/>
      <c r="M39" t="s">
        <v>405</v>
      </c>
      <c r="N39">
        <v>280</v>
      </c>
      <c r="O39">
        <v>1.25</v>
      </c>
      <c r="P39">
        <v>1.2</v>
      </c>
      <c r="Q39" t="s">
        <v>2254</v>
      </c>
      <c r="R39" t="s">
        <v>1457</v>
      </c>
      <c r="S39" t="s">
        <v>405</v>
      </c>
      <c r="T39" t="str">
        <f t="shared" si="0"/>
        <v xml:space="preserve">DEIA </v>
      </c>
      <c r="U39" t="s">
        <v>405</v>
      </c>
      <c r="AB39" s="115">
        <v>8001702</v>
      </c>
      <c r="AC39" t="s">
        <v>2255</v>
      </c>
    </row>
    <row r="40" spans="1:29">
      <c r="A40" s="91">
        <v>2022</v>
      </c>
      <c r="B40" s="101" t="s">
        <v>378</v>
      </c>
      <c r="C40" s="93">
        <v>170</v>
      </c>
      <c r="D40" s="94">
        <v>0</v>
      </c>
      <c r="E40" s="94">
        <v>0.5</v>
      </c>
      <c r="F40" s="94">
        <v>0.02</v>
      </c>
      <c r="G40" s="93" t="s">
        <v>2256</v>
      </c>
      <c r="H40" s="93"/>
      <c r="I40" s="93" t="s">
        <v>2143</v>
      </c>
      <c r="J40" s="110"/>
      <c r="M40" t="s">
        <v>375</v>
      </c>
      <c r="N40">
        <v>125</v>
      </c>
      <c r="O40">
        <v>1.65</v>
      </c>
      <c r="P40">
        <v>1.6</v>
      </c>
      <c r="Q40" t="s">
        <v>2257</v>
      </c>
      <c r="R40" t="s">
        <v>1457</v>
      </c>
      <c r="S40" t="s">
        <v>375</v>
      </c>
      <c r="T40" t="str">
        <f t="shared" si="0"/>
        <v xml:space="preserve">DENVER </v>
      </c>
      <c r="U40" t="s">
        <v>375</v>
      </c>
      <c r="AB40" s="115">
        <v>8001703</v>
      </c>
      <c r="AC40" t="s">
        <v>2258</v>
      </c>
    </row>
    <row r="41" spans="1:29">
      <c r="A41" s="91">
        <v>2022</v>
      </c>
      <c r="B41" s="101" t="s">
        <v>428</v>
      </c>
      <c r="C41" s="93">
        <v>145</v>
      </c>
      <c r="D41" s="94">
        <v>1</v>
      </c>
      <c r="E41" s="94">
        <v>1</v>
      </c>
      <c r="F41" s="94">
        <v>0.02</v>
      </c>
      <c r="G41" s="93" t="s">
        <v>2259</v>
      </c>
      <c r="H41" s="93" t="s">
        <v>2260</v>
      </c>
      <c r="I41" s="93" t="s">
        <v>2143</v>
      </c>
      <c r="J41" s="110"/>
      <c r="M41" t="s">
        <v>371</v>
      </c>
      <c r="N41">
        <v>270</v>
      </c>
      <c r="O41">
        <v>1.5</v>
      </c>
      <c r="P41">
        <v>1.45</v>
      </c>
      <c r="Q41" t="s">
        <v>2261</v>
      </c>
      <c r="R41" t="s">
        <v>1457</v>
      </c>
      <c r="S41" t="s">
        <v>371</v>
      </c>
      <c r="T41" t="str">
        <f t="shared" si="0"/>
        <v xml:space="preserve">DIANA </v>
      </c>
      <c r="U41" t="s">
        <v>371</v>
      </c>
      <c r="AB41" s="115">
        <v>8001720</v>
      </c>
      <c r="AC41" t="s">
        <v>2262</v>
      </c>
    </row>
    <row r="42" spans="1:29">
      <c r="A42" s="91">
        <v>2022</v>
      </c>
      <c r="B42" s="101" t="s">
        <v>431</v>
      </c>
      <c r="C42" s="93">
        <v>145</v>
      </c>
      <c r="D42" s="93"/>
      <c r="E42" s="93"/>
      <c r="F42" s="94">
        <v>0.02</v>
      </c>
      <c r="G42" s="93" t="s">
        <v>2259</v>
      </c>
      <c r="H42" s="93"/>
      <c r="I42" s="93" t="s">
        <v>2143</v>
      </c>
      <c r="J42" s="110"/>
      <c r="M42" t="s">
        <v>418</v>
      </c>
      <c r="N42">
        <v>160</v>
      </c>
      <c r="O42">
        <v>1.5</v>
      </c>
      <c r="P42">
        <v>1.45</v>
      </c>
      <c r="Q42" t="s">
        <v>2263</v>
      </c>
      <c r="R42" t="s">
        <v>1457</v>
      </c>
      <c r="S42" t="s">
        <v>418</v>
      </c>
      <c r="T42" t="str">
        <f t="shared" si="0"/>
        <v xml:space="preserve">DULCE </v>
      </c>
      <c r="U42" t="s">
        <v>418</v>
      </c>
      <c r="AB42" s="115">
        <v>8001731</v>
      </c>
      <c r="AC42" t="s">
        <v>2264</v>
      </c>
    </row>
    <row r="43" spans="1:29">
      <c r="A43" s="91">
        <v>2022</v>
      </c>
      <c r="B43" s="101" t="s">
        <v>387</v>
      </c>
      <c r="C43" s="93">
        <v>125</v>
      </c>
      <c r="D43" s="94">
        <v>0.5</v>
      </c>
      <c r="E43" s="94">
        <v>0.8</v>
      </c>
      <c r="F43" s="94">
        <v>0.02</v>
      </c>
      <c r="G43" s="93" t="s">
        <v>2265</v>
      </c>
      <c r="H43" s="93"/>
      <c r="I43" s="93" t="s">
        <v>2143</v>
      </c>
      <c r="J43" s="110"/>
      <c r="M43" t="s">
        <v>420</v>
      </c>
      <c r="N43">
        <v>240</v>
      </c>
      <c r="O43">
        <v>1.45</v>
      </c>
      <c r="P43">
        <v>1.4</v>
      </c>
      <c r="Q43" t="s">
        <v>2263</v>
      </c>
      <c r="R43" t="s">
        <v>1457</v>
      </c>
      <c r="S43" t="s">
        <v>420</v>
      </c>
      <c r="T43" t="str">
        <f t="shared" si="0"/>
        <v xml:space="preserve">EVELYN </v>
      </c>
      <c r="U43" t="s">
        <v>420</v>
      </c>
      <c r="AB43" s="115">
        <v>8001739</v>
      </c>
      <c r="AC43" t="s">
        <v>2266</v>
      </c>
    </row>
    <row r="44" spans="1:29">
      <c r="A44" s="91">
        <v>2022</v>
      </c>
      <c r="B44" s="101" t="s">
        <v>383</v>
      </c>
      <c r="C44" s="93">
        <v>155</v>
      </c>
      <c r="D44" s="94">
        <v>0.8</v>
      </c>
      <c r="E44" s="94">
        <v>1</v>
      </c>
      <c r="F44" s="94">
        <v>0.02</v>
      </c>
      <c r="G44" s="93" t="s">
        <v>2267</v>
      </c>
      <c r="H44" s="93"/>
      <c r="I44" s="93" t="s">
        <v>2143</v>
      </c>
      <c r="J44" s="110"/>
      <c r="M44" t="s">
        <v>400</v>
      </c>
      <c r="N44">
        <v>290</v>
      </c>
      <c r="O44">
        <v>1.5</v>
      </c>
      <c r="P44">
        <v>1.45</v>
      </c>
      <c r="Q44" t="s">
        <v>2268</v>
      </c>
      <c r="R44" t="s">
        <v>1457</v>
      </c>
      <c r="S44" t="s">
        <v>400</v>
      </c>
      <c r="T44" t="str">
        <f t="shared" si="0"/>
        <v xml:space="preserve">FANTASY </v>
      </c>
      <c r="U44" t="s">
        <v>400</v>
      </c>
      <c r="AB44" s="115">
        <v>8001836</v>
      </c>
      <c r="AC44" t="s">
        <v>2269</v>
      </c>
    </row>
    <row r="45" spans="1:29">
      <c r="A45" s="91">
        <v>2022</v>
      </c>
      <c r="B45" s="101" t="s">
        <v>388</v>
      </c>
      <c r="C45" s="93">
        <v>173</v>
      </c>
      <c r="D45" s="94">
        <v>0.2</v>
      </c>
      <c r="E45" s="94">
        <v>0.4</v>
      </c>
      <c r="F45" s="94">
        <v>0.03</v>
      </c>
      <c r="G45" s="93" t="s">
        <v>2238</v>
      </c>
      <c r="H45" s="93"/>
      <c r="I45" s="93" t="s">
        <v>2143</v>
      </c>
      <c r="J45" s="110"/>
      <c r="M45" t="s">
        <v>2270</v>
      </c>
      <c r="N45">
        <v>280</v>
      </c>
      <c r="O45">
        <v>1.7</v>
      </c>
      <c r="P45">
        <v>1.65</v>
      </c>
      <c r="Q45" t="s">
        <v>117</v>
      </c>
      <c r="R45" t="s">
        <v>1457</v>
      </c>
      <c r="S45" t="s">
        <v>2270</v>
      </c>
      <c r="T45" t="str">
        <f t="shared" si="0"/>
        <v xml:space="preserve">FEATHERS </v>
      </c>
      <c r="U45" t="s">
        <v>2270</v>
      </c>
      <c r="AB45">
        <v>8001721</v>
      </c>
      <c r="AC45" t="s">
        <v>2271</v>
      </c>
    </row>
    <row r="46" spans="1:29">
      <c r="J46" s="110"/>
      <c r="M46" t="s">
        <v>421</v>
      </c>
      <c r="N46">
        <v>320</v>
      </c>
      <c r="O46">
        <v>1.8</v>
      </c>
      <c r="P46">
        <v>1.75</v>
      </c>
      <c r="Q46" t="s">
        <v>2250</v>
      </c>
      <c r="R46" t="s">
        <v>1316</v>
      </c>
      <c r="S46" t="s">
        <v>421</v>
      </c>
      <c r="T46" t="str">
        <f t="shared" si="0"/>
        <v xml:space="preserve">FLEECE </v>
      </c>
      <c r="U46" t="s">
        <v>421</v>
      </c>
    </row>
    <row r="47" spans="1:29">
      <c r="J47" s="110"/>
      <c r="M47" t="s">
        <v>406</v>
      </c>
      <c r="N47">
        <v>240</v>
      </c>
      <c r="O47" t="s">
        <v>2272</v>
      </c>
      <c r="P47">
        <v>1.55</v>
      </c>
      <c r="Q47" t="s">
        <v>2273</v>
      </c>
      <c r="R47" t="s">
        <v>1457</v>
      </c>
      <c r="S47" t="s">
        <v>406</v>
      </c>
      <c r="T47" t="str">
        <f t="shared" si="0"/>
        <v xml:space="preserve">FRUKO </v>
      </c>
      <c r="U47" t="s">
        <v>406</v>
      </c>
      <c r="AB47" s="115">
        <v>8001963</v>
      </c>
      <c r="AC47" t="s">
        <v>2274</v>
      </c>
    </row>
    <row r="48" spans="1:29">
      <c r="M48" t="s">
        <v>391</v>
      </c>
      <c r="N48">
        <v>190</v>
      </c>
      <c r="O48">
        <v>1.55</v>
      </c>
      <c r="P48">
        <v>1.5</v>
      </c>
      <c r="Q48" t="s">
        <v>2275</v>
      </c>
      <c r="R48" t="s">
        <v>1457</v>
      </c>
      <c r="S48" t="s">
        <v>391</v>
      </c>
      <c r="T48" t="str">
        <f t="shared" si="0"/>
        <v xml:space="preserve">GALA </v>
      </c>
      <c r="U48" t="s">
        <v>391</v>
      </c>
      <c r="AB48" s="115">
        <v>8001964</v>
      </c>
      <c r="AC48" t="s">
        <v>2276</v>
      </c>
    </row>
    <row r="49" spans="13:29">
      <c r="M49" t="s">
        <v>394</v>
      </c>
      <c r="N49">
        <v>180</v>
      </c>
      <c r="O49" t="s">
        <v>2158</v>
      </c>
      <c r="P49">
        <v>1.45</v>
      </c>
      <c r="Q49" t="s">
        <v>2277</v>
      </c>
      <c r="R49" t="s">
        <v>1316</v>
      </c>
      <c r="S49" t="s">
        <v>394</v>
      </c>
      <c r="T49" t="str">
        <f t="shared" si="0"/>
        <v xml:space="preserve">GAROTA </v>
      </c>
      <c r="U49" t="s">
        <v>394</v>
      </c>
      <c r="AB49" s="115">
        <v>8001969</v>
      </c>
      <c r="AC49" t="s">
        <v>957</v>
      </c>
    </row>
    <row r="50" spans="13:29">
      <c r="M50" t="s">
        <v>271</v>
      </c>
      <c r="N50">
        <v>285</v>
      </c>
      <c r="O50">
        <v>1.44</v>
      </c>
      <c r="P50">
        <v>1.39</v>
      </c>
      <c r="Q50" t="s">
        <v>1693</v>
      </c>
      <c r="R50" t="s">
        <v>1316</v>
      </c>
      <c r="S50" t="s">
        <v>271</v>
      </c>
      <c r="T50" t="str">
        <f t="shared" si="0"/>
        <v xml:space="preserve">GAVIOTA </v>
      </c>
      <c r="U50" t="s">
        <v>271</v>
      </c>
    </row>
    <row r="51" spans="13:29">
      <c r="M51" t="s">
        <v>1705</v>
      </c>
      <c r="N51">
        <v>80</v>
      </c>
      <c r="O51">
        <v>1.5</v>
      </c>
      <c r="P51">
        <v>1.45</v>
      </c>
      <c r="Q51" t="s">
        <v>1666</v>
      </c>
      <c r="R51" t="s">
        <v>1457</v>
      </c>
      <c r="S51" t="s">
        <v>1705</v>
      </c>
      <c r="T51" t="str">
        <f t="shared" si="0"/>
        <v xml:space="preserve">GINEBRA </v>
      </c>
      <c r="U51" t="s">
        <v>1705</v>
      </c>
    </row>
    <row r="52" spans="13:29">
      <c r="M52" t="s">
        <v>392</v>
      </c>
      <c r="N52">
        <v>270</v>
      </c>
      <c r="O52">
        <v>1.5</v>
      </c>
      <c r="P52">
        <v>1.45</v>
      </c>
      <c r="Q52" t="s">
        <v>2278</v>
      </c>
      <c r="R52" t="s">
        <v>1457</v>
      </c>
      <c r="S52" t="s">
        <v>392</v>
      </c>
      <c r="T52" t="str">
        <f t="shared" si="0"/>
        <v xml:space="preserve">GRETA </v>
      </c>
      <c r="U52" t="s">
        <v>392</v>
      </c>
    </row>
    <row r="53" spans="13:29">
      <c r="M53" t="s">
        <v>2183</v>
      </c>
      <c r="N53">
        <v>105</v>
      </c>
      <c r="O53">
        <v>1.55</v>
      </c>
      <c r="P53">
        <v>1.5</v>
      </c>
      <c r="Q53" t="s">
        <v>2279</v>
      </c>
      <c r="R53" t="s">
        <v>1316</v>
      </c>
      <c r="S53" t="s">
        <v>2183</v>
      </c>
      <c r="T53" t="str">
        <f t="shared" si="0"/>
        <v xml:space="preserve">GUADALUPE </v>
      </c>
      <c r="U53" t="s">
        <v>2183</v>
      </c>
    </row>
    <row r="54" spans="13:29">
      <c r="M54" t="s">
        <v>2183</v>
      </c>
      <c r="N54">
        <v>100</v>
      </c>
      <c r="O54">
        <v>1.5</v>
      </c>
      <c r="P54">
        <v>1.45</v>
      </c>
      <c r="Q54" t="s">
        <v>117</v>
      </c>
      <c r="R54" t="s">
        <v>1316</v>
      </c>
      <c r="S54" t="s">
        <v>2183</v>
      </c>
      <c r="T54" t="str">
        <f t="shared" si="0"/>
        <v xml:space="preserve">GUADALUPE </v>
      </c>
      <c r="U54" t="s">
        <v>2183</v>
      </c>
    </row>
    <row r="55" spans="13:29">
      <c r="M55" t="s">
        <v>2183</v>
      </c>
      <c r="N55">
        <v>100</v>
      </c>
      <c r="O55">
        <v>1.5</v>
      </c>
      <c r="P55">
        <v>1.45</v>
      </c>
      <c r="Q55" t="s">
        <v>117</v>
      </c>
      <c r="R55" t="s">
        <v>1316</v>
      </c>
      <c r="S55" t="s">
        <v>2183</v>
      </c>
      <c r="T55" t="str">
        <f t="shared" si="0"/>
        <v xml:space="preserve">GUADALUPE </v>
      </c>
      <c r="U55" t="s">
        <v>2183</v>
      </c>
    </row>
    <row r="56" spans="13:29">
      <c r="M56" t="s">
        <v>1149</v>
      </c>
      <c r="N56">
        <v>95</v>
      </c>
      <c r="O56">
        <v>1.5</v>
      </c>
      <c r="P56">
        <v>1.41</v>
      </c>
      <c r="Q56" t="s">
        <v>117</v>
      </c>
      <c r="R56" t="s">
        <v>1316</v>
      </c>
      <c r="S56" t="s">
        <v>1149</v>
      </c>
      <c r="T56" t="str">
        <f t="shared" si="0"/>
        <v xml:space="preserve">HUNGRIA </v>
      </c>
      <c r="U56" t="s">
        <v>1149</v>
      </c>
    </row>
    <row r="57" spans="13:29">
      <c r="M57" t="s">
        <v>306</v>
      </c>
      <c r="N57">
        <v>339</v>
      </c>
      <c r="O57">
        <v>1.7</v>
      </c>
      <c r="P57">
        <v>1.65</v>
      </c>
      <c r="Q57" t="s">
        <v>2280</v>
      </c>
      <c r="R57" t="s">
        <v>1316</v>
      </c>
      <c r="S57" t="s">
        <v>306</v>
      </c>
      <c r="T57" t="str">
        <f t="shared" si="0"/>
        <v xml:space="preserve">IGOR </v>
      </c>
      <c r="U57" t="s">
        <v>306</v>
      </c>
    </row>
    <row r="58" spans="13:29">
      <c r="M58" t="s">
        <v>306</v>
      </c>
      <c r="N58">
        <v>339</v>
      </c>
      <c r="O58">
        <v>1.7</v>
      </c>
      <c r="P58">
        <v>1.65</v>
      </c>
      <c r="Q58" t="s">
        <v>239</v>
      </c>
      <c r="R58" t="s">
        <v>1457</v>
      </c>
      <c r="S58" t="s">
        <v>306</v>
      </c>
      <c r="T58" t="str">
        <f t="shared" si="0"/>
        <v xml:space="preserve">IGOR </v>
      </c>
      <c r="U58" t="s">
        <v>306</v>
      </c>
    </row>
    <row r="59" spans="13:29">
      <c r="M59" t="s">
        <v>275</v>
      </c>
      <c r="N59">
        <v>130</v>
      </c>
      <c r="O59">
        <v>1.5</v>
      </c>
      <c r="P59">
        <v>1.45</v>
      </c>
      <c r="Q59" t="s">
        <v>117</v>
      </c>
      <c r="R59" t="s">
        <v>1316</v>
      </c>
      <c r="S59" t="s">
        <v>275</v>
      </c>
      <c r="T59" t="str">
        <f t="shared" si="0"/>
        <v xml:space="preserve">INCA </v>
      </c>
      <c r="U59" t="s">
        <v>275</v>
      </c>
    </row>
    <row r="60" spans="13:29">
      <c r="M60" t="s">
        <v>275</v>
      </c>
      <c r="N60">
        <v>130</v>
      </c>
      <c r="O60">
        <v>1.53</v>
      </c>
      <c r="P60">
        <v>1.48</v>
      </c>
      <c r="Q60" t="s">
        <v>117</v>
      </c>
      <c r="R60" t="s">
        <v>1316</v>
      </c>
      <c r="S60" t="s">
        <v>275</v>
      </c>
      <c r="T60" t="str">
        <f t="shared" si="0"/>
        <v xml:space="preserve">INCA </v>
      </c>
      <c r="U60" t="s">
        <v>275</v>
      </c>
    </row>
    <row r="61" spans="13:29">
      <c r="M61" t="s">
        <v>275</v>
      </c>
      <c r="N61">
        <v>130</v>
      </c>
      <c r="O61">
        <v>1.53</v>
      </c>
      <c r="P61">
        <v>1.48</v>
      </c>
      <c r="Q61" t="s">
        <v>117</v>
      </c>
      <c r="R61" t="s">
        <v>1316</v>
      </c>
      <c r="S61" t="s">
        <v>275</v>
      </c>
      <c r="T61" t="str">
        <f t="shared" si="0"/>
        <v xml:space="preserve">INCA </v>
      </c>
      <c r="U61" t="s">
        <v>275</v>
      </c>
    </row>
    <row r="62" spans="13:29">
      <c r="M62" t="s">
        <v>425</v>
      </c>
      <c r="N62">
        <v>200</v>
      </c>
      <c r="O62">
        <v>1.65</v>
      </c>
      <c r="P62">
        <v>1.6</v>
      </c>
      <c r="Q62" t="s">
        <v>2281</v>
      </c>
      <c r="R62" t="s">
        <v>1457</v>
      </c>
      <c r="S62" t="s">
        <v>425</v>
      </c>
      <c r="T62" t="str">
        <f t="shared" si="0"/>
        <v xml:space="preserve">JORDAN </v>
      </c>
      <c r="U62" t="s">
        <v>425</v>
      </c>
    </row>
    <row r="63" spans="13:29">
      <c r="M63" t="s">
        <v>289</v>
      </c>
      <c r="N63">
        <v>180</v>
      </c>
      <c r="O63">
        <v>1.55</v>
      </c>
      <c r="P63">
        <v>1.5</v>
      </c>
      <c r="Q63" t="s">
        <v>2282</v>
      </c>
      <c r="R63" t="s">
        <v>1457</v>
      </c>
      <c r="S63" t="s">
        <v>289</v>
      </c>
      <c r="T63" t="str">
        <f t="shared" si="0"/>
        <v xml:space="preserve">JUANA </v>
      </c>
      <c r="U63" t="s">
        <v>289</v>
      </c>
    </row>
    <row r="64" spans="13:29">
      <c r="M64" t="s">
        <v>1142</v>
      </c>
      <c r="N64">
        <v>225</v>
      </c>
      <c r="O64">
        <v>1.6</v>
      </c>
      <c r="P64">
        <v>1.55</v>
      </c>
      <c r="Q64" t="s">
        <v>2283</v>
      </c>
      <c r="R64" t="s">
        <v>1457</v>
      </c>
      <c r="S64" t="s">
        <v>1142</v>
      </c>
      <c r="T64" t="str">
        <f t="shared" si="0"/>
        <v xml:space="preserve">JULIANA </v>
      </c>
      <c r="U64" t="s">
        <v>1142</v>
      </c>
    </row>
    <row r="65" spans="13:21">
      <c r="M65" t="s">
        <v>1142</v>
      </c>
      <c r="N65">
        <v>225</v>
      </c>
      <c r="O65">
        <v>1.55</v>
      </c>
      <c r="P65">
        <v>1.5</v>
      </c>
      <c r="Q65" t="s">
        <v>2283</v>
      </c>
      <c r="R65" t="s">
        <v>1457</v>
      </c>
      <c r="S65" t="s">
        <v>1142</v>
      </c>
      <c r="T65" t="str">
        <f t="shared" si="0"/>
        <v xml:space="preserve">JULIANA </v>
      </c>
      <c r="U65" t="s">
        <v>1142</v>
      </c>
    </row>
    <row r="66" spans="13:21">
      <c r="M66" t="s">
        <v>1142</v>
      </c>
      <c r="N66">
        <v>225</v>
      </c>
      <c r="O66">
        <v>1.55</v>
      </c>
      <c r="P66">
        <v>1.5</v>
      </c>
      <c r="Q66" t="s">
        <v>2283</v>
      </c>
      <c r="R66" t="s">
        <v>1457</v>
      </c>
      <c r="S66" t="s">
        <v>1142</v>
      </c>
      <c r="T66" t="str">
        <f t="shared" si="0"/>
        <v xml:space="preserve">JULIANA </v>
      </c>
      <c r="U66" t="s">
        <v>1142</v>
      </c>
    </row>
    <row r="67" spans="13:21">
      <c r="M67" t="s">
        <v>1142</v>
      </c>
      <c r="N67">
        <v>225</v>
      </c>
      <c r="O67">
        <v>1.6</v>
      </c>
      <c r="P67">
        <v>1.55</v>
      </c>
      <c r="Q67" t="s">
        <v>2283</v>
      </c>
      <c r="R67" t="s">
        <v>1457</v>
      </c>
      <c r="S67" t="s">
        <v>1142</v>
      </c>
      <c r="T67" t="str">
        <f t="shared" ref="T67:T130" si="1">M67&amp;""</f>
        <v xml:space="preserve">JULIANA </v>
      </c>
      <c r="U67" t="s">
        <v>1142</v>
      </c>
    </row>
    <row r="68" spans="13:21">
      <c r="M68" t="s">
        <v>1142</v>
      </c>
      <c r="N68">
        <v>225</v>
      </c>
      <c r="O68">
        <v>1.55</v>
      </c>
      <c r="P68">
        <v>1.5</v>
      </c>
      <c r="Q68" t="s">
        <v>2283</v>
      </c>
      <c r="R68" t="s">
        <v>1457</v>
      </c>
      <c r="S68" t="s">
        <v>1142</v>
      </c>
      <c r="T68" t="str">
        <f t="shared" si="1"/>
        <v xml:space="preserve">JULIANA </v>
      </c>
      <c r="U68" t="s">
        <v>1142</v>
      </c>
    </row>
    <row r="69" spans="13:21">
      <c r="M69" t="s">
        <v>1142</v>
      </c>
      <c r="N69">
        <v>225</v>
      </c>
      <c r="O69">
        <v>1.55</v>
      </c>
      <c r="P69">
        <v>1.5</v>
      </c>
      <c r="Q69" t="s">
        <v>2283</v>
      </c>
      <c r="R69" t="s">
        <v>1457</v>
      </c>
      <c r="S69" t="s">
        <v>1142</v>
      </c>
      <c r="T69" t="str">
        <f t="shared" si="1"/>
        <v xml:space="preserve">JULIANA </v>
      </c>
      <c r="U69" t="s">
        <v>1142</v>
      </c>
    </row>
    <row r="70" spans="13:21">
      <c r="M70" t="s">
        <v>1142</v>
      </c>
      <c r="N70">
        <v>225</v>
      </c>
      <c r="O70">
        <v>1.6</v>
      </c>
      <c r="P70">
        <v>1.55</v>
      </c>
      <c r="Q70" t="s">
        <v>2283</v>
      </c>
      <c r="R70" t="s">
        <v>1457</v>
      </c>
      <c r="S70" t="s">
        <v>1142</v>
      </c>
      <c r="T70" t="str">
        <f t="shared" si="1"/>
        <v xml:space="preserve">JULIANA </v>
      </c>
      <c r="U70" t="s">
        <v>1142</v>
      </c>
    </row>
    <row r="71" spans="13:21">
      <c r="M71" t="s">
        <v>1142</v>
      </c>
      <c r="N71">
        <v>225</v>
      </c>
      <c r="O71">
        <v>1.55</v>
      </c>
      <c r="P71">
        <v>1.5</v>
      </c>
      <c r="Q71" t="s">
        <v>2283</v>
      </c>
      <c r="R71" t="s">
        <v>1457</v>
      </c>
      <c r="S71" t="s">
        <v>1142</v>
      </c>
      <c r="T71" t="str">
        <f t="shared" si="1"/>
        <v xml:space="preserve">JULIANA </v>
      </c>
      <c r="U71" t="s">
        <v>1142</v>
      </c>
    </row>
    <row r="72" spans="13:21">
      <c r="M72" t="s">
        <v>1142</v>
      </c>
      <c r="N72">
        <v>225</v>
      </c>
      <c r="O72">
        <v>1.55</v>
      </c>
      <c r="P72">
        <v>1.5</v>
      </c>
      <c r="Q72" t="s">
        <v>2283</v>
      </c>
      <c r="R72" t="s">
        <v>1457</v>
      </c>
      <c r="S72" t="s">
        <v>1142</v>
      </c>
      <c r="T72" t="str">
        <f t="shared" si="1"/>
        <v xml:space="preserve">JULIANA </v>
      </c>
      <c r="U72" t="s">
        <v>1142</v>
      </c>
    </row>
    <row r="73" spans="13:21">
      <c r="M73" t="s">
        <v>427</v>
      </c>
      <c r="N73">
        <v>175</v>
      </c>
      <c r="O73">
        <v>150</v>
      </c>
      <c r="P73">
        <v>1.45</v>
      </c>
      <c r="Q73" t="s">
        <v>2284</v>
      </c>
      <c r="R73" t="s">
        <v>1457</v>
      </c>
      <c r="S73" t="s">
        <v>427</v>
      </c>
      <c r="T73" t="str">
        <f t="shared" si="1"/>
        <v xml:space="preserve">LAME </v>
      </c>
      <c r="U73" t="s">
        <v>427</v>
      </c>
    </row>
    <row r="74" spans="13:21">
      <c r="M74" t="s">
        <v>308</v>
      </c>
      <c r="N74">
        <v>200</v>
      </c>
      <c r="O74">
        <v>1.55</v>
      </c>
      <c r="P74">
        <v>1.49</v>
      </c>
      <c r="Q74" t="s">
        <v>2250</v>
      </c>
      <c r="R74" t="s">
        <v>1457</v>
      </c>
      <c r="S74" t="s">
        <v>308</v>
      </c>
      <c r="T74" t="str">
        <f t="shared" si="1"/>
        <v xml:space="preserve">LANILLA </v>
      </c>
      <c r="U74" t="s">
        <v>308</v>
      </c>
    </row>
    <row r="75" spans="13:21">
      <c r="M75" t="s">
        <v>2285</v>
      </c>
      <c r="N75">
        <v>100</v>
      </c>
      <c r="O75" t="s">
        <v>2286</v>
      </c>
      <c r="P75">
        <v>1.4</v>
      </c>
      <c r="Q75" t="s">
        <v>2287</v>
      </c>
      <c r="R75" t="s">
        <v>1316</v>
      </c>
      <c r="S75" t="s">
        <v>2285</v>
      </c>
      <c r="T75" t="str">
        <f t="shared" si="1"/>
        <v xml:space="preserve">LAWN </v>
      </c>
      <c r="U75" t="s">
        <v>2285</v>
      </c>
    </row>
    <row r="76" spans="13:21">
      <c r="M76" t="s">
        <v>395</v>
      </c>
      <c r="R76" t="s">
        <v>1316</v>
      </c>
      <c r="S76" t="s">
        <v>395</v>
      </c>
      <c r="T76" t="str">
        <f t="shared" si="1"/>
        <v xml:space="preserve">LINO </v>
      </c>
      <c r="U76" t="s">
        <v>395</v>
      </c>
    </row>
    <row r="77" spans="13:21">
      <c r="M77" t="s">
        <v>324</v>
      </c>
      <c r="N77">
        <v>200</v>
      </c>
      <c r="O77">
        <v>1.55</v>
      </c>
      <c r="P77">
        <v>1.5</v>
      </c>
      <c r="Q77" t="s">
        <v>2288</v>
      </c>
      <c r="R77" t="s">
        <v>1457</v>
      </c>
      <c r="S77" t="s">
        <v>324</v>
      </c>
      <c r="T77" t="str">
        <f t="shared" si="1"/>
        <v xml:space="preserve">LIRIO </v>
      </c>
      <c r="U77" t="s">
        <v>324</v>
      </c>
    </row>
    <row r="78" spans="13:21">
      <c r="M78" t="s">
        <v>401</v>
      </c>
      <c r="N78">
        <v>90</v>
      </c>
      <c r="O78" t="s">
        <v>2289</v>
      </c>
      <c r="P78">
        <v>1.25</v>
      </c>
      <c r="Q78" t="s">
        <v>239</v>
      </c>
      <c r="R78" t="s">
        <v>1316</v>
      </c>
      <c r="S78" t="s">
        <v>401</v>
      </c>
      <c r="T78" t="str">
        <f t="shared" si="1"/>
        <v xml:space="preserve">LISHEN </v>
      </c>
      <c r="U78" t="s">
        <v>401</v>
      </c>
    </row>
    <row r="79" spans="13:21">
      <c r="M79" t="s">
        <v>300</v>
      </c>
      <c r="N79">
        <v>190</v>
      </c>
      <c r="O79">
        <v>1.65</v>
      </c>
      <c r="P79">
        <v>1.6</v>
      </c>
      <c r="Q79" t="s">
        <v>2290</v>
      </c>
      <c r="R79" t="s">
        <v>1457</v>
      </c>
      <c r="S79" t="s">
        <v>300</v>
      </c>
      <c r="T79" t="str">
        <f t="shared" si="1"/>
        <v xml:space="preserve">LUNA </v>
      </c>
      <c r="U79" t="s">
        <v>300</v>
      </c>
    </row>
    <row r="80" spans="13:21">
      <c r="M80" t="s">
        <v>376</v>
      </c>
      <c r="N80">
        <v>105</v>
      </c>
      <c r="O80">
        <v>1.5</v>
      </c>
      <c r="P80">
        <v>1.45</v>
      </c>
      <c r="Q80" t="s">
        <v>2250</v>
      </c>
      <c r="R80" t="s">
        <v>1316</v>
      </c>
      <c r="S80" t="s">
        <v>376</v>
      </c>
      <c r="T80" t="str">
        <f t="shared" si="1"/>
        <v xml:space="preserve">MANGO </v>
      </c>
      <c r="U80" t="s">
        <v>376</v>
      </c>
    </row>
    <row r="81" spans="13:21">
      <c r="M81" t="s">
        <v>408</v>
      </c>
      <c r="N81">
        <v>150</v>
      </c>
      <c r="O81">
        <v>1.5</v>
      </c>
      <c r="P81">
        <v>1.45</v>
      </c>
      <c r="Q81" t="s">
        <v>2291</v>
      </c>
      <c r="R81" t="s">
        <v>1457</v>
      </c>
      <c r="S81" t="s">
        <v>408</v>
      </c>
      <c r="T81" t="str">
        <f t="shared" si="1"/>
        <v xml:space="preserve">MAREA </v>
      </c>
      <c r="U81" t="s">
        <v>408</v>
      </c>
    </row>
    <row r="82" spans="13:21">
      <c r="M82" t="s">
        <v>348</v>
      </c>
      <c r="N82">
        <v>190</v>
      </c>
      <c r="O82">
        <v>1.57</v>
      </c>
      <c r="P82">
        <v>1.52</v>
      </c>
      <c r="Q82" t="s">
        <v>2282</v>
      </c>
      <c r="R82" t="s">
        <v>1457</v>
      </c>
      <c r="S82" t="s">
        <v>348</v>
      </c>
      <c r="T82" t="str">
        <f t="shared" si="1"/>
        <v xml:space="preserve">MARILYN </v>
      </c>
      <c r="U82" t="s">
        <v>348</v>
      </c>
    </row>
    <row r="83" spans="13:21">
      <c r="M83" t="s">
        <v>327</v>
      </c>
      <c r="N83">
        <v>150</v>
      </c>
      <c r="O83">
        <v>1.6</v>
      </c>
      <c r="P83">
        <v>1.55</v>
      </c>
      <c r="Q83" t="s">
        <v>2292</v>
      </c>
      <c r="R83" t="s">
        <v>1457</v>
      </c>
      <c r="S83" t="s">
        <v>327</v>
      </c>
      <c r="T83" t="str">
        <f t="shared" si="1"/>
        <v xml:space="preserve">MELOCOTON </v>
      </c>
      <c r="U83" t="s">
        <v>327</v>
      </c>
    </row>
    <row r="84" spans="13:21">
      <c r="M84" t="s">
        <v>378</v>
      </c>
      <c r="N84">
        <v>160</v>
      </c>
      <c r="O84">
        <v>1.75</v>
      </c>
      <c r="P84">
        <v>1.7</v>
      </c>
      <c r="Q84" t="s">
        <v>239</v>
      </c>
      <c r="R84" t="s">
        <v>1457</v>
      </c>
      <c r="S84" t="s">
        <v>378</v>
      </c>
      <c r="T84" t="str">
        <f t="shared" si="1"/>
        <v xml:space="preserve">MERIDA </v>
      </c>
      <c r="U84" t="s">
        <v>378</v>
      </c>
    </row>
    <row r="85" spans="13:21">
      <c r="M85" t="s">
        <v>321</v>
      </c>
      <c r="N85">
        <v>160</v>
      </c>
      <c r="O85">
        <v>1.45</v>
      </c>
      <c r="P85">
        <v>1.4</v>
      </c>
      <c r="Q85" t="s">
        <v>180</v>
      </c>
      <c r="R85" t="s">
        <v>1316</v>
      </c>
      <c r="S85" t="s">
        <v>321</v>
      </c>
      <c r="T85" t="str">
        <f t="shared" si="1"/>
        <v xml:space="preserve">MILANO </v>
      </c>
      <c r="U85" t="s">
        <v>321</v>
      </c>
    </row>
    <row r="86" spans="13:21">
      <c r="M86" t="s">
        <v>2293</v>
      </c>
      <c r="N86">
        <v>80</v>
      </c>
      <c r="O86">
        <v>1.6</v>
      </c>
      <c r="P86">
        <v>1.55</v>
      </c>
      <c r="Q86" t="s">
        <v>1784</v>
      </c>
      <c r="R86" t="s">
        <v>1457</v>
      </c>
      <c r="S86" t="s">
        <v>2293</v>
      </c>
      <c r="T86" t="str">
        <f t="shared" si="1"/>
        <v xml:space="preserve">MILENA TULL </v>
      </c>
      <c r="U86" t="s">
        <v>2293</v>
      </c>
    </row>
    <row r="87" spans="13:21">
      <c r="M87" t="s">
        <v>411</v>
      </c>
      <c r="N87">
        <v>95</v>
      </c>
      <c r="O87">
        <v>1.5</v>
      </c>
      <c r="P87">
        <v>1.45</v>
      </c>
      <c r="Q87" t="s">
        <v>60</v>
      </c>
      <c r="R87" t="s">
        <v>1316</v>
      </c>
      <c r="S87" t="s">
        <v>411</v>
      </c>
      <c r="T87" t="str">
        <f t="shared" si="1"/>
        <v xml:space="preserve">MONTREAL </v>
      </c>
      <c r="U87" t="s">
        <v>411</v>
      </c>
    </row>
    <row r="88" spans="13:21">
      <c r="M88" t="s">
        <v>1140</v>
      </c>
      <c r="N88">
        <v>250</v>
      </c>
      <c r="O88">
        <v>1.55</v>
      </c>
      <c r="P88">
        <v>1.49</v>
      </c>
      <c r="Q88" t="s">
        <v>2221</v>
      </c>
      <c r="R88" t="s">
        <v>1457</v>
      </c>
      <c r="S88" t="s">
        <v>1140</v>
      </c>
      <c r="T88" t="str">
        <f t="shared" si="1"/>
        <v xml:space="preserve">NAPOLES </v>
      </c>
      <c r="U88" t="s">
        <v>1140</v>
      </c>
    </row>
    <row r="89" spans="13:21">
      <c r="M89" t="s">
        <v>2294</v>
      </c>
      <c r="N89">
        <v>200</v>
      </c>
      <c r="O89" t="s">
        <v>2187</v>
      </c>
      <c r="P89">
        <v>1.45</v>
      </c>
      <c r="Q89" t="s">
        <v>2277</v>
      </c>
      <c r="R89" t="s">
        <v>1316</v>
      </c>
      <c r="S89" t="s">
        <v>2294</v>
      </c>
      <c r="T89" t="str">
        <f t="shared" si="1"/>
        <v>VELVET</v>
      </c>
      <c r="U89" t="s">
        <v>2294</v>
      </c>
    </row>
    <row r="90" spans="13:21">
      <c r="M90" t="s">
        <v>2295</v>
      </c>
      <c r="N90">
        <v>200</v>
      </c>
      <c r="O90">
        <v>1.4</v>
      </c>
      <c r="P90">
        <v>1.35</v>
      </c>
      <c r="Q90" t="s">
        <v>2250</v>
      </c>
      <c r="R90" t="s">
        <v>1457</v>
      </c>
      <c r="S90" t="s">
        <v>2295</v>
      </c>
      <c r="T90" t="str">
        <f t="shared" si="1"/>
        <v xml:space="preserve">NEW YORK </v>
      </c>
      <c r="U90" t="s">
        <v>2295</v>
      </c>
    </row>
    <row r="91" spans="13:21">
      <c r="M91" t="s">
        <v>2244</v>
      </c>
      <c r="N91">
        <v>320</v>
      </c>
      <c r="O91">
        <v>1.55</v>
      </c>
      <c r="P91">
        <v>1.5</v>
      </c>
      <c r="Q91" t="s">
        <v>2296</v>
      </c>
      <c r="R91" t="s">
        <v>1457</v>
      </c>
      <c r="S91" t="s">
        <v>2244</v>
      </c>
      <c r="T91" t="str">
        <f t="shared" si="1"/>
        <v xml:space="preserve">OLIMPICA </v>
      </c>
      <c r="U91" t="s">
        <v>2244</v>
      </c>
    </row>
    <row r="92" spans="13:21">
      <c r="M92" t="s">
        <v>409</v>
      </c>
      <c r="N92">
        <v>190</v>
      </c>
      <c r="O92">
        <v>1.5</v>
      </c>
      <c r="P92">
        <v>1.45</v>
      </c>
      <c r="Q92" t="s">
        <v>2291</v>
      </c>
      <c r="R92" t="s">
        <v>1457</v>
      </c>
      <c r="S92" t="s">
        <v>409</v>
      </c>
      <c r="T92" t="str">
        <f t="shared" si="1"/>
        <v xml:space="preserve">ONDAS </v>
      </c>
      <c r="U92" t="s">
        <v>409</v>
      </c>
    </row>
    <row r="93" spans="13:21">
      <c r="M93" t="s">
        <v>1145</v>
      </c>
      <c r="N93">
        <v>180</v>
      </c>
      <c r="O93">
        <v>1.65</v>
      </c>
      <c r="P93">
        <v>1.52</v>
      </c>
      <c r="Q93" t="s">
        <v>2250</v>
      </c>
      <c r="R93" t="s">
        <v>1457</v>
      </c>
      <c r="S93" t="s">
        <v>1145</v>
      </c>
      <c r="T93" t="str">
        <f t="shared" si="1"/>
        <v xml:space="preserve">OPORTO </v>
      </c>
      <c r="U93" t="s">
        <v>1145</v>
      </c>
    </row>
    <row r="94" spans="13:21">
      <c r="M94" t="s">
        <v>299</v>
      </c>
      <c r="N94">
        <v>190</v>
      </c>
      <c r="O94">
        <v>1.8</v>
      </c>
      <c r="P94">
        <v>1.75</v>
      </c>
      <c r="Q94" t="s">
        <v>1806</v>
      </c>
      <c r="R94" t="s">
        <v>1457</v>
      </c>
      <c r="S94" t="s">
        <v>299</v>
      </c>
      <c r="T94" t="str">
        <f t="shared" si="1"/>
        <v xml:space="preserve">OSAKA </v>
      </c>
      <c r="U94" t="s">
        <v>299</v>
      </c>
    </row>
    <row r="95" spans="13:21">
      <c r="M95" t="s">
        <v>372</v>
      </c>
      <c r="N95">
        <v>186</v>
      </c>
      <c r="O95">
        <v>1.75</v>
      </c>
      <c r="P95">
        <v>1.7</v>
      </c>
      <c r="Q95" t="s">
        <v>2297</v>
      </c>
      <c r="R95" t="s">
        <v>1457</v>
      </c>
      <c r="S95" t="s">
        <v>372</v>
      </c>
      <c r="T95" t="str">
        <f t="shared" si="1"/>
        <v xml:space="preserve">PARIS </v>
      </c>
      <c r="U95" t="s">
        <v>372</v>
      </c>
    </row>
    <row r="96" spans="13:21">
      <c r="M96" t="s">
        <v>372</v>
      </c>
      <c r="N96">
        <v>180</v>
      </c>
      <c r="O96">
        <v>1.8</v>
      </c>
      <c r="P96">
        <v>1.75</v>
      </c>
      <c r="Q96" t="s">
        <v>2297</v>
      </c>
      <c r="R96" t="s">
        <v>1457</v>
      </c>
      <c r="S96" t="s">
        <v>372</v>
      </c>
      <c r="T96" t="str">
        <f t="shared" si="1"/>
        <v xml:space="preserve">PARIS </v>
      </c>
      <c r="U96" t="s">
        <v>372</v>
      </c>
    </row>
    <row r="97" spans="13:21">
      <c r="M97" t="s">
        <v>373</v>
      </c>
      <c r="N97">
        <v>319</v>
      </c>
      <c r="O97">
        <v>1.48</v>
      </c>
      <c r="P97">
        <v>1.43</v>
      </c>
      <c r="Q97" t="s">
        <v>1823</v>
      </c>
      <c r="R97" t="s">
        <v>1316</v>
      </c>
      <c r="S97" t="s">
        <v>373</v>
      </c>
      <c r="T97" t="str">
        <f t="shared" si="1"/>
        <v xml:space="preserve">PAULA </v>
      </c>
      <c r="U97" t="s">
        <v>373</v>
      </c>
    </row>
    <row r="98" spans="13:21">
      <c r="M98" t="s">
        <v>430</v>
      </c>
      <c r="N98">
        <v>160</v>
      </c>
      <c r="O98">
        <v>1.6</v>
      </c>
      <c r="P98">
        <v>1.55</v>
      </c>
      <c r="Q98" t="s">
        <v>2263</v>
      </c>
      <c r="R98" t="s">
        <v>1457</v>
      </c>
      <c r="S98" t="s">
        <v>430</v>
      </c>
      <c r="T98" t="str">
        <f t="shared" si="1"/>
        <v xml:space="preserve">PAULINA </v>
      </c>
      <c r="U98" t="s">
        <v>430</v>
      </c>
    </row>
    <row r="99" spans="13:21">
      <c r="M99" t="s">
        <v>2298</v>
      </c>
      <c r="N99">
        <v>180</v>
      </c>
      <c r="O99">
        <v>1.75</v>
      </c>
      <c r="P99">
        <v>1.7</v>
      </c>
      <c r="Q99" t="s">
        <v>2290</v>
      </c>
      <c r="R99" t="s">
        <v>1457</v>
      </c>
      <c r="S99" t="s">
        <v>2298</v>
      </c>
      <c r="T99" t="str">
        <f t="shared" si="1"/>
        <v>TOMAS</v>
      </c>
      <c r="U99" t="s">
        <v>2298</v>
      </c>
    </row>
    <row r="100" spans="13:21">
      <c r="M100" t="s">
        <v>2299</v>
      </c>
      <c r="N100">
        <v>145</v>
      </c>
      <c r="O100">
        <v>1.79</v>
      </c>
      <c r="P100">
        <v>1.45</v>
      </c>
      <c r="Q100" t="s">
        <v>2281</v>
      </c>
      <c r="R100" t="s">
        <v>1457</v>
      </c>
      <c r="S100" t="s">
        <v>2299</v>
      </c>
      <c r="T100" t="str">
        <f t="shared" si="1"/>
        <v xml:space="preserve">PLISADA </v>
      </c>
      <c r="U100" t="s">
        <v>2299</v>
      </c>
    </row>
    <row r="101" spans="13:21">
      <c r="M101" t="s">
        <v>2300</v>
      </c>
      <c r="N101">
        <v>105</v>
      </c>
      <c r="O101">
        <v>1.35</v>
      </c>
      <c r="P101">
        <v>1.3</v>
      </c>
      <c r="Q101" t="s">
        <v>2301</v>
      </c>
      <c r="R101" t="s">
        <v>1316</v>
      </c>
      <c r="S101" t="s">
        <v>2300</v>
      </c>
      <c r="T101" t="str">
        <f t="shared" si="1"/>
        <v xml:space="preserve">EMILI OJALILLO </v>
      </c>
      <c r="U101" t="s">
        <v>2300</v>
      </c>
    </row>
    <row r="102" spans="13:21">
      <c r="M102" t="s">
        <v>399</v>
      </c>
      <c r="N102">
        <v>305</v>
      </c>
      <c r="O102">
        <v>1.5</v>
      </c>
      <c r="P102">
        <v>1.45</v>
      </c>
      <c r="Q102" t="s">
        <v>2302</v>
      </c>
      <c r="R102" t="s">
        <v>1316</v>
      </c>
      <c r="S102" t="s">
        <v>399</v>
      </c>
      <c r="T102" t="str">
        <f t="shared" si="1"/>
        <v xml:space="preserve">PLUMILLA </v>
      </c>
      <c r="U102" t="s">
        <v>399</v>
      </c>
    </row>
    <row r="103" spans="13:21">
      <c r="M103" t="s">
        <v>393</v>
      </c>
      <c r="N103">
        <v>300</v>
      </c>
      <c r="O103" t="s">
        <v>2158</v>
      </c>
      <c r="P103">
        <v>1.45</v>
      </c>
      <c r="Q103" t="s">
        <v>117</v>
      </c>
      <c r="R103" t="s">
        <v>1316</v>
      </c>
      <c r="S103" t="s">
        <v>393</v>
      </c>
      <c r="T103" t="str">
        <f t="shared" si="1"/>
        <v xml:space="preserve">POLY </v>
      </c>
      <c r="U103" t="s">
        <v>393</v>
      </c>
    </row>
    <row r="104" spans="13:21">
      <c r="M104" t="s">
        <v>393</v>
      </c>
      <c r="N104">
        <v>300</v>
      </c>
      <c r="O104" t="s">
        <v>2158</v>
      </c>
      <c r="P104">
        <v>1.45</v>
      </c>
      <c r="Q104" t="s">
        <v>117</v>
      </c>
      <c r="R104" t="s">
        <v>1316</v>
      </c>
      <c r="S104" t="s">
        <v>393</v>
      </c>
      <c r="T104" t="str">
        <f t="shared" si="1"/>
        <v xml:space="preserve">POLY </v>
      </c>
      <c r="U104" t="s">
        <v>393</v>
      </c>
    </row>
    <row r="105" spans="13:21">
      <c r="M105" t="s">
        <v>276</v>
      </c>
      <c r="N105">
        <v>115</v>
      </c>
      <c r="O105">
        <v>1.45</v>
      </c>
      <c r="P105">
        <v>1.4</v>
      </c>
      <c r="Q105" t="s">
        <v>2303</v>
      </c>
      <c r="R105" t="s">
        <v>1316</v>
      </c>
      <c r="S105" t="s">
        <v>276</v>
      </c>
      <c r="T105" t="str">
        <f t="shared" si="1"/>
        <v xml:space="preserve">POPELINA </v>
      </c>
      <c r="U105" t="s">
        <v>276</v>
      </c>
    </row>
    <row r="106" spans="13:21">
      <c r="M106" t="s">
        <v>2304</v>
      </c>
      <c r="N106">
        <v>170</v>
      </c>
      <c r="O106">
        <v>1.5</v>
      </c>
      <c r="P106">
        <v>1.45</v>
      </c>
      <c r="Q106" t="s">
        <v>60</v>
      </c>
      <c r="R106" t="s">
        <v>1457</v>
      </c>
      <c r="S106" t="s">
        <v>2304</v>
      </c>
      <c r="T106" t="str">
        <f t="shared" si="1"/>
        <v xml:space="preserve">CADENA OJALILL </v>
      </c>
      <c r="U106" t="s">
        <v>2304</v>
      </c>
    </row>
    <row r="107" spans="13:21">
      <c r="M107" t="s">
        <v>390</v>
      </c>
      <c r="N107">
        <v>240</v>
      </c>
      <c r="O107">
        <v>1.45</v>
      </c>
      <c r="P107">
        <v>1.4</v>
      </c>
      <c r="Q107" t="s">
        <v>2305</v>
      </c>
      <c r="R107" t="s">
        <v>1457</v>
      </c>
      <c r="S107" t="s">
        <v>390</v>
      </c>
      <c r="T107" t="str">
        <f t="shared" si="1"/>
        <v xml:space="preserve">MINIMAL </v>
      </c>
      <c r="U107" t="s">
        <v>390</v>
      </c>
    </row>
    <row r="108" spans="13:21">
      <c r="M108" t="s">
        <v>2306</v>
      </c>
      <c r="N108">
        <v>260</v>
      </c>
      <c r="O108" t="s">
        <v>2187</v>
      </c>
      <c r="P108">
        <v>1.45</v>
      </c>
      <c r="Q108" t="s">
        <v>2277</v>
      </c>
      <c r="R108" t="s">
        <v>1457</v>
      </c>
      <c r="S108" t="s">
        <v>2306</v>
      </c>
      <c r="T108" t="str">
        <f t="shared" si="1"/>
        <v xml:space="preserve">POLAR BRUSH </v>
      </c>
      <c r="U108" t="s">
        <v>2306</v>
      </c>
    </row>
    <row r="109" spans="13:21">
      <c r="M109" t="s">
        <v>2307</v>
      </c>
      <c r="N109">
        <v>230</v>
      </c>
      <c r="O109">
        <v>1.45</v>
      </c>
      <c r="P109">
        <v>1.4</v>
      </c>
      <c r="Q109" t="s">
        <v>2308</v>
      </c>
      <c r="R109" t="s">
        <v>1457</v>
      </c>
      <c r="S109" t="s">
        <v>2307</v>
      </c>
      <c r="T109" t="str">
        <f t="shared" si="1"/>
        <v xml:space="preserve">SKIN 3 </v>
      </c>
      <c r="U109" t="s">
        <v>2307</v>
      </c>
    </row>
    <row r="110" spans="13:21">
      <c r="M110" t="s">
        <v>366</v>
      </c>
      <c r="N110">
        <v>193</v>
      </c>
      <c r="O110">
        <v>1.28</v>
      </c>
      <c r="P110">
        <v>1.23</v>
      </c>
      <c r="Q110" t="s">
        <v>2221</v>
      </c>
      <c r="R110" t="s">
        <v>1457</v>
      </c>
      <c r="S110" t="s">
        <v>366</v>
      </c>
      <c r="T110" t="str">
        <f t="shared" si="1"/>
        <v xml:space="preserve">CAMILA </v>
      </c>
      <c r="U110" t="s">
        <v>366</v>
      </c>
    </row>
    <row r="111" spans="13:21">
      <c r="M111" t="s">
        <v>280</v>
      </c>
      <c r="N111">
        <v>270</v>
      </c>
      <c r="O111">
        <v>1.26</v>
      </c>
      <c r="P111">
        <v>1.21</v>
      </c>
      <c r="Q111" t="s">
        <v>2168</v>
      </c>
      <c r="R111" t="s">
        <v>1457</v>
      </c>
      <c r="S111" t="s">
        <v>280</v>
      </c>
      <c r="T111" t="str">
        <f t="shared" si="1"/>
        <v xml:space="preserve">DANNA </v>
      </c>
      <c r="U111" t="s">
        <v>280</v>
      </c>
    </row>
    <row r="112" spans="13:21">
      <c r="M112" t="s">
        <v>2309</v>
      </c>
      <c r="N112">
        <v>200</v>
      </c>
      <c r="O112">
        <v>1.4</v>
      </c>
      <c r="P112">
        <v>1.35</v>
      </c>
      <c r="Q112" t="s">
        <v>2310</v>
      </c>
      <c r="R112" t="s">
        <v>1457</v>
      </c>
      <c r="S112" t="s">
        <v>2309</v>
      </c>
      <c r="T112" t="str">
        <f t="shared" si="1"/>
        <v>LENTEJUELAS</v>
      </c>
      <c r="U112" t="s">
        <v>2309</v>
      </c>
    </row>
    <row r="113" spans="13:21">
      <c r="M113" t="s">
        <v>382</v>
      </c>
      <c r="N113">
        <v>280</v>
      </c>
      <c r="O113">
        <v>1.65</v>
      </c>
      <c r="P113">
        <v>1.6</v>
      </c>
      <c r="Q113" t="s">
        <v>2221</v>
      </c>
      <c r="R113" t="s">
        <v>1457</v>
      </c>
      <c r="S113" t="s">
        <v>382</v>
      </c>
      <c r="T113" t="str">
        <f t="shared" si="1"/>
        <v xml:space="preserve">ROMA </v>
      </c>
      <c r="U113" t="s">
        <v>382</v>
      </c>
    </row>
    <row r="114" spans="13:21">
      <c r="M114" t="s">
        <v>2311</v>
      </c>
      <c r="N114">
        <v>140</v>
      </c>
      <c r="O114">
        <v>1.85</v>
      </c>
      <c r="P114">
        <v>1.8</v>
      </c>
      <c r="Q114" t="s">
        <v>2312</v>
      </c>
      <c r="R114" t="s">
        <v>1457</v>
      </c>
      <c r="S114" t="s">
        <v>2311</v>
      </c>
      <c r="T114" t="str">
        <f t="shared" si="1"/>
        <v xml:space="preserve">SALOME </v>
      </c>
      <c r="U114" t="s">
        <v>2311</v>
      </c>
    </row>
    <row r="115" spans="13:21">
      <c r="M115" t="s">
        <v>2313</v>
      </c>
      <c r="N115">
        <v>74</v>
      </c>
      <c r="O115">
        <v>1.5</v>
      </c>
      <c r="P115">
        <v>1.46</v>
      </c>
      <c r="Q115" t="s">
        <v>117</v>
      </c>
      <c r="R115" t="s">
        <v>2314</v>
      </c>
      <c r="S115" t="s">
        <v>2313</v>
      </c>
      <c r="T115" t="str">
        <f t="shared" si="1"/>
        <v xml:space="preserve">SATIN </v>
      </c>
      <c r="U115" t="s">
        <v>2313</v>
      </c>
    </row>
    <row r="116" spans="13:21">
      <c r="M116" t="s">
        <v>2313</v>
      </c>
      <c r="N116">
        <v>74</v>
      </c>
      <c r="O116">
        <v>1.5</v>
      </c>
      <c r="P116">
        <v>1.42</v>
      </c>
      <c r="Q116" t="s">
        <v>117</v>
      </c>
      <c r="R116" t="s">
        <v>2314</v>
      </c>
      <c r="S116" t="s">
        <v>2313</v>
      </c>
      <c r="T116" t="str">
        <f t="shared" si="1"/>
        <v xml:space="preserve">SATIN </v>
      </c>
      <c r="U116" t="s">
        <v>2313</v>
      </c>
    </row>
    <row r="117" spans="13:21">
      <c r="M117" t="s">
        <v>432</v>
      </c>
      <c r="N117">
        <v>190</v>
      </c>
      <c r="O117">
        <v>1.45</v>
      </c>
      <c r="P117">
        <v>1.4</v>
      </c>
      <c r="Q117" t="s">
        <v>2250</v>
      </c>
      <c r="R117" t="s">
        <v>1316</v>
      </c>
      <c r="S117" t="s">
        <v>432</v>
      </c>
      <c r="T117" t="str">
        <f t="shared" si="1"/>
        <v xml:space="preserve">SIDNEY </v>
      </c>
      <c r="U117" t="s">
        <v>432</v>
      </c>
    </row>
    <row r="118" spans="13:21">
      <c r="M118" t="s">
        <v>433</v>
      </c>
      <c r="N118">
        <v>270</v>
      </c>
      <c r="O118">
        <v>1.55</v>
      </c>
      <c r="P118">
        <v>1.5</v>
      </c>
      <c r="Q118" t="s">
        <v>2315</v>
      </c>
      <c r="R118" t="s">
        <v>1457</v>
      </c>
      <c r="S118" t="s">
        <v>433</v>
      </c>
      <c r="T118" t="str">
        <f t="shared" si="1"/>
        <v xml:space="preserve">SMOOTY </v>
      </c>
      <c r="U118" t="s">
        <v>433</v>
      </c>
    </row>
    <row r="119" spans="13:21">
      <c r="M119" t="s">
        <v>396</v>
      </c>
      <c r="N119">
        <v>170</v>
      </c>
      <c r="O119">
        <v>1.5</v>
      </c>
      <c r="P119">
        <v>1.45</v>
      </c>
      <c r="Q119" t="s">
        <v>2316</v>
      </c>
      <c r="R119" t="s">
        <v>1457</v>
      </c>
      <c r="S119" t="s">
        <v>396</v>
      </c>
      <c r="T119" t="str">
        <f t="shared" si="1"/>
        <v xml:space="preserve">STAR </v>
      </c>
      <c r="U119" t="s">
        <v>396</v>
      </c>
    </row>
    <row r="120" spans="13:21">
      <c r="M120" t="s">
        <v>396</v>
      </c>
      <c r="N120">
        <v>170</v>
      </c>
      <c r="O120">
        <v>1.5</v>
      </c>
      <c r="P120">
        <v>1.45</v>
      </c>
      <c r="Q120" t="s">
        <v>2316</v>
      </c>
      <c r="R120" t="s">
        <v>1457</v>
      </c>
      <c r="S120" t="s">
        <v>396</v>
      </c>
      <c r="T120" t="str">
        <f t="shared" si="1"/>
        <v xml:space="preserve">STAR </v>
      </c>
      <c r="U120" t="s">
        <v>396</v>
      </c>
    </row>
    <row r="121" spans="13:21">
      <c r="M121" t="s">
        <v>434</v>
      </c>
      <c r="N121">
        <v>220</v>
      </c>
      <c r="O121">
        <v>1.29</v>
      </c>
      <c r="P121">
        <v>1.25</v>
      </c>
      <c r="Q121" t="s">
        <v>2317</v>
      </c>
      <c r="R121" t="s">
        <v>1457</v>
      </c>
      <c r="S121" t="s">
        <v>434</v>
      </c>
      <c r="T121" t="str">
        <f t="shared" si="1"/>
        <v xml:space="preserve">STEFFY </v>
      </c>
      <c r="U121" t="s">
        <v>434</v>
      </c>
    </row>
    <row r="122" spans="13:21">
      <c r="M122" t="s">
        <v>384</v>
      </c>
      <c r="N122">
        <v>230</v>
      </c>
      <c r="O122">
        <v>1.62</v>
      </c>
      <c r="P122">
        <v>1.6</v>
      </c>
      <c r="Q122" t="s">
        <v>2318</v>
      </c>
      <c r="R122" t="s">
        <v>1457</v>
      </c>
      <c r="S122" t="s">
        <v>384</v>
      </c>
      <c r="T122" t="str">
        <f t="shared" si="1"/>
        <v xml:space="preserve">SUECIA </v>
      </c>
      <c r="U122" t="s">
        <v>384</v>
      </c>
    </row>
    <row r="123" spans="13:21">
      <c r="M123" t="s">
        <v>384</v>
      </c>
      <c r="N123">
        <v>230</v>
      </c>
      <c r="O123">
        <v>1.63</v>
      </c>
      <c r="P123">
        <v>1.58</v>
      </c>
      <c r="Q123" t="s">
        <v>2257</v>
      </c>
      <c r="R123" t="s">
        <v>1457</v>
      </c>
      <c r="S123" t="s">
        <v>384</v>
      </c>
      <c r="T123" t="str">
        <f t="shared" si="1"/>
        <v xml:space="preserve">SUECIA </v>
      </c>
      <c r="U123" t="s">
        <v>384</v>
      </c>
    </row>
    <row r="124" spans="13:21">
      <c r="M124" t="s">
        <v>384</v>
      </c>
      <c r="N124">
        <v>207</v>
      </c>
      <c r="O124">
        <v>1.62</v>
      </c>
      <c r="P124">
        <v>1.57</v>
      </c>
      <c r="Q124" t="s">
        <v>2318</v>
      </c>
      <c r="R124" t="s">
        <v>1457</v>
      </c>
      <c r="S124" t="s">
        <v>384</v>
      </c>
      <c r="T124" t="str">
        <f t="shared" si="1"/>
        <v xml:space="preserve">SUECIA </v>
      </c>
      <c r="U124" t="s">
        <v>384</v>
      </c>
    </row>
    <row r="125" spans="13:21">
      <c r="M125" t="s">
        <v>398</v>
      </c>
      <c r="N125">
        <v>270</v>
      </c>
      <c r="O125">
        <v>1.5</v>
      </c>
      <c r="P125">
        <v>1.45</v>
      </c>
      <c r="Q125" t="s">
        <v>2319</v>
      </c>
      <c r="R125" t="s">
        <v>1457</v>
      </c>
      <c r="S125" t="s">
        <v>398</v>
      </c>
      <c r="T125" t="str">
        <f t="shared" si="1"/>
        <v xml:space="preserve">SUEDED </v>
      </c>
      <c r="U125" t="s">
        <v>398</v>
      </c>
    </row>
    <row r="126" spans="13:21">
      <c r="M126" t="s">
        <v>356</v>
      </c>
      <c r="N126">
        <v>220</v>
      </c>
      <c r="O126">
        <v>1.55</v>
      </c>
      <c r="P126">
        <v>1.5</v>
      </c>
      <c r="Q126" t="s">
        <v>2281</v>
      </c>
      <c r="R126" t="s">
        <v>1457</v>
      </c>
      <c r="S126" t="s">
        <v>356</v>
      </c>
      <c r="T126" t="str">
        <f t="shared" si="1"/>
        <v xml:space="preserve">SUPER </v>
      </c>
      <c r="U126" t="s">
        <v>356</v>
      </c>
    </row>
    <row r="127" spans="13:21">
      <c r="M127" t="s">
        <v>385</v>
      </c>
      <c r="N127">
        <v>190</v>
      </c>
      <c r="O127">
        <v>1.65</v>
      </c>
      <c r="P127">
        <v>1.6</v>
      </c>
      <c r="Q127" t="s">
        <v>2320</v>
      </c>
      <c r="R127" t="s">
        <v>1457</v>
      </c>
      <c r="S127" t="s">
        <v>385</v>
      </c>
      <c r="T127" t="str">
        <f t="shared" si="1"/>
        <v xml:space="preserve">TATIS </v>
      </c>
      <c r="U127" t="s">
        <v>385</v>
      </c>
    </row>
    <row r="128" spans="13:21">
      <c r="M128" t="s">
        <v>2321</v>
      </c>
      <c r="N128">
        <v>80</v>
      </c>
      <c r="O128">
        <v>1.45</v>
      </c>
      <c r="P128">
        <v>1.4</v>
      </c>
      <c r="Q128" t="s">
        <v>2322</v>
      </c>
      <c r="R128" t="s">
        <v>1316</v>
      </c>
      <c r="S128" t="s">
        <v>2321</v>
      </c>
      <c r="T128" t="str">
        <f t="shared" si="1"/>
        <v xml:space="preserve">TAYLOR </v>
      </c>
      <c r="U128" t="s">
        <v>2321</v>
      </c>
    </row>
    <row r="129" spans="13:21">
      <c r="M129" t="s">
        <v>2323</v>
      </c>
      <c r="Q129" t="s">
        <v>2168</v>
      </c>
      <c r="R129" t="s">
        <v>2324</v>
      </c>
      <c r="S129" t="s">
        <v>2323</v>
      </c>
      <c r="T129" t="str">
        <f t="shared" si="1"/>
        <v xml:space="preserve">ANICO </v>
      </c>
      <c r="U129" t="s">
        <v>2323</v>
      </c>
    </row>
    <row r="130" spans="13:21">
      <c r="M130" t="s">
        <v>2325</v>
      </c>
      <c r="N130">
        <v>250</v>
      </c>
      <c r="O130">
        <v>1.45</v>
      </c>
      <c r="P130">
        <v>1.4</v>
      </c>
      <c r="Q130" t="s">
        <v>2326</v>
      </c>
      <c r="R130" t="s">
        <v>1316</v>
      </c>
      <c r="S130" t="s">
        <v>2325</v>
      </c>
      <c r="T130" t="str">
        <f t="shared" si="1"/>
        <v xml:space="preserve">CUERO </v>
      </c>
      <c r="U130" t="s">
        <v>2325</v>
      </c>
    </row>
    <row r="131" spans="13:21">
      <c r="M131" t="s">
        <v>2325</v>
      </c>
      <c r="N131">
        <v>240</v>
      </c>
      <c r="O131">
        <v>1.4</v>
      </c>
      <c r="P131">
        <v>1.35</v>
      </c>
      <c r="Q131" t="s">
        <v>2327</v>
      </c>
      <c r="R131" t="s">
        <v>1316</v>
      </c>
      <c r="S131" t="s">
        <v>2325</v>
      </c>
      <c r="T131" t="str">
        <f t="shared" ref="T131:T194" si="2">M131&amp;""</f>
        <v xml:space="preserve">CUERO </v>
      </c>
      <c r="U131" t="s">
        <v>2325</v>
      </c>
    </row>
    <row r="132" spans="13:21">
      <c r="M132" t="s">
        <v>412</v>
      </c>
      <c r="N132">
        <v>120</v>
      </c>
      <c r="O132">
        <v>1.45</v>
      </c>
      <c r="P132">
        <v>1.4</v>
      </c>
      <c r="Q132" t="s">
        <v>60</v>
      </c>
      <c r="R132" t="s">
        <v>1316</v>
      </c>
      <c r="S132" t="s">
        <v>412</v>
      </c>
      <c r="T132" t="str">
        <f t="shared" si="2"/>
        <v xml:space="preserve">TORONTO </v>
      </c>
      <c r="U132" t="s">
        <v>412</v>
      </c>
    </row>
    <row r="133" spans="13:21">
      <c r="M133" t="s">
        <v>435</v>
      </c>
      <c r="N133">
        <v>360</v>
      </c>
      <c r="O133">
        <v>1.6</v>
      </c>
      <c r="P133">
        <v>1.55</v>
      </c>
      <c r="Q133" t="s">
        <v>2263</v>
      </c>
      <c r="R133" t="s">
        <v>1457</v>
      </c>
      <c r="S133" t="s">
        <v>435</v>
      </c>
      <c r="T133" t="str">
        <f t="shared" si="2"/>
        <v xml:space="preserve">TRENZAS </v>
      </c>
      <c r="U133" t="s">
        <v>435</v>
      </c>
    </row>
    <row r="134" spans="13:21">
      <c r="M134" t="s">
        <v>2328</v>
      </c>
      <c r="N134">
        <v>102</v>
      </c>
      <c r="O134">
        <v>1.55</v>
      </c>
      <c r="P134">
        <v>1.5</v>
      </c>
      <c r="Q134" t="s">
        <v>2329</v>
      </c>
      <c r="R134" t="s">
        <v>1457</v>
      </c>
      <c r="S134" t="s">
        <v>2328</v>
      </c>
      <c r="T134" t="str">
        <f t="shared" si="2"/>
        <v>VALIANA</v>
      </c>
      <c r="U134" t="s">
        <v>2328</v>
      </c>
    </row>
    <row r="135" spans="13:21">
      <c r="M135" t="s">
        <v>2330</v>
      </c>
      <c r="N135">
        <v>75</v>
      </c>
      <c r="O135">
        <v>1.49</v>
      </c>
      <c r="P135">
        <v>1.45</v>
      </c>
      <c r="Q135" t="s">
        <v>2331</v>
      </c>
      <c r="R135" t="s">
        <v>1457</v>
      </c>
      <c r="S135" t="s">
        <v>2330</v>
      </c>
      <c r="T135" t="str">
        <f t="shared" si="2"/>
        <v>TULL IMPORTADO</v>
      </c>
      <c r="U135" t="s">
        <v>2330</v>
      </c>
    </row>
    <row r="136" spans="13:21">
      <c r="M136" t="s">
        <v>2332</v>
      </c>
      <c r="N136">
        <v>75</v>
      </c>
      <c r="O136">
        <v>1.65</v>
      </c>
      <c r="P136">
        <v>1.6</v>
      </c>
      <c r="Q136" t="s">
        <v>2333</v>
      </c>
      <c r="R136" t="s">
        <v>1457</v>
      </c>
      <c r="S136" t="s">
        <v>2332</v>
      </c>
      <c r="T136" t="str">
        <f t="shared" si="2"/>
        <v>TEXMAFRE</v>
      </c>
      <c r="U136" t="s">
        <v>2332</v>
      </c>
    </row>
    <row r="137" spans="13:21">
      <c r="M137" t="s">
        <v>2334</v>
      </c>
      <c r="N137">
        <v>72</v>
      </c>
      <c r="O137">
        <v>1.5</v>
      </c>
      <c r="P137">
        <v>1.45</v>
      </c>
      <c r="Q137" t="s">
        <v>2312</v>
      </c>
      <c r="R137" t="s">
        <v>1457</v>
      </c>
      <c r="S137" t="s">
        <v>2334</v>
      </c>
      <c r="T137" t="str">
        <f t="shared" si="2"/>
        <v>TULL 9140</v>
      </c>
      <c r="U137" t="s">
        <v>2334</v>
      </c>
    </row>
    <row r="138" spans="13:21">
      <c r="M138" t="s">
        <v>2335</v>
      </c>
      <c r="N138">
        <v>67</v>
      </c>
      <c r="O138">
        <v>1.6</v>
      </c>
      <c r="P138">
        <v>1.5</v>
      </c>
      <c r="Q138" t="s">
        <v>2172</v>
      </c>
      <c r="R138" t="s">
        <v>1457</v>
      </c>
      <c r="S138" t="s">
        <v>2335</v>
      </c>
      <c r="T138" t="str">
        <f t="shared" si="2"/>
        <v>TULL 859</v>
      </c>
      <c r="U138" t="s">
        <v>2335</v>
      </c>
    </row>
    <row r="139" spans="13:21">
      <c r="M139" t="s">
        <v>2336</v>
      </c>
      <c r="Q139" t="s">
        <v>2337</v>
      </c>
      <c r="R139" t="s">
        <v>1457</v>
      </c>
      <c r="S139" t="s">
        <v>2336</v>
      </c>
      <c r="T139" t="str">
        <f t="shared" si="2"/>
        <v>TULL IN</v>
      </c>
      <c r="U139" t="s">
        <v>2336</v>
      </c>
    </row>
    <row r="140" spans="13:21">
      <c r="M140" t="s">
        <v>387</v>
      </c>
      <c r="N140">
        <v>280</v>
      </c>
      <c r="O140">
        <v>1.29</v>
      </c>
      <c r="P140">
        <v>1.25</v>
      </c>
      <c r="Q140" t="s">
        <v>2338</v>
      </c>
      <c r="R140" t="s">
        <v>1457</v>
      </c>
      <c r="S140" t="s">
        <v>387</v>
      </c>
      <c r="T140" t="str">
        <f t="shared" si="2"/>
        <v xml:space="preserve">TURING </v>
      </c>
      <c r="U140" t="s">
        <v>387</v>
      </c>
    </row>
    <row r="141" spans="13:21">
      <c r="M141" t="s">
        <v>387</v>
      </c>
      <c r="N141">
        <v>274</v>
      </c>
      <c r="O141">
        <v>1.29</v>
      </c>
      <c r="P141">
        <v>1.25</v>
      </c>
      <c r="Q141" t="s">
        <v>2339</v>
      </c>
      <c r="R141" t="s">
        <v>1457</v>
      </c>
      <c r="S141" t="s">
        <v>387</v>
      </c>
      <c r="T141" t="str">
        <f t="shared" si="2"/>
        <v xml:space="preserve">TURING </v>
      </c>
      <c r="U141" t="s">
        <v>387</v>
      </c>
    </row>
    <row r="142" spans="13:21">
      <c r="M142" t="s">
        <v>388</v>
      </c>
      <c r="N142">
        <v>152</v>
      </c>
      <c r="O142">
        <v>1.77</v>
      </c>
      <c r="P142">
        <v>1.63</v>
      </c>
      <c r="Q142" t="s">
        <v>2257</v>
      </c>
      <c r="R142" t="s">
        <v>1457</v>
      </c>
      <c r="S142" t="s">
        <v>388</v>
      </c>
      <c r="T142" t="str">
        <f t="shared" si="2"/>
        <v xml:space="preserve">VALERIAS </v>
      </c>
      <c r="U142" t="s">
        <v>388</v>
      </c>
    </row>
    <row r="143" spans="13:21">
      <c r="M143" t="s">
        <v>436</v>
      </c>
      <c r="N143">
        <v>170</v>
      </c>
      <c r="O143">
        <v>1.5</v>
      </c>
      <c r="P143">
        <v>1.45</v>
      </c>
      <c r="Q143" t="s">
        <v>2281</v>
      </c>
      <c r="R143" t="s">
        <v>1457</v>
      </c>
      <c r="S143" t="s">
        <v>436</v>
      </c>
      <c r="T143" t="str">
        <f t="shared" si="2"/>
        <v xml:space="preserve">VENECIA </v>
      </c>
      <c r="U143" t="s">
        <v>436</v>
      </c>
    </row>
    <row r="144" spans="13:21">
      <c r="M144" t="s">
        <v>389</v>
      </c>
      <c r="N144">
        <v>117</v>
      </c>
      <c r="O144">
        <v>1.5</v>
      </c>
      <c r="P144" t="s">
        <v>2340</v>
      </c>
      <c r="Q144" t="s">
        <v>180</v>
      </c>
      <c r="R144" t="s">
        <v>1457</v>
      </c>
      <c r="S144" t="s">
        <v>389</v>
      </c>
      <c r="T144" t="str">
        <f t="shared" si="2"/>
        <v xml:space="preserve">VENETO </v>
      </c>
      <c r="U144" t="s">
        <v>389</v>
      </c>
    </row>
    <row r="145" spans="13:21">
      <c r="M145" t="s">
        <v>389</v>
      </c>
      <c r="N145">
        <v>117</v>
      </c>
      <c r="O145">
        <v>1.42</v>
      </c>
      <c r="P145">
        <v>1.37</v>
      </c>
      <c r="Q145" t="s">
        <v>180</v>
      </c>
      <c r="R145" t="s">
        <v>1316</v>
      </c>
      <c r="S145" t="s">
        <v>389</v>
      </c>
      <c r="T145" t="str">
        <f t="shared" si="2"/>
        <v xml:space="preserve">VENETO </v>
      </c>
      <c r="U145" t="s">
        <v>389</v>
      </c>
    </row>
    <row r="146" spans="13:21">
      <c r="M146" t="s">
        <v>410</v>
      </c>
      <c r="N146">
        <v>190</v>
      </c>
      <c r="O146" t="s">
        <v>2158</v>
      </c>
      <c r="P146">
        <v>1.45</v>
      </c>
      <c r="Q146" t="s">
        <v>2341</v>
      </c>
      <c r="R146" t="s">
        <v>1457</v>
      </c>
      <c r="S146" t="s">
        <v>410</v>
      </c>
      <c r="T146" t="str">
        <f t="shared" si="2"/>
        <v xml:space="preserve">VENUS </v>
      </c>
      <c r="U146" t="s">
        <v>410</v>
      </c>
    </row>
    <row r="147" spans="13:21">
      <c r="M147" t="s">
        <v>2235</v>
      </c>
      <c r="N147">
        <v>160</v>
      </c>
      <c r="O147">
        <v>1.77</v>
      </c>
      <c r="P147">
        <v>1.67</v>
      </c>
      <c r="Q147" t="s">
        <v>2342</v>
      </c>
      <c r="R147" t="s">
        <v>1457</v>
      </c>
      <c r="S147" t="s">
        <v>2235</v>
      </c>
      <c r="T147" t="str">
        <f t="shared" si="2"/>
        <v xml:space="preserve">VICTORIA </v>
      </c>
      <c r="U147" t="s">
        <v>2235</v>
      </c>
    </row>
    <row r="148" spans="13:21">
      <c r="M148" t="s">
        <v>2235</v>
      </c>
      <c r="N148">
        <v>160</v>
      </c>
      <c r="O148">
        <v>1.77</v>
      </c>
      <c r="P148">
        <v>1.67</v>
      </c>
      <c r="Q148" t="s">
        <v>2342</v>
      </c>
      <c r="R148" t="s">
        <v>1457</v>
      </c>
      <c r="S148" t="s">
        <v>2235</v>
      </c>
      <c r="T148" t="str">
        <f t="shared" si="2"/>
        <v xml:space="preserve">VICTORIA </v>
      </c>
      <c r="U148" t="s">
        <v>2235</v>
      </c>
    </row>
    <row r="149" spans="13:21">
      <c r="M149" t="s">
        <v>397</v>
      </c>
      <c r="N149">
        <v>250</v>
      </c>
      <c r="O149">
        <v>1.5</v>
      </c>
      <c r="P149">
        <v>1.45</v>
      </c>
      <c r="Q149" t="s">
        <v>227</v>
      </c>
      <c r="R149" t="s">
        <v>1316</v>
      </c>
      <c r="S149" t="s">
        <v>397</v>
      </c>
      <c r="T149" t="str">
        <f t="shared" si="2"/>
        <v xml:space="preserve">VIENA </v>
      </c>
      <c r="U149" t="s">
        <v>397</v>
      </c>
    </row>
    <row r="150" spans="13:21">
      <c r="M150" t="s">
        <v>437</v>
      </c>
      <c r="N150">
        <v>170</v>
      </c>
      <c r="O150">
        <v>1.3</v>
      </c>
      <c r="P150">
        <v>1.25</v>
      </c>
      <c r="Q150" t="s">
        <v>2250</v>
      </c>
      <c r="R150" t="s">
        <v>1457</v>
      </c>
      <c r="S150" t="s">
        <v>437</v>
      </c>
      <c r="T150" t="str">
        <f t="shared" si="2"/>
        <v xml:space="preserve">VIOLETA </v>
      </c>
      <c r="U150" t="s">
        <v>437</v>
      </c>
    </row>
    <row r="151" spans="13:21">
      <c r="M151" t="s">
        <v>2343</v>
      </c>
      <c r="N151">
        <v>320</v>
      </c>
      <c r="O151">
        <v>1.35</v>
      </c>
      <c r="P151">
        <v>1.3</v>
      </c>
      <c r="Q151" t="s">
        <v>117</v>
      </c>
      <c r="R151" t="s">
        <v>1316</v>
      </c>
      <c r="S151" t="s">
        <v>2343</v>
      </c>
      <c r="T151" t="str">
        <f t="shared" si="2"/>
        <v>FIONA</v>
      </c>
      <c r="U151" t="s">
        <v>2343</v>
      </c>
    </row>
    <row r="152" spans="13:21">
      <c r="M152" t="s">
        <v>1836</v>
      </c>
      <c r="N152">
        <v>320</v>
      </c>
      <c r="O152">
        <v>1.62</v>
      </c>
      <c r="P152">
        <v>1.57</v>
      </c>
      <c r="Q152" t="s">
        <v>2344</v>
      </c>
      <c r="R152" t="s">
        <v>1457</v>
      </c>
      <c r="S152" t="s">
        <v>1836</v>
      </c>
      <c r="T152" t="str">
        <f t="shared" si="2"/>
        <v>SPINING</v>
      </c>
      <c r="U152" t="s">
        <v>1836</v>
      </c>
    </row>
    <row r="153" spans="13:21">
      <c r="M153" t="s">
        <v>2345</v>
      </c>
      <c r="N153">
        <v>300</v>
      </c>
      <c r="O153">
        <v>1.45</v>
      </c>
      <c r="P153">
        <v>1.45</v>
      </c>
      <c r="Q153" t="s">
        <v>2310</v>
      </c>
      <c r="R153" t="s">
        <v>1457</v>
      </c>
      <c r="S153" t="s">
        <v>2345</v>
      </c>
      <c r="T153" t="str">
        <f t="shared" si="2"/>
        <v>SCUBA</v>
      </c>
      <c r="U153" t="s">
        <v>2345</v>
      </c>
    </row>
    <row r="154" spans="13:21">
      <c r="M154" t="s">
        <v>1376</v>
      </c>
      <c r="N154">
        <v>290</v>
      </c>
      <c r="O154">
        <v>1.35</v>
      </c>
      <c r="P154">
        <v>1.3</v>
      </c>
      <c r="Q154" t="s">
        <v>2346</v>
      </c>
      <c r="R154" t="s">
        <v>1457</v>
      </c>
      <c r="S154" t="s">
        <v>1376</v>
      </c>
      <c r="T154" t="str">
        <f t="shared" si="2"/>
        <v>TORTUGA</v>
      </c>
      <c r="U154" t="s">
        <v>1376</v>
      </c>
    </row>
    <row r="155" spans="13:21">
      <c r="M155" t="s">
        <v>2347</v>
      </c>
      <c r="N155">
        <v>281</v>
      </c>
      <c r="O155">
        <v>1.7</v>
      </c>
      <c r="P155">
        <v>1.65</v>
      </c>
      <c r="Q155" t="s">
        <v>203</v>
      </c>
      <c r="R155" t="s">
        <v>1457</v>
      </c>
      <c r="S155" t="s">
        <v>2347</v>
      </c>
      <c r="T155" t="str">
        <f t="shared" si="2"/>
        <v>FORCE</v>
      </c>
      <c r="U155" t="s">
        <v>2347</v>
      </c>
    </row>
    <row r="156" spans="13:21">
      <c r="M156" t="s">
        <v>1512</v>
      </c>
      <c r="N156">
        <v>280</v>
      </c>
      <c r="O156">
        <v>1.55</v>
      </c>
      <c r="P156">
        <v>1.52</v>
      </c>
      <c r="Q156" t="s">
        <v>2246</v>
      </c>
      <c r="R156" t="s">
        <v>1457</v>
      </c>
      <c r="S156" t="s">
        <v>1512</v>
      </c>
      <c r="T156" t="str">
        <f t="shared" si="2"/>
        <v>DANIELA</v>
      </c>
      <c r="U156" t="s">
        <v>1512</v>
      </c>
    </row>
    <row r="157" spans="13:21">
      <c r="M157" t="s">
        <v>2348</v>
      </c>
      <c r="N157">
        <v>280</v>
      </c>
      <c r="O157">
        <v>1.78</v>
      </c>
      <c r="P157">
        <v>1.73</v>
      </c>
      <c r="Q157" t="s">
        <v>2349</v>
      </c>
      <c r="R157" t="s">
        <v>1457</v>
      </c>
      <c r="S157" t="s">
        <v>2348</v>
      </c>
      <c r="T157" t="str">
        <f t="shared" si="2"/>
        <v>ITALIA</v>
      </c>
      <c r="U157" t="s">
        <v>2348</v>
      </c>
    </row>
    <row r="158" spans="13:21">
      <c r="M158" t="s">
        <v>2350</v>
      </c>
      <c r="N158">
        <v>280</v>
      </c>
      <c r="O158">
        <v>1.55</v>
      </c>
      <c r="P158">
        <v>1.5</v>
      </c>
      <c r="Q158" t="s">
        <v>2351</v>
      </c>
      <c r="R158" t="s">
        <v>1457</v>
      </c>
      <c r="S158" t="s">
        <v>2350</v>
      </c>
      <c r="T158" t="str">
        <f t="shared" si="2"/>
        <v>MILAN</v>
      </c>
      <c r="U158" t="s">
        <v>2350</v>
      </c>
    </row>
    <row r="159" spans="13:21">
      <c r="M159" t="s">
        <v>2352</v>
      </c>
      <c r="N159">
        <v>278</v>
      </c>
      <c r="O159">
        <v>1.7</v>
      </c>
      <c r="P159">
        <v>1.65</v>
      </c>
      <c r="Q159" t="s">
        <v>2221</v>
      </c>
      <c r="R159" t="s">
        <v>1457</v>
      </c>
      <c r="S159" t="s">
        <v>2352</v>
      </c>
      <c r="T159" t="str">
        <f t="shared" si="2"/>
        <v>ROMA</v>
      </c>
      <c r="U159" t="s">
        <v>2352</v>
      </c>
    </row>
    <row r="160" spans="13:21">
      <c r="M160" t="s">
        <v>2353</v>
      </c>
      <c r="N160">
        <v>270</v>
      </c>
      <c r="O160">
        <v>1.65</v>
      </c>
      <c r="P160">
        <v>1.6</v>
      </c>
      <c r="Q160" t="s">
        <v>2333</v>
      </c>
      <c r="R160" t="s">
        <v>1457</v>
      </c>
      <c r="S160" t="s">
        <v>2353</v>
      </c>
      <c r="T160" t="str">
        <f t="shared" si="2"/>
        <v>ANTONIA</v>
      </c>
      <c r="U160" t="s">
        <v>2353</v>
      </c>
    </row>
    <row r="161" spans="13:21">
      <c r="M161" t="s">
        <v>2354</v>
      </c>
      <c r="N161">
        <v>260</v>
      </c>
      <c r="O161">
        <v>1.5</v>
      </c>
      <c r="R161" t="s">
        <v>1316</v>
      </c>
      <c r="S161" t="s">
        <v>2354</v>
      </c>
      <c r="T161" t="str">
        <f t="shared" si="2"/>
        <v>VAQUERO</v>
      </c>
      <c r="U161" t="s">
        <v>2354</v>
      </c>
    </row>
    <row r="162" spans="13:21">
      <c r="M162" t="s">
        <v>2355</v>
      </c>
      <c r="N162">
        <v>250</v>
      </c>
      <c r="O162">
        <v>1.6</v>
      </c>
      <c r="P162">
        <v>1.55</v>
      </c>
      <c r="Q162" t="s">
        <v>2356</v>
      </c>
      <c r="R162" t="s">
        <v>1316</v>
      </c>
      <c r="S162" t="s">
        <v>2355</v>
      </c>
      <c r="T162" t="str">
        <f t="shared" si="2"/>
        <v>BUCLES </v>
      </c>
      <c r="U162" t="s">
        <v>2355</v>
      </c>
    </row>
    <row r="163" spans="13:21">
      <c r="M163" t="s">
        <v>1657</v>
      </c>
      <c r="N163">
        <v>270</v>
      </c>
      <c r="O163">
        <v>1.55</v>
      </c>
      <c r="P163">
        <v>1.5</v>
      </c>
      <c r="Q163" t="s">
        <v>2261</v>
      </c>
      <c r="R163" t="s">
        <v>1457</v>
      </c>
      <c r="S163" t="s">
        <v>1657</v>
      </c>
      <c r="T163" t="str">
        <f t="shared" si="2"/>
        <v>DIANA</v>
      </c>
      <c r="U163" t="s">
        <v>1657</v>
      </c>
    </row>
    <row r="164" spans="13:21">
      <c r="M164" t="s">
        <v>1790</v>
      </c>
      <c r="N164">
        <v>250</v>
      </c>
      <c r="O164">
        <v>1.55</v>
      </c>
      <c r="P164">
        <v>1.5</v>
      </c>
      <c r="Q164" t="s">
        <v>2221</v>
      </c>
      <c r="R164" t="s">
        <v>1457</v>
      </c>
      <c r="S164" t="s">
        <v>1790</v>
      </c>
      <c r="T164" t="str">
        <f t="shared" si="2"/>
        <v>NAPOLES</v>
      </c>
      <c r="U164" t="s">
        <v>1790</v>
      </c>
    </row>
    <row r="165" spans="13:21">
      <c r="M165" t="s">
        <v>2357</v>
      </c>
      <c r="N165">
        <v>250</v>
      </c>
      <c r="O165">
        <v>1.55</v>
      </c>
      <c r="P165">
        <v>1.5</v>
      </c>
      <c r="Q165" t="s">
        <v>2358</v>
      </c>
      <c r="R165" t="s">
        <v>1457</v>
      </c>
      <c r="S165" t="s">
        <v>2357</v>
      </c>
      <c r="T165" t="str">
        <f t="shared" si="2"/>
        <v>NAPOLITANA</v>
      </c>
      <c r="U165" t="s">
        <v>2357</v>
      </c>
    </row>
    <row r="166" spans="13:21">
      <c r="M166" t="s">
        <v>2359</v>
      </c>
      <c r="N166">
        <v>244</v>
      </c>
      <c r="O166">
        <v>1.6</v>
      </c>
      <c r="P166">
        <v>1.55</v>
      </c>
      <c r="Q166" t="s">
        <v>2360</v>
      </c>
      <c r="R166" t="s">
        <v>1457</v>
      </c>
      <c r="S166" t="s">
        <v>2359</v>
      </c>
      <c r="T166" t="str">
        <f t="shared" si="2"/>
        <v>GLITTERNIGTH </v>
      </c>
      <c r="U166" t="s">
        <v>2359</v>
      </c>
    </row>
    <row r="167" spans="13:21">
      <c r="M167" t="s">
        <v>1832</v>
      </c>
      <c r="N167">
        <v>222</v>
      </c>
      <c r="O167">
        <v>1.5</v>
      </c>
      <c r="P167">
        <v>1.5</v>
      </c>
      <c r="Q167" t="s">
        <v>2259</v>
      </c>
      <c r="R167" t="s">
        <v>1457</v>
      </c>
      <c r="S167" t="s">
        <v>1832</v>
      </c>
      <c r="T167" t="str">
        <f t="shared" si="2"/>
        <v>POWERNET</v>
      </c>
      <c r="U167" t="s">
        <v>1832</v>
      </c>
    </row>
    <row r="168" spans="13:21">
      <c r="M168" t="s">
        <v>2361</v>
      </c>
      <c r="N168">
        <v>220</v>
      </c>
      <c r="O168">
        <v>1.5</v>
      </c>
      <c r="P168">
        <v>1.45</v>
      </c>
      <c r="Q168" t="s">
        <v>2250</v>
      </c>
      <c r="R168" t="s">
        <v>1316</v>
      </c>
      <c r="S168" t="s">
        <v>2361</v>
      </c>
      <c r="T168" t="str">
        <f t="shared" si="2"/>
        <v>CORDUROY</v>
      </c>
      <c r="U168" t="s">
        <v>2361</v>
      </c>
    </row>
    <row r="169" spans="13:21">
      <c r="M169" t="s">
        <v>2362</v>
      </c>
      <c r="N169">
        <v>220</v>
      </c>
      <c r="O169">
        <v>1.66</v>
      </c>
      <c r="P169">
        <v>1.6</v>
      </c>
      <c r="Q169" t="s">
        <v>2363</v>
      </c>
      <c r="R169" t="s">
        <v>1457</v>
      </c>
      <c r="S169" t="s">
        <v>2362</v>
      </c>
      <c r="T169" t="str">
        <f t="shared" si="2"/>
        <v>FLORENCIA</v>
      </c>
      <c r="U169" t="s">
        <v>2362</v>
      </c>
    </row>
    <row r="170" spans="13:21">
      <c r="M170" t="s">
        <v>2364</v>
      </c>
      <c r="N170">
        <v>215</v>
      </c>
      <c r="O170">
        <v>1.57</v>
      </c>
      <c r="P170">
        <v>1.52</v>
      </c>
      <c r="Q170" t="s">
        <v>2250</v>
      </c>
      <c r="R170" t="s">
        <v>1457</v>
      </c>
      <c r="S170" t="s">
        <v>2364</v>
      </c>
      <c r="T170" t="str">
        <f t="shared" si="2"/>
        <v>ZAIRE</v>
      </c>
      <c r="U170" t="s">
        <v>2364</v>
      </c>
    </row>
    <row r="171" spans="13:21">
      <c r="M171" t="s">
        <v>2365</v>
      </c>
      <c r="N171">
        <v>200</v>
      </c>
      <c r="O171">
        <v>1.6</v>
      </c>
      <c r="P171">
        <v>1.55</v>
      </c>
      <c r="Q171" t="s">
        <v>2366</v>
      </c>
      <c r="R171" t="s">
        <v>1457</v>
      </c>
      <c r="S171" t="s">
        <v>2365</v>
      </c>
      <c r="T171" t="str">
        <f t="shared" si="2"/>
        <v>BARI</v>
      </c>
      <c r="U171" t="s">
        <v>2365</v>
      </c>
    </row>
    <row r="172" spans="13:21">
      <c r="M172" t="s">
        <v>2367</v>
      </c>
      <c r="N172">
        <v>200</v>
      </c>
      <c r="O172">
        <v>1.7</v>
      </c>
      <c r="P172">
        <v>1.65</v>
      </c>
      <c r="Q172" t="s">
        <v>1740</v>
      </c>
      <c r="R172" t="s">
        <v>1457</v>
      </c>
      <c r="S172" t="s">
        <v>2367</v>
      </c>
      <c r="T172" t="str">
        <f t="shared" si="2"/>
        <v>KIOTO</v>
      </c>
      <c r="U172" t="s">
        <v>2367</v>
      </c>
    </row>
    <row r="173" spans="13:21">
      <c r="M173" t="s">
        <v>1743</v>
      </c>
      <c r="N173">
        <v>200</v>
      </c>
      <c r="O173">
        <v>1.6</v>
      </c>
      <c r="P173">
        <v>1.55</v>
      </c>
      <c r="Q173" t="s">
        <v>2250</v>
      </c>
      <c r="R173" t="s">
        <v>1457</v>
      </c>
      <c r="S173" t="s">
        <v>1743</v>
      </c>
      <c r="T173" t="str">
        <f t="shared" si="2"/>
        <v>LANILLA</v>
      </c>
      <c r="U173" t="s">
        <v>1743</v>
      </c>
    </row>
    <row r="174" spans="13:21">
      <c r="M174" t="s">
        <v>1762</v>
      </c>
      <c r="N174">
        <v>193</v>
      </c>
      <c r="O174">
        <v>1.6</v>
      </c>
      <c r="P174">
        <v>1.55</v>
      </c>
      <c r="Q174" t="s">
        <v>2282</v>
      </c>
      <c r="R174" t="s">
        <v>1457</v>
      </c>
      <c r="S174" t="s">
        <v>1762</v>
      </c>
      <c r="T174" t="str">
        <f t="shared" si="2"/>
        <v>MARILYN</v>
      </c>
      <c r="U174" t="s">
        <v>1762</v>
      </c>
    </row>
    <row r="175" spans="13:21">
      <c r="M175" t="s">
        <v>2368</v>
      </c>
      <c r="N175">
        <v>190</v>
      </c>
      <c r="O175">
        <v>1.55</v>
      </c>
      <c r="P175">
        <v>1.5</v>
      </c>
      <c r="Q175" t="s">
        <v>2369</v>
      </c>
      <c r="R175" t="s">
        <v>1457</v>
      </c>
      <c r="S175" t="s">
        <v>2368</v>
      </c>
      <c r="T175" t="str">
        <f t="shared" si="2"/>
        <v>FERNANDA</v>
      </c>
      <c r="U175" t="s">
        <v>2368</v>
      </c>
    </row>
    <row r="176" spans="13:21">
      <c r="M176" t="s">
        <v>2370</v>
      </c>
      <c r="N176">
        <v>190</v>
      </c>
      <c r="O176">
        <v>1.5</v>
      </c>
      <c r="P176">
        <v>1.45</v>
      </c>
      <c r="Q176" t="s">
        <v>2371</v>
      </c>
      <c r="R176" t="s">
        <v>1457</v>
      </c>
      <c r="S176" t="s">
        <v>2370</v>
      </c>
      <c r="T176" t="str">
        <f t="shared" si="2"/>
        <v>JABON</v>
      </c>
      <c r="U176" t="s">
        <v>2370</v>
      </c>
    </row>
    <row r="177" spans="13:21">
      <c r="M177" t="s">
        <v>2372</v>
      </c>
      <c r="N177">
        <v>190</v>
      </c>
      <c r="O177">
        <v>1.8</v>
      </c>
      <c r="P177">
        <v>1.75</v>
      </c>
      <c r="Q177" t="s">
        <v>1806</v>
      </c>
      <c r="R177" t="s">
        <v>1457</v>
      </c>
      <c r="S177" t="s">
        <v>2372</v>
      </c>
      <c r="T177" t="str">
        <f t="shared" si="2"/>
        <v>OSAKA</v>
      </c>
      <c r="U177" t="s">
        <v>2372</v>
      </c>
    </row>
    <row r="178" spans="13:21">
      <c r="M178" t="s">
        <v>2373</v>
      </c>
      <c r="N178">
        <v>180</v>
      </c>
      <c r="O178">
        <v>1.6</v>
      </c>
      <c r="P178">
        <v>1.55</v>
      </c>
      <c r="Q178" t="s">
        <v>2282</v>
      </c>
      <c r="R178" t="s">
        <v>1457</v>
      </c>
      <c r="S178" t="s">
        <v>2373</v>
      </c>
      <c r="T178" t="str">
        <f t="shared" si="2"/>
        <v>JUANA</v>
      </c>
      <c r="U178" t="s">
        <v>2373</v>
      </c>
    </row>
    <row r="179" spans="13:21">
      <c r="M179" t="s">
        <v>2374</v>
      </c>
      <c r="N179">
        <v>180</v>
      </c>
      <c r="O179">
        <v>1.66</v>
      </c>
      <c r="P179">
        <v>1.6</v>
      </c>
      <c r="Q179" t="s">
        <v>2154</v>
      </c>
      <c r="R179" t="s">
        <v>1457</v>
      </c>
      <c r="S179" t="s">
        <v>2374</v>
      </c>
      <c r="T179" t="str">
        <f t="shared" si="2"/>
        <v>BARCELONA</v>
      </c>
      <c r="U179" t="s">
        <v>2374</v>
      </c>
    </row>
    <row r="180" spans="13:21">
      <c r="M180" t="s">
        <v>1801</v>
      </c>
      <c r="N180">
        <v>180</v>
      </c>
      <c r="O180">
        <v>1.65</v>
      </c>
      <c r="P180">
        <v>1.5999999999999999</v>
      </c>
      <c r="Q180" t="s">
        <v>2250</v>
      </c>
      <c r="R180" t="s">
        <v>1457</v>
      </c>
      <c r="S180" t="s">
        <v>1801</v>
      </c>
      <c r="T180" t="str">
        <f t="shared" si="2"/>
        <v>OPORTO</v>
      </c>
      <c r="U180" t="s">
        <v>1801</v>
      </c>
    </row>
    <row r="181" spans="13:21">
      <c r="M181" t="s">
        <v>2375</v>
      </c>
      <c r="N181">
        <v>170</v>
      </c>
      <c r="O181">
        <v>1.4</v>
      </c>
      <c r="P181">
        <v>1.35</v>
      </c>
      <c r="Q181" t="s">
        <v>2242</v>
      </c>
      <c r="R181" t="s">
        <v>1316</v>
      </c>
      <c r="S181" t="s">
        <v>2375</v>
      </c>
      <c r="T181" t="str">
        <f t="shared" si="2"/>
        <v>OPAL</v>
      </c>
      <c r="U181" t="s">
        <v>2375</v>
      </c>
    </row>
    <row r="182" spans="13:21">
      <c r="M182" t="s">
        <v>2376</v>
      </c>
      <c r="N182">
        <v>167</v>
      </c>
      <c r="O182">
        <v>1.55</v>
      </c>
      <c r="P182">
        <v>1.5</v>
      </c>
      <c r="Q182" t="s">
        <v>2377</v>
      </c>
      <c r="R182" t="s">
        <v>1457</v>
      </c>
      <c r="S182" t="s">
        <v>2376</v>
      </c>
      <c r="T182" t="str">
        <f t="shared" si="2"/>
        <v>XIARA</v>
      </c>
      <c r="U182" t="s">
        <v>2376</v>
      </c>
    </row>
    <row r="183" spans="13:21">
      <c r="M183" t="s">
        <v>2378</v>
      </c>
      <c r="N183">
        <v>160</v>
      </c>
      <c r="O183">
        <v>1.77</v>
      </c>
      <c r="P183">
        <v>1.69</v>
      </c>
      <c r="Q183" t="s">
        <v>2342</v>
      </c>
      <c r="R183" t="s">
        <v>1457</v>
      </c>
      <c r="S183" t="s">
        <v>2378</v>
      </c>
      <c r="T183" t="str">
        <f t="shared" si="2"/>
        <v>VICTORIA</v>
      </c>
      <c r="U183" t="s">
        <v>2378</v>
      </c>
    </row>
    <row r="184" spans="13:21">
      <c r="M184" t="s">
        <v>2379</v>
      </c>
      <c r="N184">
        <v>158</v>
      </c>
      <c r="O184">
        <v>1.6</v>
      </c>
      <c r="P184">
        <v>1.55</v>
      </c>
      <c r="Q184" t="s">
        <v>2380</v>
      </c>
      <c r="R184" t="s">
        <v>1457</v>
      </c>
      <c r="S184" t="s">
        <v>2379</v>
      </c>
      <c r="T184" t="str">
        <f t="shared" si="2"/>
        <v>SAMUEL</v>
      </c>
      <c r="U184" t="s">
        <v>2379</v>
      </c>
    </row>
    <row r="185" spans="13:21">
      <c r="M185" t="s">
        <v>2381</v>
      </c>
      <c r="N185">
        <v>150</v>
      </c>
      <c r="O185">
        <v>1.7</v>
      </c>
      <c r="P185">
        <v>1.65</v>
      </c>
      <c r="Q185" t="s">
        <v>2164</v>
      </c>
      <c r="R185" t="s">
        <v>1457</v>
      </c>
      <c r="S185" t="s">
        <v>2381</v>
      </c>
      <c r="T185" t="str">
        <f t="shared" si="2"/>
        <v>AMELIA</v>
      </c>
      <c r="U185" t="s">
        <v>2381</v>
      </c>
    </row>
    <row r="186" spans="13:21">
      <c r="M186" t="s">
        <v>2382</v>
      </c>
      <c r="N186">
        <v>150</v>
      </c>
      <c r="O186">
        <v>1.6</v>
      </c>
      <c r="P186">
        <v>1.55</v>
      </c>
      <c r="Q186" t="s">
        <v>2383</v>
      </c>
      <c r="R186" t="s">
        <v>1457</v>
      </c>
      <c r="S186" t="s">
        <v>2382</v>
      </c>
      <c r="T186" t="str">
        <f t="shared" si="2"/>
        <v>JARDIN</v>
      </c>
      <c r="U186" t="s">
        <v>2382</v>
      </c>
    </row>
    <row r="187" spans="13:21">
      <c r="M187" t="s">
        <v>2384</v>
      </c>
      <c r="N187">
        <v>149</v>
      </c>
      <c r="O187">
        <v>1.77</v>
      </c>
      <c r="P187">
        <v>1.73</v>
      </c>
      <c r="Q187" t="s">
        <v>2257</v>
      </c>
      <c r="R187" t="s">
        <v>1457</v>
      </c>
      <c r="S187" t="s">
        <v>2384</v>
      </c>
      <c r="T187" t="str">
        <f t="shared" si="2"/>
        <v>VALERIAS</v>
      </c>
      <c r="U187" t="s">
        <v>2384</v>
      </c>
    </row>
    <row r="188" spans="13:21">
      <c r="M188" t="s">
        <v>2385</v>
      </c>
      <c r="N188">
        <v>148</v>
      </c>
      <c r="O188">
        <v>1.69</v>
      </c>
      <c r="P188">
        <v>1.63</v>
      </c>
      <c r="Q188" t="s">
        <v>2383</v>
      </c>
      <c r="R188" t="s">
        <v>1457</v>
      </c>
      <c r="S188" t="s">
        <v>2385</v>
      </c>
      <c r="T188" t="str">
        <f t="shared" si="2"/>
        <v>VALENTINA</v>
      </c>
      <c r="U188" t="s">
        <v>2385</v>
      </c>
    </row>
    <row r="189" spans="13:21">
      <c r="M189" t="s">
        <v>2386</v>
      </c>
      <c r="N189">
        <v>140</v>
      </c>
      <c r="O189">
        <v>1.6</v>
      </c>
      <c r="P189">
        <v>1.5</v>
      </c>
      <c r="Q189" t="s">
        <v>2154</v>
      </c>
      <c r="R189" t="s">
        <v>1457</v>
      </c>
      <c r="S189" t="s">
        <v>2386</v>
      </c>
      <c r="T189" t="str">
        <f t="shared" si="2"/>
        <v>AVRIL</v>
      </c>
      <c r="U189" t="s">
        <v>2386</v>
      </c>
    </row>
    <row r="190" spans="13:21">
      <c r="M190" t="s">
        <v>2387</v>
      </c>
      <c r="N190">
        <v>140</v>
      </c>
      <c r="O190">
        <v>1.5</v>
      </c>
      <c r="P190">
        <v>1.45</v>
      </c>
      <c r="Q190" t="s">
        <v>2388</v>
      </c>
      <c r="R190" t="s">
        <v>1457</v>
      </c>
      <c r="S190" t="s">
        <v>2387</v>
      </c>
      <c r="T190" t="str">
        <f t="shared" si="2"/>
        <v>MELON</v>
      </c>
      <c r="U190" t="s">
        <v>2387</v>
      </c>
    </row>
    <row r="191" spans="13:21">
      <c r="M191" t="s">
        <v>2389</v>
      </c>
      <c r="N191">
        <v>130</v>
      </c>
      <c r="O191">
        <v>1.6</v>
      </c>
      <c r="P191">
        <v>1.55</v>
      </c>
      <c r="Q191" t="s">
        <v>117</v>
      </c>
      <c r="R191" t="s">
        <v>1457</v>
      </c>
      <c r="S191" t="s">
        <v>2389</v>
      </c>
      <c r="T191" t="str">
        <f t="shared" si="2"/>
        <v>BROOKLYN</v>
      </c>
      <c r="U191" t="s">
        <v>2389</v>
      </c>
    </row>
    <row r="192" spans="13:21">
      <c r="M192" t="s">
        <v>1281</v>
      </c>
      <c r="N192">
        <v>130</v>
      </c>
      <c r="O192">
        <v>1.61</v>
      </c>
      <c r="P192">
        <v>1.56</v>
      </c>
      <c r="Q192" t="s">
        <v>117</v>
      </c>
      <c r="R192" t="s">
        <v>1457</v>
      </c>
      <c r="S192" t="s">
        <v>1281</v>
      </c>
      <c r="T192" t="str">
        <f t="shared" si="2"/>
        <v>CAROLINA</v>
      </c>
      <c r="U192" t="s">
        <v>1281</v>
      </c>
    </row>
    <row r="193" spans="13:21">
      <c r="M193" t="s">
        <v>2390</v>
      </c>
      <c r="N193">
        <v>125</v>
      </c>
      <c r="O193">
        <v>1.51</v>
      </c>
      <c r="P193">
        <v>1.46</v>
      </c>
      <c r="Q193" t="s">
        <v>117</v>
      </c>
      <c r="R193" t="s">
        <v>1316</v>
      </c>
      <c r="S193" t="s">
        <v>2390</v>
      </c>
      <c r="T193" t="str">
        <f t="shared" si="2"/>
        <v>CALIFORNIA</v>
      </c>
      <c r="U193" t="s">
        <v>2390</v>
      </c>
    </row>
    <row r="194" spans="13:21">
      <c r="M194" t="s">
        <v>2391</v>
      </c>
      <c r="N194">
        <v>120</v>
      </c>
      <c r="O194">
        <v>1.7</v>
      </c>
      <c r="P194">
        <v>1.65</v>
      </c>
      <c r="Q194" t="s">
        <v>2257</v>
      </c>
      <c r="R194" t="s">
        <v>1457</v>
      </c>
      <c r="S194" t="s">
        <v>2391</v>
      </c>
      <c r="T194" t="str">
        <f t="shared" si="2"/>
        <v>DENVER</v>
      </c>
      <c r="U194" t="s">
        <v>2391</v>
      </c>
    </row>
    <row r="195" spans="13:21">
      <c r="M195" t="s">
        <v>2392</v>
      </c>
      <c r="N195">
        <v>120</v>
      </c>
      <c r="O195">
        <v>1.55</v>
      </c>
      <c r="P195">
        <v>1.5</v>
      </c>
      <c r="Q195" t="s">
        <v>117</v>
      </c>
      <c r="R195" t="s">
        <v>1457</v>
      </c>
      <c r="S195" t="s">
        <v>2392</v>
      </c>
      <c r="T195" t="str">
        <f t="shared" ref="T195:T204" si="3">M195&amp;""</f>
        <v>KAREN</v>
      </c>
      <c r="U195" t="s">
        <v>2392</v>
      </c>
    </row>
    <row r="196" spans="13:21">
      <c r="M196" t="s">
        <v>2393</v>
      </c>
      <c r="N196">
        <v>115</v>
      </c>
      <c r="O196">
        <v>1.45</v>
      </c>
      <c r="P196">
        <v>1.4</v>
      </c>
      <c r="Q196" t="s">
        <v>2303</v>
      </c>
      <c r="R196" t="s">
        <v>1316</v>
      </c>
      <c r="S196" t="s">
        <v>2393</v>
      </c>
      <c r="T196" t="str">
        <f t="shared" si="3"/>
        <v>POPELINA</v>
      </c>
      <c r="U196" t="s">
        <v>2393</v>
      </c>
    </row>
    <row r="197" spans="13:21">
      <c r="M197" t="s">
        <v>1392</v>
      </c>
      <c r="N197">
        <v>110</v>
      </c>
      <c r="O197">
        <v>1.55</v>
      </c>
      <c r="P197">
        <v>1.45</v>
      </c>
      <c r="Q197" t="s">
        <v>2154</v>
      </c>
      <c r="R197" t="s">
        <v>1316</v>
      </c>
      <c r="S197" t="s">
        <v>1392</v>
      </c>
      <c r="T197" t="str">
        <f t="shared" si="3"/>
        <v>ACTIVE</v>
      </c>
      <c r="U197" t="s">
        <v>1392</v>
      </c>
    </row>
    <row r="198" spans="13:21">
      <c r="M198" t="s">
        <v>2394</v>
      </c>
      <c r="N198">
        <v>105</v>
      </c>
      <c r="O198">
        <v>1.55</v>
      </c>
      <c r="P198">
        <v>1.5</v>
      </c>
      <c r="Q198" t="s">
        <v>2279</v>
      </c>
      <c r="R198" t="s">
        <v>1316</v>
      </c>
      <c r="S198" t="s">
        <v>2394</v>
      </c>
      <c r="T198" t="str">
        <f t="shared" si="3"/>
        <v>GUADALUPE</v>
      </c>
      <c r="U198" t="s">
        <v>2394</v>
      </c>
    </row>
    <row r="199" spans="13:21">
      <c r="M199" t="s">
        <v>2395</v>
      </c>
      <c r="N199">
        <v>95</v>
      </c>
      <c r="O199">
        <v>1.5</v>
      </c>
      <c r="P199">
        <v>1.45</v>
      </c>
      <c r="Q199" t="s">
        <v>117</v>
      </c>
      <c r="R199" t="s">
        <v>1316</v>
      </c>
      <c r="S199" t="s">
        <v>2395</v>
      </c>
      <c r="T199" t="str">
        <f t="shared" si="3"/>
        <v>HUNGRIA</v>
      </c>
      <c r="U199" t="s">
        <v>2395</v>
      </c>
    </row>
    <row r="200" spans="13:21">
      <c r="M200" t="s">
        <v>1665</v>
      </c>
      <c r="N200">
        <v>64</v>
      </c>
      <c r="O200">
        <v>1.5</v>
      </c>
      <c r="P200">
        <v>1.45</v>
      </c>
      <c r="Q200" t="s">
        <v>2281</v>
      </c>
      <c r="R200" t="s">
        <v>1457</v>
      </c>
      <c r="S200" t="s">
        <v>1665</v>
      </c>
      <c r="T200" t="str">
        <f t="shared" si="3"/>
        <v>ENTRETELA</v>
      </c>
      <c r="U200" t="s">
        <v>1665</v>
      </c>
    </row>
    <row r="201" spans="13:21">
      <c r="M201" t="s">
        <v>1856</v>
      </c>
      <c r="N201">
        <v>1.6</v>
      </c>
      <c r="O201">
        <v>1.75</v>
      </c>
      <c r="P201">
        <v>1.7</v>
      </c>
      <c r="Q201" t="s">
        <v>47</v>
      </c>
      <c r="R201" t="s">
        <v>1457</v>
      </c>
      <c r="S201" t="s">
        <v>1856</v>
      </c>
      <c r="T201" t="str">
        <f t="shared" si="3"/>
        <v>VERONA</v>
      </c>
      <c r="U201" t="s">
        <v>1856</v>
      </c>
    </row>
    <row r="202" spans="13:21">
      <c r="M202" t="s">
        <v>2396</v>
      </c>
      <c r="R202" t="s">
        <v>1316</v>
      </c>
      <c r="S202" t="s">
        <v>2396</v>
      </c>
      <c r="T202" t="str">
        <f t="shared" si="3"/>
        <v>SEDUNEON</v>
      </c>
      <c r="U202" t="s">
        <v>2396</v>
      </c>
    </row>
    <row r="203" spans="13:21">
      <c r="M203" t="s">
        <v>2397</v>
      </c>
      <c r="N203">
        <v>180</v>
      </c>
      <c r="O203">
        <v>1.6</v>
      </c>
      <c r="P203">
        <v>1.55</v>
      </c>
      <c r="Q203" t="s">
        <v>1505</v>
      </c>
      <c r="R203" t="s">
        <v>2324</v>
      </c>
      <c r="S203" t="s">
        <v>2397</v>
      </c>
      <c r="T203" t="str">
        <f t="shared" si="3"/>
        <v>ANDRES </v>
      </c>
      <c r="U203" t="s">
        <v>2397</v>
      </c>
    </row>
    <row r="204" spans="13:21">
      <c r="M204" t="s">
        <v>2398</v>
      </c>
      <c r="N204">
        <v>190</v>
      </c>
      <c r="O204">
        <v>1.7</v>
      </c>
      <c r="P204">
        <v>1.65</v>
      </c>
      <c r="Q204" t="s">
        <v>1590</v>
      </c>
      <c r="R204" t="s">
        <v>1457</v>
      </c>
      <c r="S204" t="s">
        <v>2398</v>
      </c>
      <c r="T204" t="str">
        <f t="shared" si="3"/>
        <v>PINA</v>
      </c>
      <c r="U204" t="s">
        <v>2398</v>
      </c>
    </row>
  </sheetData>
  <sortState xmlns:xlrd2="http://schemas.microsoft.com/office/spreadsheetml/2017/richdata2" ref="AB1:AC75">
    <sortCondition ref="AB1:AB75"/>
  </sortState>
  <conditionalFormatting sqref="AK1">
    <cfRule type="duplicateValues" dxfId="1443" priority="12"/>
  </conditionalFormatting>
  <conditionalFormatting sqref="AK1:AK2">
    <cfRule type="duplicateValues" dxfId="1442" priority="10"/>
    <cfRule type="duplicateValues" dxfId="1441" priority="11"/>
  </conditionalFormatting>
  <conditionalFormatting sqref="AK1:AK3">
    <cfRule type="duplicateValues" dxfId="1440" priority="1"/>
    <cfRule type="duplicateValues" dxfId="1439" priority="3"/>
    <cfRule type="duplicateValues" dxfId="1438" priority="5"/>
    <cfRule type="duplicateValues" dxfId="1437" priority="6"/>
    <cfRule type="duplicateValues" dxfId="1436" priority="7"/>
    <cfRule type="duplicateValues" dxfId="1435" priority="8"/>
    <cfRule type="duplicateValues" dxfId="1434" priority="9"/>
    <cfRule type="duplicateValues" dxfId="1433" priority="13"/>
    <cfRule type="duplicateValues" dxfId="1432" priority="14"/>
  </conditionalFormatting>
  <conditionalFormatting sqref="AK3">
    <cfRule type="duplicateValues" dxfId="1431" priority="2"/>
    <cfRule type="duplicateValues" dxfId="1430" priority="4"/>
  </conditionalFormatting>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5FDD6-F401-4546-BA6D-91B644A2169B}">
  <sheetPr codeName="Hoja46"/>
  <dimension ref="A1:AK401"/>
  <sheetViews>
    <sheetView topLeftCell="AD1" workbookViewId="0">
      <selection activeCell="AH7" sqref="AH7"/>
    </sheetView>
  </sheetViews>
  <sheetFormatPr baseColWidth="10" defaultColWidth="11.42578125" defaultRowHeight="15"/>
  <cols>
    <col min="1" max="1" width="7.42578125" bestFit="1" customWidth="1"/>
    <col min="2" max="2" width="6.42578125" bestFit="1" customWidth="1"/>
    <col min="3" max="3" width="22.7109375" customWidth="1"/>
    <col min="4" max="4" width="15.85546875" customWidth="1"/>
    <col min="5" max="5" width="10.85546875" customWidth="1"/>
    <col min="6" max="6" width="48.85546875" customWidth="1"/>
    <col min="7" max="7" width="7" bestFit="1" customWidth="1"/>
    <col min="10" max="10" width="16.28515625" bestFit="1" customWidth="1"/>
    <col min="11" max="11" width="5.42578125" bestFit="1" customWidth="1"/>
    <col min="15" max="15" width="15.140625" bestFit="1" customWidth="1"/>
    <col min="16" max="17" width="16.28515625" bestFit="1" customWidth="1"/>
    <col min="18" max="18" width="5.42578125" bestFit="1" customWidth="1"/>
    <col min="33" max="33" width="14.85546875" customWidth="1"/>
    <col min="34" max="34" width="15.7109375" customWidth="1"/>
    <col min="35" max="35" width="7.5703125" customWidth="1"/>
    <col min="36" max="36" width="10.42578125" customWidth="1"/>
    <col min="37" max="37" width="25" customWidth="1"/>
  </cols>
  <sheetData>
    <row r="1" spans="1:37" ht="24.75" customHeight="1">
      <c r="A1" s="238" t="s">
        <v>2399</v>
      </c>
      <c r="B1" s="238" t="s">
        <v>1246</v>
      </c>
      <c r="C1" s="238" t="s">
        <v>2400</v>
      </c>
      <c r="D1" s="238" t="s">
        <v>2401</v>
      </c>
      <c r="E1" s="238" t="s">
        <v>1250</v>
      </c>
      <c r="F1" s="238" t="s">
        <v>2402</v>
      </c>
      <c r="G1" s="238" t="s">
        <v>2403</v>
      </c>
      <c r="I1" s="238" t="s">
        <v>3812</v>
      </c>
      <c r="O1" s="238" t="s">
        <v>3815</v>
      </c>
    </row>
    <row r="2" spans="1:37">
      <c r="A2" s="553">
        <v>1</v>
      </c>
      <c r="B2" s="554">
        <v>1</v>
      </c>
      <c r="C2" s="212">
        <f>+'BT1'!AN1</f>
        <v>0</v>
      </c>
      <c r="D2" s="212" t="str">
        <f>'BT1'!D3&amp;" "&amp;'BT1'!H3&amp;" "&amp;'BT1'!AN1</f>
        <v xml:space="preserve">  </v>
      </c>
      <c r="E2" s="555">
        <f>+'$1'!C10</f>
        <v>0</v>
      </c>
      <c r="F2" s="212">
        <f>+'$1'!D10</f>
        <v>0</v>
      </c>
      <c r="G2" s="556">
        <f>+'$1'!J10</f>
        <v>0</v>
      </c>
      <c r="I2" s="563" t="s">
        <v>3811</v>
      </c>
      <c r="O2" s="563" t="s">
        <v>3811</v>
      </c>
      <c r="AG2" s="571" t="s">
        <v>4049</v>
      </c>
      <c r="AH2" s="572" t="s">
        <v>4050</v>
      </c>
      <c r="AI2" s="572" t="s">
        <v>4045</v>
      </c>
      <c r="AJ2" s="572" t="s">
        <v>4046</v>
      </c>
      <c r="AK2" s="573" t="s">
        <v>4055</v>
      </c>
    </row>
    <row r="3" spans="1:37">
      <c r="A3" s="557">
        <v>1</v>
      </c>
      <c r="B3">
        <v>2</v>
      </c>
      <c r="C3">
        <f>+C2</f>
        <v>0</v>
      </c>
      <c r="D3" t="str">
        <f>+D2</f>
        <v xml:space="preserve">  </v>
      </c>
      <c r="E3" s="242">
        <f>+'$1'!C11</f>
        <v>0</v>
      </c>
      <c r="F3">
        <f>+'$1'!D11</f>
        <v>0</v>
      </c>
      <c r="G3" s="558">
        <f>+'$1'!J11</f>
        <v>0</v>
      </c>
      <c r="I3" s="563" t="s">
        <v>1250</v>
      </c>
      <c r="J3" s="563" t="s">
        <v>2402</v>
      </c>
      <c r="K3" t="s">
        <v>3813</v>
      </c>
      <c r="O3" s="563" t="s">
        <v>2401</v>
      </c>
      <c r="P3" s="563" t="s">
        <v>1250</v>
      </c>
      <c r="Q3" s="563" t="s">
        <v>2402</v>
      </c>
      <c r="R3" t="s">
        <v>3813</v>
      </c>
      <c r="AG3" s="569" t="s">
        <v>4047</v>
      </c>
      <c r="AH3" s="568" t="s">
        <v>4048</v>
      </c>
      <c r="AI3" s="568">
        <v>3900</v>
      </c>
      <c r="AJ3" s="575">
        <v>0.1176</v>
      </c>
      <c r="AK3" s="570">
        <v>3.85</v>
      </c>
    </row>
    <row r="4" spans="1:37">
      <c r="A4" s="557">
        <v>1</v>
      </c>
      <c r="B4">
        <v>3</v>
      </c>
      <c r="C4">
        <f t="shared" ref="C4:D21" si="0">+C3</f>
        <v>0</v>
      </c>
      <c r="D4" t="str">
        <f t="shared" si="0"/>
        <v xml:space="preserve">  </v>
      </c>
      <c r="E4" s="242">
        <f>+'$1'!C12</f>
        <v>0</v>
      </c>
      <c r="F4">
        <f>+'$1'!D12</f>
        <v>0</v>
      </c>
      <c r="G4" s="558">
        <f>+'$1'!J12</f>
        <v>0</v>
      </c>
      <c r="I4" s="242">
        <v>0</v>
      </c>
      <c r="J4">
        <v>0</v>
      </c>
      <c r="K4">
        <v>0</v>
      </c>
      <c r="O4" t="s">
        <v>3816</v>
      </c>
      <c r="P4" s="242">
        <v>0</v>
      </c>
      <c r="Q4">
        <v>0</v>
      </c>
      <c r="R4">
        <v>0</v>
      </c>
      <c r="AG4" s="569" t="s">
        <v>4047</v>
      </c>
      <c r="AH4" s="568" t="s">
        <v>4052</v>
      </c>
      <c r="AI4" s="568">
        <v>3900</v>
      </c>
      <c r="AJ4" s="575">
        <v>0.1636</v>
      </c>
      <c r="AK4" s="570">
        <v>1</v>
      </c>
    </row>
    <row r="5" spans="1:37">
      <c r="A5" s="557">
        <v>1</v>
      </c>
      <c r="B5">
        <v>4</v>
      </c>
      <c r="C5">
        <f t="shared" si="0"/>
        <v>0</v>
      </c>
      <c r="D5" t="str">
        <f t="shared" si="0"/>
        <v xml:space="preserve">  </v>
      </c>
      <c r="E5" s="242">
        <f>+'$1'!C13</f>
        <v>0</v>
      </c>
      <c r="F5">
        <f>+'$1'!D13</f>
        <v>0</v>
      </c>
      <c r="G5" s="558">
        <f>+'$1'!J13</f>
        <v>0</v>
      </c>
      <c r="I5" s="242" t="s">
        <v>3814</v>
      </c>
      <c r="K5">
        <v>0</v>
      </c>
      <c r="P5" s="242" t="s">
        <v>3814</v>
      </c>
      <c r="R5">
        <v>0</v>
      </c>
      <c r="AG5" s="569" t="s">
        <v>4047</v>
      </c>
      <c r="AH5" s="568" t="s">
        <v>4053</v>
      </c>
      <c r="AI5" s="568">
        <v>3900</v>
      </c>
      <c r="AJ5" s="575">
        <v>0.42520000000000002</v>
      </c>
      <c r="AK5" s="570">
        <v>14</v>
      </c>
    </row>
    <row r="6" spans="1:37">
      <c r="A6" s="557">
        <v>1</v>
      </c>
      <c r="B6">
        <v>5</v>
      </c>
      <c r="C6">
        <f t="shared" si="0"/>
        <v>0</v>
      </c>
      <c r="D6" t="str">
        <f t="shared" si="0"/>
        <v xml:space="preserve">  </v>
      </c>
      <c r="E6" s="242">
        <f>+'$1'!C14</f>
        <v>0</v>
      </c>
      <c r="F6">
        <f>+'$1'!D14</f>
        <v>0</v>
      </c>
      <c r="G6" s="558">
        <f>+'$1'!J14</f>
        <v>0</v>
      </c>
      <c r="I6" s="242" t="s">
        <v>4030</v>
      </c>
      <c r="J6" t="s">
        <v>4030</v>
      </c>
      <c r="O6" t="s">
        <v>3817</v>
      </c>
      <c r="R6">
        <v>0</v>
      </c>
      <c r="AG6" s="567" t="s">
        <v>4047</v>
      </c>
      <c r="AH6" s="574" t="s">
        <v>4051</v>
      </c>
      <c r="AI6" s="574">
        <v>3900</v>
      </c>
      <c r="AJ6" s="576">
        <v>0.28999999999999998</v>
      </c>
      <c r="AK6" s="566">
        <v>7.77</v>
      </c>
    </row>
    <row r="7" spans="1:37">
      <c r="A7" s="557">
        <v>1</v>
      </c>
      <c r="B7">
        <v>6</v>
      </c>
      <c r="C7">
        <f t="shared" si="0"/>
        <v>0</v>
      </c>
      <c r="D7" t="str">
        <f t="shared" si="0"/>
        <v xml:space="preserve">  </v>
      </c>
      <c r="E7" s="242">
        <f>+'$1'!C15</f>
        <v>0</v>
      </c>
      <c r="F7">
        <f>+'$1'!D15</f>
        <v>0</v>
      </c>
      <c r="G7" s="558">
        <f>+'$1'!J15</f>
        <v>0</v>
      </c>
      <c r="I7" s="242" t="s">
        <v>4031</v>
      </c>
      <c r="O7" t="s">
        <v>4030</v>
      </c>
      <c r="P7" s="242" t="s">
        <v>4030</v>
      </c>
      <c r="Q7" t="s">
        <v>4030</v>
      </c>
      <c r="AG7" s="569" t="s">
        <v>4047</v>
      </c>
      <c r="AH7" s="568" t="s">
        <v>4054</v>
      </c>
      <c r="AI7" s="568">
        <v>3900</v>
      </c>
      <c r="AJ7" s="575">
        <v>0.41089999999999999</v>
      </c>
      <c r="AK7" s="570">
        <v>65</v>
      </c>
    </row>
    <row r="8" spans="1:37">
      <c r="A8" s="557">
        <v>1</v>
      </c>
      <c r="B8">
        <v>7</v>
      </c>
      <c r="C8">
        <f t="shared" si="0"/>
        <v>0</v>
      </c>
      <c r="D8" t="str">
        <f t="shared" si="0"/>
        <v xml:space="preserve">  </v>
      </c>
      <c r="E8" s="242">
        <f>+'$1'!C16</f>
        <v>0</v>
      </c>
      <c r="F8">
        <f>+'$1'!D16</f>
        <v>0</v>
      </c>
      <c r="G8" s="558">
        <f>+'$1'!J16</f>
        <v>0</v>
      </c>
      <c r="I8" s="242" t="s">
        <v>3810</v>
      </c>
      <c r="K8">
        <v>0</v>
      </c>
      <c r="P8" s="242" t="s">
        <v>4031</v>
      </c>
      <c r="AG8" s="567" t="s">
        <v>4047</v>
      </c>
      <c r="AH8" s="574" t="s">
        <v>4047</v>
      </c>
      <c r="AI8" s="574">
        <v>1</v>
      </c>
      <c r="AJ8" s="574">
        <v>1</v>
      </c>
      <c r="AK8" s="566">
        <v>1</v>
      </c>
    </row>
    <row r="9" spans="1:37">
      <c r="A9" s="557">
        <v>1</v>
      </c>
      <c r="B9">
        <v>8</v>
      </c>
      <c r="C9">
        <f t="shared" si="0"/>
        <v>0</v>
      </c>
      <c r="D9" t="str">
        <f t="shared" si="0"/>
        <v xml:space="preserve">  </v>
      </c>
      <c r="E9" s="242">
        <f>+'$1'!C17</f>
        <v>0</v>
      </c>
      <c r="F9">
        <f>+'$1'!D17</f>
        <v>0</v>
      </c>
      <c r="G9" s="558">
        <f>+'$1'!J17</f>
        <v>0</v>
      </c>
      <c r="O9" t="s">
        <v>4031</v>
      </c>
    </row>
    <row r="10" spans="1:37">
      <c r="A10" s="557">
        <v>1</v>
      </c>
      <c r="B10">
        <v>9</v>
      </c>
      <c r="C10">
        <f t="shared" si="0"/>
        <v>0</v>
      </c>
      <c r="D10" t="str">
        <f t="shared" si="0"/>
        <v xml:space="preserve">  </v>
      </c>
      <c r="E10" s="242">
        <f>+'$1'!C18</f>
        <v>0</v>
      </c>
      <c r="F10">
        <f>+'$1'!D18</f>
        <v>0</v>
      </c>
      <c r="G10" s="558">
        <f>+'$1'!J18</f>
        <v>0</v>
      </c>
      <c r="O10" t="s">
        <v>3810</v>
      </c>
      <c r="R10">
        <v>0</v>
      </c>
    </row>
    <row r="11" spans="1:37">
      <c r="A11" s="557">
        <v>1</v>
      </c>
      <c r="B11">
        <v>10</v>
      </c>
      <c r="C11">
        <f t="shared" si="0"/>
        <v>0</v>
      </c>
      <c r="D11" t="str">
        <f t="shared" si="0"/>
        <v xml:space="preserve">  </v>
      </c>
      <c r="E11" s="242">
        <f>+'$1'!C19</f>
        <v>0</v>
      </c>
      <c r="F11">
        <f>+'$1'!D19</f>
        <v>0</v>
      </c>
      <c r="G11" s="558">
        <f>+'$1'!J19</f>
        <v>0</v>
      </c>
    </row>
    <row r="12" spans="1:37">
      <c r="A12" s="557">
        <v>1</v>
      </c>
      <c r="B12">
        <v>11</v>
      </c>
      <c r="C12">
        <f t="shared" si="0"/>
        <v>0</v>
      </c>
      <c r="D12" t="str">
        <f t="shared" si="0"/>
        <v xml:space="preserve">  </v>
      </c>
      <c r="E12" s="242">
        <f>+'$1'!C20</f>
        <v>0</v>
      </c>
      <c r="F12">
        <f>+'$1'!D20</f>
        <v>0</v>
      </c>
      <c r="G12" s="558">
        <f>+'$1'!J20</f>
        <v>0</v>
      </c>
    </row>
    <row r="13" spans="1:37">
      <c r="A13" s="557">
        <v>1</v>
      </c>
      <c r="B13">
        <v>12</v>
      </c>
      <c r="C13">
        <f t="shared" si="0"/>
        <v>0</v>
      </c>
      <c r="D13" t="str">
        <f t="shared" si="0"/>
        <v xml:space="preserve">  </v>
      </c>
      <c r="E13" s="242">
        <f>+'$1'!C21</f>
        <v>0</v>
      </c>
      <c r="F13">
        <f>+'$1'!D21</f>
        <v>0</v>
      </c>
      <c r="G13" s="558">
        <f>+'$1'!J21</f>
        <v>0</v>
      </c>
    </row>
    <row r="14" spans="1:37">
      <c r="A14" s="557">
        <v>1</v>
      </c>
      <c r="B14">
        <v>13</v>
      </c>
      <c r="C14">
        <f t="shared" si="0"/>
        <v>0</v>
      </c>
      <c r="D14" t="str">
        <f t="shared" si="0"/>
        <v xml:space="preserve">  </v>
      </c>
      <c r="E14" s="242">
        <f>+'$1'!C22</f>
        <v>0</v>
      </c>
      <c r="F14">
        <f>+'$1'!D22</f>
        <v>0</v>
      </c>
      <c r="G14" s="558">
        <f>+'$1'!J22</f>
        <v>0</v>
      </c>
    </row>
    <row r="15" spans="1:37">
      <c r="A15" s="557">
        <v>1</v>
      </c>
      <c r="B15">
        <v>14</v>
      </c>
      <c r="C15">
        <f t="shared" si="0"/>
        <v>0</v>
      </c>
      <c r="D15" t="str">
        <f t="shared" si="0"/>
        <v xml:space="preserve">  </v>
      </c>
      <c r="E15" s="242">
        <f>+'$1'!C23</f>
        <v>0</v>
      </c>
      <c r="F15">
        <f>+'$1'!D23</f>
        <v>0</v>
      </c>
      <c r="G15" s="558">
        <f>+'$1'!J23</f>
        <v>0</v>
      </c>
    </row>
    <row r="16" spans="1:37">
      <c r="A16" s="557">
        <v>1</v>
      </c>
      <c r="B16">
        <v>15</v>
      </c>
      <c r="C16">
        <f t="shared" si="0"/>
        <v>0</v>
      </c>
      <c r="D16" t="str">
        <f t="shared" si="0"/>
        <v xml:space="preserve">  </v>
      </c>
      <c r="E16" s="242">
        <f>+'$1'!C24</f>
        <v>0</v>
      </c>
      <c r="F16">
        <f>+'$1'!D24</f>
        <v>0</v>
      </c>
      <c r="G16" s="558">
        <f>+'$1'!J24</f>
        <v>0</v>
      </c>
    </row>
    <row r="17" spans="1:7">
      <c r="A17" s="557">
        <v>1</v>
      </c>
      <c r="B17">
        <v>16</v>
      </c>
      <c r="C17">
        <f t="shared" si="0"/>
        <v>0</v>
      </c>
      <c r="D17" t="str">
        <f t="shared" si="0"/>
        <v xml:space="preserve">  </v>
      </c>
      <c r="E17" s="242">
        <f>+'$1'!C25</f>
        <v>0</v>
      </c>
      <c r="F17">
        <f>+'$1'!D25</f>
        <v>0</v>
      </c>
      <c r="G17" s="558">
        <f>+'$1'!J25</f>
        <v>0</v>
      </c>
    </row>
    <row r="18" spans="1:7">
      <c r="A18" s="557">
        <v>1</v>
      </c>
      <c r="B18">
        <v>17</v>
      </c>
      <c r="C18">
        <f t="shared" si="0"/>
        <v>0</v>
      </c>
      <c r="D18" t="str">
        <f>+D17</f>
        <v xml:space="preserve">  </v>
      </c>
      <c r="E18" s="242">
        <f>+'$1'!C26</f>
        <v>0</v>
      </c>
      <c r="F18">
        <f>+'$1'!D26</f>
        <v>0</v>
      </c>
      <c r="G18" s="558">
        <f>+'$1'!J26</f>
        <v>0</v>
      </c>
    </row>
    <row r="19" spans="1:7">
      <c r="A19" s="557">
        <v>1</v>
      </c>
      <c r="B19">
        <v>18</v>
      </c>
      <c r="C19">
        <f t="shared" si="0"/>
        <v>0</v>
      </c>
      <c r="D19" t="str">
        <f t="shared" ref="D19" si="1">+D18</f>
        <v xml:space="preserve">  </v>
      </c>
      <c r="E19" s="242">
        <f>+'$1'!C27</f>
        <v>0</v>
      </c>
      <c r="F19">
        <f>+'$1'!D27</f>
        <v>0</v>
      </c>
      <c r="G19" s="558">
        <f>+'$1'!J27</f>
        <v>0</v>
      </c>
    </row>
    <row r="20" spans="1:7">
      <c r="A20" s="557">
        <v>1</v>
      </c>
      <c r="B20">
        <v>19</v>
      </c>
      <c r="C20">
        <f t="shared" si="0"/>
        <v>0</v>
      </c>
      <c r="D20" t="str">
        <f t="shared" ref="D20" si="2">+D19</f>
        <v xml:space="preserve">  </v>
      </c>
      <c r="E20" s="242">
        <f>+'$1'!C28</f>
        <v>0</v>
      </c>
      <c r="F20">
        <f>+'$1'!D28</f>
        <v>0</v>
      </c>
      <c r="G20" s="558">
        <f>+'$1'!J28</f>
        <v>0</v>
      </c>
    </row>
    <row r="21" spans="1:7">
      <c r="A21" s="559">
        <v>1</v>
      </c>
      <c r="B21" s="560">
        <v>20</v>
      </c>
      <c r="C21" s="560">
        <f t="shared" si="0"/>
        <v>0</v>
      </c>
      <c r="D21" s="560" t="str">
        <f t="shared" ref="D21" si="3">+D20</f>
        <v xml:space="preserve">  </v>
      </c>
      <c r="E21" s="561">
        <f>+'$1'!C29</f>
        <v>0</v>
      </c>
      <c r="F21" s="560">
        <f>+'$1'!D29</f>
        <v>0</v>
      </c>
      <c r="G21" s="562">
        <f>+'$1'!J29</f>
        <v>0</v>
      </c>
    </row>
    <row r="22" spans="1:7">
      <c r="A22" s="553">
        <v>2</v>
      </c>
      <c r="B22" s="554">
        <v>1</v>
      </c>
      <c r="C22" s="212">
        <f>+'BT2'!AN1</f>
        <v>0</v>
      </c>
      <c r="D22" s="212" t="str">
        <f>'BT2'!D3&amp;" "&amp;'BT2'!H3&amp;" "&amp;'BT2'!AN1</f>
        <v xml:space="preserve">  </v>
      </c>
      <c r="E22" s="555">
        <f>+'$2'!C10</f>
        <v>0</v>
      </c>
      <c r="F22" s="212">
        <f>+'$2'!D10</f>
        <v>0</v>
      </c>
      <c r="G22" s="556">
        <f>+'$2'!J10</f>
        <v>0</v>
      </c>
    </row>
    <row r="23" spans="1:7">
      <c r="A23" s="557">
        <v>2</v>
      </c>
      <c r="B23">
        <v>2</v>
      </c>
      <c r="C23">
        <f t="shared" ref="C23:C41" si="4">+C22</f>
        <v>0</v>
      </c>
      <c r="D23" t="str">
        <f t="shared" ref="D23:D41" si="5">+D22</f>
        <v xml:space="preserve">  </v>
      </c>
      <c r="E23" s="242">
        <f>+'$2'!C11</f>
        <v>0</v>
      </c>
      <c r="F23">
        <f>+'$2'!D11</f>
        <v>0</v>
      </c>
      <c r="G23" s="558">
        <f>+'$2'!J11</f>
        <v>0</v>
      </c>
    </row>
    <row r="24" spans="1:7">
      <c r="A24" s="557">
        <v>2</v>
      </c>
      <c r="B24">
        <v>3</v>
      </c>
      <c r="C24">
        <f t="shared" si="4"/>
        <v>0</v>
      </c>
      <c r="D24" t="str">
        <f t="shared" si="5"/>
        <v xml:space="preserve">  </v>
      </c>
      <c r="E24" s="242">
        <f>+'$2'!C12</f>
        <v>0</v>
      </c>
      <c r="F24">
        <f>+'$2'!D12</f>
        <v>0</v>
      </c>
      <c r="G24" s="558">
        <f>+'$2'!J12</f>
        <v>0</v>
      </c>
    </row>
    <row r="25" spans="1:7">
      <c r="A25" s="557">
        <v>2</v>
      </c>
      <c r="B25">
        <v>4</v>
      </c>
      <c r="C25">
        <f t="shared" si="4"/>
        <v>0</v>
      </c>
      <c r="D25" t="str">
        <f t="shared" si="5"/>
        <v xml:space="preserve">  </v>
      </c>
      <c r="E25" s="242">
        <f>+'$2'!C13</f>
        <v>0</v>
      </c>
      <c r="F25">
        <f>+'$2'!D13</f>
        <v>0</v>
      </c>
      <c r="G25" s="558">
        <f>+'$2'!J13</f>
        <v>0</v>
      </c>
    </row>
    <row r="26" spans="1:7">
      <c r="A26" s="557">
        <v>2</v>
      </c>
      <c r="B26">
        <v>5</v>
      </c>
      <c r="C26">
        <f t="shared" si="4"/>
        <v>0</v>
      </c>
      <c r="D26" t="str">
        <f t="shared" si="5"/>
        <v xml:space="preserve">  </v>
      </c>
      <c r="E26" s="242">
        <f>+'$2'!C14</f>
        <v>0</v>
      </c>
      <c r="F26">
        <f>+'$2'!D14</f>
        <v>0</v>
      </c>
      <c r="G26" s="558">
        <f>+'$2'!J14</f>
        <v>0</v>
      </c>
    </row>
    <row r="27" spans="1:7">
      <c r="A27" s="557">
        <v>2</v>
      </c>
      <c r="B27">
        <v>6</v>
      </c>
      <c r="C27">
        <f t="shared" si="4"/>
        <v>0</v>
      </c>
      <c r="D27" t="str">
        <f t="shared" si="5"/>
        <v xml:space="preserve">  </v>
      </c>
      <c r="E27" s="242">
        <f>+'$2'!C15</f>
        <v>0</v>
      </c>
      <c r="F27">
        <f>+'$2'!D15</f>
        <v>0</v>
      </c>
      <c r="G27" s="558">
        <f>+'$2'!J15</f>
        <v>0</v>
      </c>
    </row>
    <row r="28" spans="1:7">
      <c r="A28" s="557">
        <v>2</v>
      </c>
      <c r="B28">
        <v>7</v>
      </c>
      <c r="C28">
        <f t="shared" si="4"/>
        <v>0</v>
      </c>
      <c r="D28" t="str">
        <f t="shared" si="5"/>
        <v xml:space="preserve">  </v>
      </c>
      <c r="E28" s="242">
        <f>+'$2'!C16</f>
        <v>0</v>
      </c>
      <c r="F28">
        <f>+'$2'!D16</f>
        <v>0</v>
      </c>
      <c r="G28" s="558">
        <f>+'$2'!J16</f>
        <v>0</v>
      </c>
    </row>
    <row r="29" spans="1:7">
      <c r="A29" s="557">
        <v>2</v>
      </c>
      <c r="B29">
        <v>8</v>
      </c>
      <c r="C29">
        <f t="shared" si="4"/>
        <v>0</v>
      </c>
      <c r="D29" t="str">
        <f t="shared" si="5"/>
        <v xml:space="preserve">  </v>
      </c>
      <c r="E29" s="242">
        <f>+'$2'!C17</f>
        <v>0</v>
      </c>
      <c r="F29">
        <f>+'$2'!D17</f>
        <v>0</v>
      </c>
      <c r="G29" s="558">
        <f>+'$2'!J17</f>
        <v>0</v>
      </c>
    </row>
    <row r="30" spans="1:7">
      <c r="A30" s="557">
        <v>2</v>
      </c>
      <c r="B30">
        <v>9</v>
      </c>
      <c r="C30">
        <f t="shared" si="4"/>
        <v>0</v>
      </c>
      <c r="D30" t="str">
        <f t="shared" si="5"/>
        <v xml:space="preserve">  </v>
      </c>
      <c r="E30" s="242">
        <f>+'$2'!C18</f>
        <v>0</v>
      </c>
      <c r="F30">
        <f>+'$2'!D18</f>
        <v>0</v>
      </c>
      <c r="G30" s="558">
        <f>+'$2'!J18</f>
        <v>0</v>
      </c>
    </row>
    <row r="31" spans="1:7">
      <c r="A31" s="557">
        <v>2</v>
      </c>
      <c r="B31">
        <v>10</v>
      </c>
      <c r="C31">
        <f t="shared" si="4"/>
        <v>0</v>
      </c>
      <c r="D31" t="str">
        <f t="shared" si="5"/>
        <v xml:space="preserve">  </v>
      </c>
      <c r="E31" s="242">
        <f>+'$2'!C19</f>
        <v>0</v>
      </c>
      <c r="F31">
        <f>+'$2'!D19</f>
        <v>0</v>
      </c>
      <c r="G31" s="558">
        <f>+'$2'!J19</f>
        <v>0</v>
      </c>
    </row>
    <row r="32" spans="1:7">
      <c r="A32" s="557">
        <v>2</v>
      </c>
      <c r="B32">
        <v>11</v>
      </c>
      <c r="C32">
        <f t="shared" si="4"/>
        <v>0</v>
      </c>
      <c r="D32" t="str">
        <f t="shared" si="5"/>
        <v xml:space="preserve">  </v>
      </c>
      <c r="E32" s="242">
        <f>+'$2'!C20</f>
        <v>0</v>
      </c>
      <c r="F32">
        <f>+'$2'!D20</f>
        <v>0</v>
      </c>
      <c r="G32" s="558">
        <f>+'$2'!J20</f>
        <v>0</v>
      </c>
    </row>
    <row r="33" spans="1:7">
      <c r="A33" s="557">
        <v>2</v>
      </c>
      <c r="B33">
        <v>12</v>
      </c>
      <c r="C33">
        <f t="shared" si="4"/>
        <v>0</v>
      </c>
      <c r="D33" t="str">
        <f t="shared" si="5"/>
        <v xml:space="preserve">  </v>
      </c>
      <c r="E33" s="242">
        <f>+'$2'!C21</f>
        <v>0</v>
      </c>
      <c r="F33">
        <f>+'$2'!D21</f>
        <v>0</v>
      </c>
      <c r="G33" s="558">
        <f>+'$2'!J21</f>
        <v>0</v>
      </c>
    </row>
    <row r="34" spans="1:7">
      <c r="A34" s="557">
        <v>2</v>
      </c>
      <c r="B34">
        <v>13</v>
      </c>
      <c r="C34">
        <f t="shared" si="4"/>
        <v>0</v>
      </c>
      <c r="D34" t="str">
        <f t="shared" si="5"/>
        <v xml:space="preserve">  </v>
      </c>
      <c r="E34" s="242">
        <f>+'$2'!C22</f>
        <v>0</v>
      </c>
      <c r="F34">
        <f>+'$2'!D22</f>
        <v>0</v>
      </c>
      <c r="G34" s="558">
        <f>+'$2'!J22</f>
        <v>0</v>
      </c>
    </row>
    <row r="35" spans="1:7">
      <c r="A35" s="557">
        <v>2</v>
      </c>
      <c r="B35">
        <v>14</v>
      </c>
      <c r="C35">
        <f t="shared" si="4"/>
        <v>0</v>
      </c>
      <c r="D35" t="str">
        <f t="shared" si="5"/>
        <v xml:space="preserve">  </v>
      </c>
      <c r="E35" s="242">
        <f>+'$2'!C23</f>
        <v>0</v>
      </c>
      <c r="F35">
        <f>+'$2'!D23</f>
        <v>0</v>
      </c>
      <c r="G35" s="558">
        <f>+'$2'!J23</f>
        <v>0</v>
      </c>
    </row>
    <row r="36" spans="1:7">
      <c r="A36" s="557">
        <v>2</v>
      </c>
      <c r="B36">
        <v>15</v>
      </c>
      <c r="C36">
        <f t="shared" si="4"/>
        <v>0</v>
      </c>
      <c r="D36" t="str">
        <f t="shared" si="5"/>
        <v xml:space="preserve">  </v>
      </c>
      <c r="E36" s="242">
        <f>+'$2'!C24</f>
        <v>0</v>
      </c>
      <c r="F36">
        <f>+'$2'!D24</f>
        <v>0</v>
      </c>
      <c r="G36" s="558">
        <f>+'$2'!J24</f>
        <v>0</v>
      </c>
    </row>
    <row r="37" spans="1:7">
      <c r="A37" s="557">
        <v>2</v>
      </c>
      <c r="B37">
        <v>16</v>
      </c>
      <c r="C37">
        <f t="shared" si="4"/>
        <v>0</v>
      </c>
      <c r="D37" t="str">
        <f t="shared" si="5"/>
        <v xml:space="preserve">  </v>
      </c>
      <c r="E37" s="242">
        <f>+'$2'!C25</f>
        <v>0</v>
      </c>
      <c r="F37">
        <f>+'$2'!D25</f>
        <v>0</v>
      </c>
      <c r="G37" s="558">
        <f>+'$2'!J25</f>
        <v>0</v>
      </c>
    </row>
    <row r="38" spans="1:7">
      <c r="A38" s="557">
        <v>2</v>
      </c>
      <c r="B38">
        <v>17</v>
      </c>
      <c r="C38">
        <f t="shared" si="4"/>
        <v>0</v>
      </c>
      <c r="D38" t="str">
        <f t="shared" si="5"/>
        <v xml:space="preserve">  </v>
      </c>
      <c r="E38" s="242">
        <f>+'$2'!C26</f>
        <v>0</v>
      </c>
      <c r="F38">
        <f>+'$2'!D26</f>
        <v>0</v>
      </c>
      <c r="G38" s="558">
        <f>+'$2'!J26</f>
        <v>0</v>
      </c>
    </row>
    <row r="39" spans="1:7">
      <c r="A39" s="557">
        <v>2</v>
      </c>
      <c r="B39">
        <v>18</v>
      </c>
      <c r="C39">
        <f t="shared" si="4"/>
        <v>0</v>
      </c>
      <c r="D39" t="str">
        <f t="shared" si="5"/>
        <v xml:space="preserve">  </v>
      </c>
      <c r="E39" s="242">
        <f>+'$2'!C27</f>
        <v>0</v>
      </c>
      <c r="F39">
        <f>+'$2'!D27</f>
        <v>0</v>
      </c>
      <c r="G39" s="558">
        <f>+'$2'!J27</f>
        <v>0</v>
      </c>
    </row>
    <row r="40" spans="1:7">
      <c r="A40" s="557">
        <v>2</v>
      </c>
      <c r="B40">
        <v>19</v>
      </c>
      <c r="C40">
        <f t="shared" si="4"/>
        <v>0</v>
      </c>
      <c r="D40" t="str">
        <f t="shared" si="5"/>
        <v xml:space="preserve">  </v>
      </c>
      <c r="E40" s="242">
        <f>+'$2'!C28</f>
        <v>0</v>
      </c>
      <c r="F40">
        <f>+'$2'!D28</f>
        <v>0</v>
      </c>
      <c r="G40" s="558">
        <f>+'$2'!J28</f>
        <v>0</v>
      </c>
    </row>
    <row r="41" spans="1:7">
      <c r="A41" s="559">
        <v>2</v>
      </c>
      <c r="B41" s="560">
        <v>20</v>
      </c>
      <c r="C41" s="560">
        <f t="shared" si="4"/>
        <v>0</v>
      </c>
      <c r="D41" s="560" t="str">
        <f t="shared" si="5"/>
        <v xml:space="preserve">  </v>
      </c>
      <c r="E41" s="561">
        <f>+'$2'!C29</f>
        <v>0</v>
      </c>
      <c r="F41" s="560">
        <f>+'$2'!D29</f>
        <v>0</v>
      </c>
      <c r="G41" s="562">
        <f>+'$2'!J29</f>
        <v>0</v>
      </c>
    </row>
    <row r="42" spans="1:7">
      <c r="A42" s="553">
        <v>3</v>
      </c>
      <c r="B42" s="554">
        <v>1</v>
      </c>
      <c r="C42" s="212">
        <f>+'BT3'!AN1</f>
        <v>0</v>
      </c>
      <c r="D42" s="212" t="str">
        <f>'BT3'!D3&amp;" "&amp;'BT3'!H3&amp;" "&amp;'BT3'!AN1</f>
        <v xml:space="preserve">  </v>
      </c>
      <c r="E42" s="555">
        <f>+'$3'!C10</f>
        <v>0</v>
      </c>
      <c r="F42" s="212">
        <f>+'$3'!D10</f>
        <v>0</v>
      </c>
      <c r="G42" s="556">
        <f>+'$3'!J10</f>
        <v>0</v>
      </c>
    </row>
    <row r="43" spans="1:7">
      <c r="A43" s="557">
        <v>3</v>
      </c>
      <c r="B43">
        <v>2</v>
      </c>
      <c r="C43">
        <f t="shared" ref="C43:C61" si="6">+C42</f>
        <v>0</v>
      </c>
      <c r="D43" t="str">
        <f t="shared" ref="D43:D61" si="7">+D42</f>
        <v xml:space="preserve">  </v>
      </c>
      <c r="E43" s="242">
        <f>+'$3'!C11</f>
        <v>0</v>
      </c>
      <c r="F43">
        <f>+'$3'!D11</f>
        <v>0</v>
      </c>
      <c r="G43" s="558">
        <f>+'$3'!J11</f>
        <v>0</v>
      </c>
    </row>
    <row r="44" spans="1:7">
      <c r="A44" s="557">
        <v>3</v>
      </c>
      <c r="B44">
        <v>3</v>
      </c>
      <c r="C44">
        <f t="shared" si="6"/>
        <v>0</v>
      </c>
      <c r="D44" t="str">
        <f t="shared" si="7"/>
        <v xml:space="preserve">  </v>
      </c>
      <c r="E44" s="242">
        <f>+'$3'!C12</f>
        <v>0</v>
      </c>
      <c r="F44">
        <f>+'$3'!D12</f>
        <v>0</v>
      </c>
      <c r="G44" s="558">
        <f>+'$3'!J12</f>
        <v>0</v>
      </c>
    </row>
    <row r="45" spans="1:7">
      <c r="A45" s="557">
        <v>3</v>
      </c>
      <c r="B45">
        <v>4</v>
      </c>
      <c r="C45">
        <f t="shared" si="6"/>
        <v>0</v>
      </c>
      <c r="D45" t="str">
        <f t="shared" si="7"/>
        <v xml:space="preserve">  </v>
      </c>
      <c r="E45" s="242">
        <f>+'$3'!C13</f>
        <v>0</v>
      </c>
      <c r="F45">
        <f>+'$3'!D13</f>
        <v>0</v>
      </c>
      <c r="G45" s="558">
        <f>+'$3'!J13</f>
        <v>0</v>
      </c>
    </row>
    <row r="46" spans="1:7">
      <c r="A46" s="557">
        <v>3</v>
      </c>
      <c r="B46">
        <v>5</v>
      </c>
      <c r="C46">
        <f t="shared" si="6"/>
        <v>0</v>
      </c>
      <c r="D46" t="str">
        <f t="shared" si="7"/>
        <v xml:space="preserve">  </v>
      </c>
      <c r="E46" s="242">
        <f>+'$3'!C14</f>
        <v>0</v>
      </c>
      <c r="F46">
        <f>+'$3'!D14</f>
        <v>0</v>
      </c>
      <c r="G46" s="558">
        <f>+'$3'!J14</f>
        <v>0</v>
      </c>
    </row>
    <row r="47" spans="1:7">
      <c r="A47" s="557">
        <v>3</v>
      </c>
      <c r="B47">
        <v>6</v>
      </c>
      <c r="C47">
        <f t="shared" si="6"/>
        <v>0</v>
      </c>
      <c r="D47" t="str">
        <f t="shared" si="7"/>
        <v xml:space="preserve">  </v>
      </c>
      <c r="E47" s="242">
        <f>+'$3'!C15</f>
        <v>0</v>
      </c>
      <c r="F47">
        <f>+'$3'!D15</f>
        <v>0</v>
      </c>
      <c r="G47" s="558">
        <f>+'$3'!J15</f>
        <v>0</v>
      </c>
    </row>
    <row r="48" spans="1:7">
      <c r="A48" s="557">
        <v>3</v>
      </c>
      <c r="B48">
        <v>7</v>
      </c>
      <c r="C48">
        <f t="shared" si="6"/>
        <v>0</v>
      </c>
      <c r="D48" t="str">
        <f t="shared" si="7"/>
        <v xml:space="preserve">  </v>
      </c>
      <c r="E48" s="242">
        <f>+'$3'!C16</f>
        <v>0</v>
      </c>
      <c r="F48">
        <f>+'$3'!D16</f>
        <v>0</v>
      </c>
      <c r="G48" s="558">
        <f>+'$3'!J16</f>
        <v>0</v>
      </c>
    </row>
    <row r="49" spans="1:7">
      <c r="A49" s="557">
        <v>3</v>
      </c>
      <c r="B49">
        <v>8</v>
      </c>
      <c r="C49">
        <f t="shared" si="6"/>
        <v>0</v>
      </c>
      <c r="D49" t="str">
        <f t="shared" si="7"/>
        <v xml:space="preserve">  </v>
      </c>
      <c r="E49" s="242">
        <f>+'$3'!C17</f>
        <v>0</v>
      </c>
      <c r="F49">
        <f>+'$3'!D17</f>
        <v>0</v>
      </c>
      <c r="G49" s="558">
        <f>+'$3'!J17</f>
        <v>0</v>
      </c>
    </row>
    <row r="50" spans="1:7">
      <c r="A50" s="557">
        <v>3</v>
      </c>
      <c r="B50">
        <v>9</v>
      </c>
      <c r="C50">
        <f t="shared" si="6"/>
        <v>0</v>
      </c>
      <c r="D50" t="str">
        <f t="shared" si="7"/>
        <v xml:space="preserve">  </v>
      </c>
      <c r="E50" s="242">
        <f>+'$3'!C18</f>
        <v>0</v>
      </c>
      <c r="F50">
        <f>+'$3'!D18</f>
        <v>0</v>
      </c>
      <c r="G50" s="558">
        <f>+'$3'!J18</f>
        <v>0</v>
      </c>
    </row>
    <row r="51" spans="1:7">
      <c r="A51" s="557">
        <v>3</v>
      </c>
      <c r="B51">
        <v>10</v>
      </c>
      <c r="C51">
        <f t="shared" si="6"/>
        <v>0</v>
      </c>
      <c r="D51" t="str">
        <f t="shared" si="7"/>
        <v xml:space="preserve">  </v>
      </c>
      <c r="E51" s="242">
        <f>+'$3'!C19</f>
        <v>0</v>
      </c>
      <c r="F51">
        <f>+'$3'!D19</f>
        <v>0</v>
      </c>
      <c r="G51" s="558">
        <f>+'$3'!J19</f>
        <v>0</v>
      </c>
    </row>
    <row r="52" spans="1:7">
      <c r="A52" s="557">
        <v>3</v>
      </c>
      <c r="B52">
        <v>11</v>
      </c>
      <c r="C52">
        <f t="shared" si="6"/>
        <v>0</v>
      </c>
      <c r="D52" t="str">
        <f t="shared" si="7"/>
        <v xml:space="preserve">  </v>
      </c>
      <c r="E52" s="242">
        <f>+'$3'!C20</f>
        <v>0</v>
      </c>
      <c r="F52">
        <f>+'$3'!D20</f>
        <v>0</v>
      </c>
      <c r="G52" s="558">
        <f>+'$3'!J20</f>
        <v>0</v>
      </c>
    </row>
    <row r="53" spans="1:7">
      <c r="A53" s="557">
        <v>3</v>
      </c>
      <c r="B53">
        <v>12</v>
      </c>
      <c r="C53">
        <f t="shared" si="6"/>
        <v>0</v>
      </c>
      <c r="D53" t="str">
        <f t="shared" si="7"/>
        <v xml:space="preserve">  </v>
      </c>
      <c r="E53" s="242">
        <f>+'$3'!C21</f>
        <v>0</v>
      </c>
      <c r="F53">
        <f>+'$3'!D21</f>
        <v>0</v>
      </c>
      <c r="G53" s="558">
        <f>+'$3'!J21</f>
        <v>0</v>
      </c>
    </row>
    <row r="54" spans="1:7">
      <c r="A54" s="557">
        <v>3</v>
      </c>
      <c r="B54">
        <v>13</v>
      </c>
      <c r="C54">
        <f t="shared" si="6"/>
        <v>0</v>
      </c>
      <c r="D54" t="str">
        <f t="shared" si="7"/>
        <v xml:space="preserve">  </v>
      </c>
      <c r="E54" s="242">
        <f>+'$3'!C22</f>
        <v>0</v>
      </c>
      <c r="F54">
        <f>+'$3'!D22</f>
        <v>0</v>
      </c>
      <c r="G54" s="558">
        <f>+'$3'!J22</f>
        <v>0</v>
      </c>
    </row>
    <row r="55" spans="1:7">
      <c r="A55" s="557">
        <v>3</v>
      </c>
      <c r="B55">
        <v>14</v>
      </c>
      <c r="C55">
        <f t="shared" si="6"/>
        <v>0</v>
      </c>
      <c r="D55" t="str">
        <f t="shared" si="7"/>
        <v xml:space="preserve">  </v>
      </c>
      <c r="E55" s="242">
        <f>+'$3'!C23</f>
        <v>0</v>
      </c>
      <c r="F55">
        <f>+'$3'!D23</f>
        <v>0</v>
      </c>
      <c r="G55" s="558">
        <f>+'$3'!J23</f>
        <v>0</v>
      </c>
    </row>
    <row r="56" spans="1:7">
      <c r="A56" s="557">
        <v>3</v>
      </c>
      <c r="B56">
        <v>15</v>
      </c>
      <c r="C56">
        <f t="shared" si="6"/>
        <v>0</v>
      </c>
      <c r="D56" t="str">
        <f t="shared" si="7"/>
        <v xml:space="preserve">  </v>
      </c>
      <c r="E56" s="242">
        <f>+'$3'!C24</f>
        <v>0</v>
      </c>
      <c r="F56">
        <f>+'$3'!D24</f>
        <v>0</v>
      </c>
      <c r="G56" s="558">
        <f>+'$3'!J24</f>
        <v>0</v>
      </c>
    </row>
    <row r="57" spans="1:7">
      <c r="A57" s="557">
        <v>3</v>
      </c>
      <c r="B57">
        <v>16</v>
      </c>
      <c r="C57">
        <f t="shared" si="6"/>
        <v>0</v>
      </c>
      <c r="D57" t="str">
        <f t="shared" si="7"/>
        <v xml:space="preserve">  </v>
      </c>
      <c r="E57" s="242">
        <f>+'$3'!C25</f>
        <v>0</v>
      </c>
      <c r="F57">
        <f>+'$3'!D25</f>
        <v>0</v>
      </c>
      <c r="G57" s="558">
        <f>+'$3'!J25</f>
        <v>0</v>
      </c>
    </row>
    <row r="58" spans="1:7">
      <c r="A58" s="557">
        <v>3</v>
      </c>
      <c r="B58">
        <v>17</v>
      </c>
      <c r="C58">
        <f t="shared" si="6"/>
        <v>0</v>
      </c>
      <c r="D58" t="str">
        <f t="shared" si="7"/>
        <v xml:space="preserve">  </v>
      </c>
      <c r="E58" s="242">
        <f>+'$3'!C26</f>
        <v>0</v>
      </c>
      <c r="F58">
        <f>+'$3'!D26</f>
        <v>0</v>
      </c>
      <c r="G58" s="558">
        <f>+'$3'!J26</f>
        <v>0</v>
      </c>
    </row>
    <row r="59" spans="1:7">
      <c r="A59" s="557">
        <v>3</v>
      </c>
      <c r="B59">
        <v>18</v>
      </c>
      <c r="C59">
        <f t="shared" si="6"/>
        <v>0</v>
      </c>
      <c r="D59" t="str">
        <f t="shared" si="7"/>
        <v xml:space="preserve">  </v>
      </c>
      <c r="E59" s="242">
        <f>+'$3'!C27</f>
        <v>0</v>
      </c>
      <c r="F59">
        <f>+'$3'!D27</f>
        <v>0</v>
      </c>
      <c r="G59" s="558">
        <f>+'$3'!J27</f>
        <v>0</v>
      </c>
    </row>
    <row r="60" spans="1:7">
      <c r="A60" s="557">
        <v>3</v>
      </c>
      <c r="B60">
        <v>19</v>
      </c>
      <c r="C60">
        <f t="shared" si="6"/>
        <v>0</v>
      </c>
      <c r="D60" t="str">
        <f t="shared" si="7"/>
        <v xml:space="preserve">  </v>
      </c>
      <c r="E60" s="242">
        <f>+'$3'!C28</f>
        <v>0</v>
      </c>
      <c r="F60">
        <f>+'$3'!D28</f>
        <v>0</v>
      </c>
      <c r="G60" s="558">
        <f>+'$3'!J28</f>
        <v>0</v>
      </c>
    </row>
    <row r="61" spans="1:7">
      <c r="A61" s="559">
        <v>3</v>
      </c>
      <c r="B61" s="560">
        <v>20</v>
      </c>
      <c r="C61" s="560">
        <f t="shared" si="6"/>
        <v>0</v>
      </c>
      <c r="D61" s="560" t="str">
        <f t="shared" si="7"/>
        <v xml:space="preserve">  </v>
      </c>
      <c r="E61" s="561">
        <f>+'$3'!C29</f>
        <v>0</v>
      </c>
      <c r="F61" s="560">
        <f>+'$3'!D29</f>
        <v>0</v>
      </c>
      <c r="G61" s="562">
        <f>+'$3'!J29</f>
        <v>0</v>
      </c>
    </row>
    <row r="62" spans="1:7">
      <c r="A62" s="553">
        <v>4</v>
      </c>
      <c r="B62" s="554">
        <v>1</v>
      </c>
      <c r="C62" s="212">
        <f>+'BT4'!AN1</f>
        <v>0</v>
      </c>
      <c r="D62" s="212" t="str">
        <f>'BT4'!D3&amp;" "&amp;'BT4'!H3&amp;" "&amp;'BT4'!AN1</f>
        <v xml:space="preserve">  </v>
      </c>
      <c r="E62" s="555">
        <f>+'$4'!C10</f>
        <v>0</v>
      </c>
      <c r="F62" s="212">
        <f>+'$4'!D10</f>
        <v>0</v>
      </c>
      <c r="G62" s="556">
        <f>+'$4'!J10</f>
        <v>0</v>
      </c>
    </row>
    <row r="63" spans="1:7">
      <c r="A63" s="557">
        <v>4</v>
      </c>
      <c r="B63">
        <v>2</v>
      </c>
      <c r="C63">
        <f t="shared" ref="C63:C81" si="8">+C62</f>
        <v>0</v>
      </c>
      <c r="D63" t="str">
        <f t="shared" ref="D63:D81" si="9">+D62</f>
        <v xml:space="preserve">  </v>
      </c>
      <c r="E63" s="242">
        <f>+'$4'!C11</f>
        <v>0</v>
      </c>
      <c r="F63">
        <f>+'$4'!D11</f>
        <v>0</v>
      </c>
      <c r="G63" s="558">
        <f>+'$4'!J11</f>
        <v>0</v>
      </c>
    </row>
    <row r="64" spans="1:7">
      <c r="A64" s="557">
        <v>4</v>
      </c>
      <c r="B64">
        <v>3</v>
      </c>
      <c r="C64">
        <f t="shared" si="8"/>
        <v>0</v>
      </c>
      <c r="D64" t="str">
        <f t="shared" si="9"/>
        <v xml:space="preserve">  </v>
      </c>
      <c r="E64" s="242">
        <f>+'$4'!C12</f>
        <v>0</v>
      </c>
      <c r="F64">
        <f>+'$4'!D12</f>
        <v>0</v>
      </c>
      <c r="G64" s="558">
        <f>+'$4'!J12</f>
        <v>0</v>
      </c>
    </row>
    <row r="65" spans="1:7">
      <c r="A65" s="557">
        <v>4</v>
      </c>
      <c r="B65">
        <v>4</v>
      </c>
      <c r="C65">
        <f t="shared" si="8"/>
        <v>0</v>
      </c>
      <c r="D65" t="str">
        <f t="shared" si="9"/>
        <v xml:space="preserve">  </v>
      </c>
      <c r="E65" s="242">
        <f>+'$4'!C13</f>
        <v>0</v>
      </c>
      <c r="F65">
        <f>+'$4'!D13</f>
        <v>0</v>
      </c>
      <c r="G65" s="558">
        <f>+'$4'!J13</f>
        <v>0</v>
      </c>
    </row>
    <row r="66" spans="1:7">
      <c r="A66" s="557">
        <v>4</v>
      </c>
      <c r="B66">
        <v>5</v>
      </c>
      <c r="C66">
        <f t="shared" si="8"/>
        <v>0</v>
      </c>
      <c r="D66" t="str">
        <f t="shared" si="9"/>
        <v xml:space="preserve">  </v>
      </c>
      <c r="E66" s="242">
        <f>+'$4'!C14</f>
        <v>0</v>
      </c>
      <c r="F66">
        <f>+'$4'!D14</f>
        <v>0</v>
      </c>
      <c r="G66" s="558">
        <f>+'$4'!J14</f>
        <v>0</v>
      </c>
    </row>
    <row r="67" spans="1:7">
      <c r="A67" s="557">
        <v>4</v>
      </c>
      <c r="B67">
        <v>6</v>
      </c>
      <c r="C67">
        <f t="shared" si="8"/>
        <v>0</v>
      </c>
      <c r="D67" t="str">
        <f t="shared" si="9"/>
        <v xml:space="preserve">  </v>
      </c>
      <c r="E67" s="242">
        <f>+'$4'!C15</f>
        <v>0</v>
      </c>
      <c r="F67">
        <f>+'$4'!D15</f>
        <v>0</v>
      </c>
      <c r="G67" s="558">
        <f>+'$4'!J15</f>
        <v>0</v>
      </c>
    </row>
    <row r="68" spans="1:7">
      <c r="A68" s="557">
        <v>4</v>
      </c>
      <c r="B68">
        <v>7</v>
      </c>
      <c r="C68">
        <f t="shared" si="8"/>
        <v>0</v>
      </c>
      <c r="D68" t="str">
        <f t="shared" si="9"/>
        <v xml:space="preserve">  </v>
      </c>
      <c r="E68" s="242">
        <f>+'$4'!C16</f>
        <v>0</v>
      </c>
      <c r="F68">
        <f>+'$4'!D16</f>
        <v>0</v>
      </c>
      <c r="G68" s="558">
        <f>+'$4'!J16</f>
        <v>0</v>
      </c>
    </row>
    <row r="69" spans="1:7">
      <c r="A69" s="557">
        <v>4</v>
      </c>
      <c r="B69">
        <v>8</v>
      </c>
      <c r="C69">
        <f t="shared" si="8"/>
        <v>0</v>
      </c>
      <c r="D69" t="str">
        <f t="shared" si="9"/>
        <v xml:space="preserve">  </v>
      </c>
      <c r="E69" s="242">
        <f>+'$4'!C17</f>
        <v>0</v>
      </c>
      <c r="F69">
        <f>+'$4'!D17</f>
        <v>0</v>
      </c>
      <c r="G69" s="558">
        <f>+'$4'!J17</f>
        <v>0</v>
      </c>
    </row>
    <row r="70" spans="1:7">
      <c r="A70" s="557">
        <v>4</v>
      </c>
      <c r="B70">
        <v>9</v>
      </c>
      <c r="C70">
        <f t="shared" si="8"/>
        <v>0</v>
      </c>
      <c r="D70" t="str">
        <f t="shared" si="9"/>
        <v xml:space="preserve">  </v>
      </c>
      <c r="E70" s="242">
        <f>+'$4'!C18</f>
        <v>0</v>
      </c>
      <c r="F70">
        <f>+'$4'!D18</f>
        <v>0</v>
      </c>
      <c r="G70" s="558">
        <f>+'$4'!J18</f>
        <v>0</v>
      </c>
    </row>
    <row r="71" spans="1:7">
      <c r="A71" s="557">
        <v>4</v>
      </c>
      <c r="B71">
        <v>10</v>
      </c>
      <c r="C71">
        <f t="shared" si="8"/>
        <v>0</v>
      </c>
      <c r="D71" t="str">
        <f t="shared" si="9"/>
        <v xml:space="preserve">  </v>
      </c>
      <c r="E71" s="242">
        <f>+'$4'!C19</f>
        <v>0</v>
      </c>
      <c r="F71">
        <f>+'$4'!D19</f>
        <v>0</v>
      </c>
      <c r="G71" s="558">
        <f>+'$4'!J19</f>
        <v>0</v>
      </c>
    </row>
    <row r="72" spans="1:7">
      <c r="A72" s="557">
        <v>4</v>
      </c>
      <c r="B72">
        <v>11</v>
      </c>
      <c r="C72">
        <f t="shared" si="8"/>
        <v>0</v>
      </c>
      <c r="D72" t="str">
        <f t="shared" si="9"/>
        <v xml:space="preserve">  </v>
      </c>
      <c r="E72" s="242">
        <f>+'$4'!C20</f>
        <v>0</v>
      </c>
      <c r="F72">
        <f>+'$4'!D20</f>
        <v>0</v>
      </c>
      <c r="G72" s="558">
        <f>+'$4'!J20</f>
        <v>0</v>
      </c>
    </row>
    <row r="73" spans="1:7">
      <c r="A73" s="557">
        <v>4</v>
      </c>
      <c r="B73">
        <v>12</v>
      </c>
      <c r="C73">
        <f t="shared" si="8"/>
        <v>0</v>
      </c>
      <c r="D73" t="str">
        <f t="shared" si="9"/>
        <v xml:space="preserve">  </v>
      </c>
      <c r="E73" s="242">
        <f>+'$4'!C21</f>
        <v>0</v>
      </c>
      <c r="F73">
        <f>+'$4'!D21</f>
        <v>0</v>
      </c>
      <c r="G73" s="558">
        <f>+'$4'!J21</f>
        <v>0</v>
      </c>
    </row>
    <row r="74" spans="1:7">
      <c r="A74" s="557">
        <v>4</v>
      </c>
      <c r="B74">
        <v>13</v>
      </c>
      <c r="C74">
        <f t="shared" si="8"/>
        <v>0</v>
      </c>
      <c r="D74" t="str">
        <f t="shared" si="9"/>
        <v xml:space="preserve">  </v>
      </c>
      <c r="E74" s="242">
        <f>+'$4'!C22</f>
        <v>0</v>
      </c>
      <c r="F74">
        <f>+'$4'!D22</f>
        <v>0</v>
      </c>
      <c r="G74" s="558">
        <f>+'$4'!J22</f>
        <v>0</v>
      </c>
    </row>
    <row r="75" spans="1:7">
      <c r="A75" s="557">
        <v>4</v>
      </c>
      <c r="B75">
        <v>14</v>
      </c>
      <c r="C75">
        <f t="shared" si="8"/>
        <v>0</v>
      </c>
      <c r="D75" t="str">
        <f t="shared" si="9"/>
        <v xml:space="preserve">  </v>
      </c>
      <c r="E75" s="242">
        <f>+'$4'!C23</f>
        <v>0</v>
      </c>
      <c r="F75">
        <f>+'$4'!D23</f>
        <v>0</v>
      </c>
      <c r="G75" s="558">
        <f>+'$4'!J23</f>
        <v>0</v>
      </c>
    </row>
    <row r="76" spans="1:7">
      <c r="A76" s="557">
        <v>4</v>
      </c>
      <c r="B76">
        <v>15</v>
      </c>
      <c r="C76">
        <f t="shared" si="8"/>
        <v>0</v>
      </c>
      <c r="D76" t="str">
        <f t="shared" si="9"/>
        <v xml:space="preserve">  </v>
      </c>
      <c r="E76" s="242">
        <f>+'$4'!C24</f>
        <v>0</v>
      </c>
      <c r="F76">
        <f>+'$4'!D24</f>
        <v>0</v>
      </c>
      <c r="G76" s="558">
        <f>+'$4'!J24</f>
        <v>0</v>
      </c>
    </row>
    <row r="77" spans="1:7">
      <c r="A77" s="557">
        <v>4</v>
      </c>
      <c r="B77">
        <v>16</v>
      </c>
      <c r="C77">
        <f t="shared" si="8"/>
        <v>0</v>
      </c>
      <c r="D77" t="str">
        <f t="shared" si="9"/>
        <v xml:space="preserve">  </v>
      </c>
      <c r="E77" s="242">
        <f>+'$4'!C25</f>
        <v>0</v>
      </c>
      <c r="F77">
        <f>+'$4'!D25</f>
        <v>0</v>
      </c>
      <c r="G77" s="558">
        <f>+'$4'!J25</f>
        <v>0</v>
      </c>
    </row>
    <row r="78" spans="1:7">
      <c r="A78" s="557">
        <v>4</v>
      </c>
      <c r="B78">
        <v>17</v>
      </c>
      <c r="C78">
        <f t="shared" si="8"/>
        <v>0</v>
      </c>
      <c r="D78" t="str">
        <f t="shared" si="9"/>
        <v xml:space="preserve">  </v>
      </c>
      <c r="E78" s="242">
        <f>+'$4'!C26</f>
        <v>0</v>
      </c>
      <c r="F78">
        <f>+'$4'!D26</f>
        <v>0</v>
      </c>
      <c r="G78" s="558">
        <f>+'$4'!J26</f>
        <v>0</v>
      </c>
    </row>
    <row r="79" spans="1:7">
      <c r="A79" s="557">
        <v>4</v>
      </c>
      <c r="B79">
        <v>18</v>
      </c>
      <c r="C79">
        <f t="shared" si="8"/>
        <v>0</v>
      </c>
      <c r="D79" t="str">
        <f t="shared" si="9"/>
        <v xml:space="preserve">  </v>
      </c>
      <c r="E79" s="242">
        <f>+'$4'!C27</f>
        <v>0</v>
      </c>
      <c r="F79">
        <f>+'$4'!D27</f>
        <v>0</v>
      </c>
      <c r="G79" s="558">
        <f>+'$4'!J27</f>
        <v>0</v>
      </c>
    </row>
    <row r="80" spans="1:7">
      <c r="A80" s="557">
        <v>4</v>
      </c>
      <c r="B80">
        <v>19</v>
      </c>
      <c r="C80">
        <f t="shared" si="8"/>
        <v>0</v>
      </c>
      <c r="D80" t="str">
        <f t="shared" si="9"/>
        <v xml:space="preserve">  </v>
      </c>
      <c r="E80" s="242">
        <f>+'$4'!C28</f>
        <v>0</v>
      </c>
      <c r="F80">
        <f>+'$4'!D28</f>
        <v>0</v>
      </c>
      <c r="G80" s="558">
        <f>+'$4'!J28</f>
        <v>0</v>
      </c>
    </row>
    <row r="81" spans="1:7">
      <c r="A81" s="559">
        <v>4</v>
      </c>
      <c r="B81" s="560">
        <v>20</v>
      </c>
      <c r="C81" s="560">
        <f t="shared" si="8"/>
        <v>0</v>
      </c>
      <c r="D81" s="560" t="str">
        <f t="shared" si="9"/>
        <v xml:space="preserve">  </v>
      </c>
      <c r="E81" s="561">
        <f>+'$4'!C29</f>
        <v>0</v>
      </c>
      <c r="F81" s="560">
        <f>+'$4'!D29</f>
        <v>0</v>
      </c>
      <c r="G81" s="562">
        <f>+'$4'!J29</f>
        <v>0</v>
      </c>
    </row>
    <row r="82" spans="1:7">
      <c r="A82" s="553">
        <v>5</v>
      </c>
      <c r="B82" s="554">
        <v>1</v>
      </c>
      <c r="C82" s="212">
        <f>+'BT5'!AN1</f>
        <v>0</v>
      </c>
      <c r="D82" s="212" t="str">
        <f>'BT5'!D3&amp;" "&amp;'BT5'!H3&amp;" "&amp;'BT5'!AN1</f>
        <v xml:space="preserve">  </v>
      </c>
      <c r="E82" s="555">
        <f>+'$5'!C10</f>
        <v>0</v>
      </c>
      <c r="F82" s="212">
        <f>+'$5'!D10</f>
        <v>0</v>
      </c>
      <c r="G82" s="556">
        <f>+'$5'!J10</f>
        <v>0</v>
      </c>
    </row>
    <row r="83" spans="1:7">
      <c r="A83" s="557">
        <v>5</v>
      </c>
      <c r="B83">
        <v>2</v>
      </c>
      <c r="C83">
        <f t="shared" ref="C83:C101" si="10">+C82</f>
        <v>0</v>
      </c>
      <c r="D83" t="str">
        <f t="shared" ref="D83:D101" si="11">+D82</f>
        <v xml:space="preserve">  </v>
      </c>
      <c r="E83" s="242">
        <f>+'$5'!C11</f>
        <v>0</v>
      </c>
      <c r="F83">
        <f>+'$5'!D11</f>
        <v>0</v>
      </c>
      <c r="G83" s="558">
        <f>+'$5'!J11</f>
        <v>0</v>
      </c>
    </row>
    <row r="84" spans="1:7">
      <c r="A84" s="557">
        <v>5</v>
      </c>
      <c r="B84">
        <v>3</v>
      </c>
      <c r="C84">
        <f t="shared" si="10"/>
        <v>0</v>
      </c>
      <c r="D84" t="str">
        <f t="shared" si="11"/>
        <v xml:space="preserve">  </v>
      </c>
      <c r="E84" s="242">
        <f>+'$5'!C12</f>
        <v>0</v>
      </c>
      <c r="F84">
        <f>+'$5'!D12</f>
        <v>0</v>
      </c>
      <c r="G84" s="558">
        <f>+'$5'!J12</f>
        <v>0</v>
      </c>
    </row>
    <row r="85" spans="1:7">
      <c r="A85" s="557">
        <v>5</v>
      </c>
      <c r="B85">
        <v>4</v>
      </c>
      <c r="C85">
        <f t="shared" si="10"/>
        <v>0</v>
      </c>
      <c r="D85" t="str">
        <f t="shared" si="11"/>
        <v xml:space="preserve">  </v>
      </c>
      <c r="E85" s="242">
        <f>+'$5'!C13</f>
        <v>0</v>
      </c>
      <c r="F85">
        <f>+'$5'!D13</f>
        <v>0</v>
      </c>
      <c r="G85" s="558">
        <f>+'$5'!J13</f>
        <v>0</v>
      </c>
    </row>
    <row r="86" spans="1:7">
      <c r="A86" s="557">
        <v>5</v>
      </c>
      <c r="B86">
        <v>5</v>
      </c>
      <c r="C86">
        <f t="shared" si="10"/>
        <v>0</v>
      </c>
      <c r="D86" t="str">
        <f t="shared" si="11"/>
        <v xml:space="preserve">  </v>
      </c>
      <c r="E86" s="242">
        <f>+'$5'!C14</f>
        <v>0</v>
      </c>
      <c r="F86">
        <f>+'$5'!D14</f>
        <v>0</v>
      </c>
      <c r="G86" s="558">
        <f>+'$5'!J14</f>
        <v>0</v>
      </c>
    </row>
    <row r="87" spans="1:7">
      <c r="A87" s="557">
        <v>5</v>
      </c>
      <c r="B87">
        <v>6</v>
      </c>
      <c r="C87">
        <f t="shared" si="10"/>
        <v>0</v>
      </c>
      <c r="D87" t="str">
        <f t="shared" si="11"/>
        <v xml:space="preserve">  </v>
      </c>
      <c r="E87" s="242">
        <f>+'$5'!C15</f>
        <v>0</v>
      </c>
      <c r="F87">
        <f>+'$5'!D15</f>
        <v>0</v>
      </c>
      <c r="G87" s="558">
        <f>+'$5'!J15</f>
        <v>0</v>
      </c>
    </row>
    <row r="88" spans="1:7">
      <c r="A88" s="557">
        <v>5</v>
      </c>
      <c r="B88">
        <v>7</v>
      </c>
      <c r="C88">
        <f t="shared" si="10"/>
        <v>0</v>
      </c>
      <c r="D88" t="str">
        <f t="shared" si="11"/>
        <v xml:space="preserve">  </v>
      </c>
      <c r="E88" s="242">
        <f>+'$5'!C16</f>
        <v>0</v>
      </c>
      <c r="F88">
        <f>+'$5'!D16</f>
        <v>0</v>
      </c>
      <c r="G88" s="558">
        <f>+'$5'!J16</f>
        <v>0</v>
      </c>
    </row>
    <row r="89" spans="1:7">
      <c r="A89" s="557">
        <v>5</v>
      </c>
      <c r="B89">
        <v>8</v>
      </c>
      <c r="C89">
        <f t="shared" si="10"/>
        <v>0</v>
      </c>
      <c r="D89" t="str">
        <f t="shared" si="11"/>
        <v xml:space="preserve">  </v>
      </c>
      <c r="E89" s="242">
        <f>+'$5'!C17</f>
        <v>0</v>
      </c>
      <c r="F89">
        <f>+'$5'!D17</f>
        <v>0</v>
      </c>
      <c r="G89" s="558">
        <f>+'$5'!J17</f>
        <v>0</v>
      </c>
    </row>
    <row r="90" spans="1:7">
      <c r="A90" s="557">
        <v>5</v>
      </c>
      <c r="B90">
        <v>9</v>
      </c>
      <c r="C90">
        <f t="shared" si="10"/>
        <v>0</v>
      </c>
      <c r="D90" t="str">
        <f t="shared" si="11"/>
        <v xml:space="preserve">  </v>
      </c>
      <c r="E90" s="242">
        <f>+'$5'!C18</f>
        <v>0</v>
      </c>
      <c r="F90">
        <f>+'$5'!D18</f>
        <v>0</v>
      </c>
      <c r="G90" s="558">
        <f>+'$5'!J18</f>
        <v>0</v>
      </c>
    </row>
    <row r="91" spans="1:7">
      <c r="A91" s="557">
        <v>5</v>
      </c>
      <c r="B91">
        <v>10</v>
      </c>
      <c r="C91">
        <f t="shared" si="10"/>
        <v>0</v>
      </c>
      <c r="D91" t="str">
        <f t="shared" si="11"/>
        <v xml:space="preserve">  </v>
      </c>
      <c r="E91" s="242">
        <f>+'$5'!C19</f>
        <v>0</v>
      </c>
      <c r="F91">
        <f>+'$5'!D19</f>
        <v>0</v>
      </c>
      <c r="G91" s="558">
        <f>+'$5'!J19</f>
        <v>0</v>
      </c>
    </row>
    <row r="92" spans="1:7">
      <c r="A92" s="557">
        <v>5</v>
      </c>
      <c r="B92">
        <v>11</v>
      </c>
      <c r="C92">
        <f t="shared" si="10"/>
        <v>0</v>
      </c>
      <c r="D92" t="str">
        <f t="shared" si="11"/>
        <v xml:space="preserve">  </v>
      </c>
      <c r="E92" s="242">
        <f>+'$5'!C20</f>
        <v>0</v>
      </c>
      <c r="F92">
        <f>+'$5'!D20</f>
        <v>0</v>
      </c>
      <c r="G92" s="558">
        <f>+'$5'!J20</f>
        <v>0</v>
      </c>
    </row>
    <row r="93" spans="1:7">
      <c r="A93" s="557">
        <v>5</v>
      </c>
      <c r="B93">
        <v>12</v>
      </c>
      <c r="C93">
        <f t="shared" si="10"/>
        <v>0</v>
      </c>
      <c r="D93" t="str">
        <f t="shared" si="11"/>
        <v xml:space="preserve">  </v>
      </c>
      <c r="E93" s="242">
        <f>+'$5'!C21</f>
        <v>0</v>
      </c>
      <c r="F93">
        <f>+'$5'!D21</f>
        <v>0</v>
      </c>
      <c r="G93" s="558">
        <f>+'$5'!J21</f>
        <v>0</v>
      </c>
    </row>
    <row r="94" spans="1:7">
      <c r="A94" s="557">
        <v>5</v>
      </c>
      <c r="B94">
        <v>13</v>
      </c>
      <c r="C94">
        <f t="shared" si="10"/>
        <v>0</v>
      </c>
      <c r="D94" t="str">
        <f t="shared" si="11"/>
        <v xml:space="preserve">  </v>
      </c>
      <c r="E94" s="242">
        <f>+'$5'!C22</f>
        <v>0</v>
      </c>
      <c r="F94">
        <f>+'$5'!D22</f>
        <v>0</v>
      </c>
      <c r="G94" s="558">
        <f>+'$5'!J22</f>
        <v>0</v>
      </c>
    </row>
    <row r="95" spans="1:7">
      <c r="A95" s="557">
        <v>5</v>
      </c>
      <c r="B95">
        <v>14</v>
      </c>
      <c r="C95">
        <f t="shared" si="10"/>
        <v>0</v>
      </c>
      <c r="D95" t="str">
        <f t="shared" si="11"/>
        <v xml:space="preserve">  </v>
      </c>
      <c r="E95" s="242">
        <f>+'$5'!C23</f>
        <v>0</v>
      </c>
      <c r="F95">
        <f>+'$5'!D23</f>
        <v>0</v>
      </c>
      <c r="G95" s="558">
        <f>+'$5'!J23</f>
        <v>0</v>
      </c>
    </row>
    <row r="96" spans="1:7">
      <c r="A96" s="557">
        <v>5</v>
      </c>
      <c r="B96">
        <v>15</v>
      </c>
      <c r="C96">
        <f t="shared" si="10"/>
        <v>0</v>
      </c>
      <c r="D96" t="str">
        <f t="shared" si="11"/>
        <v xml:space="preserve">  </v>
      </c>
      <c r="E96" s="242">
        <f>+'$5'!C24</f>
        <v>0</v>
      </c>
      <c r="F96">
        <f>+'$5'!D24</f>
        <v>0</v>
      </c>
      <c r="G96" s="558">
        <f>+'$5'!J24</f>
        <v>0</v>
      </c>
    </row>
    <row r="97" spans="1:7">
      <c r="A97" s="557">
        <v>5</v>
      </c>
      <c r="B97">
        <v>16</v>
      </c>
      <c r="C97">
        <f t="shared" si="10"/>
        <v>0</v>
      </c>
      <c r="D97" t="str">
        <f t="shared" si="11"/>
        <v xml:space="preserve">  </v>
      </c>
      <c r="E97" s="242">
        <f>+'$5'!C25</f>
        <v>0</v>
      </c>
      <c r="F97">
        <f>+'$5'!D25</f>
        <v>0</v>
      </c>
      <c r="G97" s="558">
        <f>+'$5'!J25</f>
        <v>0</v>
      </c>
    </row>
    <row r="98" spans="1:7">
      <c r="A98" s="557">
        <v>5</v>
      </c>
      <c r="B98">
        <v>17</v>
      </c>
      <c r="C98">
        <f t="shared" si="10"/>
        <v>0</v>
      </c>
      <c r="D98" t="str">
        <f t="shared" si="11"/>
        <v xml:space="preserve">  </v>
      </c>
      <c r="E98" s="242">
        <f>+'$5'!C26</f>
        <v>0</v>
      </c>
      <c r="F98">
        <f>+'$5'!D26</f>
        <v>0</v>
      </c>
      <c r="G98" s="558">
        <f>+'$5'!J26</f>
        <v>0</v>
      </c>
    </row>
    <row r="99" spans="1:7">
      <c r="A99" s="557">
        <v>5</v>
      </c>
      <c r="B99">
        <v>18</v>
      </c>
      <c r="C99">
        <f t="shared" si="10"/>
        <v>0</v>
      </c>
      <c r="D99" t="str">
        <f t="shared" si="11"/>
        <v xml:space="preserve">  </v>
      </c>
      <c r="E99" s="242">
        <f>+'$5'!C27</f>
        <v>0</v>
      </c>
      <c r="F99">
        <f>+'$5'!D27</f>
        <v>0</v>
      </c>
      <c r="G99" s="558">
        <f>+'$5'!J27</f>
        <v>0</v>
      </c>
    </row>
    <row r="100" spans="1:7">
      <c r="A100" s="557">
        <v>5</v>
      </c>
      <c r="B100">
        <v>19</v>
      </c>
      <c r="C100">
        <f t="shared" si="10"/>
        <v>0</v>
      </c>
      <c r="D100" t="str">
        <f t="shared" si="11"/>
        <v xml:space="preserve">  </v>
      </c>
      <c r="E100" s="242">
        <f>+'$5'!C28</f>
        <v>0</v>
      </c>
      <c r="F100">
        <f>+'$5'!D28</f>
        <v>0</v>
      </c>
      <c r="G100" s="558">
        <f>+'$5'!J28</f>
        <v>0</v>
      </c>
    </row>
    <row r="101" spans="1:7">
      <c r="A101" s="559">
        <v>5</v>
      </c>
      <c r="B101" s="560">
        <v>20</v>
      </c>
      <c r="C101" s="560">
        <f t="shared" si="10"/>
        <v>0</v>
      </c>
      <c r="D101" s="560" t="str">
        <f t="shared" si="11"/>
        <v xml:space="preserve">  </v>
      </c>
      <c r="E101" s="561">
        <f>+'$5'!C29</f>
        <v>0</v>
      </c>
      <c r="F101" s="560">
        <f>+'$5'!D29</f>
        <v>0</v>
      </c>
      <c r="G101" s="562">
        <f>+'$5'!J29</f>
        <v>0</v>
      </c>
    </row>
    <row r="102" spans="1:7">
      <c r="A102" s="553">
        <v>6</v>
      </c>
      <c r="B102" s="554">
        <v>1</v>
      </c>
      <c r="C102" s="212">
        <f>+'BT6'!AN1</f>
        <v>0</v>
      </c>
      <c r="D102" s="212" t="str">
        <f>'BT6'!D3&amp;" "&amp;'BT6'!H3&amp;" "&amp;'BT6'!AN1</f>
        <v xml:space="preserve">  </v>
      </c>
      <c r="E102" s="555">
        <f>+'$6'!C10</f>
        <v>0</v>
      </c>
      <c r="F102" s="212">
        <f>+'$6'!D10</f>
        <v>0</v>
      </c>
      <c r="G102" s="556">
        <f>+'$6'!J10</f>
        <v>0</v>
      </c>
    </row>
    <row r="103" spans="1:7">
      <c r="A103" s="557">
        <v>6</v>
      </c>
      <c r="B103">
        <v>2</v>
      </c>
      <c r="C103">
        <f t="shared" ref="C103:C121" si="12">+C102</f>
        <v>0</v>
      </c>
      <c r="D103" t="str">
        <f t="shared" ref="D103:D121" si="13">+D102</f>
        <v xml:space="preserve">  </v>
      </c>
      <c r="E103" s="242">
        <f>+'$6'!C11</f>
        <v>0</v>
      </c>
      <c r="F103">
        <f>+'$6'!D11</f>
        <v>0</v>
      </c>
      <c r="G103" s="558">
        <f>+'$6'!J11</f>
        <v>0</v>
      </c>
    </row>
    <row r="104" spans="1:7">
      <c r="A104" s="557">
        <v>6</v>
      </c>
      <c r="B104">
        <v>3</v>
      </c>
      <c r="C104">
        <f t="shared" si="12"/>
        <v>0</v>
      </c>
      <c r="D104" t="str">
        <f t="shared" si="13"/>
        <v xml:space="preserve">  </v>
      </c>
      <c r="E104" s="242">
        <f>+'$6'!C12</f>
        <v>0</v>
      </c>
      <c r="F104">
        <f>+'$6'!D12</f>
        <v>0</v>
      </c>
      <c r="G104" s="558">
        <f>+'$6'!J12</f>
        <v>0</v>
      </c>
    </row>
    <row r="105" spans="1:7">
      <c r="A105" s="557">
        <v>6</v>
      </c>
      <c r="B105">
        <v>4</v>
      </c>
      <c r="C105">
        <f t="shared" si="12"/>
        <v>0</v>
      </c>
      <c r="D105" t="str">
        <f t="shared" si="13"/>
        <v xml:space="preserve">  </v>
      </c>
      <c r="E105" s="242">
        <f>+'$6'!C13</f>
        <v>0</v>
      </c>
      <c r="F105">
        <f>+'$6'!D13</f>
        <v>0</v>
      </c>
      <c r="G105" s="558">
        <f>+'$6'!J13</f>
        <v>0</v>
      </c>
    </row>
    <row r="106" spans="1:7">
      <c r="A106" s="557">
        <v>6</v>
      </c>
      <c r="B106">
        <v>5</v>
      </c>
      <c r="C106">
        <f t="shared" si="12"/>
        <v>0</v>
      </c>
      <c r="D106" t="str">
        <f t="shared" si="13"/>
        <v xml:space="preserve">  </v>
      </c>
      <c r="E106" s="242">
        <f>+'$6'!C14</f>
        <v>0</v>
      </c>
      <c r="F106">
        <f>+'$6'!D14</f>
        <v>0</v>
      </c>
      <c r="G106" s="558">
        <f>+'$6'!J14</f>
        <v>0</v>
      </c>
    </row>
    <row r="107" spans="1:7">
      <c r="A107" s="557">
        <v>6</v>
      </c>
      <c r="B107">
        <v>6</v>
      </c>
      <c r="C107">
        <f t="shared" si="12"/>
        <v>0</v>
      </c>
      <c r="D107" t="str">
        <f t="shared" si="13"/>
        <v xml:space="preserve">  </v>
      </c>
      <c r="E107" s="242">
        <f>+'$6'!C15</f>
        <v>0</v>
      </c>
      <c r="F107">
        <f>+'$6'!D15</f>
        <v>0</v>
      </c>
      <c r="G107" s="558">
        <f>+'$6'!J15</f>
        <v>0</v>
      </c>
    </row>
    <row r="108" spans="1:7">
      <c r="A108" s="557">
        <v>6</v>
      </c>
      <c r="B108">
        <v>7</v>
      </c>
      <c r="C108">
        <f t="shared" si="12"/>
        <v>0</v>
      </c>
      <c r="D108" t="str">
        <f t="shared" si="13"/>
        <v xml:space="preserve">  </v>
      </c>
      <c r="E108" s="242">
        <f>+'$6'!C16</f>
        <v>0</v>
      </c>
      <c r="F108">
        <f>+'$6'!D16</f>
        <v>0</v>
      </c>
      <c r="G108" s="558">
        <f>+'$6'!J16</f>
        <v>0</v>
      </c>
    </row>
    <row r="109" spans="1:7">
      <c r="A109" s="557">
        <v>6</v>
      </c>
      <c r="B109">
        <v>8</v>
      </c>
      <c r="C109">
        <f t="shared" si="12"/>
        <v>0</v>
      </c>
      <c r="D109" t="str">
        <f t="shared" si="13"/>
        <v xml:space="preserve">  </v>
      </c>
      <c r="E109" s="242">
        <f>+'$6'!C17</f>
        <v>0</v>
      </c>
      <c r="F109">
        <f>+'$6'!D17</f>
        <v>0</v>
      </c>
      <c r="G109" s="558">
        <f>+'$6'!J17</f>
        <v>0</v>
      </c>
    </row>
    <row r="110" spans="1:7">
      <c r="A110" s="557">
        <v>6</v>
      </c>
      <c r="B110">
        <v>9</v>
      </c>
      <c r="C110">
        <f t="shared" si="12"/>
        <v>0</v>
      </c>
      <c r="D110" t="str">
        <f t="shared" si="13"/>
        <v xml:space="preserve">  </v>
      </c>
      <c r="E110" s="242">
        <f>+'$6'!C18</f>
        <v>0</v>
      </c>
      <c r="F110">
        <f>+'$6'!D18</f>
        <v>0</v>
      </c>
      <c r="G110" s="558">
        <f>+'$6'!J18</f>
        <v>0</v>
      </c>
    </row>
    <row r="111" spans="1:7">
      <c r="A111" s="557">
        <v>6</v>
      </c>
      <c r="B111">
        <v>10</v>
      </c>
      <c r="C111">
        <f t="shared" si="12"/>
        <v>0</v>
      </c>
      <c r="D111" t="str">
        <f t="shared" si="13"/>
        <v xml:space="preserve">  </v>
      </c>
      <c r="E111" s="242">
        <f>+'$6'!C19</f>
        <v>0</v>
      </c>
      <c r="F111">
        <f>+'$6'!D19</f>
        <v>0</v>
      </c>
      <c r="G111" s="558">
        <f>+'$6'!J19</f>
        <v>0</v>
      </c>
    </row>
    <row r="112" spans="1:7">
      <c r="A112" s="557">
        <v>6</v>
      </c>
      <c r="B112">
        <v>11</v>
      </c>
      <c r="C112">
        <f t="shared" si="12"/>
        <v>0</v>
      </c>
      <c r="D112" t="str">
        <f t="shared" si="13"/>
        <v xml:space="preserve">  </v>
      </c>
      <c r="E112" s="242">
        <f>+'$6'!C20</f>
        <v>0</v>
      </c>
      <c r="F112">
        <f>+'$6'!D20</f>
        <v>0</v>
      </c>
      <c r="G112" s="558">
        <f>+'$6'!J20</f>
        <v>0</v>
      </c>
    </row>
    <row r="113" spans="1:7">
      <c r="A113" s="557">
        <v>6</v>
      </c>
      <c r="B113">
        <v>12</v>
      </c>
      <c r="C113">
        <f t="shared" si="12"/>
        <v>0</v>
      </c>
      <c r="D113" t="str">
        <f t="shared" si="13"/>
        <v xml:space="preserve">  </v>
      </c>
      <c r="E113" s="242">
        <f>+'$6'!C21</f>
        <v>0</v>
      </c>
      <c r="F113">
        <f>+'$6'!D21</f>
        <v>0</v>
      </c>
      <c r="G113" s="558">
        <f>+'$6'!J21</f>
        <v>0</v>
      </c>
    </row>
    <row r="114" spans="1:7">
      <c r="A114" s="557">
        <v>6</v>
      </c>
      <c r="B114">
        <v>13</v>
      </c>
      <c r="C114">
        <f t="shared" si="12"/>
        <v>0</v>
      </c>
      <c r="D114" t="str">
        <f t="shared" si="13"/>
        <v xml:space="preserve">  </v>
      </c>
      <c r="E114" s="242">
        <f>+'$6'!C22</f>
        <v>0</v>
      </c>
      <c r="F114">
        <f>+'$6'!D22</f>
        <v>0</v>
      </c>
      <c r="G114" s="558">
        <f>+'$6'!J22</f>
        <v>0</v>
      </c>
    </row>
    <row r="115" spans="1:7">
      <c r="A115" s="557">
        <v>6</v>
      </c>
      <c r="B115">
        <v>14</v>
      </c>
      <c r="C115">
        <f t="shared" si="12"/>
        <v>0</v>
      </c>
      <c r="D115" t="str">
        <f t="shared" si="13"/>
        <v xml:space="preserve">  </v>
      </c>
      <c r="E115" s="242">
        <f>+'$6'!C23</f>
        <v>0</v>
      </c>
      <c r="F115">
        <f>+'$6'!D23</f>
        <v>0</v>
      </c>
      <c r="G115" s="558">
        <f>+'$6'!J23</f>
        <v>0</v>
      </c>
    </row>
    <row r="116" spans="1:7">
      <c r="A116" s="557">
        <v>6</v>
      </c>
      <c r="B116">
        <v>15</v>
      </c>
      <c r="C116">
        <f t="shared" si="12"/>
        <v>0</v>
      </c>
      <c r="D116" t="str">
        <f t="shared" si="13"/>
        <v xml:space="preserve">  </v>
      </c>
      <c r="E116" s="242">
        <f>+'$6'!C24</f>
        <v>0</v>
      </c>
      <c r="F116">
        <f>+'$6'!D24</f>
        <v>0</v>
      </c>
      <c r="G116" s="558">
        <f>+'$6'!J24</f>
        <v>0</v>
      </c>
    </row>
    <row r="117" spans="1:7">
      <c r="A117" s="557">
        <v>6</v>
      </c>
      <c r="B117">
        <v>16</v>
      </c>
      <c r="C117">
        <f t="shared" si="12"/>
        <v>0</v>
      </c>
      <c r="D117" t="str">
        <f t="shared" si="13"/>
        <v xml:space="preserve">  </v>
      </c>
      <c r="E117" s="242">
        <f>+'$6'!C25</f>
        <v>0</v>
      </c>
      <c r="F117">
        <f>+'$6'!D25</f>
        <v>0</v>
      </c>
      <c r="G117" s="558">
        <f>+'$6'!J25</f>
        <v>0</v>
      </c>
    </row>
    <row r="118" spans="1:7">
      <c r="A118" s="557">
        <v>6</v>
      </c>
      <c r="B118">
        <v>17</v>
      </c>
      <c r="C118">
        <f t="shared" si="12"/>
        <v>0</v>
      </c>
      <c r="D118" t="str">
        <f t="shared" si="13"/>
        <v xml:space="preserve">  </v>
      </c>
      <c r="E118" s="242">
        <f>+'$6'!C26</f>
        <v>0</v>
      </c>
      <c r="F118">
        <f>+'$6'!D26</f>
        <v>0</v>
      </c>
      <c r="G118" s="558">
        <f>+'$6'!J26</f>
        <v>0</v>
      </c>
    </row>
    <row r="119" spans="1:7">
      <c r="A119" s="557">
        <v>6</v>
      </c>
      <c r="B119">
        <v>18</v>
      </c>
      <c r="C119">
        <f t="shared" si="12"/>
        <v>0</v>
      </c>
      <c r="D119" t="str">
        <f t="shared" si="13"/>
        <v xml:space="preserve">  </v>
      </c>
      <c r="E119" s="242">
        <f>+'$6'!C27</f>
        <v>0</v>
      </c>
      <c r="F119">
        <f>+'$6'!D27</f>
        <v>0</v>
      </c>
      <c r="G119" s="558">
        <f>+'$6'!J27</f>
        <v>0</v>
      </c>
    </row>
    <row r="120" spans="1:7">
      <c r="A120" s="557">
        <v>6</v>
      </c>
      <c r="B120">
        <v>19</v>
      </c>
      <c r="C120">
        <f t="shared" si="12"/>
        <v>0</v>
      </c>
      <c r="D120" t="str">
        <f t="shared" si="13"/>
        <v xml:space="preserve">  </v>
      </c>
      <c r="E120" s="242">
        <f>+'$6'!C28</f>
        <v>0</v>
      </c>
      <c r="F120">
        <f>+'$6'!D28</f>
        <v>0</v>
      </c>
      <c r="G120" s="558">
        <f>+'$6'!J28</f>
        <v>0</v>
      </c>
    </row>
    <row r="121" spans="1:7">
      <c r="A121" s="559">
        <v>6</v>
      </c>
      <c r="B121" s="560">
        <v>20</v>
      </c>
      <c r="C121" s="560">
        <f t="shared" si="12"/>
        <v>0</v>
      </c>
      <c r="D121" s="560" t="str">
        <f t="shared" si="13"/>
        <v xml:space="preserve">  </v>
      </c>
      <c r="E121" s="561">
        <f>+'$6'!C29</f>
        <v>0</v>
      </c>
      <c r="F121" s="560">
        <f>+'$6'!D29</f>
        <v>0</v>
      </c>
      <c r="G121" s="562">
        <f>+'$6'!J29</f>
        <v>0</v>
      </c>
    </row>
    <row r="122" spans="1:7">
      <c r="A122" s="553">
        <v>7</v>
      </c>
      <c r="B122" s="554">
        <v>1</v>
      </c>
      <c r="C122" s="212">
        <f>+'BT7'!AN1</f>
        <v>0</v>
      </c>
      <c r="D122" s="212" t="str">
        <f>'BT7'!D3&amp;" "&amp;'BT7'!H3&amp;" "&amp;'BT7'!AN1</f>
        <v xml:space="preserve">  </v>
      </c>
      <c r="E122" s="555">
        <f>+'$7'!C10</f>
        <v>0</v>
      </c>
      <c r="F122" s="212">
        <f>+'$7'!D10</f>
        <v>0</v>
      </c>
      <c r="G122" s="556">
        <f>+'$7'!J10</f>
        <v>0</v>
      </c>
    </row>
    <row r="123" spans="1:7">
      <c r="A123" s="557">
        <v>7</v>
      </c>
      <c r="B123">
        <v>2</v>
      </c>
      <c r="C123">
        <f t="shared" ref="C123:C141" si="14">+C122</f>
        <v>0</v>
      </c>
      <c r="D123" t="str">
        <f t="shared" ref="D123:D141" si="15">+D122</f>
        <v xml:space="preserve">  </v>
      </c>
      <c r="E123" s="242">
        <f>+'$7'!C11</f>
        <v>0</v>
      </c>
      <c r="F123">
        <f>+'$7'!D11</f>
        <v>0</v>
      </c>
      <c r="G123" s="558">
        <f>+'$7'!J11</f>
        <v>0</v>
      </c>
    </row>
    <row r="124" spans="1:7">
      <c r="A124" s="557">
        <v>7</v>
      </c>
      <c r="B124">
        <v>3</v>
      </c>
      <c r="C124">
        <f t="shared" si="14"/>
        <v>0</v>
      </c>
      <c r="D124" t="str">
        <f t="shared" si="15"/>
        <v xml:space="preserve">  </v>
      </c>
      <c r="E124" s="242">
        <f>+'$7'!C12</f>
        <v>0</v>
      </c>
      <c r="F124">
        <f>+'$7'!D12</f>
        <v>0</v>
      </c>
      <c r="G124" s="558">
        <f>+'$7'!J12</f>
        <v>0</v>
      </c>
    </row>
    <row r="125" spans="1:7">
      <c r="A125" s="557">
        <v>7</v>
      </c>
      <c r="B125">
        <v>4</v>
      </c>
      <c r="C125">
        <f t="shared" si="14"/>
        <v>0</v>
      </c>
      <c r="D125" t="str">
        <f t="shared" si="15"/>
        <v xml:space="preserve">  </v>
      </c>
      <c r="E125" s="242">
        <f>+'$7'!C13</f>
        <v>0</v>
      </c>
      <c r="F125">
        <f>+'$7'!D13</f>
        <v>0</v>
      </c>
      <c r="G125" s="558">
        <f>+'$7'!J13</f>
        <v>0</v>
      </c>
    </row>
    <row r="126" spans="1:7">
      <c r="A126" s="557">
        <v>7</v>
      </c>
      <c r="B126">
        <v>5</v>
      </c>
      <c r="C126">
        <f t="shared" si="14"/>
        <v>0</v>
      </c>
      <c r="D126" t="str">
        <f t="shared" si="15"/>
        <v xml:space="preserve">  </v>
      </c>
      <c r="E126" s="242">
        <f>+'$7'!C14</f>
        <v>0</v>
      </c>
      <c r="F126">
        <f>+'$7'!D14</f>
        <v>0</v>
      </c>
      <c r="G126" s="558">
        <f>+'$7'!J14</f>
        <v>0</v>
      </c>
    </row>
    <row r="127" spans="1:7">
      <c r="A127" s="557">
        <v>7</v>
      </c>
      <c r="B127">
        <v>6</v>
      </c>
      <c r="C127">
        <f t="shared" si="14"/>
        <v>0</v>
      </c>
      <c r="D127" t="str">
        <f t="shared" si="15"/>
        <v xml:space="preserve">  </v>
      </c>
      <c r="E127" s="242">
        <f>+'$7'!C15</f>
        <v>0</v>
      </c>
      <c r="F127">
        <f>+'$7'!D15</f>
        <v>0</v>
      </c>
      <c r="G127" s="558">
        <f>+'$7'!J15</f>
        <v>0</v>
      </c>
    </row>
    <row r="128" spans="1:7">
      <c r="A128" s="557">
        <v>7</v>
      </c>
      <c r="B128">
        <v>7</v>
      </c>
      <c r="C128">
        <f t="shared" si="14"/>
        <v>0</v>
      </c>
      <c r="D128" t="str">
        <f t="shared" si="15"/>
        <v xml:space="preserve">  </v>
      </c>
      <c r="E128" s="242">
        <f>+'$7'!C16</f>
        <v>0</v>
      </c>
      <c r="F128">
        <f>+'$7'!D16</f>
        <v>0</v>
      </c>
      <c r="G128" s="558">
        <f>+'$7'!J16</f>
        <v>0</v>
      </c>
    </row>
    <row r="129" spans="1:7">
      <c r="A129" s="557">
        <v>7</v>
      </c>
      <c r="B129">
        <v>8</v>
      </c>
      <c r="C129">
        <f t="shared" si="14"/>
        <v>0</v>
      </c>
      <c r="D129" t="str">
        <f t="shared" si="15"/>
        <v xml:space="preserve">  </v>
      </c>
      <c r="E129" s="242">
        <f>+'$7'!C17</f>
        <v>0</v>
      </c>
      <c r="F129">
        <f>+'$7'!D17</f>
        <v>0</v>
      </c>
      <c r="G129" s="558">
        <f>+'$7'!J17</f>
        <v>0</v>
      </c>
    </row>
    <row r="130" spans="1:7">
      <c r="A130" s="557">
        <v>7</v>
      </c>
      <c r="B130">
        <v>9</v>
      </c>
      <c r="C130">
        <f t="shared" si="14"/>
        <v>0</v>
      </c>
      <c r="D130" t="str">
        <f t="shared" si="15"/>
        <v xml:space="preserve">  </v>
      </c>
      <c r="E130" s="242">
        <f>+'$7'!C18</f>
        <v>0</v>
      </c>
      <c r="F130">
        <f>+'$7'!D18</f>
        <v>0</v>
      </c>
      <c r="G130" s="558">
        <f>+'$7'!J18</f>
        <v>0</v>
      </c>
    </row>
    <row r="131" spans="1:7">
      <c r="A131" s="557">
        <v>7</v>
      </c>
      <c r="B131">
        <v>10</v>
      </c>
      <c r="C131">
        <f t="shared" si="14"/>
        <v>0</v>
      </c>
      <c r="D131" t="str">
        <f t="shared" si="15"/>
        <v xml:space="preserve">  </v>
      </c>
      <c r="E131" s="242">
        <f>+'$7'!C19</f>
        <v>0</v>
      </c>
      <c r="F131">
        <f>+'$7'!D19</f>
        <v>0</v>
      </c>
      <c r="G131" s="558">
        <f>+'$7'!J19</f>
        <v>0</v>
      </c>
    </row>
    <row r="132" spans="1:7">
      <c r="A132" s="557">
        <v>7</v>
      </c>
      <c r="B132">
        <v>11</v>
      </c>
      <c r="C132">
        <f t="shared" si="14"/>
        <v>0</v>
      </c>
      <c r="D132" t="str">
        <f t="shared" si="15"/>
        <v xml:space="preserve">  </v>
      </c>
      <c r="E132" s="242">
        <f>+'$7'!C20</f>
        <v>0</v>
      </c>
      <c r="F132">
        <f>+'$7'!D20</f>
        <v>0</v>
      </c>
      <c r="G132" s="558">
        <f>+'$7'!J20</f>
        <v>0</v>
      </c>
    </row>
    <row r="133" spans="1:7">
      <c r="A133" s="557">
        <v>7</v>
      </c>
      <c r="B133">
        <v>12</v>
      </c>
      <c r="C133">
        <f t="shared" si="14"/>
        <v>0</v>
      </c>
      <c r="D133" t="str">
        <f t="shared" si="15"/>
        <v xml:space="preserve">  </v>
      </c>
      <c r="E133" s="242">
        <f>+'$7'!C21</f>
        <v>0</v>
      </c>
      <c r="F133">
        <f>+'$7'!D21</f>
        <v>0</v>
      </c>
      <c r="G133" s="558">
        <f>+'$7'!J21</f>
        <v>0</v>
      </c>
    </row>
    <row r="134" spans="1:7">
      <c r="A134" s="557">
        <v>7</v>
      </c>
      <c r="B134">
        <v>13</v>
      </c>
      <c r="C134">
        <f t="shared" si="14"/>
        <v>0</v>
      </c>
      <c r="D134" t="str">
        <f t="shared" si="15"/>
        <v xml:space="preserve">  </v>
      </c>
      <c r="E134" s="242">
        <f>+'$7'!C22</f>
        <v>0</v>
      </c>
      <c r="F134">
        <f>+'$7'!D22</f>
        <v>0</v>
      </c>
      <c r="G134" s="558">
        <f>+'$7'!J22</f>
        <v>0</v>
      </c>
    </row>
    <row r="135" spans="1:7">
      <c r="A135" s="557">
        <v>7</v>
      </c>
      <c r="B135">
        <v>14</v>
      </c>
      <c r="C135">
        <f t="shared" si="14"/>
        <v>0</v>
      </c>
      <c r="D135" t="str">
        <f t="shared" si="15"/>
        <v xml:space="preserve">  </v>
      </c>
      <c r="E135" s="242">
        <f>+'$7'!C23</f>
        <v>0</v>
      </c>
      <c r="F135">
        <f>+'$7'!D23</f>
        <v>0</v>
      </c>
      <c r="G135" s="558">
        <f>+'$7'!J23</f>
        <v>0</v>
      </c>
    </row>
    <row r="136" spans="1:7">
      <c r="A136" s="557">
        <v>7</v>
      </c>
      <c r="B136">
        <v>15</v>
      </c>
      <c r="C136">
        <f t="shared" si="14"/>
        <v>0</v>
      </c>
      <c r="D136" t="str">
        <f t="shared" si="15"/>
        <v xml:space="preserve">  </v>
      </c>
      <c r="E136" s="242">
        <f>+'$7'!C24</f>
        <v>0</v>
      </c>
      <c r="F136">
        <f>+'$7'!D24</f>
        <v>0</v>
      </c>
      <c r="G136" s="558">
        <f>+'$7'!J24</f>
        <v>0</v>
      </c>
    </row>
    <row r="137" spans="1:7">
      <c r="A137" s="557">
        <v>7</v>
      </c>
      <c r="B137">
        <v>16</v>
      </c>
      <c r="C137">
        <f t="shared" si="14"/>
        <v>0</v>
      </c>
      <c r="D137" t="str">
        <f t="shared" si="15"/>
        <v xml:space="preserve">  </v>
      </c>
      <c r="E137" s="242">
        <f>+'$7'!C25</f>
        <v>0</v>
      </c>
      <c r="F137">
        <f>+'$7'!D25</f>
        <v>0</v>
      </c>
      <c r="G137" s="558">
        <f>+'$7'!J25</f>
        <v>0</v>
      </c>
    </row>
    <row r="138" spans="1:7">
      <c r="A138" s="557">
        <v>7</v>
      </c>
      <c r="B138">
        <v>17</v>
      </c>
      <c r="C138">
        <f t="shared" si="14"/>
        <v>0</v>
      </c>
      <c r="D138" t="str">
        <f t="shared" si="15"/>
        <v xml:space="preserve">  </v>
      </c>
      <c r="E138" s="242">
        <f>+'$7'!C26</f>
        <v>0</v>
      </c>
      <c r="F138">
        <f>+'$7'!D26</f>
        <v>0</v>
      </c>
      <c r="G138" s="558">
        <f>+'$7'!J26</f>
        <v>0</v>
      </c>
    </row>
    <row r="139" spans="1:7">
      <c r="A139" s="557">
        <v>7</v>
      </c>
      <c r="B139">
        <v>18</v>
      </c>
      <c r="C139">
        <f t="shared" si="14"/>
        <v>0</v>
      </c>
      <c r="D139" t="str">
        <f t="shared" si="15"/>
        <v xml:space="preserve">  </v>
      </c>
      <c r="E139" s="242">
        <f>+'$7'!C27</f>
        <v>0</v>
      </c>
      <c r="F139">
        <f>+'$7'!D27</f>
        <v>0</v>
      </c>
      <c r="G139" s="558">
        <f>+'$7'!J27</f>
        <v>0</v>
      </c>
    </row>
    <row r="140" spans="1:7">
      <c r="A140" s="557">
        <v>7</v>
      </c>
      <c r="B140">
        <v>19</v>
      </c>
      <c r="C140">
        <f t="shared" si="14"/>
        <v>0</v>
      </c>
      <c r="D140" t="str">
        <f t="shared" si="15"/>
        <v xml:space="preserve">  </v>
      </c>
      <c r="E140" s="242">
        <f>+'$7'!C28</f>
        <v>0</v>
      </c>
      <c r="F140">
        <f>+'$7'!D28</f>
        <v>0</v>
      </c>
      <c r="G140" s="558">
        <f>+'$7'!J28</f>
        <v>0</v>
      </c>
    </row>
    <row r="141" spans="1:7">
      <c r="A141" s="559">
        <v>7</v>
      </c>
      <c r="B141" s="560">
        <v>20</v>
      </c>
      <c r="C141" s="560">
        <f t="shared" si="14"/>
        <v>0</v>
      </c>
      <c r="D141" s="560" t="str">
        <f t="shared" si="15"/>
        <v xml:space="preserve">  </v>
      </c>
      <c r="E141" s="561">
        <f>+'$7'!C29</f>
        <v>0</v>
      </c>
      <c r="F141" s="560">
        <f>+'$7'!D29</f>
        <v>0</v>
      </c>
      <c r="G141" s="562">
        <f>+'$7'!J29</f>
        <v>0</v>
      </c>
    </row>
    <row r="142" spans="1:7">
      <c r="A142" s="553">
        <v>8</v>
      </c>
      <c r="B142" s="554">
        <v>1</v>
      </c>
      <c r="C142" s="212">
        <f>+'BT8'!AN1</f>
        <v>0</v>
      </c>
      <c r="D142" s="212" t="str">
        <f>'BT8'!D3&amp;" "&amp;'BT8'!H3&amp;" "&amp;'BT8'!AN1</f>
        <v xml:space="preserve">  </v>
      </c>
      <c r="E142" s="555">
        <f>+'$8'!C10</f>
        <v>0</v>
      </c>
      <c r="F142" s="212">
        <f>+'$8'!D10</f>
        <v>0</v>
      </c>
      <c r="G142" s="556">
        <f>+'$8'!J10</f>
        <v>0</v>
      </c>
    </row>
    <row r="143" spans="1:7">
      <c r="A143" s="557">
        <v>8</v>
      </c>
      <c r="B143">
        <v>2</v>
      </c>
      <c r="C143">
        <f t="shared" ref="C143:C161" si="16">+C142</f>
        <v>0</v>
      </c>
      <c r="D143" t="str">
        <f t="shared" ref="D143:D161" si="17">+D142</f>
        <v xml:space="preserve">  </v>
      </c>
      <c r="E143" s="242">
        <f>+'$8'!C11</f>
        <v>0</v>
      </c>
      <c r="F143">
        <f>+'$8'!D11</f>
        <v>0</v>
      </c>
      <c r="G143" s="558">
        <f>+'$8'!J11</f>
        <v>0</v>
      </c>
    </row>
    <row r="144" spans="1:7">
      <c r="A144" s="557">
        <v>8</v>
      </c>
      <c r="B144">
        <v>3</v>
      </c>
      <c r="C144">
        <f t="shared" si="16"/>
        <v>0</v>
      </c>
      <c r="D144" t="str">
        <f t="shared" si="17"/>
        <v xml:space="preserve">  </v>
      </c>
      <c r="E144" s="242">
        <f>+'$8'!C12</f>
        <v>0</v>
      </c>
      <c r="F144">
        <f>+'$8'!D12</f>
        <v>0</v>
      </c>
      <c r="G144" s="558">
        <f>+'$8'!J12</f>
        <v>0</v>
      </c>
    </row>
    <row r="145" spans="1:7">
      <c r="A145" s="557">
        <v>8</v>
      </c>
      <c r="B145">
        <v>4</v>
      </c>
      <c r="C145">
        <f t="shared" si="16"/>
        <v>0</v>
      </c>
      <c r="D145" t="str">
        <f t="shared" si="17"/>
        <v xml:space="preserve">  </v>
      </c>
      <c r="E145" s="242">
        <f>+'$8'!C13</f>
        <v>0</v>
      </c>
      <c r="F145">
        <f>+'$8'!D13</f>
        <v>0</v>
      </c>
      <c r="G145" s="558">
        <f>+'$8'!J13</f>
        <v>0</v>
      </c>
    </row>
    <row r="146" spans="1:7">
      <c r="A146" s="557">
        <v>8</v>
      </c>
      <c r="B146">
        <v>5</v>
      </c>
      <c r="C146">
        <f t="shared" si="16"/>
        <v>0</v>
      </c>
      <c r="D146" t="str">
        <f t="shared" si="17"/>
        <v xml:space="preserve">  </v>
      </c>
      <c r="E146" s="242">
        <f>+'$8'!C14</f>
        <v>0</v>
      </c>
      <c r="F146">
        <f>+'$8'!D14</f>
        <v>0</v>
      </c>
      <c r="G146" s="558">
        <f>+'$8'!J14</f>
        <v>0</v>
      </c>
    </row>
    <row r="147" spans="1:7">
      <c r="A147" s="557">
        <v>8</v>
      </c>
      <c r="B147">
        <v>6</v>
      </c>
      <c r="C147">
        <f t="shared" si="16"/>
        <v>0</v>
      </c>
      <c r="D147" t="str">
        <f t="shared" si="17"/>
        <v xml:space="preserve">  </v>
      </c>
      <c r="E147" s="242">
        <f>+'$8'!C15</f>
        <v>0</v>
      </c>
      <c r="F147">
        <f>+'$8'!D15</f>
        <v>0</v>
      </c>
      <c r="G147" s="558">
        <f>+'$8'!J15</f>
        <v>0</v>
      </c>
    </row>
    <row r="148" spans="1:7">
      <c r="A148" s="557">
        <v>8</v>
      </c>
      <c r="B148">
        <v>7</v>
      </c>
      <c r="C148">
        <f t="shared" si="16"/>
        <v>0</v>
      </c>
      <c r="D148" t="str">
        <f t="shared" si="17"/>
        <v xml:space="preserve">  </v>
      </c>
      <c r="E148" s="242">
        <f>+'$8'!C16</f>
        <v>0</v>
      </c>
      <c r="F148">
        <f>+'$8'!D16</f>
        <v>0</v>
      </c>
      <c r="G148" s="558">
        <f>+'$8'!J16</f>
        <v>0</v>
      </c>
    </row>
    <row r="149" spans="1:7">
      <c r="A149" s="557">
        <v>8</v>
      </c>
      <c r="B149">
        <v>8</v>
      </c>
      <c r="C149">
        <f t="shared" si="16"/>
        <v>0</v>
      </c>
      <c r="D149" t="str">
        <f t="shared" si="17"/>
        <v xml:space="preserve">  </v>
      </c>
      <c r="E149" s="242">
        <f>+'$8'!C17</f>
        <v>0</v>
      </c>
      <c r="F149">
        <f>+'$8'!D17</f>
        <v>0</v>
      </c>
      <c r="G149" s="558">
        <f>+'$8'!J17</f>
        <v>0</v>
      </c>
    </row>
    <row r="150" spans="1:7">
      <c r="A150" s="557">
        <v>8</v>
      </c>
      <c r="B150">
        <v>9</v>
      </c>
      <c r="C150">
        <f t="shared" si="16"/>
        <v>0</v>
      </c>
      <c r="D150" t="str">
        <f t="shared" si="17"/>
        <v xml:space="preserve">  </v>
      </c>
      <c r="E150" s="242">
        <f>+'$8'!C18</f>
        <v>0</v>
      </c>
      <c r="F150">
        <f>+'$8'!D18</f>
        <v>0</v>
      </c>
      <c r="G150" s="558">
        <f>+'$8'!J18</f>
        <v>0</v>
      </c>
    </row>
    <row r="151" spans="1:7">
      <c r="A151" s="557">
        <v>8</v>
      </c>
      <c r="B151">
        <v>10</v>
      </c>
      <c r="C151">
        <f t="shared" si="16"/>
        <v>0</v>
      </c>
      <c r="D151" t="str">
        <f t="shared" si="17"/>
        <v xml:space="preserve">  </v>
      </c>
      <c r="E151" s="242">
        <f>+'$8'!C19</f>
        <v>0</v>
      </c>
      <c r="F151">
        <f>+'$8'!D19</f>
        <v>0</v>
      </c>
      <c r="G151" s="558">
        <f>+'$8'!J19</f>
        <v>0</v>
      </c>
    </row>
    <row r="152" spans="1:7">
      <c r="A152" s="557">
        <v>8</v>
      </c>
      <c r="B152">
        <v>11</v>
      </c>
      <c r="C152">
        <f t="shared" si="16"/>
        <v>0</v>
      </c>
      <c r="D152" t="str">
        <f t="shared" si="17"/>
        <v xml:space="preserve">  </v>
      </c>
      <c r="E152" s="242">
        <f>+'$8'!C20</f>
        <v>0</v>
      </c>
      <c r="F152">
        <f>+'$8'!D20</f>
        <v>0</v>
      </c>
      <c r="G152" s="558">
        <f>+'$8'!J20</f>
        <v>0</v>
      </c>
    </row>
    <row r="153" spans="1:7">
      <c r="A153" s="557">
        <v>8</v>
      </c>
      <c r="B153">
        <v>12</v>
      </c>
      <c r="C153">
        <f t="shared" si="16"/>
        <v>0</v>
      </c>
      <c r="D153" t="str">
        <f t="shared" si="17"/>
        <v xml:space="preserve">  </v>
      </c>
      <c r="E153" s="242">
        <f>+'$8'!C21</f>
        <v>0</v>
      </c>
      <c r="F153">
        <f>+'$8'!D21</f>
        <v>0</v>
      </c>
      <c r="G153" s="558">
        <f>+'$8'!J21</f>
        <v>0</v>
      </c>
    </row>
    <row r="154" spans="1:7">
      <c r="A154" s="557">
        <v>8</v>
      </c>
      <c r="B154">
        <v>13</v>
      </c>
      <c r="C154">
        <f t="shared" si="16"/>
        <v>0</v>
      </c>
      <c r="D154" t="str">
        <f t="shared" si="17"/>
        <v xml:space="preserve">  </v>
      </c>
      <c r="E154" s="242">
        <f>+'$8'!C22</f>
        <v>0</v>
      </c>
      <c r="F154">
        <f>+'$8'!D22</f>
        <v>0</v>
      </c>
      <c r="G154" s="558">
        <f>+'$8'!J22</f>
        <v>0</v>
      </c>
    </row>
    <row r="155" spans="1:7">
      <c r="A155" s="557">
        <v>8</v>
      </c>
      <c r="B155">
        <v>14</v>
      </c>
      <c r="C155">
        <f t="shared" si="16"/>
        <v>0</v>
      </c>
      <c r="D155" t="str">
        <f t="shared" si="17"/>
        <v xml:space="preserve">  </v>
      </c>
      <c r="E155" s="242">
        <f>+'$8'!C23</f>
        <v>0</v>
      </c>
      <c r="F155">
        <f>+'$8'!D23</f>
        <v>0</v>
      </c>
      <c r="G155" s="558">
        <f>+'$8'!J23</f>
        <v>0</v>
      </c>
    </row>
    <row r="156" spans="1:7">
      <c r="A156" s="557">
        <v>8</v>
      </c>
      <c r="B156">
        <v>15</v>
      </c>
      <c r="C156">
        <f t="shared" si="16"/>
        <v>0</v>
      </c>
      <c r="D156" t="str">
        <f t="shared" si="17"/>
        <v xml:space="preserve">  </v>
      </c>
      <c r="E156" s="242">
        <f>+'$8'!C24</f>
        <v>0</v>
      </c>
      <c r="F156">
        <f>+'$8'!D24</f>
        <v>0</v>
      </c>
      <c r="G156" s="558">
        <f>+'$8'!J24</f>
        <v>0</v>
      </c>
    </row>
    <row r="157" spans="1:7">
      <c r="A157" s="557">
        <v>8</v>
      </c>
      <c r="B157">
        <v>16</v>
      </c>
      <c r="C157">
        <f t="shared" si="16"/>
        <v>0</v>
      </c>
      <c r="D157" t="str">
        <f t="shared" si="17"/>
        <v xml:space="preserve">  </v>
      </c>
      <c r="E157" s="242">
        <f>+'$8'!C25</f>
        <v>0</v>
      </c>
      <c r="F157">
        <f>+'$8'!D25</f>
        <v>0</v>
      </c>
      <c r="G157" s="558">
        <f>+'$8'!J25</f>
        <v>0</v>
      </c>
    </row>
    <row r="158" spans="1:7">
      <c r="A158" s="557">
        <v>8</v>
      </c>
      <c r="B158">
        <v>17</v>
      </c>
      <c r="C158">
        <f t="shared" si="16"/>
        <v>0</v>
      </c>
      <c r="D158" t="str">
        <f t="shared" si="17"/>
        <v xml:space="preserve">  </v>
      </c>
      <c r="E158" s="242">
        <f>+'$8'!C26</f>
        <v>0</v>
      </c>
      <c r="F158">
        <f>+'$8'!D26</f>
        <v>0</v>
      </c>
      <c r="G158" s="558">
        <f>+'$8'!J26</f>
        <v>0</v>
      </c>
    </row>
    <row r="159" spans="1:7">
      <c r="A159" s="557">
        <v>8</v>
      </c>
      <c r="B159">
        <v>18</v>
      </c>
      <c r="C159">
        <f t="shared" si="16"/>
        <v>0</v>
      </c>
      <c r="D159" t="str">
        <f t="shared" si="17"/>
        <v xml:space="preserve">  </v>
      </c>
      <c r="E159" s="242">
        <f>+'$8'!C27</f>
        <v>0</v>
      </c>
      <c r="F159">
        <f>+'$8'!D27</f>
        <v>0</v>
      </c>
      <c r="G159" s="558">
        <f>+'$8'!J27</f>
        <v>0</v>
      </c>
    </row>
    <row r="160" spans="1:7">
      <c r="A160" s="557">
        <v>8</v>
      </c>
      <c r="B160">
        <v>19</v>
      </c>
      <c r="C160">
        <f t="shared" si="16"/>
        <v>0</v>
      </c>
      <c r="D160" t="str">
        <f t="shared" si="17"/>
        <v xml:space="preserve">  </v>
      </c>
      <c r="E160" s="242">
        <f>+'$8'!C28</f>
        <v>0</v>
      </c>
      <c r="F160">
        <f>+'$8'!D28</f>
        <v>0</v>
      </c>
      <c r="G160" s="558">
        <f>+'$8'!J28</f>
        <v>0</v>
      </c>
    </row>
    <row r="161" spans="1:7">
      <c r="A161" s="559">
        <v>8</v>
      </c>
      <c r="B161" s="560">
        <v>20</v>
      </c>
      <c r="C161" s="560">
        <f t="shared" si="16"/>
        <v>0</v>
      </c>
      <c r="D161" s="560" t="str">
        <f t="shared" si="17"/>
        <v xml:space="preserve">  </v>
      </c>
      <c r="E161" s="561">
        <f>+'$8'!C29</f>
        <v>0</v>
      </c>
      <c r="F161" s="560">
        <f>+'$8'!D29</f>
        <v>0</v>
      </c>
      <c r="G161" s="562">
        <f>+'$8'!J29</f>
        <v>0</v>
      </c>
    </row>
    <row r="162" spans="1:7">
      <c r="A162" s="553">
        <v>9</v>
      </c>
      <c r="B162" s="554">
        <v>1</v>
      </c>
      <c r="C162" s="212">
        <f>+'BT9'!AN1</f>
        <v>0</v>
      </c>
      <c r="D162" s="212" t="str">
        <f>'BT9'!D3&amp;" "&amp;'BT9'!H3&amp;" "&amp;'BT9'!AN1</f>
        <v xml:space="preserve">  </v>
      </c>
      <c r="E162" s="555">
        <f>+'$9'!C10</f>
        <v>0</v>
      </c>
      <c r="F162" s="212">
        <f>+'$9'!D10</f>
        <v>0</v>
      </c>
      <c r="G162" s="556">
        <f>+'$9'!J10</f>
        <v>0</v>
      </c>
    </row>
    <row r="163" spans="1:7">
      <c r="A163" s="557">
        <v>9</v>
      </c>
      <c r="B163">
        <v>2</v>
      </c>
      <c r="C163">
        <f t="shared" ref="C163:C181" si="18">+C162</f>
        <v>0</v>
      </c>
      <c r="D163" t="str">
        <f t="shared" ref="D163:D181" si="19">+D162</f>
        <v xml:space="preserve">  </v>
      </c>
      <c r="E163" s="242">
        <f>+'$9'!C11</f>
        <v>0</v>
      </c>
      <c r="F163">
        <f>+'$9'!D11</f>
        <v>0</v>
      </c>
      <c r="G163" s="558">
        <f>+'$9'!J11</f>
        <v>0</v>
      </c>
    </row>
    <row r="164" spans="1:7">
      <c r="A164" s="557">
        <v>9</v>
      </c>
      <c r="B164">
        <v>3</v>
      </c>
      <c r="C164">
        <f t="shared" si="18"/>
        <v>0</v>
      </c>
      <c r="D164" t="str">
        <f t="shared" si="19"/>
        <v xml:space="preserve">  </v>
      </c>
      <c r="E164" s="242">
        <f>+'$9'!C12</f>
        <v>0</v>
      </c>
      <c r="F164">
        <f>+'$9'!D12</f>
        <v>0</v>
      </c>
      <c r="G164" s="558">
        <f>+'$9'!J12</f>
        <v>0</v>
      </c>
    </row>
    <row r="165" spans="1:7">
      <c r="A165" s="557">
        <v>9</v>
      </c>
      <c r="B165">
        <v>4</v>
      </c>
      <c r="C165">
        <f t="shared" si="18"/>
        <v>0</v>
      </c>
      <c r="D165" t="str">
        <f t="shared" si="19"/>
        <v xml:space="preserve">  </v>
      </c>
      <c r="E165" s="242">
        <f>+'$9'!C13</f>
        <v>0</v>
      </c>
      <c r="F165">
        <f>+'$9'!D13</f>
        <v>0</v>
      </c>
      <c r="G165" s="558">
        <f>+'$9'!J13</f>
        <v>0</v>
      </c>
    </row>
    <row r="166" spans="1:7">
      <c r="A166" s="557">
        <v>9</v>
      </c>
      <c r="B166">
        <v>5</v>
      </c>
      <c r="C166">
        <f t="shared" si="18"/>
        <v>0</v>
      </c>
      <c r="D166" t="str">
        <f t="shared" si="19"/>
        <v xml:space="preserve">  </v>
      </c>
      <c r="E166" s="242">
        <f>+'$9'!C14</f>
        <v>0</v>
      </c>
      <c r="F166">
        <f>+'$9'!D14</f>
        <v>0</v>
      </c>
      <c r="G166" s="558">
        <f>+'$9'!J14</f>
        <v>0</v>
      </c>
    </row>
    <row r="167" spans="1:7">
      <c r="A167" s="557">
        <v>9</v>
      </c>
      <c r="B167">
        <v>6</v>
      </c>
      <c r="C167">
        <f t="shared" si="18"/>
        <v>0</v>
      </c>
      <c r="D167" t="str">
        <f t="shared" si="19"/>
        <v xml:space="preserve">  </v>
      </c>
      <c r="E167" s="242">
        <f>+'$9'!C15</f>
        <v>0</v>
      </c>
      <c r="F167">
        <f>+'$9'!D15</f>
        <v>0</v>
      </c>
      <c r="G167" s="558">
        <f>+'$9'!J15</f>
        <v>0</v>
      </c>
    </row>
    <row r="168" spans="1:7">
      <c r="A168" s="557">
        <v>9</v>
      </c>
      <c r="B168">
        <v>7</v>
      </c>
      <c r="C168">
        <f t="shared" si="18"/>
        <v>0</v>
      </c>
      <c r="D168" t="str">
        <f t="shared" si="19"/>
        <v xml:space="preserve">  </v>
      </c>
      <c r="E168" s="242">
        <f>+'$9'!C16</f>
        <v>0</v>
      </c>
      <c r="F168">
        <f>+'$9'!D16</f>
        <v>0</v>
      </c>
      <c r="G168" s="558">
        <f>+'$9'!J16</f>
        <v>0</v>
      </c>
    </row>
    <row r="169" spans="1:7">
      <c r="A169" s="557">
        <v>9</v>
      </c>
      <c r="B169">
        <v>8</v>
      </c>
      <c r="C169">
        <f t="shared" si="18"/>
        <v>0</v>
      </c>
      <c r="D169" t="str">
        <f t="shared" si="19"/>
        <v xml:space="preserve">  </v>
      </c>
      <c r="E169" s="242">
        <f>+'$9'!C17</f>
        <v>0</v>
      </c>
      <c r="F169">
        <f>+'$9'!D17</f>
        <v>0</v>
      </c>
      <c r="G169" s="558">
        <f>+'$9'!J17</f>
        <v>0</v>
      </c>
    </row>
    <row r="170" spans="1:7">
      <c r="A170" s="557">
        <v>9</v>
      </c>
      <c r="B170">
        <v>9</v>
      </c>
      <c r="C170">
        <f t="shared" si="18"/>
        <v>0</v>
      </c>
      <c r="D170" t="str">
        <f t="shared" si="19"/>
        <v xml:space="preserve">  </v>
      </c>
      <c r="E170" s="242">
        <f>+'$9'!C18</f>
        <v>0</v>
      </c>
      <c r="F170">
        <f>+'$9'!D18</f>
        <v>0</v>
      </c>
      <c r="G170" s="558">
        <f>+'$9'!J18</f>
        <v>0</v>
      </c>
    </row>
    <row r="171" spans="1:7">
      <c r="A171" s="557">
        <v>9</v>
      </c>
      <c r="B171">
        <v>10</v>
      </c>
      <c r="C171">
        <f t="shared" si="18"/>
        <v>0</v>
      </c>
      <c r="D171" t="str">
        <f t="shared" si="19"/>
        <v xml:space="preserve">  </v>
      </c>
      <c r="E171" s="242">
        <f>+'$9'!C19</f>
        <v>0</v>
      </c>
      <c r="F171">
        <f>+'$9'!D19</f>
        <v>0</v>
      </c>
      <c r="G171" s="558">
        <f>+'$9'!J19</f>
        <v>0</v>
      </c>
    </row>
    <row r="172" spans="1:7">
      <c r="A172" s="557">
        <v>9</v>
      </c>
      <c r="B172">
        <v>11</v>
      </c>
      <c r="C172">
        <f t="shared" si="18"/>
        <v>0</v>
      </c>
      <c r="D172" t="str">
        <f t="shared" si="19"/>
        <v xml:space="preserve">  </v>
      </c>
      <c r="E172" s="242">
        <f>+'$9'!C20</f>
        <v>0</v>
      </c>
      <c r="F172">
        <f>+'$9'!D20</f>
        <v>0</v>
      </c>
      <c r="G172" s="558">
        <f>+'$9'!J20</f>
        <v>0</v>
      </c>
    </row>
    <row r="173" spans="1:7">
      <c r="A173" s="557">
        <v>9</v>
      </c>
      <c r="B173">
        <v>12</v>
      </c>
      <c r="C173">
        <f t="shared" si="18"/>
        <v>0</v>
      </c>
      <c r="D173" t="str">
        <f t="shared" si="19"/>
        <v xml:space="preserve">  </v>
      </c>
      <c r="E173" s="242">
        <f>+'$9'!C21</f>
        <v>0</v>
      </c>
      <c r="F173">
        <f>+'$9'!D21</f>
        <v>0</v>
      </c>
      <c r="G173" s="558">
        <f>+'$9'!J21</f>
        <v>0</v>
      </c>
    </row>
    <row r="174" spans="1:7">
      <c r="A174" s="557">
        <v>9</v>
      </c>
      <c r="B174">
        <v>13</v>
      </c>
      <c r="C174">
        <f t="shared" si="18"/>
        <v>0</v>
      </c>
      <c r="D174" t="str">
        <f t="shared" si="19"/>
        <v xml:space="preserve">  </v>
      </c>
      <c r="E174" s="242">
        <f>+'$9'!C22</f>
        <v>0</v>
      </c>
      <c r="F174">
        <f>+'$9'!D22</f>
        <v>0</v>
      </c>
      <c r="G174" s="558">
        <f>+'$9'!J22</f>
        <v>0</v>
      </c>
    </row>
    <row r="175" spans="1:7">
      <c r="A175" s="557">
        <v>9</v>
      </c>
      <c r="B175">
        <v>14</v>
      </c>
      <c r="C175">
        <f t="shared" si="18"/>
        <v>0</v>
      </c>
      <c r="D175" t="str">
        <f t="shared" si="19"/>
        <v xml:space="preserve">  </v>
      </c>
      <c r="E175" s="242">
        <f>+'$9'!C23</f>
        <v>0</v>
      </c>
      <c r="F175">
        <f>+'$9'!D23</f>
        <v>0</v>
      </c>
      <c r="G175" s="558">
        <f>+'$9'!J23</f>
        <v>0</v>
      </c>
    </row>
    <row r="176" spans="1:7">
      <c r="A176" s="557">
        <v>9</v>
      </c>
      <c r="B176">
        <v>15</v>
      </c>
      <c r="C176">
        <f t="shared" si="18"/>
        <v>0</v>
      </c>
      <c r="D176" t="str">
        <f t="shared" si="19"/>
        <v xml:space="preserve">  </v>
      </c>
      <c r="E176" s="242">
        <f>+'$9'!C24</f>
        <v>0</v>
      </c>
      <c r="F176">
        <f>+'$9'!D24</f>
        <v>0</v>
      </c>
      <c r="G176" s="558">
        <f>+'$9'!J24</f>
        <v>0</v>
      </c>
    </row>
    <row r="177" spans="1:7">
      <c r="A177" s="557">
        <v>9</v>
      </c>
      <c r="B177">
        <v>16</v>
      </c>
      <c r="C177">
        <f t="shared" si="18"/>
        <v>0</v>
      </c>
      <c r="D177" t="str">
        <f t="shared" si="19"/>
        <v xml:space="preserve">  </v>
      </c>
      <c r="E177" s="242">
        <f>+'$9'!C25</f>
        <v>0</v>
      </c>
      <c r="F177">
        <f>+'$9'!D25</f>
        <v>0</v>
      </c>
      <c r="G177" s="558">
        <f>+'$9'!J25</f>
        <v>0</v>
      </c>
    </row>
    <row r="178" spans="1:7">
      <c r="A178" s="557">
        <v>9</v>
      </c>
      <c r="B178">
        <v>17</v>
      </c>
      <c r="C178">
        <f t="shared" si="18"/>
        <v>0</v>
      </c>
      <c r="D178" t="str">
        <f t="shared" si="19"/>
        <v xml:space="preserve">  </v>
      </c>
      <c r="E178" s="242">
        <f>+'$9'!C26</f>
        <v>0</v>
      </c>
      <c r="F178">
        <f>+'$9'!D26</f>
        <v>0</v>
      </c>
      <c r="G178" s="558">
        <f>+'$9'!J26</f>
        <v>0</v>
      </c>
    </row>
    <row r="179" spans="1:7">
      <c r="A179" s="557">
        <v>9</v>
      </c>
      <c r="B179">
        <v>18</v>
      </c>
      <c r="C179">
        <f t="shared" si="18"/>
        <v>0</v>
      </c>
      <c r="D179" t="str">
        <f t="shared" si="19"/>
        <v xml:space="preserve">  </v>
      </c>
      <c r="E179" s="242">
        <f>+'$9'!C27</f>
        <v>0</v>
      </c>
      <c r="F179">
        <f>+'$9'!D27</f>
        <v>0</v>
      </c>
      <c r="G179" s="558">
        <f>+'$9'!J27</f>
        <v>0</v>
      </c>
    </row>
    <row r="180" spans="1:7">
      <c r="A180" s="557">
        <v>9</v>
      </c>
      <c r="B180">
        <v>19</v>
      </c>
      <c r="C180">
        <f t="shared" si="18"/>
        <v>0</v>
      </c>
      <c r="D180" t="str">
        <f t="shared" si="19"/>
        <v xml:space="preserve">  </v>
      </c>
      <c r="E180" s="242">
        <f>+'$9'!C28</f>
        <v>0</v>
      </c>
      <c r="F180">
        <f>+'$9'!D28</f>
        <v>0</v>
      </c>
      <c r="G180" s="558">
        <f>+'$9'!J28</f>
        <v>0</v>
      </c>
    </row>
    <row r="181" spans="1:7">
      <c r="A181" s="559">
        <v>9</v>
      </c>
      <c r="B181" s="560">
        <v>20</v>
      </c>
      <c r="C181" s="560">
        <f t="shared" si="18"/>
        <v>0</v>
      </c>
      <c r="D181" s="560" t="str">
        <f t="shared" si="19"/>
        <v xml:space="preserve">  </v>
      </c>
      <c r="E181" s="561">
        <f>+'$9'!C29</f>
        <v>0</v>
      </c>
      <c r="F181" s="560">
        <f>+'$9'!D29</f>
        <v>0</v>
      </c>
      <c r="G181" s="562">
        <f>+'$9'!J29</f>
        <v>0</v>
      </c>
    </row>
    <row r="182" spans="1:7">
      <c r="A182" s="553">
        <v>10</v>
      </c>
      <c r="B182" s="554">
        <v>1</v>
      </c>
      <c r="C182" s="212">
        <f>+'BT10'!AN1</f>
        <v>0</v>
      </c>
      <c r="D182" s="212" t="str">
        <f>'BT10'!D3&amp;" "&amp;'BT10'!H3&amp;" "&amp;'BT10'!AN1</f>
        <v xml:space="preserve">  </v>
      </c>
      <c r="E182" s="555">
        <f>+'$10'!C10</f>
        <v>0</v>
      </c>
      <c r="F182" s="212">
        <f>+'$10'!D10</f>
        <v>0</v>
      </c>
      <c r="G182" s="556">
        <f>+'$10'!J10</f>
        <v>0</v>
      </c>
    </row>
    <row r="183" spans="1:7">
      <c r="A183" s="557">
        <v>10</v>
      </c>
      <c r="B183">
        <v>2</v>
      </c>
      <c r="C183">
        <f t="shared" ref="C183:C201" si="20">+C182</f>
        <v>0</v>
      </c>
      <c r="D183" t="str">
        <f t="shared" ref="D183:D201" si="21">+D182</f>
        <v xml:space="preserve">  </v>
      </c>
      <c r="E183" s="242">
        <f>+'$10'!C11</f>
        <v>0</v>
      </c>
      <c r="F183">
        <f>+'$10'!D11</f>
        <v>0</v>
      </c>
      <c r="G183" s="558">
        <f>+'$10'!J11</f>
        <v>0</v>
      </c>
    </row>
    <row r="184" spans="1:7">
      <c r="A184" s="557">
        <v>10</v>
      </c>
      <c r="B184">
        <v>3</v>
      </c>
      <c r="C184">
        <f t="shared" si="20"/>
        <v>0</v>
      </c>
      <c r="D184" t="str">
        <f t="shared" si="21"/>
        <v xml:space="preserve">  </v>
      </c>
      <c r="E184" s="242">
        <f>+'$10'!C12</f>
        <v>0</v>
      </c>
      <c r="F184">
        <f>+'$10'!D12</f>
        <v>0</v>
      </c>
      <c r="G184" s="558">
        <f>+'$10'!J12</f>
        <v>0</v>
      </c>
    </row>
    <row r="185" spans="1:7">
      <c r="A185" s="557">
        <v>10</v>
      </c>
      <c r="B185">
        <v>4</v>
      </c>
      <c r="C185">
        <f t="shared" si="20"/>
        <v>0</v>
      </c>
      <c r="D185" t="str">
        <f t="shared" si="21"/>
        <v xml:space="preserve">  </v>
      </c>
      <c r="E185" s="242">
        <f>+'$10'!C13</f>
        <v>0</v>
      </c>
      <c r="F185">
        <f>+'$10'!D13</f>
        <v>0</v>
      </c>
      <c r="G185" s="558">
        <f>+'$10'!J13</f>
        <v>0</v>
      </c>
    </row>
    <row r="186" spans="1:7">
      <c r="A186" s="557">
        <v>10</v>
      </c>
      <c r="B186">
        <v>5</v>
      </c>
      <c r="C186">
        <f t="shared" si="20"/>
        <v>0</v>
      </c>
      <c r="D186" t="str">
        <f t="shared" si="21"/>
        <v xml:space="preserve">  </v>
      </c>
      <c r="E186" s="242">
        <f>+'$10'!C14</f>
        <v>0</v>
      </c>
      <c r="F186">
        <f>+'$10'!D14</f>
        <v>0</v>
      </c>
      <c r="G186" s="558">
        <f>+'$10'!J14</f>
        <v>0</v>
      </c>
    </row>
    <row r="187" spans="1:7">
      <c r="A187" s="557">
        <v>10</v>
      </c>
      <c r="B187">
        <v>6</v>
      </c>
      <c r="C187">
        <f t="shared" si="20"/>
        <v>0</v>
      </c>
      <c r="D187" t="str">
        <f t="shared" si="21"/>
        <v xml:space="preserve">  </v>
      </c>
      <c r="E187" s="242">
        <f>+'$10'!C15</f>
        <v>0</v>
      </c>
      <c r="F187">
        <f>+'$10'!D15</f>
        <v>0</v>
      </c>
      <c r="G187" s="558">
        <f>+'$10'!J15</f>
        <v>0</v>
      </c>
    </row>
    <row r="188" spans="1:7">
      <c r="A188" s="557">
        <v>10</v>
      </c>
      <c r="B188">
        <v>7</v>
      </c>
      <c r="C188">
        <f t="shared" si="20"/>
        <v>0</v>
      </c>
      <c r="D188" t="str">
        <f t="shared" si="21"/>
        <v xml:space="preserve">  </v>
      </c>
      <c r="E188" s="242">
        <f>+'$10'!C16</f>
        <v>0</v>
      </c>
      <c r="F188">
        <f>+'$10'!D16</f>
        <v>0</v>
      </c>
      <c r="G188" s="558">
        <f>+'$10'!J16</f>
        <v>0</v>
      </c>
    </row>
    <row r="189" spans="1:7">
      <c r="A189" s="557">
        <v>10</v>
      </c>
      <c r="B189">
        <v>8</v>
      </c>
      <c r="C189">
        <f t="shared" si="20"/>
        <v>0</v>
      </c>
      <c r="D189" t="str">
        <f t="shared" si="21"/>
        <v xml:space="preserve">  </v>
      </c>
      <c r="E189" s="242">
        <f>+'$10'!C17</f>
        <v>0</v>
      </c>
      <c r="F189">
        <f>+'$10'!D17</f>
        <v>0</v>
      </c>
      <c r="G189" s="558">
        <f>+'$10'!J17</f>
        <v>0</v>
      </c>
    </row>
    <row r="190" spans="1:7">
      <c r="A190" s="557">
        <v>10</v>
      </c>
      <c r="B190">
        <v>9</v>
      </c>
      <c r="C190">
        <f t="shared" si="20"/>
        <v>0</v>
      </c>
      <c r="D190" t="str">
        <f t="shared" si="21"/>
        <v xml:space="preserve">  </v>
      </c>
      <c r="E190" s="242">
        <f>+'$10'!C18</f>
        <v>0</v>
      </c>
      <c r="F190">
        <f>+'$10'!D18</f>
        <v>0</v>
      </c>
      <c r="G190" s="558">
        <f>+'$10'!J18</f>
        <v>0</v>
      </c>
    </row>
    <row r="191" spans="1:7">
      <c r="A191" s="557">
        <v>10</v>
      </c>
      <c r="B191">
        <v>10</v>
      </c>
      <c r="C191">
        <f t="shared" si="20"/>
        <v>0</v>
      </c>
      <c r="D191" t="str">
        <f t="shared" si="21"/>
        <v xml:space="preserve">  </v>
      </c>
      <c r="E191" s="242">
        <f>+'$10'!C19</f>
        <v>0</v>
      </c>
      <c r="F191">
        <f>+'$10'!D19</f>
        <v>0</v>
      </c>
      <c r="G191" s="558">
        <f>+'$10'!J19</f>
        <v>0</v>
      </c>
    </row>
    <row r="192" spans="1:7">
      <c r="A192" s="557">
        <v>10</v>
      </c>
      <c r="B192">
        <v>11</v>
      </c>
      <c r="C192">
        <f t="shared" si="20"/>
        <v>0</v>
      </c>
      <c r="D192" t="str">
        <f t="shared" si="21"/>
        <v xml:space="preserve">  </v>
      </c>
      <c r="E192" s="242">
        <f>+'$10'!C20</f>
        <v>0</v>
      </c>
      <c r="F192">
        <f>+'$10'!D20</f>
        <v>0</v>
      </c>
      <c r="G192" s="558">
        <f>+'$10'!J20</f>
        <v>0</v>
      </c>
    </row>
    <row r="193" spans="1:7">
      <c r="A193" s="557">
        <v>10</v>
      </c>
      <c r="B193">
        <v>12</v>
      </c>
      <c r="C193">
        <f t="shared" si="20"/>
        <v>0</v>
      </c>
      <c r="D193" t="str">
        <f t="shared" si="21"/>
        <v xml:space="preserve">  </v>
      </c>
      <c r="E193" s="242">
        <f>+'$10'!C21</f>
        <v>0</v>
      </c>
      <c r="F193">
        <f>+'$10'!D21</f>
        <v>0</v>
      </c>
      <c r="G193" s="558">
        <f>+'$10'!J21</f>
        <v>0</v>
      </c>
    </row>
    <row r="194" spans="1:7">
      <c r="A194" s="557">
        <v>10</v>
      </c>
      <c r="B194">
        <v>13</v>
      </c>
      <c r="C194">
        <f t="shared" si="20"/>
        <v>0</v>
      </c>
      <c r="D194" t="str">
        <f t="shared" si="21"/>
        <v xml:space="preserve">  </v>
      </c>
      <c r="E194" s="242">
        <f>+'$10'!C22</f>
        <v>0</v>
      </c>
      <c r="F194">
        <f>+'$10'!D22</f>
        <v>0</v>
      </c>
      <c r="G194" s="558">
        <f>+'$10'!J22</f>
        <v>0</v>
      </c>
    </row>
    <row r="195" spans="1:7">
      <c r="A195" s="557">
        <v>10</v>
      </c>
      <c r="B195">
        <v>14</v>
      </c>
      <c r="C195">
        <f t="shared" si="20"/>
        <v>0</v>
      </c>
      <c r="D195" t="str">
        <f t="shared" si="21"/>
        <v xml:space="preserve">  </v>
      </c>
      <c r="E195" s="242">
        <f>+'$10'!C23</f>
        <v>0</v>
      </c>
      <c r="F195">
        <f>+'$10'!D23</f>
        <v>0</v>
      </c>
      <c r="G195" s="558">
        <f>+'$10'!J23</f>
        <v>0</v>
      </c>
    </row>
    <row r="196" spans="1:7">
      <c r="A196" s="557">
        <v>10</v>
      </c>
      <c r="B196">
        <v>15</v>
      </c>
      <c r="C196">
        <f t="shared" si="20"/>
        <v>0</v>
      </c>
      <c r="D196" t="str">
        <f t="shared" si="21"/>
        <v xml:space="preserve">  </v>
      </c>
      <c r="E196" s="242">
        <f>+'$10'!C24</f>
        <v>0</v>
      </c>
      <c r="F196">
        <f>+'$10'!D24</f>
        <v>0</v>
      </c>
      <c r="G196" s="558">
        <f>+'$10'!J24</f>
        <v>0</v>
      </c>
    </row>
    <row r="197" spans="1:7">
      <c r="A197" s="557">
        <v>10</v>
      </c>
      <c r="B197">
        <v>16</v>
      </c>
      <c r="C197">
        <f t="shared" si="20"/>
        <v>0</v>
      </c>
      <c r="D197" t="str">
        <f t="shared" si="21"/>
        <v xml:space="preserve">  </v>
      </c>
      <c r="E197" s="242">
        <f>+'$10'!C25</f>
        <v>0</v>
      </c>
      <c r="F197">
        <f>+'$10'!D25</f>
        <v>0</v>
      </c>
      <c r="G197" s="558">
        <f>+'$10'!J25</f>
        <v>0</v>
      </c>
    </row>
    <row r="198" spans="1:7">
      <c r="A198" s="557">
        <v>10</v>
      </c>
      <c r="B198">
        <v>17</v>
      </c>
      <c r="C198">
        <f t="shared" si="20"/>
        <v>0</v>
      </c>
      <c r="D198" t="str">
        <f t="shared" si="21"/>
        <v xml:space="preserve">  </v>
      </c>
      <c r="E198" s="242">
        <f>+'$10'!C26</f>
        <v>0</v>
      </c>
      <c r="F198">
        <f>+'$10'!D26</f>
        <v>0</v>
      </c>
      <c r="G198" s="558">
        <f>+'$10'!J26</f>
        <v>0</v>
      </c>
    </row>
    <row r="199" spans="1:7">
      <c r="A199" s="557">
        <v>10</v>
      </c>
      <c r="B199">
        <v>18</v>
      </c>
      <c r="C199">
        <f t="shared" si="20"/>
        <v>0</v>
      </c>
      <c r="D199" t="str">
        <f t="shared" si="21"/>
        <v xml:space="preserve">  </v>
      </c>
      <c r="E199" s="242">
        <f>+'$10'!C27</f>
        <v>0</v>
      </c>
      <c r="F199">
        <f>+'$10'!D27</f>
        <v>0</v>
      </c>
      <c r="G199" s="558">
        <f>+'$10'!J27</f>
        <v>0</v>
      </c>
    </row>
    <row r="200" spans="1:7">
      <c r="A200" s="557">
        <v>10</v>
      </c>
      <c r="B200">
        <v>19</v>
      </c>
      <c r="C200">
        <f t="shared" si="20"/>
        <v>0</v>
      </c>
      <c r="D200" t="str">
        <f t="shared" si="21"/>
        <v xml:space="preserve">  </v>
      </c>
      <c r="E200" s="242">
        <f>+'$10'!C28</f>
        <v>0</v>
      </c>
      <c r="F200">
        <f>+'$10'!D28</f>
        <v>0</v>
      </c>
      <c r="G200" s="558">
        <f>+'$10'!J28</f>
        <v>0</v>
      </c>
    </row>
    <row r="201" spans="1:7">
      <c r="A201" s="559">
        <v>10</v>
      </c>
      <c r="B201" s="560">
        <v>20</v>
      </c>
      <c r="C201" s="560">
        <f t="shared" si="20"/>
        <v>0</v>
      </c>
      <c r="D201" s="560" t="str">
        <f t="shared" si="21"/>
        <v xml:space="preserve">  </v>
      </c>
      <c r="E201" s="561">
        <f>+'$10'!C29</f>
        <v>0</v>
      </c>
      <c r="F201" s="560">
        <f>+'$10'!D29</f>
        <v>0</v>
      </c>
      <c r="G201" s="562">
        <f>+'$10'!J29</f>
        <v>0</v>
      </c>
    </row>
    <row r="202" spans="1:7">
      <c r="A202" s="553">
        <v>11</v>
      </c>
      <c r="B202" s="554">
        <v>1</v>
      </c>
      <c r="C202" s="212">
        <f>+'BT11'!AN1</f>
        <v>0</v>
      </c>
      <c r="D202" s="212" t="str">
        <f>'BT11'!D3&amp;" "&amp;'BT11'!H3&amp;" "&amp;'BT11'!AN1</f>
        <v xml:space="preserve">  </v>
      </c>
      <c r="E202" s="555">
        <f>+'$11'!C10</f>
        <v>0</v>
      </c>
      <c r="F202" s="212">
        <f>+'$11'!D10</f>
        <v>0</v>
      </c>
      <c r="G202" s="556">
        <f>+'$11'!J10</f>
        <v>0</v>
      </c>
    </row>
    <row r="203" spans="1:7">
      <c r="A203" s="557">
        <v>11</v>
      </c>
      <c r="B203">
        <v>2</v>
      </c>
      <c r="C203">
        <f t="shared" ref="C203:C221" si="22">+C202</f>
        <v>0</v>
      </c>
      <c r="D203" t="str">
        <f t="shared" ref="D203:D221" si="23">+D202</f>
        <v xml:space="preserve">  </v>
      </c>
      <c r="E203" s="242">
        <f>+'$11'!C11</f>
        <v>0</v>
      </c>
      <c r="F203">
        <f>+'$11'!D11</f>
        <v>0</v>
      </c>
      <c r="G203" s="558">
        <f>+'$11'!J11</f>
        <v>0</v>
      </c>
    </row>
    <row r="204" spans="1:7">
      <c r="A204" s="557">
        <v>11</v>
      </c>
      <c r="B204">
        <v>3</v>
      </c>
      <c r="C204">
        <f t="shared" si="22"/>
        <v>0</v>
      </c>
      <c r="D204" t="str">
        <f t="shared" si="23"/>
        <v xml:space="preserve">  </v>
      </c>
      <c r="E204" s="242">
        <f>+'$11'!C12</f>
        <v>0</v>
      </c>
      <c r="F204">
        <f>+'$11'!D12</f>
        <v>0</v>
      </c>
      <c r="G204" s="558">
        <f>+'$11'!J12</f>
        <v>0</v>
      </c>
    </row>
    <row r="205" spans="1:7">
      <c r="A205" s="557">
        <v>11</v>
      </c>
      <c r="B205">
        <v>4</v>
      </c>
      <c r="C205">
        <f t="shared" si="22"/>
        <v>0</v>
      </c>
      <c r="D205" t="str">
        <f t="shared" si="23"/>
        <v xml:space="preserve">  </v>
      </c>
      <c r="E205" s="242">
        <f>+'$11'!C13</f>
        <v>0</v>
      </c>
      <c r="F205">
        <f>+'$11'!D13</f>
        <v>0</v>
      </c>
      <c r="G205" s="558">
        <f>+'$11'!J13</f>
        <v>0</v>
      </c>
    </row>
    <row r="206" spans="1:7">
      <c r="A206" s="557">
        <v>11</v>
      </c>
      <c r="B206">
        <v>5</v>
      </c>
      <c r="C206">
        <f t="shared" si="22"/>
        <v>0</v>
      </c>
      <c r="D206" t="str">
        <f t="shared" si="23"/>
        <v xml:space="preserve">  </v>
      </c>
      <c r="E206" s="242">
        <f>+'$11'!C14</f>
        <v>0</v>
      </c>
      <c r="F206">
        <f>+'$11'!D14</f>
        <v>0</v>
      </c>
      <c r="G206" s="558">
        <f>+'$11'!J14</f>
        <v>0</v>
      </c>
    </row>
    <row r="207" spans="1:7">
      <c r="A207" s="557">
        <v>11</v>
      </c>
      <c r="B207">
        <v>6</v>
      </c>
      <c r="C207">
        <f t="shared" si="22"/>
        <v>0</v>
      </c>
      <c r="D207" t="str">
        <f t="shared" si="23"/>
        <v xml:space="preserve">  </v>
      </c>
      <c r="E207" s="242">
        <f>+'$11'!C15</f>
        <v>0</v>
      </c>
      <c r="F207">
        <f>+'$11'!D15</f>
        <v>0</v>
      </c>
      <c r="G207" s="558">
        <f>+'$11'!J15</f>
        <v>0</v>
      </c>
    </row>
    <row r="208" spans="1:7">
      <c r="A208" s="557">
        <v>11</v>
      </c>
      <c r="B208">
        <v>7</v>
      </c>
      <c r="C208">
        <f t="shared" si="22"/>
        <v>0</v>
      </c>
      <c r="D208" t="str">
        <f t="shared" si="23"/>
        <v xml:space="preserve">  </v>
      </c>
      <c r="E208" s="242">
        <f>+'$11'!C16</f>
        <v>0</v>
      </c>
      <c r="F208">
        <f>+'$11'!D16</f>
        <v>0</v>
      </c>
      <c r="G208" s="558">
        <f>+'$11'!J16</f>
        <v>0</v>
      </c>
    </row>
    <row r="209" spans="1:7">
      <c r="A209" s="557">
        <v>11</v>
      </c>
      <c r="B209">
        <v>8</v>
      </c>
      <c r="C209">
        <f t="shared" si="22"/>
        <v>0</v>
      </c>
      <c r="D209" t="str">
        <f t="shared" si="23"/>
        <v xml:space="preserve">  </v>
      </c>
      <c r="E209" s="242">
        <f>+'$11'!C17</f>
        <v>0</v>
      </c>
      <c r="F209">
        <f>+'$11'!D17</f>
        <v>0</v>
      </c>
      <c r="G209" s="558">
        <f>+'$11'!J17</f>
        <v>0</v>
      </c>
    </row>
    <row r="210" spans="1:7">
      <c r="A210" s="557">
        <v>11</v>
      </c>
      <c r="B210">
        <v>9</v>
      </c>
      <c r="C210">
        <f t="shared" si="22"/>
        <v>0</v>
      </c>
      <c r="D210" t="str">
        <f t="shared" si="23"/>
        <v xml:space="preserve">  </v>
      </c>
      <c r="E210" s="242">
        <f>+'$11'!C18</f>
        <v>0</v>
      </c>
      <c r="F210">
        <f>+'$11'!D18</f>
        <v>0</v>
      </c>
      <c r="G210" s="558">
        <f>+'$11'!J18</f>
        <v>0</v>
      </c>
    </row>
    <row r="211" spans="1:7">
      <c r="A211" s="557">
        <v>11</v>
      </c>
      <c r="B211">
        <v>10</v>
      </c>
      <c r="C211">
        <f t="shared" si="22"/>
        <v>0</v>
      </c>
      <c r="D211" t="str">
        <f t="shared" si="23"/>
        <v xml:space="preserve">  </v>
      </c>
      <c r="E211" s="242">
        <f>+'$11'!C19</f>
        <v>0</v>
      </c>
      <c r="F211">
        <f>+'$11'!D19</f>
        <v>0</v>
      </c>
      <c r="G211" s="558">
        <f>+'$11'!J19</f>
        <v>0</v>
      </c>
    </row>
    <row r="212" spans="1:7">
      <c r="A212" s="557">
        <v>11</v>
      </c>
      <c r="B212">
        <v>11</v>
      </c>
      <c r="C212">
        <f t="shared" si="22"/>
        <v>0</v>
      </c>
      <c r="D212" t="str">
        <f t="shared" si="23"/>
        <v xml:space="preserve">  </v>
      </c>
      <c r="E212" s="242">
        <f>+'$11'!C20</f>
        <v>0</v>
      </c>
      <c r="F212">
        <f>+'$11'!D20</f>
        <v>0</v>
      </c>
      <c r="G212" s="558">
        <f>+'$11'!J20</f>
        <v>0</v>
      </c>
    </row>
    <row r="213" spans="1:7">
      <c r="A213" s="557">
        <v>11</v>
      </c>
      <c r="B213">
        <v>12</v>
      </c>
      <c r="C213">
        <f t="shared" si="22"/>
        <v>0</v>
      </c>
      <c r="D213" t="str">
        <f t="shared" si="23"/>
        <v xml:space="preserve">  </v>
      </c>
      <c r="E213" s="242">
        <f>+'$11'!C21</f>
        <v>0</v>
      </c>
      <c r="F213">
        <f>+'$11'!D21</f>
        <v>0</v>
      </c>
      <c r="G213" s="558">
        <f>+'$11'!J21</f>
        <v>0</v>
      </c>
    </row>
    <row r="214" spans="1:7">
      <c r="A214" s="557">
        <v>11</v>
      </c>
      <c r="B214">
        <v>13</v>
      </c>
      <c r="C214">
        <f t="shared" si="22"/>
        <v>0</v>
      </c>
      <c r="D214" t="str">
        <f t="shared" si="23"/>
        <v xml:space="preserve">  </v>
      </c>
      <c r="E214" s="242">
        <f>+'$11'!C22</f>
        <v>0</v>
      </c>
      <c r="F214">
        <f>+'$11'!D22</f>
        <v>0</v>
      </c>
      <c r="G214" s="558">
        <f>+'$11'!J22</f>
        <v>0</v>
      </c>
    </row>
    <row r="215" spans="1:7">
      <c r="A215" s="557">
        <v>11</v>
      </c>
      <c r="B215">
        <v>14</v>
      </c>
      <c r="C215">
        <f t="shared" si="22"/>
        <v>0</v>
      </c>
      <c r="D215" t="str">
        <f t="shared" si="23"/>
        <v xml:space="preserve">  </v>
      </c>
      <c r="E215" s="242">
        <f>+'$11'!C23</f>
        <v>0</v>
      </c>
      <c r="F215">
        <f>+'$11'!D23</f>
        <v>0</v>
      </c>
      <c r="G215" s="558">
        <f>+'$11'!J23</f>
        <v>0</v>
      </c>
    </row>
    <row r="216" spans="1:7">
      <c r="A216" s="557">
        <v>11</v>
      </c>
      <c r="B216">
        <v>15</v>
      </c>
      <c r="C216">
        <f t="shared" si="22"/>
        <v>0</v>
      </c>
      <c r="D216" t="str">
        <f t="shared" si="23"/>
        <v xml:space="preserve">  </v>
      </c>
      <c r="E216" s="242">
        <f>+'$11'!C24</f>
        <v>0</v>
      </c>
      <c r="F216">
        <f>+'$11'!D24</f>
        <v>0</v>
      </c>
      <c r="G216" s="558">
        <f>+'$11'!J24</f>
        <v>0</v>
      </c>
    </row>
    <row r="217" spans="1:7">
      <c r="A217" s="557">
        <v>11</v>
      </c>
      <c r="B217">
        <v>16</v>
      </c>
      <c r="C217">
        <f t="shared" si="22"/>
        <v>0</v>
      </c>
      <c r="D217" t="str">
        <f t="shared" si="23"/>
        <v xml:space="preserve">  </v>
      </c>
      <c r="E217" s="242">
        <f>+'$11'!C25</f>
        <v>0</v>
      </c>
      <c r="F217">
        <f>+'$11'!D25</f>
        <v>0</v>
      </c>
      <c r="G217" s="558">
        <f>+'$11'!J25</f>
        <v>0</v>
      </c>
    </row>
    <row r="218" spans="1:7">
      <c r="A218" s="557">
        <v>11</v>
      </c>
      <c r="B218">
        <v>17</v>
      </c>
      <c r="C218">
        <f t="shared" si="22"/>
        <v>0</v>
      </c>
      <c r="D218" t="str">
        <f t="shared" si="23"/>
        <v xml:space="preserve">  </v>
      </c>
      <c r="E218" s="242">
        <f>+'$11'!C26</f>
        <v>0</v>
      </c>
      <c r="F218">
        <f>+'$11'!D26</f>
        <v>0</v>
      </c>
      <c r="G218" s="558">
        <f>+'$11'!J26</f>
        <v>0</v>
      </c>
    </row>
    <row r="219" spans="1:7">
      <c r="A219" s="557">
        <v>11</v>
      </c>
      <c r="B219">
        <v>18</v>
      </c>
      <c r="C219">
        <f t="shared" si="22"/>
        <v>0</v>
      </c>
      <c r="D219" t="str">
        <f t="shared" si="23"/>
        <v xml:space="preserve">  </v>
      </c>
      <c r="E219" s="242">
        <f>+'$11'!C27</f>
        <v>0</v>
      </c>
      <c r="F219">
        <f>+'$11'!D27</f>
        <v>0</v>
      </c>
      <c r="G219" s="558">
        <f>+'$11'!J27</f>
        <v>0</v>
      </c>
    </row>
    <row r="220" spans="1:7">
      <c r="A220" s="557">
        <v>11</v>
      </c>
      <c r="B220">
        <v>19</v>
      </c>
      <c r="C220">
        <f t="shared" si="22"/>
        <v>0</v>
      </c>
      <c r="D220" t="str">
        <f t="shared" si="23"/>
        <v xml:space="preserve">  </v>
      </c>
      <c r="E220" s="242">
        <f>+'$11'!C28</f>
        <v>0</v>
      </c>
      <c r="F220">
        <f>+'$11'!D28</f>
        <v>0</v>
      </c>
      <c r="G220" s="558">
        <f>+'$11'!J28</f>
        <v>0</v>
      </c>
    </row>
    <row r="221" spans="1:7">
      <c r="A221" s="559">
        <v>11</v>
      </c>
      <c r="B221" s="560">
        <v>20</v>
      </c>
      <c r="C221" s="560">
        <f t="shared" si="22"/>
        <v>0</v>
      </c>
      <c r="D221" s="560" t="str">
        <f t="shared" si="23"/>
        <v xml:space="preserve">  </v>
      </c>
      <c r="E221" s="561">
        <f>+'$11'!C29</f>
        <v>0</v>
      </c>
      <c r="F221" s="560">
        <f>+'$11'!D29</f>
        <v>0</v>
      </c>
      <c r="G221" s="562">
        <f>+'$11'!J29</f>
        <v>0</v>
      </c>
    </row>
    <row r="222" spans="1:7">
      <c r="A222" s="553">
        <v>12</v>
      </c>
      <c r="B222" s="554">
        <v>1</v>
      </c>
      <c r="C222" s="212">
        <f>+'BT12'!AN1</f>
        <v>0</v>
      </c>
      <c r="D222" s="212" t="str">
        <f>'BT12'!D3&amp;" "&amp;'BT12'!H3&amp;" "&amp;'BT12'!AN1</f>
        <v xml:space="preserve">  </v>
      </c>
      <c r="E222" s="555">
        <f>+'$12'!C10</f>
        <v>0</v>
      </c>
      <c r="F222" s="212">
        <f>+'$12'!D10</f>
        <v>0</v>
      </c>
      <c r="G222" s="556">
        <f>+'$12'!J10</f>
        <v>0</v>
      </c>
    </row>
    <row r="223" spans="1:7">
      <c r="A223" s="557">
        <v>12</v>
      </c>
      <c r="B223">
        <v>2</v>
      </c>
      <c r="C223">
        <f t="shared" ref="C223:C241" si="24">+C222</f>
        <v>0</v>
      </c>
      <c r="D223" t="str">
        <f t="shared" ref="D223:D241" si="25">+D222</f>
        <v xml:space="preserve">  </v>
      </c>
      <c r="E223" s="242">
        <f>+'$12'!C11</f>
        <v>0</v>
      </c>
      <c r="F223">
        <f>+'$12'!D11</f>
        <v>0</v>
      </c>
      <c r="G223" s="558">
        <f>+'$12'!J11</f>
        <v>0</v>
      </c>
    </row>
    <row r="224" spans="1:7">
      <c r="A224" s="557">
        <v>12</v>
      </c>
      <c r="B224">
        <v>3</v>
      </c>
      <c r="C224">
        <f t="shared" si="24"/>
        <v>0</v>
      </c>
      <c r="D224" t="str">
        <f t="shared" si="25"/>
        <v xml:space="preserve">  </v>
      </c>
      <c r="E224" s="242">
        <f>+'$12'!C12</f>
        <v>0</v>
      </c>
      <c r="F224">
        <f>+'$12'!D12</f>
        <v>0</v>
      </c>
      <c r="G224" s="558">
        <f>+'$12'!J12</f>
        <v>0</v>
      </c>
    </row>
    <row r="225" spans="1:7">
      <c r="A225" s="557">
        <v>12</v>
      </c>
      <c r="B225">
        <v>4</v>
      </c>
      <c r="C225">
        <f t="shared" si="24"/>
        <v>0</v>
      </c>
      <c r="D225" t="str">
        <f t="shared" si="25"/>
        <v xml:space="preserve">  </v>
      </c>
      <c r="E225" s="242">
        <f>+'$12'!C13</f>
        <v>0</v>
      </c>
      <c r="F225">
        <f>+'$12'!D13</f>
        <v>0</v>
      </c>
      <c r="G225" s="558">
        <f>+'$12'!J13</f>
        <v>0</v>
      </c>
    </row>
    <row r="226" spans="1:7">
      <c r="A226" s="557">
        <v>12</v>
      </c>
      <c r="B226">
        <v>5</v>
      </c>
      <c r="C226">
        <f t="shared" si="24"/>
        <v>0</v>
      </c>
      <c r="D226" t="str">
        <f t="shared" si="25"/>
        <v xml:space="preserve">  </v>
      </c>
      <c r="E226" s="242">
        <f>+'$12'!C14</f>
        <v>0</v>
      </c>
      <c r="F226">
        <f>+'$12'!D14</f>
        <v>0</v>
      </c>
      <c r="G226" s="558">
        <f>+'$12'!J14</f>
        <v>0</v>
      </c>
    </row>
    <row r="227" spans="1:7">
      <c r="A227" s="557">
        <v>12</v>
      </c>
      <c r="B227">
        <v>6</v>
      </c>
      <c r="C227">
        <f t="shared" si="24"/>
        <v>0</v>
      </c>
      <c r="D227" t="str">
        <f t="shared" si="25"/>
        <v xml:space="preserve">  </v>
      </c>
      <c r="E227" s="242">
        <f>+'$12'!C15</f>
        <v>0</v>
      </c>
      <c r="F227">
        <f>+'$12'!D15</f>
        <v>0</v>
      </c>
      <c r="G227" s="558">
        <f>+'$12'!J15</f>
        <v>0</v>
      </c>
    </row>
    <row r="228" spans="1:7">
      <c r="A228" s="557">
        <v>12</v>
      </c>
      <c r="B228">
        <v>7</v>
      </c>
      <c r="C228">
        <f t="shared" si="24"/>
        <v>0</v>
      </c>
      <c r="D228" t="str">
        <f t="shared" si="25"/>
        <v xml:space="preserve">  </v>
      </c>
      <c r="E228" s="242">
        <f>+'$12'!C16</f>
        <v>0</v>
      </c>
      <c r="F228">
        <f>+'$12'!D16</f>
        <v>0</v>
      </c>
      <c r="G228" s="558">
        <f>+'$12'!J16</f>
        <v>0</v>
      </c>
    </row>
    <row r="229" spans="1:7">
      <c r="A229" s="557">
        <v>12</v>
      </c>
      <c r="B229">
        <v>8</v>
      </c>
      <c r="C229">
        <f t="shared" si="24"/>
        <v>0</v>
      </c>
      <c r="D229" t="str">
        <f t="shared" si="25"/>
        <v xml:space="preserve">  </v>
      </c>
      <c r="E229" s="242">
        <f>+'$12'!C17</f>
        <v>0</v>
      </c>
      <c r="F229">
        <f>+'$12'!D17</f>
        <v>0</v>
      </c>
      <c r="G229" s="558">
        <f>+'$12'!J17</f>
        <v>0</v>
      </c>
    </row>
    <row r="230" spans="1:7">
      <c r="A230" s="557">
        <v>12</v>
      </c>
      <c r="B230">
        <v>9</v>
      </c>
      <c r="C230">
        <f t="shared" si="24"/>
        <v>0</v>
      </c>
      <c r="D230" t="str">
        <f t="shared" si="25"/>
        <v xml:space="preserve">  </v>
      </c>
      <c r="E230" s="242">
        <f>+'$12'!C18</f>
        <v>0</v>
      </c>
      <c r="F230">
        <f>+'$12'!D18</f>
        <v>0</v>
      </c>
      <c r="G230" s="558">
        <f>+'$12'!J18</f>
        <v>0</v>
      </c>
    </row>
    <row r="231" spans="1:7">
      <c r="A231" s="557">
        <v>12</v>
      </c>
      <c r="B231">
        <v>10</v>
      </c>
      <c r="C231">
        <f t="shared" si="24"/>
        <v>0</v>
      </c>
      <c r="D231" t="str">
        <f t="shared" si="25"/>
        <v xml:space="preserve">  </v>
      </c>
      <c r="E231" s="242">
        <f>+'$12'!C19</f>
        <v>0</v>
      </c>
      <c r="F231">
        <f>+'$12'!D19</f>
        <v>0</v>
      </c>
      <c r="G231" s="558">
        <f>+'$12'!J19</f>
        <v>0</v>
      </c>
    </row>
    <row r="232" spans="1:7">
      <c r="A232" s="557">
        <v>12</v>
      </c>
      <c r="B232">
        <v>11</v>
      </c>
      <c r="C232">
        <f t="shared" si="24"/>
        <v>0</v>
      </c>
      <c r="D232" t="str">
        <f t="shared" si="25"/>
        <v xml:space="preserve">  </v>
      </c>
      <c r="E232" s="242">
        <f>+'$12'!C20</f>
        <v>0</v>
      </c>
      <c r="F232">
        <f>+'$12'!D20</f>
        <v>0</v>
      </c>
      <c r="G232" s="558">
        <f>+'$12'!J20</f>
        <v>0</v>
      </c>
    </row>
    <row r="233" spans="1:7">
      <c r="A233" s="557">
        <v>12</v>
      </c>
      <c r="B233">
        <v>12</v>
      </c>
      <c r="C233">
        <f t="shared" si="24"/>
        <v>0</v>
      </c>
      <c r="D233" t="str">
        <f t="shared" si="25"/>
        <v xml:space="preserve">  </v>
      </c>
      <c r="E233" s="242">
        <f>+'$12'!C21</f>
        <v>0</v>
      </c>
      <c r="F233">
        <f>+'$12'!D21</f>
        <v>0</v>
      </c>
      <c r="G233" s="558">
        <f>+'$12'!J21</f>
        <v>0</v>
      </c>
    </row>
    <row r="234" spans="1:7">
      <c r="A234" s="557">
        <v>12</v>
      </c>
      <c r="B234">
        <v>13</v>
      </c>
      <c r="C234">
        <f t="shared" si="24"/>
        <v>0</v>
      </c>
      <c r="D234" t="str">
        <f t="shared" si="25"/>
        <v xml:space="preserve">  </v>
      </c>
      <c r="E234" s="242">
        <f>+'$12'!C22</f>
        <v>0</v>
      </c>
      <c r="F234">
        <f>+'$12'!D22</f>
        <v>0</v>
      </c>
      <c r="G234" s="558">
        <f>+'$12'!J22</f>
        <v>0</v>
      </c>
    </row>
    <row r="235" spans="1:7">
      <c r="A235" s="557">
        <v>12</v>
      </c>
      <c r="B235">
        <v>14</v>
      </c>
      <c r="C235">
        <f t="shared" si="24"/>
        <v>0</v>
      </c>
      <c r="D235" t="str">
        <f t="shared" si="25"/>
        <v xml:space="preserve">  </v>
      </c>
      <c r="E235" s="242">
        <f>+'$12'!C23</f>
        <v>0</v>
      </c>
      <c r="F235">
        <f>+'$12'!D23</f>
        <v>0</v>
      </c>
      <c r="G235" s="558">
        <f>+'$12'!J23</f>
        <v>0</v>
      </c>
    </row>
    <row r="236" spans="1:7">
      <c r="A236" s="557">
        <v>12</v>
      </c>
      <c r="B236">
        <v>15</v>
      </c>
      <c r="C236">
        <f t="shared" si="24"/>
        <v>0</v>
      </c>
      <c r="D236" t="str">
        <f t="shared" si="25"/>
        <v xml:space="preserve">  </v>
      </c>
      <c r="E236" s="242">
        <f>+'$12'!C24</f>
        <v>0</v>
      </c>
      <c r="F236">
        <f>+'$12'!D24</f>
        <v>0</v>
      </c>
      <c r="G236" s="558">
        <f>+'$12'!J24</f>
        <v>0</v>
      </c>
    </row>
    <row r="237" spans="1:7">
      <c r="A237" s="557">
        <v>12</v>
      </c>
      <c r="B237">
        <v>16</v>
      </c>
      <c r="C237">
        <f t="shared" si="24"/>
        <v>0</v>
      </c>
      <c r="D237" t="str">
        <f t="shared" si="25"/>
        <v xml:space="preserve">  </v>
      </c>
      <c r="E237" s="242">
        <f>+'$12'!C25</f>
        <v>0</v>
      </c>
      <c r="F237">
        <f>+'$12'!D25</f>
        <v>0</v>
      </c>
      <c r="G237" s="558">
        <f>+'$12'!J25</f>
        <v>0</v>
      </c>
    </row>
    <row r="238" spans="1:7">
      <c r="A238" s="557">
        <v>12</v>
      </c>
      <c r="B238">
        <v>17</v>
      </c>
      <c r="C238">
        <f t="shared" si="24"/>
        <v>0</v>
      </c>
      <c r="D238" t="str">
        <f t="shared" si="25"/>
        <v xml:space="preserve">  </v>
      </c>
      <c r="E238" s="242">
        <f>+'$12'!C26</f>
        <v>0</v>
      </c>
      <c r="F238">
        <f>+'$12'!D26</f>
        <v>0</v>
      </c>
      <c r="G238" s="558">
        <f>+'$12'!J26</f>
        <v>0</v>
      </c>
    </row>
    <row r="239" spans="1:7">
      <c r="A239" s="557">
        <v>12</v>
      </c>
      <c r="B239">
        <v>18</v>
      </c>
      <c r="C239">
        <f t="shared" si="24"/>
        <v>0</v>
      </c>
      <c r="D239" t="str">
        <f t="shared" si="25"/>
        <v xml:space="preserve">  </v>
      </c>
      <c r="E239" s="242">
        <f>+'$12'!C27</f>
        <v>0</v>
      </c>
      <c r="F239">
        <f>+'$12'!D27</f>
        <v>0</v>
      </c>
      <c r="G239" s="558">
        <f>+'$12'!J27</f>
        <v>0</v>
      </c>
    </row>
    <row r="240" spans="1:7">
      <c r="A240" s="557">
        <v>12</v>
      </c>
      <c r="B240">
        <v>19</v>
      </c>
      <c r="C240">
        <f t="shared" si="24"/>
        <v>0</v>
      </c>
      <c r="D240" t="str">
        <f t="shared" si="25"/>
        <v xml:space="preserve">  </v>
      </c>
      <c r="E240" s="242">
        <f>+'$12'!C28</f>
        <v>0</v>
      </c>
      <c r="F240">
        <f>+'$12'!D28</f>
        <v>0</v>
      </c>
      <c r="G240" s="558">
        <f>+'$12'!J28</f>
        <v>0</v>
      </c>
    </row>
    <row r="241" spans="1:7">
      <c r="A241" s="559">
        <v>12</v>
      </c>
      <c r="B241" s="560">
        <v>20</v>
      </c>
      <c r="C241" s="560">
        <f t="shared" si="24"/>
        <v>0</v>
      </c>
      <c r="D241" s="560" t="str">
        <f t="shared" si="25"/>
        <v xml:space="preserve">  </v>
      </c>
      <c r="E241" s="561">
        <f>+'$12'!C29</f>
        <v>0</v>
      </c>
      <c r="F241" s="560">
        <f>+'$12'!D29</f>
        <v>0</v>
      </c>
      <c r="G241" s="562">
        <f>+'$12'!J29</f>
        <v>0</v>
      </c>
    </row>
    <row r="242" spans="1:7">
      <c r="A242" s="553">
        <v>13</v>
      </c>
      <c r="B242" s="554">
        <v>1</v>
      </c>
      <c r="C242" s="212">
        <f>+'BT13'!AN1</f>
        <v>0</v>
      </c>
      <c r="D242" s="212" t="str">
        <f>'BT13'!D3&amp;" "&amp;'BT13'!H3&amp;" "&amp;'BT13'!AN1</f>
        <v xml:space="preserve">  </v>
      </c>
      <c r="E242" s="555">
        <f>+'$13'!C10</f>
        <v>0</v>
      </c>
      <c r="F242" s="212">
        <f>+'$13'!D10</f>
        <v>0</v>
      </c>
      <c r="G242" s="556">
        <f>+'$13'!J10</f>
        <v>0</v>
      </c>
    </row>
    <row r="243" spans="1:7">
      <c r="A243" s="557">
        <v>13</v>
      </c>
      <c r="B243">
        <v>2</v>
      </c>
      <c r="C243">
        <f t="shared" ref="C243:C261" si="26">+C242</f>
        <v>0</v>
      </c>
      <c r="D243" t="str">
        <f t="shared" ref="D243:D261" si="27">+D242</f>
        <v xml:space="preserve">  </v>
      </c>
      <c r="E243" s="242">
        <f>+'$13'!C11</f>
        <v>0</v>
      </c>
      <c r="F243">
        <f>+'$13'!D11</f>
        <v>0</v>
      </c>
      <c r="G243" s="558">
        <f>+'$13'!J11</f>
        <v>0</v>
      </c>
    </row>
    <row r="244" spans="1:7">
      <c r="A244" s="557">
        <v>13</v>
      </c>
      <c r="B244">
        <v>3</v>
      </c>
      <c r="C244">
        <f t="shared" si="26"/>
        <v>0</v>
      </c>
      <c r="D244" t="str">
        <f t="shared" si="27"/>
        <v xml:space="preserve">  </v>
      </c>
      <c r="E244" s="242">
        <f>+'$13'!C12</f>
        <v>0</v>
      </c>
      <c r="F244">
        <f>+'$13'!D12</f>
        <v>0</v>
      </c>
      <c r="G244" s="558">
        <f>+'$13'!J12</f>
        <v>0</v>
      </c>
    </row>
    <row r="245" spans="1:7">
      <c r="A245" s="557">
        <v>13</v>
      </c>
      <c r="B245">
        <v>4</v>
      </c>
      <c r="C245">
        <f t="shared" si="26"/>
        <v>0</v>
      </c>
      <c r="D245" t="str">
        <f t="shared" si="27"/>
        <v xml:space="preserve">  </v>
      </c>
      <c r="E245" s="242">
        <f>+'$13'!C13</f>
        <v>0</v>
      </c>
      <c r="F245">
        <f>+'$13'!D13</f>
        <v>0</v>
      </c>
      <c r="G245" s="558">
        <f>+'$13'!J13</f>
        <v>0</v>
      </c>
    </row>
    <row r="246" spans="1:7">
      <c r="A246" s="557">
        <v>13</v>
      </c>
      <c r="B246">
        <v>5</v>
      </c>
      <c r="C246">
        <f t="shared" si="26"/>
        <v>0</v>
      </c>
      <c r="D246" t="str">
        <f t="shared" si="27"/>
        <v xml:space="preserve">  </v>
      </c>
      <c r="E246" s="242">
        <f>+'$13'!C14</f>
        <v>0</v>
      </c>
      <c r="F246">
        <f>+'$13'!D14</f>
        <v>0</v>
      </c>
      <c r="G246" s="558">
        <f>+'$13'!J14</f>
        <v>0</v>
      </c>
    </row>
    <row r="247" spans="1:7">
      <c r="A247" s="557">
        <v>13</v>
      </c>
      <c r="B247">
        <v>6</v>
      </c>
      <c r="C247">
        <f t="shared" si="26"/>
        <v>0</v>
      </c>
      <c r="D247" t="str">
        <f t="shared" si="27"/>
        <v xml:space="preserve">  </v>
      </c>
      <c r="E247" s="242">
        <f>+'$13'!C15</f>
        <v>0</v>
      </c>
      <c r="F247">
        <f>+'$13'!D15</f>
        <v>0</v>
      </c>
      <c r="G247" s="558">
        <f>+'$13'!J15</f>
        <v>0</v>
      </c>
    </row>
    <row r="248" spans="1:7">
      <c r="A248" s="557">
        <v>13</v>
      </c>
      <c r="B248">
        <v>7</v>
      </c>
      <c r="C248">
        <f t="shared" si="26"/>
        <v>0</v>
      </c>
      <c r="D248" t="str">
        <f t="shared" si="27"/>
        <v xml:space="preserve">  </v>
      </c>
      <c r="E248" s="242">
        <f>+'$13'!C16</f>
        <v>0</v>
      </c>
      <c r="F248">
        <f>+'$13'!D16</f>
        <v>0</v>
      </c>
      <c r="G248" s="558">
        <f>+'$13'!J16</f>
        <v>0</v>
      </c>
    </row>
    <row r="249" spans="1:7">
      <c r="A249" s="557">
        <v>13</v>
      </c>
      <c r="B249">
        <v>8</v>
      </c>
      <c r="C249">
        <f t="shared" si="26"/>
        <v>0</v>
      </c>
      <c r="D249" t="str">
        <f t="shared" si="27"/>
        <v xml:space="preserve">  </v>
      </c>
      <c r="E249" s="242">
        <f>+'$13'!C17</f>
        <v>0</v>
      </c>
      <c r="F249">
        <f>+'$13'!D17</f>
        <v>0</v>
      </c>
      <c r="G249" s="558">
        <f>+'$13'!J17</f>
        <v>0</v>
      </c>
    </row>
    <row r="250" spans="1:7">
      <c r="A250" s="557">
        <v>13</v>
      </c>
      <c r="B250">
        <v>9</v>
      </c>
      <c r="C250">
        <f t="shared" si="26"/>
        <v>0</v>
      </c>
      <c r="D250" t="str">
        <f t="shared" si="27"/>
        <v xml:space="preserve">  </v>
      </c>
      <c r="E250" s="242">
        <f>+'$13'!C18</f>
        <v>0</v>
      </c>
      <c r="F250">
        <f>+'$13'!D18</f>
        <v>0</v>
      </c>
      <c r="G250" s="558">
        <f>+'$13'!J18</f>
        <v>0</v>
      </c>
    </row>
    <row r="251" spans="1:7">
      <c r="A251" s="557">
        <v>13</v>
      </c>
      <c r="B251">
        <v>10</v>
      </c>
      <c r="C251">
        <f t="shared" si="26"/>
        <v>0</v>
      </c>
      <c r="D251" t="str">
        <f t="shared" si="27"/>
        <v xml:space="preserve">  </v>
      </c>
      <c r="E251" s="242">
        <f>+'$13'!C19</f>
        <v>0</v>
      </c>
      <c r="F251">
        <f>+'$13'!D19</f>
        <v>0</v>
      </c>
      <c r="G251" s="558">
        <f>+'$13'!J19</f>
        <v>0</v>
      </c>
    </row>
    <row r="252" spans="1:7">
      <c r="A252" s="557">
        <v>13</v>
      </c>
      <c r="B252">
        <v>11</v>
      </c>
      <c r="C252">
        <f t="shared" si="26"/>
        <v>0</v>
      </c>
      <c r="D252" t="str">
        <f t="shared" si="27"/>
        <v xml:space="preserve">  </v>
      </c>
      <c r="E252" s="242">
        <f>+'$13'!C20</f>
        <v>0</v>
      </c>
      <c r="F252">
        <f>+'$13'!D20</f>
        <v>0</v>
      </c>
      <c r="G252" s="558">
        <f>+'$13'!J20</f>
        <v>0</v>
      </c>
    </row>
    <row r="253" spans="1:7">
      <c r="A253" s="557">
        <v>13</v>
      </c>
      <c r="B253">
        <v>12</v>
      </c>
      <c r="C253">
        <f t="shared" si="26"/>
        <v>0</v>
      </c>
      <c r="D253" t="str">
        <f t="shared" si="27"/>
        <v xml:space="preserve">  </v>
      </c>
      <c r="E253" s="242">
        <f>+'$13'!C21</f>
        <v>0</v>
      </c>
      <c r="F253">
        <f>+'$13'!D21</f>
        <v>0</v>
      </c>
      <c r="G253" s="558">
        <f>+'$13'!J21</f>
        <v>0</v>
      </c>
    </row>
    <row r="254" spans="1:7">
      <c r="A254" s="557">
        <v>13</v>
      </c>
      <c r="B254">
        <v>13</v>
      </c>
      <c r="C254">
        <f t="shared" si="26"/>
        <v>0</v>
      </c>
      <c r="D254" t="str">
        <f t="shared" si="27"/>
        <v xml:space="preserve">  </v>
      </c>
      <c r="E254" s="242">
        <f>+'$13'!C22</f>
        <v>0</v>
      </c>
      <c r="F254">
        <f>+'$13'!D22</f>
        <v>0</v>
      </c>
      <c r="G254" s="558">
        <f>+'$13'!J22</f>
        <v>0</v>
      </c>
    </row>
    <row r="255" spans="1:7">
      <c r="A255" s="557">
        <v>13</v>
      </c>
      <c r="B255">
        <v>14</v>
      </c>
      <c r="C255">
        <f t="shared" si="26"/>
        <v>0</v>
      </c>
      <c r="D255" t="str">
        <f t="shared" si="27"/>
        <v xml:space="preserve">  </v>
      </c>
      <c r="E255" s="242">
        <f>+'$13'!C23</f>
        <v>0</v>
      </c>
      <c r="F255">
        <f>+'$13'!D23</f>
        <v>0</v>
      </c>
      <c r="G255" s="558">
        <f>+'$13'!J23</f>
        <v>0</v>
      </c>
    </row>
    <row r="256" spans="1:7">
      <c r="A256" s="557">
        <v>13</v>
      </c>
      <c r="B256">
        <v>15</v>
      </c>
      <c r="C256">
        <f t="shared" si="26"/>
        <v>0</v>
      </c>
      <c r="D256" t="str">
        <f t="shared" si="27"/>
        <v xml:space="preserve">  </v>
      </c>
      <c r="E256" s="242">
        <f>+'$13'!C24</f>
        <v>0</v>
      </c>
      <c r="F256">
        <f>+'$13'!D24</f>
        <v>0</v>
      </c>
      <c r="G256" s="558">
        <f>+'$13'!J24</f>
        <v>0</v>
      </c>
    </row>
    <row r="257" spans="1:7">
      <c r="A257" s="557">
        <v>13</v>
      </c>
      <c r="B257">
        <v>16</v>
      </c>
      <c r="C257">
        <f t="shared" si="26"/>
        <v>0</v>
      </c>
      <c r="D257" t="str">
        <f t="shared" si="27"/>
        <v xml:space="preserve">  </v>
      </c>
      <c r="E257" s="242">
        <f>+'$13'!C25</f>
        <v>0</v>
      </c>
      <c r="F257">
        <f>+'$13'!D25</f>
        <v>0</v>
      </c>
      <c r="G257" s="558">
        <f>+'$13'!J25</f>
        <v>0</v>
      </c>
    </row>
    <row r="258" spans="1:7">
      <c r="A258" s="557">
        <v>13</v>
      </c>
      <c r="B258">
        <v>17</v>
      </c>
      <c r="C258">
        <f t="shared" si="26"/>
        <v>0</v>
      </c>
      <c r="D258" t="str">
        <f t="shared" si="27"/>
        <v xml:space="preserve">  </v>
      </c>
      <c r="E258" s="242">
        <f>+'$13'!C26</f>
        <v>0</v>
      </c>
      <c r="F258">
        <f>+'$13'!D26</f>
        <v>0</v>
      </c>
      <c r="G258" s="558">
        <f>+'$13'!J26</f>
        <v>0</v>
      </c>
    </row>
    <row r="259" spans="1:7">
      <c r="A259" s="557">
        <v>13</v>
      </c>
      <c r="B259">
        <v>18</v>
      </c>
      <c r="C259">
        <f t="shared" si="26"/>
        <v>0</v>
      </c>
      <c r="D259" t="str">
        <f t="shared" si="27"/>
        <v xml:space="preserve">  </v>
      </c>
      <c r="E259" s="242">
        <f>+'$13'!C27</f>
        <v>0</v>
      </c>
      <c r="F259">
        <f>+'$13'!D27</f>
        <v>0</v>
      </c>
      <c r="G259" s="558">
        <f>+'$13'!J27</f>
        <v>0</v>
      </c>
    </row>
    <row r="260" spans="1:7">
      <c r="A260" s="557">
        <v>13</v>
      </c>
      <c r="B260">
        <v>19</v>
      </c>
      <c r="C260">
        <f t="shared" si="26"/>
        <v>0</v>
      </c>
      <c r="D260" t="str">
        <f t="shared" si="27"/>
        <v xml:space="preserve">  </v>
      </c>
      <c r="E260" s="242">
        <f>+'$13'!C28</f>
        <v>0</v>
      </c>
      <c r="F260">
        <f>+'$13'!D28</f>
        <v>0</v>
      </c>
      <c r="G260" s="558">
        <f>+'$13'!J28</f>
        <v>0</v>
      </c>
    </row>
    <row r="261" spans="1:7">
      <c r="A261" s="559">
        <v>13</v>
      </c>
      <c r="B261" s="560">
        <v>20</v>
      </c>
      <c r="C261" s="560">
        <f t="shared" si="26"/>
        <v>0</v>
      </c>
      <c r="D261" s="560" t="str">
        <f t="shared" si="27"/>
        <v xml:space="preserve">  </v>
      </c>
      <c r="E261" s="561">
        <f>+'$13'!C29</f>
        <v>0</v>
      </c>
      <c r="F261" s="560">
        <f>+'$13'!D29</f>
        <v>0</v>
      </c>
      <c r="G261" s="562">
        <f>+'$13'!J29</f>
        <v>0</v>
      </c>
    </row>
    <row r="262" spans="1:7">
      <c r="A262" s="553">
        <v>14</v>
      </c>
      <c r="B262" s="554">
        <v>1</v>
      </c>
      <c r="C262" s="212">
        <f>+'BT14'!AN1</f>
        <v>0</v>
      </c>
      <c r="D262" s="212" t="str">
        <f>'BT14'!D3&amp;" "&amp;'BT14'!H3&amp;" "&amp;'BT14'!AN1</f>
        <v xml:space="preserve">  </v>
      </c>
      <c r="E262" s="555">
        <f>+'$14'!C10</f>
        <v>0</v>
      </c>
      <c r="F262" s="212">
        <f>+'$14'!D10</f>
        <v>0</v>
      </c>
      <c r="G262" s="556">
        <f>+'$14'!J10</f>
        <v>0</v>
      </c>
    </row>
    <row r="263" spans="1:7">
      <c r="A263" s="557">
        <v>14</v>
      </c>
      <c r="B263">
        <v>2</v>
      </c>
      <c r="C263">
        <f t="shared" ref="C263:C281" si="28">+C262</f>
        <v>0</v>
      </c>
      <c r="D263" t="str">
        <f t="shared" ref="D263:D281" si="29">+D262</f>
        <v xml:space="preserve">  </v>
      </c>
      <c r="E263" s="242">
        <f>+'$14'!C11</f>
        <v>0</v>
      </c>
      <c r="F263">
        <f>+'$14'!D11</f>
        <v>0</v>
      </c>
      <c r="G263" s="558">
        <f>+'$14'!J11</f>
        <v>0</v>
      </c>
    </row>
    <row r="264" spans="1:7">
      <c r="A264" s="557">
        <v>14</v>
      </c>
      <c r="B264">
        <v>3</v>
      </c>
      <c r="C264">
        <f t="shared" si="28"/>
        <v>0</v>
      </c>
      <c r="D264" t="str">
        <f t="shared" si="29"/>
        <v xml:space="preserve">  </v>
      </c>
      <c r="E264" s="242">
        <f>+'$14'!C12</f>
        <v>0</v>
      </c>
      <c r="F264">
        <f>+'$14'!D12</f>
        <v>0</v>
      </c>
      <c r="G264" s="558">
        <f>+'$14'!J12</f>
        <v>0</v>
      </c>
    </row>
    <row r="265" spans="1:7">
      <c r="A265" s="557">
        <v>14</v>
      </c>
      <c r="B265">
        <v>4</v>
      </c>
      <c r="C265">
        <f t="shared" si="28"/>
        <v>0</v>
      </c>
      <c r="D265" t="str">
        <f t="shared" si="29"/>
        <v xml:space="preserve">  </v>
      </c>
      <c r="E265" s="242">
        <f>+'$14'!C13</f>
        <v>0</v>
      </c>
      <c r="F265">
        <f>+'$14'!D13</f>
        <v>0</v>
      </c>
      <c r="G265" s="558">
        <f>+'$14'!J13</f>
        <v>0</v>
      </c>
    </row>
    <row r="266" spans="1:7">
      <c r="A266" s="557">
        <v>14</v>
      </c>
      <c r="B266">
        <v>5</v>
      </c>
      <c r="C266">
        <f t="shared" si="28"/>
        <v>0</v>
      </c>
      <c r="D266" t="str">
        <f t="shared" si="29"/>
        <v xml:space="preserve">  </v>
      </c>
      <c r="E266" s="242">
        <f>+'$14'!C14</f>
        <v>0</v>
      </c>
      <c r="F266">
        <f>+'$14'!D14</f>
        <v>0</v>
      </c>
      <c r="G266" s="558">
        <f>+'$14'!J14</f>
        <v>0</v>
      </c>
    </row>
    <row r="267" spans="1:7">
      <c r="A267" s="557">
        <v>14</v>
      </c>
      <c r="B267">
        <v>6</v>
      </c>
      <c r="C267">
        <f t="shared" si="28"/>
        <v>0</v>
      </c>
      <c r="D267" t="str">
        <f t="shared" si="29"/>
        <v xml:space="preserve">  </v>
      </c>
      <c r="E267" s="242">
        <f>+'$14'!C15</f>
        <v>0</v>
      </c>
      <c r="F267">
        <f>+'$14'!D15</f>
        <v>0</v>
      </c>
      <c r="G267" s="558">
        <f>+'$14'!J15</f>
        <v>0</v>
      </c>
    </row>
    <row r="268" spans="1:7">
      <c r="A268" s="557">
        <v>14</v>
      </c>
      <c r="B268">
        <v>7</v>
      </c>
      <c r="C268">
        <f t="shared" si="28"/>
        <v>0</v>
      </c>
      <c r="D268" t="str">
        <f t="shared" si="29"/>
        <v xml:space="preserve">  </v>
      </c>
      <c r="E268" s="242">
        <f>+'$14'!C16</f>
        <v>0</v>
      </c>
      <c r="F268">
        <f>+'$14'!D16</f>
        <v>0</v>
      </c>
      <c r="G268" s="558">
        <f>+'$14'!J16</f>
        <v>0</v>
      </c>
    </row>
    <row r="269" spans="1:7">
      <c r="A269" s="557">
        <v>14</v>
      </c>
      <c r="B269">
        <v>8</v>
      </c>
      <c r="C269">
        <f t="shared" si="28"/>
        <v>0</v>
      </c>
      <c r="D269" t="str">
        <f t="shared" si="29"/>
        <v xml:space="preserve">  </v>
      </c>
      <c r="E269" s="242">
        <f>+'$14'!C17</f>
        <v>0</v>
      </c>
      <c r="F269">
        <f>+'$14'!D17</f>
        <v>0</v>
      </c>
      <c r="G269" s="558">
        <f>+'$14'!J17</f>
        <v>0</v>
      </c>
    </row>
    <row r="270" spans="1:7">
      <c r="A270" s="557">
        <v>14</v>
      </c>
      <c r="B270">
        <v>9</v>
      </c>
      <c r="C270">
        <f t="shared" si="28"/>
        <v>0</v>
      </c>
      <c r="D270" t="str">
        <f t="shared" si="29"/>
        <v xml:space="preserve">  </v>
      </c>
      <c r="E270" s="242">
        <f>+'$14'!C18</f>
        <v>0</v>
      </c>
      <c r="F270">
        <f>+'$14'!D18</f>
        <v>0</v>
      </c>
      <c r="G270" s="558">
        <f>+'$14'!J18</f>
        <v>0</v>
      </c>
    </row>
    <row r="271" spans="1:7">
      <c r="A271" s="557">
        <v>14</v>
      </c>
      <c r="B271">
        <v>10</v>
      </c>
      <c r="C271">
        <f t="shared" si="28"/>
        <v>0</v>
      </c>
      <c r="D271" t="str">
        <f t="shared" si="29"/>
        <v xml:space="preserve">  </v>
      </c>
      <c r="E271" s="242">
        <f>+'$14'!C19</f>
        <v>0</v>
      </c>
      <c r="F271">
        <f>+'$14'!D19</f>
        <v>0</v>
      </c>
      <c r="G271" s="558">
        <f>+'$14'!J19</f>
        <v>0</v>
      </c>
    </row>
    <row r="272" spans="1:7">
      <c r="A272" s="557">
        <v>14</v>
      </c>
      <c r="B272">
        <v>11</v>
      </c>
      <c r="C272">
        <f t="shared" si="28"/>
        <v>0</v>
      </c>
      <c r="D272" t="str">
        <f t="shared" si="29"/>
        <v xml:space="preserve">  </v>
      </c>
      <c r="E272" s="242">
        <f>+'$14'!C20</f>
        <v>0</v>
      </c>
      <c r="F272">
        <f>+'$14'!D20</f>
        <v>0</v>
      </c>
      <c r="G272" s="558">
        <f>+'$14'!J20</f>
        <v>0</v>
      </c>
    </row>
    <row r="273" spans="1:7">
      <c r="A273" s="557">
        <v>14</v>
      </c>
      <c r="B273">
        <v>12</v>
      </c>
      <c r="C273">
        <f t="shared" si="28"/>
        <v>0</v>
      </c>
      <c r="D273" t="str">
        <f t="shared" si="29"/>
        <v xml:space="preserve">  </v>
      </c>
      <c r="E273" s="242">
        <f>+'$14'!C21</f>
        <v>0</v>
      </c>
      <c r="F273">
        <f>+'$14'!D21</f>
        <v>0</v>
      </c>
      <c r="G273" s="558">
        <f>+'$14'!J21</f>
        <v>0</v>
      </c>
    </row>
    <row r="274" spans="1:7">
      <c r="A274" s="557">
        <v>14</v>
      </c>
      <c r="B274">
        <v>13</v>
      </c>
      <c r="C274">
        <f t="shared" si="28"/>
        <v>0</v>
      </c>
      <c r="D274" t="str">
        <f t="shared" si="29"/>
        <v xml:space="preserve">  </v>
      </c>
      <c r="E274" s="242">
        <f>+'$14'!C22</f>
        <v>0</v>
      </c>
      <c r="F274">
        <f>+'$14'!D22</f>
        <v>0</v>
      </c>
      <c r="G274" s="558">
        <f>+'$14'!J22</f>
        <v>0</v>
      </c>
    </row>
    <row r="275" spans="1:7">
      <c r="A275" s="557">
        <v>14</v>
      </c>
      <c r="B275">
        <v>14</v>
      </c>
      <c r="C275">
        <f t="shared" si="28"/>
        <v>0</v>
      </c>
      <c r="D275" t="str">
        <f t="shared" si="29"/>
        <v xml:space="preserve">  </v>
      </c>
      <c r="E275" s="242">
        <f>+'$14'!C23</f>
        <v>0</v>
      </c>
      <c r="F275">
        <f>+'$14'!D23</f>
        <v>0</v>
      </c>
      <c r="G275" s="558">
        <f>+'$14'!J23</f>
        <v>0</v>
      </c>
    </row>
    <row r="276" spans="1:7">
      <c r="A276" s="557">
        <v>14</v>
      </c>
      <c r="B276">
        <v>15</v>
      </c>
      <c r="C276">
        <f t="shared" si="28"/>
        <v>0</v>
      </c>
      <c r="D276" t="str">
        <f t="shared" si="29"/>
        <v xml:space="preserve">  </v>
      </c>
      <c r="E276" s="242">
        <f>+'$14'!C24</f>
        <v>0</v>
      </c>
      <c r="F276">
        <f>+'$14'!D24</f>
        <v>0</v>
      </c>
      <c r="G276" s="558">
        <f>+'$14'!J24</f>
        <v>0</v>
      </c>
    </row>
    <row r="277" spans="1:7">
      <c r="A277" s="557">
        <v>14</v>
      </c>
      <c r="B277">
        <v>16</v>
      </c>
      <c r="C277">
        <f t="shared" si="28"/>
        <v>0</v>
      </c>
      <c r="D277" t="str">
        <f t="shared" si="29"/>
        <v xml:space="preserve">  </v>
      </c>
      <c r="E277" s="242">
        <f>+'$14'!C25</f>
        <v>0</v>
      </c>
      <c r="F277">
        <f>+'$14'!D25</f>
        <v>0</v>
      </c>
      <c r="G277" s="558">
        <f>+'$14'!J25</f>
        <v>0</v>
      </c>
    </row>
    <row r="278" spans="1:7">
      <c r="A278" s="557">
        <v>14</v>
      </c>
      <c r="B278">
        <v>17</v>
      </c>
      <c r="C278">
        <f t="shared" si="28"/>
        <v>0</v>
      </c>
      <c r="D278" t="str">
        <f t="shared" si="29"/>
        <v xml:space="preserve">  </v>
      </c>
      <c r="E278" s="242">
        <f>+'$14'!C26</f>
        <v>0</v>
      </c>
      <c r="F278">
        <f>+'$14'!D26</f>
        <v>0</v>
      </c>
      <c r="G278" s="558">
        <f>+'$14'!J26</f>
        <v>0</v>
      </c>
    </row>
    <row r="279" spans="1:7">
      <c r="A279" s="557">
        <v>14</v>
      </c>
      <c r="B279">
        <v>18</v>
      </c>
      <c r="C279">
        <f t="shared" si="28"/>
        <v>0</v>
      </c>
      <c r="D279" t="str">
        <f t="shared" si="29"/>
        <v xml:space="preserve">  </v>
      </c>
      <c r="E279" s="242">
        <f>+'$14'!C27</f>
        <v>0</v>
      </c>
      <c r="F279">
        <f>+'$14'!D27</f>
        <v>0</v>
      </c>
      <c r="G279" s="558">
        <f>+'$14'!J27</f>
        <v>0</v>
      </c>
    </row>
    <row r="280" spans="1:7">
      <c r="A280" s="557">
        <v>14</v>
      </c>
      <c r="B280">
        <v>19</v>
      </c>
      <c r="C280">
        <f t="shared" si="28"/>
        <v>0</v>
      </c>
      <c r="D280" t="str">
        <f t="shared" si="29"/>
        <v xml:space="preserve">  </v>
      </c>
      <c r="E280" s="242">
        <f>+'$14'!C28</f>
        <v>0</v>
      </c>
      <c r="F280">
        <f>+'$14'!D28</f>
        <v>0</v>
      </c>
      <c r="G280" s="558">
        <f>+'$14'!J28</f>
        <v>0</v>
      </c>
    </row>
    <row r="281" spans="1:7">
      <c r="A281" s="559">
        <v>14</v>
      </c>
      <c r="B281" s="560">
        <v>20</v>
      </c>
      <c r="C281" s="560">
        <f t="shared" si="28"/>
        <v>0</v>
      </c>
      <c r="D281" s="560" t="str">
        <f t="shared" si="29"/>
        <v xml:space="preserve">  </v>
      </c>
      <c r="E281" s="561">
        <f>+'$14'!C29</f>
        <v>0</v>
      </c>
      <c r="F281" s="560">
        <f>+'$14'!D29</f>
        <v>0</v>
      </c>
      <c r="G281" s="562">
        <f>+'$14'!J29</f>
        <v>0</v>
      </c>
    </row>
    <row r="282" spans="1:7">
      <c r="A282" s="553">
        <v>15</v>
      </c>
      <c r="B282" s="554">
        <v>1</v>
      </c>
      <c r="C282" s="212">
        <f>+'BT15'!AN1</f>
        <v>0</v>
      </c>
      <c r="D282" s="212" t="str">
        <f>'BT15'!D3&amp;" "&amp;'BT15'!H3&amp;" "&amp;'BT15'!AN1</f>
        <v xml:space="preserve">  </v>
      </c>
      <c r="E282" s="555">
        <f>+'$15'!C10</f>
        <v>0</v>
      </c>
      <c r="F282" s="212">
        <f>+'$15'!D10</f>
        <v>0</v>
      </c>
      <c r="G282" s="556">
        <f>+'$15'!J10</f>
        <v>0</v>
      </c>
    </row>
    <row r="283" spans="1:7">
      <c r="A283" s="557">
        <v>15</v>
      </c>
      <c r="B283">
        <v>2</v>
      </c>
      <c r="C283">
        <f t="shared" ref="C283:C301" si="30">+C282</f>
        <v>0</v>
      </c>
      <c r="D283" t="str">
        <f t="shared" ref="D283:D301" si="31">+D282</f>
        <v xml:space="preserve">  </v>
      </c>
      <c r="E283" s="242">
        <f>+'$15'!C11</f>
        <v>0</v>
      </c>
      <c r="F283">
        <f>+'$15'!D11</f>
        <v>0</v>
      </c>
      <c r="G283" s="558">
        <f>+'$15'!J11</f>
        <v>0</v>
      </c>
    </row>
    <row r="284" spans="1:7">
      <c r="A284" s="557">
        <v>15</v>
      </c>
      <c r="B284">
        <v>3</v>
      </c>
      <c r="C284">
        <f t="shared" si="30"/>
        <v>0</v>
      </c>
      <c r="D284" t="str">
        <f t="shared" si="31"/>
        <v xml:space="preserve">  </v>
      </c>
      <c r="E284" s="242">
        <f>+'$15'!C12</f>
        <v>0</v>
      </c>
      <c r="F284">
        <f>+'$15'!D12</f>
        <v>0</v>
      </c>
      <c r="G284" s="558">
        <f>+'$15'!J12</f>
        <v>0</v>
      </c>
    </row>
    <row r="285" spans="1:7">
      <c r="A285" s="557">
        <v>15</v>
      </c>
      <c r="B285">
        <v>4</v>
      </c>
      <c r="C285">
        <f t="shared" si="30"/>
        <v>0</v>
      </c>
      <c r="D285" t="str">
        <f t="shared" si="31"/>
        <v xml:space="preserve">  </v>
      </c>
      <c r="E285" s="242">
        <f>+'$15'!C13</f>
        <v>0</v>
      </c>
      <c r="F285">
        <f>+'$15'!D13</f>
        <v>0</v>
      </c>
      <c r="G285" s="558">
        <f>+'$15'!J13</f>
        <v>0</v>
      </c>
    </row>
    <row r="286" spans="1:7">
      <c r="A286" s="557">
        <v>15</v>
      </c>
      <c r="B286">
        <v>5</v>
      </c>
      <c r="C286">
        <f t="shared" si="30"/>
        <v>0</v>
      </c>
      <c r="D286" t="str">
        <f t="shared" si="31"/>
        <v xml:space="preserve">  </v>
      </c>
      <c r="E286" s="242">
        <f>+'$15'!C14</f>
        <v>0</v>
      </c>
      <c r="F286">
        <f>+'$15'!D14</f>
        <v>0</v>
      </c>
      <c r="G286" s="558">
        <f>+'$15'!J14</f>
        <v>0</v>
      </c>
    </row>
    <row r="287" spans="1:7">
      <c r="A287" s="557">
        <v>15</v>
      </c>
      <c r="B287">
        <v>6</v>
      </c>
      <c r="C287">
        <f t="shared" si="30"/>
        <v>0</v>
      </c>
      <c r="D287" t="str">
        <f t="shared" si="31"/>
        <v xml:space="preserve">  </v>
      </c>
      <c r="E287" s="242">
        <f>+'$15'!C15</f>
        <v>0</v>
      </c>
      <c r="F287">
        <f>+'$15'!D15</f>
        <v>0</v>
      </c>
      <c r="G287" s="558">
        <f>+'$15'!J15</f>
        <v>0</v>
      </c>
    </row>
    <row r="288" spans="1:7">
      <c r="A288" s="557">
        <v>15</v>
      </c>
      <c r="B288">
        <v>7</v>
      </c>
      <c r="C288">
        <f t="shared" si="30"/>
        <v>0</v>
      </c>
      <c r="D288" t="str">
        <f t="shared" si="31"/>
        <v xml:space="preserve">  </v>
      </c>
      <c r="E288" s="242">
        <f>+'$15'!C16</f>
        <v>0</v>
      </c>
      <c r="F288">
        <f>+'$15'!D16</f>
        <v>0</v>
      </c>
      <c r="G288" s="558">
        <f>+'$15'!J16</f>
        <v>0</v>
      </c>
    </row>
    <row r="289" spans="1:7">
      <c r="A289" s="557">
        <v>15</v>
      </c>
      <c r="B289">
        <v>8</v>
      </c>
      <c r="C289">
        <f t="shared" si="30"/>
        <v>0</v>
      </c>
      <c r="D289" t="str">
        <f t="shared" si="31"/>
        <v xml:space="preserve">  </v>
      </c>
      <c r="E289" s="242">
        <f>+'$15'!C17</f>
        <v>0</v>
      </c>
      <c r="F289">
        <f>+'$15'!D17</f>
        <v>0</v>
      </c>
      <c r="G289" s="558">
        <f>+'$15'!J17</f>
        <v>0</v>
      </c>
    </row>
    <row r="290" spans="1:7">
      <c r="A290" s="557">
        <v>15</v>
      </c>
      <c r="B290">
        <v>9</v>
      </c>
      <c r="C290">
        <f t="shared" si="30"/>
        <v>0</v>
      </c>
      <c r="D290" t="str">
        <f t="shared" si="31"/>
        <v xml:space="preserve">  </v>
      </c>
      <c r="E290" s="242">
        <f>+'$15'!C18</f>
        <v>0</v>
      </c>
      <c r="F290">
        <f>+'$15'!D18</f>
        <v>0</v>
      </c>
      <c r="G290" s="558">
        <f>+'$15'!J18</f>
        <v>0</v>
      </c>
    </row>
    <row r="291" spans="1:7">
      <c r="A291" s="557">
        <v>15</v>
      </c>
      <c r="B291">
        <v>10</v>
      </c>
      <c r="C291">
        <f t="shared" si="30"/>
        <v>0</v>
      </c>
      <c r="D291" t="str">
        <f t="shared" si="31"/>
        <v xml:space="preserve">  </v>
      </c>
      <c r="E291" s="242">
        <f>+'$15'!C19</f>
        <v>0</v>
      </c>
      <c r="F291">
        <f>+'$15'!D19</f>
        <v>0</v>
      </c>
      <c r="G291" s="558">
        <f>+'$15'!J19</f>
        <v>0</v>
      </c>
    </row>
    <row r="292" spans="1:7">
      <c r="A292" s="557">
        <v>15</v>
      </c>
      <c r="B292">
        <v>11</v>
      </c>
      <c r="C292">
        <f t="shared" si="30"/>
        <v>0</v>
      </c>
      <c r="D292" t="str">
        <f t="shared" si="31"/>
        <v xml:space="preserve">  </v>
      </c>
      <c r="E292" s="242">
        <f>+'$15'!C20</f>
        <v>0</v>
      </c>
      <c r="F292">
        <f>+'$15'!D20</f>
        <v>0</v>
      </c>
      <c r="G292" s="558">
        <f>+'$15'!J20</f>
        <v>0</v>
      </c>
    </row>
    <row r="293" spans="1:7">
      <c r="A293" s="557">
        <v>15</v>
      </c>
      <c r="B293">
        <v>12</v>
      </c>
      <c r="C293">
        <f t="shared" si="30"/>
        <v>0</v>
      </c>
      <c r="D293" t="str">
        <f t="shared" si="31"/>
        <v xml:space="preserve">  </v>
      </c>
      <c r="E293" s="242">
        <f>+'$15'!C21</f>
        <v>0</v>
      </c>
      <c r="F293">
        <f>+'$15'!D21</f>
        <v>0</v>
      </c>
      <c r="G293" s="558">
        <f>+'$15'!J21</f>
        <v>0</v>
      </c>
    </row>
    <row r="294" spans="1:7">
      <c r="A294" s="557">
        <v>15</v>
      </c>
      <c r="B294">
        <v>13</v>
      </c>
      <c r="C294">
        <f t="shared" si="30"/>
        <v>0</v>
      </c>
      <c r="D294" t="str">
        <f t="shared" si="31"/>
        <v xml:space="preserve">  </v>
      </c>
      <c r="E294" s="242">
        <f>+'$15'!C22</f>
        <v>0</v>
      </c>
      <c r="F294">
        <f>+'$15'!D22</f>
        <v>0</v>
      </c>
      <c r="G294" s="558">
        <f>+'$15'!J22</f>
        <v>0</v>
      </c>
    </row>
    <row r="295" spans="1:7">
      <c r="A295" s="557">
        <v>15</v>
      </c>
      <c r="B295">
        <v>14</v>
      </c>
      <c r="C295">
        <f t="shared" si="30"/>
        <v>0</v>
      </c>
      <c r="D295" t="str">
        <f t="shared" si="31"/>
        <v xml:space="preserve">  </v>
      </c>
      <c r="E295" s="242">
        <f>+'$15'!C23</f>
        <v>0</v>
      </c>
      <c r="F295">
        <f>+'$15'!D23</f>
        <v>0</v>
      </c>
      <c r="G295" s="558">
        <f>+'$15'!J23</f>
        <v>0</v>
      </c>
    </row>
    <row r="296" spans="1:7">
      <c r="A296" s="557">
        <v>15</v>
      </c>
      <c r="B296">
        <v>15</v>
      </c>
      <c r="C296">
        <f t="shared" si="30"/>
        <v>0</v>
      </c>
      <c r="D296" t="str">
        <f t="shared" si="31"/>
        <v xml:space="preserve">  </v>
      </c>
      <c r="E296" s="242">
        <f>+'$15'!C24</f>
        <v>0</v>
      </c>
      <c r="F296">
        <f>+'$15'!D24</f>
        <v>0</v>
      </c>
      <c r="G296" s="558">
        <f>+'$15'!J24</f>
        <v>0</v>
      </c>
    </row>
    <row r="297" spans="1:7">
      <c r="A297" s="557">
        <v>15</v>
      </c>
      <c r="B297">
        <v>16</v>
      </c>
      <c r="C297">
        <f t="shared" si="30"/>
        <v>0</v>
      </c>
      <c r="D297" t="str">
        <f t="shared" si="31"/>
        <v xml:space="preserve">  </v>
      </c>
      <c r="E297" s="242">
        <f>+'$15'!C25</f>
        <v>0</v>
      </c>
      <c r="F297">
        <f>+'$15'!D25</f>
        <v>0</v>
      </c>
      <c r="G297" s="558">
        <f>+'$15'!J25</f>
        <v>0</v>
      </c>
    </row>
    <row r="298" spans="1:7">
      <c r="A298" s="557">
        <v>15</v>
      </c>
      <c r="B298">
        <v>17</v>
      </c>
      <c r="C298">
        <f t="shared" si="30"/>
        <v>0</v>
      </c>
      <c r="D298" t="str">
        <f t="shared" si="31"/>
        <v xml:space="preserve">  </v>
      </c>
      <c r="E298" s="242">
        <f>+'$15'!C26</f>
        <v>0</v>
      </c>
      <c r="F298">
        <f>+'$15'!D26</f>
        <v>0</v>
      </c>
      <c r="G298" s="558">
        <f>+'$15'!J26</f>
        <v>0</v>
      </c>
    </row>
    <row r="299" spans="1:7">
      <c r="A299" s="557">
        <v>15</v>
      </c>
      <c r="B299">
        <v>18</v>
      </c>
      <c r="C299">
        <f t="shared" si="30"/>
        <v>0</v>
      </c>
      <c r="D299" t="str">
        <f t="shared" si="31"/>
        <v xml:space="preserve">  </v>
      </c>
      <c r="E299" s="242">
        <f>+'$15'!C27</f>
        <v>0</v>
      </c>
      <c r="F299">
        <f>+'$15'!D27</f>
        <v>0</v>
      </c>
      <c r="G299" s="558">
        <f>+'$15'!J27</f>
        <v>0</v>
      </c>
    </row>
    <row r="300" spans="1:7">
      <c r="A300" s="557">
        <v>15</v>
      </c>
      <c r="B300">
        <v>19</v>
      </c>
      <c r="C300">
        <f t="shared" si="30"/>
        <v>0</v>
      </c>
      <c r="D300" t="str">
        <f t="shared" si="31"/>
        <v xml:space="preserve">  </v>
      </c>
      <c r="E300" s="242">
        <f>+'$15'!C28</f>
        <v>0</v>
      </c>
      <c r="F300">
        <f>+'$15'!D28</f>
        <v>0</v>
      </c>
      <c r="G300" s="558">
        <f>+'$15'!J28</f>
        <v>0</v>
      </c>
    </row>
    <row r="301" spans="1:7">
      <c r="A301" s="559">
        <v>15</v>
      </c>
      <c r="B301" s="560">
        <v>20</v>
      </c>
      <c r="C301" s="560">
        <f t="shared" si="30"/>
        <v>0</v>
      </c>
      <c r="D301" s="560" t="str">
        <f t="shared" si="31"/>
        <v xml:space="preserve">  </v>
      </c>
      <c r="E301" s="561">
        <f>+'$15'!C29</f>
        <v>0</v>
      </c>
      <c r="F301" s="560">
        <f>+'$15'!D29</f>
        <v>0</v>
      </c>
      <c r="G301" s="562">
        <f>+'$15'!J29</f>
        <v>0</v>
      </c>
    </row>
    <row r="302" spans="1:7">
      <c r="A302" s="553">
        <v>16</v>
      </c>
      <c r="B302" s="554">
        <v>1</v>
      </c>
      <c r="C302" s="212">
        <f>+'BT16'!AN1</f>
        <v>0</v>
      </c>
      <c r="D302" s="212" t="str">
        <f>'BT16'!D3&amp;" "&amp;'BT16'!H3&amp;" "&amp;'BT16'!AN1</f>
        <v xml:space="preserve">  </v>
      </c>
      <c r="E302" s="555">
        <f>+'$16'!C10</f>
        <v>0</v>
      </c>
      <c r="F302" s="212">
        <f>+'$16'!D10</f>
        <v>0</v>
      </c>
      <c r="G302" s="556">
        <f>+'$16'!J10</f>
        <v>0</v>
      </c>
    </row>
    <row r="303" spans="1:7">
      <c r="A303" s="557">
        <v>16</v>
      </c>
      <c r="B303">
        <v>2</v>
      </c>
      <c r="C303">
        <f t="shared" ref="C303:C321" si="32">+C302</f>
        <v>0</v>
      </c>
      <c r="D303" t="str">
        <f t="shared" ref="D303:D321" si="33">+D302</f>
        <v xml:space="preserve">  </v>
      </c>
      <c r="E303" s="242">
        <f>+'$16'!C11</f>
        <v>0</v>
      </c>
      <c r="F303">
        <f>+'$16'!D11</f>
        <v>0</v>
      </c>
      <c r="G303" s="558">
        <f>+'$16'!J11</f>
        <v>0</v>
      </c>
    </row>
    <row r="304" spans="1:7">
      <c r="A304" s="557">
        <v>16</v>
      </c>
      <c r="B304">
        <v>3</v>
      </c>
      <c r="C304">
        <f t="shared" si="32"/>
        <v>0</v>
      </c>
      <c r="D304" t="str">
        <f t="shared" si="33"/>
        <v xml:space="preserve">  </v>
      </c>
      <c r="E304" s="242">
        <f>+'$16'!C12</f>
        <v>0</v>
      </c>
      <c r="F304">
        <f>+'$16'!D12</f>
        <v>0</v>
      </c>
      <c r="G304" s="558">
        <f>+'$16'!J12</f>
        <v>0</v>
      </c>
    </row>
    <row r="305" spans="1:7">
      <c r="A305" s="557">
        <v>16</v>
      </c>
      <c r="B305">
        <v>4</v>
      </c>
      <c r="C305">
        <f t="shared" si="32"/>
        <v>0</v>
      </c>
      <c r="D305" t="str">
        <f t="shared" si="33"/>
        <v xml:space="preserve">  </v>
      </c>
      <c r="E305" s="242">
        <f>+'$16'!C13</f>
        <v>0</v>
      </c>
      <c r="F305">
        <f>+'$16'!D13</f>
        <v>0</v>
      </c>
      <c r="G305" s="558">
        <f>+'$16'!J13</f>
        <v>0</v>
      </c>
    </row>
    <row r="306" spans="1:7">
      <c r="A306" s="557">
        <v>16</v>
      </c>
      <c r="B306">
        <v>5</v>
      </c>
      <c r="C306">
        <f t="shared" si="32"/>
        <v>0</v>
      </c>
      <c r="D306" t="str">
        <f t="shared" si="33"/>
        <v xml:space="preserve">  </v>
      </c>
      <c r="E306" s="242">
        <f>+'$16'!C14</f>
        <v>0</v>
      </c>
      <c r="F306">
        <f>+'$16'!D14</f>
        <v>0</v>
      </c>
      <c r="G306" s="558">
        <f>+'$16'!J14</f>
        <v>0</v>
      </c>
    </row>
    <row r="307" spans="1:7">
      <c r="A307" s="557">
        <v>16</v>
      </c>
      <c r="B307">
        <v>6</v>
      </c>
      <c r="C307">
        <f t="shared" si="32"/>
        <v>0</v>
      </c>
      <c r="D307" t="str">
        <f t="shared" si="33"/>
        <v xml:space="preserve">  </v>
      </c>
      <c r="E307" s="242">
        <f>+'$16'!C15</f>
        <v>0</v>
      </c>
      <c r="F307">
        <f>+'$16'!D15</f>
        <v>0</v>
      </c>
      <c r="G307" s="558">
        <f>+'$16'!J15</f>
        <v>0</v>
      </c>
    </row>
    <row r="308" spans="1:7">
      <c r="A308" s="557">
        <v>16</v>
      </c>
      <c r="B308">
        <v>7</v>
      </c>
      <c r="C308">
        <f t="shared" si="32"/>
        <v>0</v>
      </c>
      <c r="D308" t="str">
        <f t="shared" si="33"/>
        <v xml:space="preserve">  </v>
      </c>
      <c r="E308" s="242">
        <f>+'$16'!C16</f>
        <v>0</v>
      </c>
      <c r="F308">
        <f>+'$16'!D16</f>
        <v>0</v>
      </c>
      <c r="G308" s="558">
        <f>+'$16'!J16</f>
        <v>0</v>
      </c>
    </row>
    <row r="309" spans="1:7">
      <c r="A309" s="557">
        <v>16</v>
      </c>
      <c r="B309">
        <v>8</v>
      </c>
      <c r="C309">
        <f t="shared" si="32"/>
        <v>0</v>
      </c>
      <c r="D309" t="str">
        <f t="shared" si="33"/>
        <v xml:space="preserve">  </v>
      </c>
      <c r="E309" s="242">
        <f>+'$16'!C17</f>
        <v>0</v>
      </c>
      <c r="F309">
        <f>+'$16'!D17</f>
        <v>0</v>
      </c>
      <c r="G309" s="558">
        <f>+'$16'!J17</f>
        <v>0</v>
      </c>
    </row>
    <row r="310" spans="1:7">
      <c r="A310" s="557">
        <v>16</v>
      </c>
      <c r="B310">
        <v>9</v>
      </c>
      <c r="C310">
        <f t="shared" si="32"/>
        <v>0</v>
      </c>
      <c r="D310" t="str">
        <f t="shared" si="33"/>
        <v xml:space="preserve">  </v>
      </c>
      <c r="E310" s="242">
        <f>+'$16'!C18</f>
        <v>0</v>
      </c>
      <c r="F310">
        <f>+'$16'!D18</f>
        <v>0</v>
      </c>
      <c r="G310" s="558">
        <f>+'$16'!J18</f>
        <v>0</v>
      </c>
    </row>
    <row r="311" spans="1:7">
      <c r="A311" s="557">
        <v>16</v>
      </c>
      <c r="B311">
        <v>10</v>
      </c>
      <c r="C311">
        <f t="shared" si="32"/>
        <v>0</v>
      </c>
      <c r="D311" t="str">
        <f t="shared" si="33"/>
        <v xml:space="preserve">  </v>
      </c>
      <c r="E311" s="242">
        <f>+'$16'!C19</f>
        <v>0</v>
      </c>
      <c r="F311">
        <f>+'$16'!D19</f>
        <v>0</v>
      </c>
      <c r="G311" s="558">
        <f>+'$16'!J19</f>
        <v>0</v>
      </c>
    </row>
    <row r="312" spans="1:7">
      <c r="A312" s="557">
        <v>16</v>
      </c>
      <c r="B312">
        <v>11</v>
      </c>
      <c r="C312">
        <f t="shared" si="32"/>
        <v>0</v>
      </c>
      <c r="D312" t="str">
        <f t="shared" si="33"/>
        <v xml:space="preserve">  </v>
      </c>
      <c r="E312" s="242">
        <f>+'$16'!C20</f>
        <v>0</v>
      </c>
      <c r="F312">
        <f>+'$16'!D20</f>
        <v>0</v>
      </c>
      <c r="G312" s="558">
        <f>+'$16'!J20</f>
        <v>0</v>
      </c>
    </row>
    <row r="313" spans="1:7">
      <c r="A313" s="557">
        <v>16</v>
      </c>
      <c r="B313">
        <v>12</v>
      </c>
      <c r="C313">
        <f t="shared" si="32"/>
        <v>0</v>
      </c>
      <c r="D313" t="str">
        <f t="shared" si="33"/>
        <v xml:space="preserve">  </v>
      </c>
      <c r="E313" s="242">
        <f>+'$16'!C21</f>
        <v>0</v>
      </c>
      <c r="F313">
        <f>+'$16'!D21</f>
        <v>0</v>
      </c>
      <c r="G313" s="558">
        <f>+'$16'!J21</f>
        <v>0</v>
      </c>
    </row>
    <row r="314" spans="1:7">
      <c r="A314" s="557">
        <v>16</v>
      </c>
      <c r="B314">
        <v>13</v>
      </c>
      <c r="C314">
        <f t="shared" si="32"/>
        <v>0</v>
      </c>
      <c r="D314" t="str">
        <f t="shared" si="33"/>
        <v xml:space="preserve">  </v>
      </c>
      <c r="E314" s="242">
        <f>+'$16'!C22</f>
        <v>0</v>
      </c>
      <c r="F314">
        <f>+'$16'!D22</f>
        <v>0</v>
      </c>
      <c r="G314" s="558">
        <f>+'$16'!J22</f>
        <v>0</v>
      </c>
    </row>
    <row r="315" spans="1:7">
      <c r="A315" s="557">
        <v>16</v>
      </c>
      <c r="B315">
        <v>14</v>
      </c>
      <c r="C315">
        <f t="shared" si="32"/>
        <v>0</v>
      </c>
      <c r="D315" t="str">
        <f t="shared" si="33"/>
        <v xml:space="preserve">  </v>
      </c>
      <c r="E315" s="242">
        <f>+'$16'!C23</f>
        <v>0</v>
      </c>
      <c r="F315">
        <f>+'$16'!D23</f>
        <v>0</v>
      </c>
      <c r="G315" s="558">
        <f>+'$16'!J23</f>
        <v>0</v>
      </c>
    </row>
    <row r="316" spans="1:7">
      <c r="A316" s="557">
        <v>16</v>
      </c>
      <c r="B316">
        <v>15</v>
      </c>
      <c r="C316">
        <f t="shared" si="32"/>
        <v>0</v>
      </c>
      <c r="D316" t="str">
        <f t="shared" si="33"/>
        <v xml:space="preserve">  </v>
      </c>
      <c r="E316" s="242">
        <f>+'$16'!C24</f>
        <v>0</v>
      </c>
      <c r="F316">
        <f>+'$16'!D24</f>
        <v>0</v>
      </c>
      <c r="G316" s="558">
        <f>+'$16'!J24</f>
        <v>0</v>
      </c>
    </row>
    <row r="317" spans="1:7">
      <c r="A317" s="557">
        <v>16</v>
      </c>
      <c r="B317">
        <v>16</v>
      </c>
      <c r="C317">
        <f t="shared" si="32"/>
        <v>0</v>
      </c>
      <c r="D317" t="str">
        <f t="shared" si="33"/>
        <v xml:space="preserve">  </v>
      </c>
      <c r="E317" s="242">
        <f>+'$16'!C25</f>
        <v>0</v>
      </c>
      <c r="F317">
        <f>+'$16'!D25</f>
        <v>0</v>
      </c>
      <c r="G317" s="558">
        <f>+'$16'!J25</f>
        <v>0</v>
      </c>
    </row>
    <row r="318" spans="1:7">
      <c r="A318" s="557">
        <v>16</v>
      </c>
      <c r="B318">
        <v>17</v>
      </c>
      <c r="C318">
        <f t="shared" si="32"/>
        <v>0</v>
      </c>
      <c r="D318" t="str">
        <f t="shared" si="33"/>
        <v xml:space="preserve">  </v>
      </c>
      <c r="E318" s="242">
        <f>+'$16'!C26</f>
        <v>0</v>
      </c>
      <c r="F318">
        <f>+'$16'!D26</f>
        <v>0</v>
      </c>
      <c r="G318" s="558">
        <f>+'$16'!J26</f>
        <v>0</v>
      </c>
    </row>
    <row r="319" spans="1:7">
      <c r="A319" s="557">
        <v>16</v>
      </c>
      <c r="B319">
        <v>18</v>
      </c>
      <c r="C319">
        <f t="shared" si="32"/>
        <v>0</v>
      </c>
      <c r="D319" t="str">
        <f t="shared" si="33"/>
        <v xml:space="preserve">  </v>
      </c>
      <c r="E319" s="242">
        <f>+'$16'!C27</f>
        <v>0</v>
      </c>
      <c r="F319">
        <f>+'$16'!D27</f>
        <v>0</v>
      </c>
      <c r="G319" s="558">
        <f>+'$16'!J27</f>
        <v>0</v>
      </c>
    </row>
    <row r="320" spans="1:7">
      <c r="A320" s="557">
        <v>16</v>
      </c>
      <c r="B320">
        <v>19</v>
      </c>
      <c r="C320">
        <f t="shared" si="32"/>
        <v>0</v>
      </c>
      <c r="D320" t="str">
        <f t="shared" si="33"/>
        <v xml:space="preserve">  </v>
      </c>
      <c r="E320" s="242">
        <f>+'$16'!C28</f>
        <v>0</v>
      </c>
      <c r="F320">
        <f>+'$16'!D28</f>
        <v>0</v>
      </c>
      <c r="G320" s="558">
        <f>+'$16'!J28</f>
        <v>0</v>
      </c>
    </row>
    <row r="321" spans="1:7">
      <c r="A321" s="559">
        <v>16</v>
      </c>
      <c r="B321" s="560">
        <v>20</v>
      </c>
      <c r="C321" s="560">
        <f t="shared" si="32"/>
        <v>0</v>
      </c>
      <c r="D321" s="560" t="str">
        <f t="shared" si="33"/>
        <v xml:space="preserve">  </v>
      </c>
      <c r="E321" s="561">
        <f>+'$16'!C29</f>
        <v>0</v>
      </c>
      <c r="F321" s="560">
        <f>+'$16'!D29</f>
        <v>0</v>
      </c>
      <c r="G321" s="562">
        <f>+'$16'!J29</f>
        <v>0</v>
      </c>
    </row>
    <row r="322" spans="1:7">
      <c r="A322" s="553">
        <v>17</v>
      </c>
      <c r="B322" s="554">
        <v>1</v>
      </c>
      <c r="C322" s="212">
        <f>+'BT17'!AN1</f>
        <v>0</v>
      </c>
      <c r="D322" s="212" t="str">
        <f>'BT17'!D3&amp;" "&amp;'BT17'!H3&amp;" "&amp;'BT17'!AN1</f>
        <v xml:space="preserve">  </v>
      </c>
      <c r="E322" s="555">
        <f>+'$17'!C10</f>
        <v>0</v>
      </c>
      <c r="F322" s="212">
        <f>+'$17'!D10</f>
        <v>0</v>
      </c>
      <c r="G322" s="556">
        <f>+'$17'!J10</f>
        <v>0</v>
      </c>
    </row>
    <row r="323" spans="1:7">
      <c r="A323" s="557">
        <v>17</v>
      </c>
      <c r="B323">
        <v>2</v>
      </c>
      <c r="C323">
        <f t="shared" ref="C323:C341" si="34">+C322</f>
        <v>0</v>
      </c>
      <c r="D323" t="str">
        <f t="shared" ref="D323:D341" si="35">+D322</f>
        <v xml:space="preserve">  </v>
      </c>
      <c r="E323" s="242">
        <f>+'$17'!C11</f>
        <v>0</v>
      </c>
      <c r="F323">
        <f>+'$17'!D11</f>
        <v>0</v>
      </c>
      <c r="G323" s="558">
        <f>+'$17'!J11</f>
        <v>0</v>
      </c>
    </row>
    <row r="324" spans="1:7">
      <c r="A324" s="557">
        <v>17</v>
      </c>
      <c r="B324">
        <v>3</v>
      </c>
      <c r="C324">
        <f t="shared" si="34"/>
        <v>0</v>
      </c>
      <c r="D324" t="str">
        <f t="shared" si="35"/>
        <v xml:space="preserve">  </v>
      </c>
      <c r="E324" s="242">
        <f>+'$17'!C12</f>
        <v>0</v>
      </c>
      <c r="F324">
        <f>+'$17'!D12</f>
        <v>0</v>
      </c>
      <c r="G324" s="558">
        <f>+'$17'!J12</f>
        <v>0</v>
      </c>
    </row>
    <row r="325" spans="1:7">
      <c r="A325" s="557">
        <v>17</v>
      </c>
      <c r="B325">
        <v>4</v>
      </c>
      <c r="C325">
        <f t="shared" si="34"/>
        <v>0</v>
      </c>
      <c r="D325" t="str">
        <f t="shared" si="35"/>
        <v xml:space="preserve">  </v>
      </c>
      <c r="E325" s="242">
        <f>+'$17'!C13</f>
        <v>0</v>
      </c>
      <c r="F325">
        <f>+'$17'!D13</f>
        <v>0</v>
      </c>
      <c r="G325" s="558">
        <f>+'$17'!J13</f>
        <v>0</v>
      </c>
    </row>
    <row r="326" spans="1:7">
      <c r="A326" s="557">
        <v>17</v>
      </c>
      <c r="B326">
        <v>5</v>
      </c>
      <c r="C326">
        <f t="shared" si="34"/>
        <v>0</v>
      </c>
      <c r="D326" t="str">
        <f t="shared" si="35"/>
        <v xml:space="preserve">  </v>
      </c>
      <c r="E326" s="242">
        <f>+'$17'!C14</f>
        <v>0</v>
      </c>
      <c r="F326">
        <f>+'$17'!D14</f>
        <v>0</v>
      </c>
      <c r="G326" s="558">
        <f>+'$17'!J14</f>
        <v>0</v>
      </c>
    </row>
    <row r="327" spans="1:7">
      <c r="A327" s="557">
        <v>17</v>
      </c>
      <c r="B327">
        <v>6</v>
      </c>
      <c r="C327">
        <f t="shared" si="34"/>
        <v>0</v>
      </c>
      <c r="D327" t="str">
        <f t="shared" si="35"/>
        <v xml:space="preserve">  </v>
      </c>
      <c r="E327" s="242">
        <f>+'$17'!C15</f>
        <v>0</v>
      </c>
      <c r="F327">
        <f>+'$17'!D15</f>
        <v>0</v>
      </c>
      <c r="G327" s="558">
        <f>+'$17'!J15</f>
        <v>0</v>
      </c>
    </row>
    <row r="328" spans="1:7">
      <c r="A328" s="557">
        <v>17</v>
      </c>
      <c r="B328">
        <v>7</v>
      </c>
      <c r="C328">
        <f t="shared" si="34"/>
        <v>0</v>
      </c>
      <c r="D328" t="str">
        <f t="shared" si="35"/>
        <v xml:space="preserve">  </v>
      </c>
      <c r="E328" s="242">
        <f>+'$17'!C16</f>
        <v>0</v>
      </c>
      <c r="F328">
        <f>+'$17'!D16</f>
        <v>0</v>
      </c>
      <c r="G328" s="558">
        <f>+'$17'!J16</f>
        <v>0</v>
      </c>
    </row>
    <row r="329" spans="1:7">
      <c r="A329" s="557">
        <v>17</v>
      </c>
      <c r="B329">
        <v>8</v>
      </c>
      <c r="C329">
        <f t="shared" si="34"/>
        <v>0</v>
      </c>
      <c r="D329" t="str">
        <f t="shared" si="35"/>
        <v xml:space="preserve">  </v>
      </c>
      <c r="E329" s="242">
        <f>+'$17'!C17</f>
        <v>0</v>
      </c>
      <c r="F329">
        <f>+'$17'!D17</f>
        <v>0</v>
      </c>
      <c r="G329" s="558">
        <f>+'$17'!J17</f>
        <v>0</v>
      </c>
    </row>
    <row r="330" spans="1:7">
      <c r="A330" s="557">
        <v>17</v>
      </c>
      <c r="B330">
        <v>9</v>
      </c>
      <c r="C330">
        <f t="shared" si="34"/>
        <v>0</v>
      </c>
      <c r="D330" t="str">
        <f t="shared" si="35"/>
        <v xml:space="preserve">  </v>
      </c>
      <c r="E330" s="242">
        <f>+'$17'!C18</f>
        <v>0</v>
      </c>
      <c r="F330">
        <f>+'$17'!D18</f>
        <v>0</v>
      </c>
      <c r="G330" s="558">
        <f>+'$17'!J18</f>
        <v>0</v>
      </c>
    </row>
    <row r="331" spans="1:7">
      <c r="A331" s="557">
        <v>17</v>
      </c>
      <c r="B331">
        <v>10</v>
      </c>
      <c r="C331">
        <f t="shared" si="34"/>
        <v>0</v>
      </c>
      <c r="D331" t="str">
        <f t="shared" si="35"/>
        <v xml:space="preserve">  </v>
      </c>
      <c r="E331" s="242">
        <f>+'$17'!C19</f>
        <v>0</v>
      </c>
      <c r="F331">
        <f>+'$17'!D19</f>
        <v>0</v>
      </c>
      <c r="G331" s="558">
        <f>+'$17'!J19</f>
        <v>0</v>
      </c>
    </row>
    <row r="332" spans="1:7">
      <c r="A332" s="557">
        <v>17</v>
      </c>
      <c r="B332">
        <v>11</v>
      </c>
      <c r="C332">
        <f t="shared" si="34"/>
        <v>0</v>
      </c>
      <c r="D332" t="str">
        <f t="shared" si="35"/>
        <v xml:space="preserve">  </v>
      </c>
      <c r="E332" s="242">
        <f>+'$17'!C20</f>
        <v>0</v>
      </c>
      <c r="F332">
        <f>+'$17'!D20</f>
        <v>0</v>
      </c>
      <c r="G332" s="558">
        <f>+'$17'!J20</f>
        <v>0</v>
      </c>
    </row>
    <row r="333" spans="1:7">
      <c r="A333" s="557">
        <v>17</v>
      </c>
      <c r="B333">
        <v>12</v>
      </c>
      <c r="C333">
        <f t="shared" si="34"/>
        <v>0</v>
      </c>
      <c r="D333" t="str">
        <f t="shared" si="35"/>
        <v xml:space="preserve">  </v>
      </c>
      <c r="E333" s="242">
        <f>+'$17'!C21</f>
        <v>0</v>
      </c>
      <c r="F333">
        <f>+'$17'!D21</f>
        <v>0</v>
      </c>
      <c r="G333" s="558">
        <f>+'$17'!J21</f>
        <v>0</v>
      </c>
    </row>
    <row r="334" spans="1:7">
      <c r="A334" s="557">
        <v>17</v>
      </c>
      <c r="B334">
        <v>13</v>
      </c>
      <c r="C334">
        <f t="shared" si="34"/>
        <v>0</v>
      </c>
      <c r="D334" t="str">
        <f t="shared" si="35"/>
        <v xml:space="preserve">  </v>
      </c>
      <c r="E334" s="242">
        <f>+'$17'!C22</f>
        <v>0</v>
      </c>
      <c r="F334">
        <f>+'$17'!D22</f>
        <v>0</v>
      </c>
      <c r="G334" s="558">
        <f>+'$17'!J22</f>
        <v>0</v>
      </c>
    </row>
    <row r="335" spans="1:7">
      <c r="A335" s="557">
        <v>17</v>
      </c>
      <c r="B335">
        <v>14</v>
      </c>
      <c r="C335">
        <f t="shared" si="34"/>
        <v>0</v>
      </c>
      <c r="D335" t="str">
        <f t="shared" si="35"/>
        <v xml:space="preserve">  </v>
      </c>
      <c r="E335" s="242">
        <f>+'$17'!C23</f>
        <v>0</v>
      </c>
      <c r="F335">
        <f>+'$17'!D23</f>
        <v>0</v>
      </c>
      <c r="G335" s="558">
        <f>+'$17'!J23</f>
        <v>0</v>
      </c>
    </row>
    <row r="336" spans="1:7">
      <c r="A336" s="557">
        <v>17</v>
      </c>
      <c r="B336">
        <v>15</v>
      </c>
      <c r="C336">
        <f t="shared" si="34"/>
        <v>0</v>
      </c>
      <c r="D336" t="str">
        <f t="shared" si="35"/>
        <v xml:space="preserve">  </v>
      </c>
      <c r="E336" s="242">
        <f>+'$17'!C24</f>
        <v>0</v>
      </c>
      <c r="F336">
        <f>+'$17'!D24</f>
        <v>0</v>
      </c>
      <c r="G336" s="558">
        <f>+'$17'!J24</f>
        <v>0</v>
      </c>
    </row>
    <row r="337" spans="1:7">
      <c r="A337" s="557">
        <v>17</v>
      </c>
      <c r="B337">
        <v>16</v>
      </c>
      <c r="C337">
        <f t="shared" si="34"/>
        <v>0</v>
      </c>
      <c r="D337" t="str">
        <f t="shared" si="35"/>
        <v xml:space="preserve">  </v>
      </c>
      <c r="E337" s="242">
        <f>+'$17'!C25</f>
        <v>0</v>
      </c>
      <c r="F337">
        <f>+'$17'!D25</f>
        <v>0</v>
      </c>
      <c r="G337" s="558">
        <f>+'$17'!J25</f>
        <v>0</v>
      </c>
    </row>
    <row r="338" spans="1:7">
      <c r="A338" s="557">
        <v>17</v>
      </c>
      <c r="B338">
        <v>17</v>
      </c>
      <c r="C338">
        <f t="shared" si="34"/>
        <v>0</v>
      </c>
      <c r="D338" t="str">
        <f t="shared" si="35"/>
        <v xml:space="preserve">  </v>
      </c>
      <c r="E338" s="242">
        <f>+'$17'!C26</f>
        <v>0</v>
      </c>
      <c r="F338">
        <f>+'$17'!D26</f>
        <v>0</v>
      </c>
      <c r="G338" s="558">
        <f>+'$17'!J26</f>
        <v>0</v>
      </c>
    </row>
    <row r="339" spans="1:7">
      <c r="A339" s="557">
        <v>17</v>
      </c>
      <c r="B339">
        <v>18</v>
      </c>
      <c r="C339">
        <f t="shared" si="34"/>
        <v>0</v>
      </c>
      <c r="D339" t="str">
        <f t="shared" si="35"/>
        <v xml:space="preserve">  </v>
      </c>
      <c r="E339" s="242">
        <f>+'$17'!C27</f>
        <v>0</v>
      </c>
      <c r="F339">
        <f>+'$17'!D27</f>
        <v>0</v>
      </c>
      <c r="G339" s="558">
        <f>+'$17'!J27</f>
        <v>0</v>
      </c>
    </row>
    <row r="340" spans="1:7">
      <c r="A340" s="557">
        <v>17</v>
      </c>
      <c r="B340">
        <v>19</v>
      </c>
      <c r="C340">
        <f t="shared" si="34"/>
        <v>0</v>
      </c>
      <c r="D340" t="str">
        <f t="shared" si="35"/>
        <v xml:space="preserve">  </v>
      </c>
      <c r="E340" s="242">
        <f>+'$17'!C28</f>
        <v>0</v>
      </c>
      <c r="F340">
        <f>+'$17'!D28</f>
        <v>0</v>
      </c>
      <c r="G340" s="558">
        <f>+'$17'!J28</f>
        <v>0</v>
      </c>
    </row>
    <row r="341" spans="1:7">
      <c r="A341" s="559">
        <v>17</v>
      </c>
      <c r="B341" s="560">
        <v>20</v>
      </c>
      <c r="C341" s="560">
        <f t="shared" si="34"/>
        <v>0</v>
      </c>
      <c r="D341" s="560" t="str">
        <f t="shared" si="35"/>
        <v xml:space="preserve">  </v>
      </c>
      <c r="E341" s="561">
        <f>+'$17'!C29</f>
        <v>0</v>
      </c>
      <c r="F341" s="560">
        <f>+'$17'!D29</f>
        <v>0</v>
      </c>
      <c r="G341" s="562">
        <f>+'$17'!J29</f>
        <v>0</v>
      </c>
    </row>
    <row r="342" spans="1:7">
      <c r="A342" s="553">
        <v>18</v>
      </c>
      <c r="B342" s="554">
        <v>1</v>
      </c>
      <c r="C342" s="212">
        <f>+'BT18'!AN1</f>
        <v>0</v>
      </c>
      <c r="D342" s="212" t="str">
        <f>'BT18'!D3&amp;" "&amp;'BT18'!H3&amp;" "&amp;'BT18'!AN1</f>
        <v xml:space="preserve">  </v>
      </c>
      <c r="E342" s="555">
        <f>+'$18'!C10</f>
        <v>0</v>
      </c>
      <c r="F342" s="212">
        <f>+'$18'!D10</f>
        <v>0</v>
      </c>
      <c r="G342" s="556">
        <f>+'$18'!J10</f>
        <v>0</v>
      </c>
    </row>
    <row r="343" spans="1:7">
      <c r="A343" s="557">
        <v>18</v>
      </c>
      <c r="B343">
        <v>2</v>
      </c>
      <c r="C343">
        <f t="shared" ref="C343:C361" si="36">+C342</f>
        <v>0</v>
      </c>
      <c r="D343" t="str">
        <f t="shared" ref="D343:D361" si="37">+D342</f>
        <v xml:space="preserve">  </v>
      </c>
      <c r="E343" s="242">
        <f>+'$18'!C11</f>
        <v>0</v>
      </c>
      <c r="F343">
        <f>+'$18'!D11</f>
        <v>0</v>
      </c>
      <c r="G343" s="558">
        <f>+'$18'!J11</f>
        <v>0</v>
      </c>
    </row>
    <row r="344" spans="1:7">
      <c r="A344" s="557">
        <v>18</v>
      </c>
      <c r="B344">
        <v>3</v>
      </c>
      <c r="C344">
        <f t="shared" si="36"/>
        <v>0</v>
      </c>
      <c r="D344" t="str">
        <f t="shared" si="37"/>
        <v xml:space="preserve">  </v>
      </c>
      <c r="E344" s="242">
        <f>+'$18'!C12</f>
        <v>0</v>
      </c>
      <c r="F344">
        <f>+'$18'!D12</f>
        <v>0</v>
      </c>
      <c r="G344" s="558">
        <f>+'$18'!J12</f>
        <v>0</v>
      </c>
    </row>
    <row r="345" spans="1:7">
      <c r="A345" s="557">
        <v>18</v>
      </c>
      <c r="B345">
        <v>4</v>
      </c>
      <c r="C345">
        <f t="shared" si="36"/>
        <v>0</v>
      </c>
      <c r="D345" t="str">
        <f t="shared" si="37"/>
        <v xml:space="preserve">  </v>
      </c>
      <c r="E345" s="242">
        <f>+'$18'!C13</f>
        <v>0</v>
      </c>
      <c r="F345">
        <f>+'$18'!D13</f>
        <v>0</v>
      </c>
      <c r="G345" s="558">
        <f>+'$18'!J13</f>
        <v>0</v>
      </c>
    </row>
    <row r="346" spans="1:7">
      <c r="A346" s="557">
        <v>18</v>
      </c>
      <c r="B346">
        <v>5</v>
      </c>
      <c r="C346">
        <f t="shared" si="36"/>
        <v>0</v>
      </c>
      <c r="D346" t="str">
        <f t="shared" si="37"/>
        <v xml:space="preserve">  </v>
      </c>
      <c r="E346" s="242">
        <f>+'$18'!C14</f>
        <v>0</v>
      </c>
      <c r="F346">
        <f>+'$18'!D14</f>
        <v>0</v>
      </c>
      <c r="G346" s="558">
        <f>+'$18'!J14</f>
        <v>0</v>
      </c>
    </row>
    <row r="347" spans="1:7">
      <c r="A347" s="557">
        <v>18</v>
      </c>
      <c r="B347">
        <v>6</v>
      </c>
      <c r="C347">
        <f t="shared" si="36"/>
        <v>0</v>
      </c>
      <c r="D347" t="str">
        <f t="shared" si="37"/>
        <v xml:space="preserve">  </v>
      </c>
      <c r="E347" s="242">
        <f>+'$18'!C15</f>
        <v>0</v>
      </c>
      <c r="F347">
        <f>+'$18'!D15</f>
        <v>0</v>
      </c>
      <c r="G347" s="558">
        <f>+'$18'!J15</f>
        <v>0</v>
      </c>
    </row>
    <row r="348" spans="1:7">
      <c r="A348" s="557">
        <v>18</v>
      </c>
      <c r="B348">
        <v>7</v>
      </c>
      <c r="C348">
        <f t="shared" si="36"/>
        <v>0</v>
      </c>
      <c r="D348" t="str">
        <f t="shared" si="37"/>
        <v xml:space="preserve">  </v>
      </c>
      <c r="E348" s="242">
        <f>+'$18'!C16</f>
        <v>0</v>
      </c>
      <c r="F348">
        <f>+'$18'!D16</f>
        <v>0</v>
      </c>
      <c r="G348" s="558">
        <f>+'$18'!J16</f>
        <v>0</v>
      </c>
    </row>
    <row r="349" spans="1:7">
      <c r="A349" s="557">
        <v>18</v>
      </c>
      <c r="B349">
        <v>8</v>
      </c>
      <c r="C349">
        <f t="shared" si="36"/>
        <v>0</v>
      </c>
      <c r="D349" t="str">
        <f t="shared" si="37"/>
        <v xml:space="preserve">  </v>
      </c>
      <c r="E349" s="242">
        <f>+'$18'!C17</f>
        <v>0</v>
      </c>
      <c r="F349">
        <f>+'$18'!D17</f>
        <v>0</v>
      </c>
      <c r="G349" s="558">
        <f>+'$18'!J17</f>
        <v>0</v>
      </c>
    </row>
    <row r="350" spans="1:7">
      <c r="A350" s="557">
        <v>18</v>
      </c>
      <c r="B350">
        <v>9</v>
      </c>
      <c r="C350">
        <f t="shared" si="36"/>
        <v>0</v>
      </c>
      <c r="D350" t="str">
        <f t="shared" si="37"/>
        <v xml:space="preserve">  </v>
      </c>
      <c r="E350" s="242">
        <f>+'$18'!C18</f>
        <v>0</v>
      </c>
      <c r="F350">
        <f>+'$18'!D18</f>
        <v>0</v>
      </c>
      <c r="G350" s="558">
        <f>+'$18'!J18</f>
        <v>0</v>
      </c>
    </row>
    <row r="351" spans="1:7">
      <c r="A351" s="557">
        <v>18</v>
      </c>
      <c r="B351">
        <v>10</v>
      </c>
      <c r="C351">
        <f t="shared" si="36"/>
        <v>0</v>
      </c>
      <c r="D351" t="str">
        <f t="shared" si="37"/>
        <v xml:space="preserve">  </v>
      </c>
      <c r="E351" s="242">
        <f>+'$18'!C19</f>
        <v>0</v>
      </c>
      <c r="F351">
        <f>+'$18'!D19</f>
        <v>0</v>
      </c>
      <c r="G351" s="558">
        <f>+'$18'!J19</f>
        <v>0</v>
      </c>
    </row>
    <row r="352" spans="1:7">
      <c r="A352" s="557">
        <v>18</v>
      </c>
      <c r="B352">
        <v>11</v>
      </c>
      <c r="C352">
        <f t="shared" si="36"/>
        <v>0</v>
      </c>
      <c r="D352" t="str">
        <f t="shared" si="37"/>
        <v xml:space="preserve">  </v>
      </c>
      <c r="E352" s="242">
        <f>+'$18'!C20</f>
        <v>0</v>
      </c>
      <c r="F352">
        <f>+'$18'!D20</f>
        <v>0</v>
      </c>
      <c r="G352" s="558">
        <f>+'$18'!J20</f>
        <v>0</v>
      </c>
    </row>
    <row r="353" spans="1:7">
      <c r="A353" s="557">
        <v>18</v>
      </c>
      <c r="B353">
        <v>12</v>
      </c>
      <c r="C353">
        <f t="shared" si="36"/>
        <v>0</v>
      </c>
      <c r="D353" t="str">
        <f t="shared" si="37"/>
        <v xml:space="preserve">  </v>
      </c>
      <c r="E353" s="242">
        <f>+'$18'!C21</f>
        <v>0</v>
      </c>
      <c r="F353">
        <f>+'$18'!D21</f>
        <v>0</v>
      </c>
      <c r="G353" s="558">
        <f>+'$18'!J21</f>
        <v>0</v>
      </c>
    </row>
    <row r="354" spans="1:7">
      <c r="A354" s="557">
        <v>18</v>
      </c>
      <c r="B354">
        <v>13</v>
      </c>
      <c r="C354">
        <f t="shared" si="36"/>
        <v>0</v>
      </c>
      <c r="D354" t="str">
        <f t="shared" si="37"/>
        <v xml:space="preserve">  </v>
      </c>
      <c r="E354" s="242">
        <f>+'$18'!C22</f>
        <v>0</v>
      </c>
      <c r="F354">
        <f>+'$18'!D22</f>
        <v>0</v>
      </c>
      <c r="G354" s="558">
        <f>+'$18'!J22</f>
        <v>0</v>
      </c>
    </row>
    <row r="355" spans="1:7">
      <c r="A355" s="557">
        <v>18</v>
      </c>
      <c r="B355">
        <v>14</v>
      </c>
      <c r="C355">
        <f t="shared" si="36"/>
        <v>0</v>
      </c>
      <c r="D355" t="str">
        <f t="shared" si="37"/>
        <v xml:space="preserve">  </v>
      </c>
      <c r="E355" s="242">
        <f>+'$18'!C23</f>
        <v>0</v>
      </c>
      <c r="F355">
        <f>+'$18'!D23</f>
        <v>0</v>
      </c>
      <c r="G355" s="558">
        <f>+'$18'!J23</f>
        <v>0</v>
      </c>
    </row>
    <row r="356" spans="1:7">
      <c r="A356" s="557">
        <v>18</v>
      </c>
      <c r="B356">
        <v>15</v>
      </c>
      <c r="C356">
        <f t="shared" si="36"/>
        <v>0</v>
      </c>
      <c r="D356" t="str">
        <f t="shared" si="37"/>
        <v xml:space="preserve">  </v>
      </c>
      <c r="E356" s="242">
        <f>+'$18'!C24</f>
        <v>0</v>
      </c>
      <c r="F356">
        <f>+'$18'!D24</f>
        <v>0</v>
      </c>
      <c r="G356" s="558">
        <f>+'$18'!J24</f>
        <v>0</v>
      </c>
    </row>
    <row r="357" spans="1:7">
      <c r="A357" s="557">
        <v>18</v>
      </c>
      <c r="B357">
        <v>16</v>
      </c>
      <c r="C357">
        <f t="shared" si="36"/>
        <v>0</v>
      </c>
      <c r="D357" t="str">
        <f t="shared" si="37"/>
        <v xml:space="preserve">  </v>
      </c>
      <c r="E357" s="242">
        <f>+'$18'!C25</f>
        <v>0</v>
      </c>
      <c r="F357">
        <f>+'$18'!D25</f>
        <v>0</v>
      </c>
      <c r="G357" s="558">
        <f>+'$18'!J25</f>
        <v>0</v>
      </c>
    </row>
    <row r="358" spans="1:7">
      <c r="A358" s="557">
        <v>18</v>
      </c>
      <c r="B358">
        <v>17</v>
      </c>
      <c r="C358">
        <f t="shared" si="36"/>
        <v>0</v>
      </c>
      <c r="D358" t="str">
        <f t="shared" si="37"/>
        <v xml:space="preserve">  </v>
      </c>
      <c r="E358" s="242">
        <f>+'$18'!C26</f>
        <v>0</v>
      </c>
      <c r="F358">
        <f>+'$18'!D26</f>
        <v>0</v>
      </c>
      <c r="G358" s="558">
        <f>+'$18'!J26</f>
        <v>0</v>
      </c>
    </row>
    <row r="359" spans="1:7">
      <c r="A359" s="557">
        <v>18</v>
      </c>
      <c r="B359">
        <v>18</v>
      </c>
      <c r="C359">
        <f t="shared" si="36"/>
        <v>0</v>
      </c>
      <c r="D359" t="str">
        <f t="shared" si="37"/>
        <v xml:space="preserve">  </v>
      </c>
      <c r="E359" s="242">
        <f>+'$18'!C27</f>
        <v>0</v>
      </c>
      <c r="F359">
        <f>+'$18'!D27</f>
        <v>0</v>
      </c>
      <c r="G359" s="558">
        <f>+'$18'!J27</f>
        <v>0</v>
      </c>
    </row>
    <row r="360" spans="1:7">
      <c r="A360" s="557">
        <v>18</v>
      </c>
      <c r="B360">
        <v>19</v>
      </c>
      <c r="C360">
        <f t="shared" si="36"/>
        <v>0</v>
      </c>
      <c r="D360" t="str">
        <f t="shared" si="37"/>
        <v xml:space="preserve">  </v>
      </c>
      <c r="E360" s="242">
        <f>+'$18'!C28</f>
        <v>0</v>
      </c>
      <c r="F360">
        <f>+'$18'!D28</f>
        <v>0</v>
      </c>
      <c r="G360" s="558">
        <f>+'$18'!J28</f>
        <v>0</v>
      </c>
    </row>
    <row r="361" spans="1:7">
      <c r="A361" s="559">
        <v>18</v>
      </c>
      <c r="B361" s="560">
        <v>20</v>
      </c>
      <c r="C361" s="560">
        <f t="shared" si="36"/>
        <v>0</v>
      </c>
      <c r="D361" s="560" t="str">
        <f t="shared" si="37"/>
        <v xml:space="preserve">  </v>
      </c>
      <c r="E361" s="561">
        <f>+'$18'!C29</f>
        <v>0</v>
      </c>
      <c r="F361" s="560">
        <f>+'$18'!D29</f>
        <v>0</v>
      </c>
      <c r="G361" s="562">
        <f>+'$18'!J29</f>
        <v>0</v>
      </c>
    </row>
    <row r="362" spans="1:7">
      <c r="A362" s="553">
        <v>19</v>
      </c>
      <c r="B362" s="554">
        <v>1</v>
      </c>
      <c r="C362" s="212">
        <f>+'BT19'!AN1</f>
        <v>0</v>
      </c>
      <c r="D362" s="212" t="str">
        <f>'BT19'!D3&amp;" "&amp;'BT19'!H3&amp;" "&amp;'BT19'!AN1</f>
        <v xml:space="preserve">  </v>
      </c>
      <c r="E362" s="555">
        <f>+'$19'!C10</f>
        <v>0</v>
      </c>
      <c r="F362" s="212">
        <f>+'$19'!D10</f>
        <v>0</v>
      </c>
      <c r="G362" s="556">
        <f>+'$19'!J10</f>
        <v>0</v>
      </c>
    </row>
    <row r="363" spans="1:7">
      <c r="A363" s="557">
        <v>19</v>
      </c>
      <c r="B363">
        <v>2</v>
      </c>
      <c r="C363">
        <f t="shared" ref="C363:C381" si="38">+C362</f>
        <v>0</v>
      </c>
      <c r="D363" t="str">
        <f t="shared" ref="D363:D381" si="39">+D362</f>
        <v xml:space="preserve">  </v>
      </c>
      <c r="E363" s="242">
        <f>+'$19'!C11</f>
        <v>0</v>
      </c>
      <c r="F363">
        <f>+'$19'!D11</f>
        <v>0</v>
      </c>
      <c r="G363" s="558">
        <f>+'$19'!J11</f>
        <v>0</v>
      </c>
    </row>
    <row r="364" spans="1:7">
      <c r="A364" s="557">
        <v>19</v>
      </c>
      <c r="B364">
        <v>3</v>
      </c>
      <c r="C364">
        <f t="shared" si="38"/>
        <v>0</v>
      </c>
      <c r="D364" t="str">
        <f t="shared" si="39"/>
        <v xml:space="preserve">  </v>
      </c>
      <c r="E364" s="242">
        <f>+'$19'!C12</f>
        <v>0</v>
      </c>
      <c r="F364">
        <f>+'$19'!D12</f>
        <v>0</v>
      </c>
      <c r="G364" s="558">
        <f>+'$19'!J12</f>
        <v>0</v>
      </c>
    </row>
    <row r="365" spans="1:7">
      <c r="A365" s="557">
        <v>19</v>
      </c>
      <c r="B365">
        <v>4</v>
      </c>
      <c r="C365">
        <f t="shared" si="38"/>
        <v>0</v>
      </c>
      <c r="D365" t="str">
        <f t="shared" si="39"/>
        <v xml:space="preserve">  </v>
      </c>
      <c r="E365" s="242">
        <f>+'$19'!C13</f>
        <v>0</v>
      </c>
      <c r="F365">
        <f>+'$19'!D13</f>
        <v>0</v>
      </c>
      <c r="G365" s="558">
        <f>+'$19'!J13</f>
        <v>0</v>
      </c>
    </row>
    <row r="366" spans="1:7">
      <c r="A366" s="557">
        <v>19</v>
      </c>
      <c r="B366">
        <v>5</v>
      </c>
      <c r="C366">
        <f t="shared" si="38"/>
        <v>0</v>
      </c>
      <c r="D366" t="str">
        <f t="shared" si="39"/>
        <v xml:space="preserve">  </v>
      </c>
      <c r="E366" s="242">
        <f>+'$19'!C14</f>
        <v>0</v>
      </c>
      <c r="F366">
        <f>+'$19'!D14</f>
        <v>0</v>
      </c>
      <c r="G366" s="558">
        <f>+'$19'!J14</f>
        <v>0</v>
      </c>
    </row>
    <row r="367" spans="1:7">
      <c r="A367" s="557">
        <v>19</v>
      </c>
      <c r="B367">
        <v>6</v>
      </c>
      <c r="C367">
        <f t="shared" si="38"/>
        <v>0</v>
      </c>
      <c r="D367" t="str">
        <f t="shared" si="39"/>
        <v xml:space="preserve">  </v>
      </c>
      <c r="E367" s="242">
        <f>+'$19'!C15</f>
        <v>0</v>
      </c>
      <c r="F367">
        <f>+'$19'!D15</f>
        <v>0</v>
      </c>
      <c r="G367" s="558">
        <f>+'$19'!J15</f>
        <v>0</v>
      </c>
    </row>
    <row r="368" spans="1:7">
      <c r="A368" s="557">
        <v>19</v>
      </c>
      <c r="B368">
        <v>7</v>
      </c>
      <c r="C368">
        <f t="shared" si="38"/>
        <v>0</v>
      </c>
      <c r="D368" t="str">
        <f t="shared" si="39"/>
        <v xml:space="preserve">  </v>
      </c>
      <c r="E368" s="242">
        <f>+'$19'!C16</f>
        <v>0</v>
      </c>
      <c r="F368">
        <f>+'$19'!D16</f>
        <v>0</v>
      </c>
      <c r="G368" s="558">
        <f>+'$19'!J16</f>
        <v>0</v>
      </c>
    </row>
    <row r="369" spans="1:7">
      <c r="A369" s="557">
        <v>19</v>
      </c>
      <c r="B369">
        <v>8</v>
      </c>
      <c r="C369">
        <f t="shared" si="38"/>
        <v>0</v>
      </c>
      <c r="D369" t="str">
        <f t="shared" si="39"/>
        <v xml:space="preserve">  </v>
      </c>
      <c r="E369" s="242">
        <f>+'$19'!C17</f>
        <v>0</v>
      </c>
      <c r="F369">
        <f>+'$19'!D17</f>
        <v>0</v>
      </c>
      <c r="G369" s="558">
        <f>+'$19'!J17</f>
        <v>0</v>
      </c>
    </row>
    <row r="370" spans="1:7">
      <c r="A370" s="557">
        <v>19</v>
      </c>
      <c r="B370">
        <v>9</v>
      </c>
      <c r="C370">
        <f t="shared" si="38"/>
        <v>0</v>
      </c>
      <c r="D370" t="str">
        <f t="shared" si="39"/>
        <v xml:space="preserve">  </v>
      </c>
      <c r="E370" s="242">
        <f>+'$19'!C18</f>
        <v>0</v>
      </c>
      <c r="F370">
        <f>+'$19'!D18</f>
        <v>0</v>
      </c>
      <c r="G370" s="558">
        <f>+'$19'!J18</f>
        <v>0</v>
      </c>
    </row>
    <row r="371" spans="1:7">
      <c r="A371" s="557">
        <v>19</v>
      </c>
      <c r="B371">
        <v>10</v>
      </c>
      <c r="C371">
        <f t="shared" si="38"/>
        <v>0</v>
      </c>
      <c r="D371" t="str">
        <f t="shared" si="39"/>
        <v xml:space="preserve">  </v>
      </c>
      <c r="E371" s="242">
        <f>+'$19'!C19</f>
        <v>0</v>
      </c>
      <c r="F371">
        <f>+'$19'!D19</f>
        <v>0</v>
      </c>
      <c r="G371" s="558">
        <f>+'$19'!J19</f>
        <v>0</v>
      </c>
    </row>
    <row r="372" spans="1:7">
      <c r="A372" s="557">
        <v>19</v>
      </c>
      <c r="B372">
        <v>11</v>
      </c>
      <c r="C372">
        <f t="shared" si="38"/>
        <v>0</v>
      </c>
      <c r="D372" t="str">
        <f t="shared" si="39"/>
        <v xml:space="preserve">  </v>
      </c>
      <c r="E372" s="242">
        <f>+'$19'!C20</f>
        <v>0</v>
      </c>
      <c r="F372">
        <f>+'$19'!D20</f>
        <v>0</v>
      </c>
      <c r="G372" s="558">
        <f>+'$19'!J20</f>
        <v>0</v>
      </c>
    </row>
    <row r="373" spans="1:7">
      <c r="A373" s="557">
        <v>19</v>
      </c>
      <c r="B373">
        <v>12</v>
      </c>
      <c r="C373">
        <f t="shared" si="38"/>
        <v>0</v>
      </c>
      <c r="D373" t="str">
        <f t="shared" si="39"/>
        <v xml:space="preserve">  </v>
      </c>
      <c r="E373" s="242">
        <f>+'$19'!C21</f>
        <v>0</v>
      </c>
      <c r="F373">
        <f>+'$19'!D21</f>
        <v>0</v>
      </c>
      <c r="G373" s="558">
        <f>+'$19'!J21</f>
        <v>0</v>
      </c>
    </row>
    <row r="374" spans="1:7">
      <c r="A374" s="557">
        <v>19</v>
      </c>
      <c r="B374">
        <v>13</v>
      </c>
      <c r="C374">
        <f t="shared" si="38"/>
        <v>0</v>
      </c>
      <c r="D374" t="str">
        <f t="shared" si="39"/>
        <v xml:space="preserve">  </v>
      </c>
      <c r="E374" s="242">
        <f>+'$19'!C22</f>
        <v>0</v>
      </c>
      <c r="F374">
        <f>+'$19'!D22</f>
        <v>0</v>
      </c>
      <c r="G374" s="558">
        <f>+'$19'!J22</f>
        <v>0</v>
      </c>
    </row>
    <row r="375" spans="1:7">
      <c r="A375" s="557">
        <v>19</v>
      </c>
      <c r="B375">
        <v>14</v>
      </c>
      <c r="C375">
        <f t="shared" si="38"/>
        <v>0</v>
      </c>
      <c r="D375" t="str">
        <f t="shared" si="39"/>
        <v xml:space="preserve">  </v>
      </c>
      <c r="E375" s="242">
        <f>+'$19'!C23</f>
        <v>0</v>
      </c>
      <c r="F375">
        <f>+'$19'!D23</f>
        <v>0</v>
      </c>
      <c r="G375" s="558">
        <f>+'$19'!J23</f>
        <v>0</v>
      </c>
    </row>
    <row r="376" spans="1:7">
      <c r="A376" s="557">
        <v>19</v>
      </c>
      <c r="B376">
        <v>15</v>
      </c>
      <c r="C376">
        <f t="shared" si="38"/>
        <v>0</v>
      </c>
      <c r="D376" t="str">
        <f t="shared" si="39"/>
        <v xml:space="preserve">  </v>
      </c>
      <c r="E376" s="242">
        <f>+'$19'!C24</f>
        <v>0</v>
      </c>
      <c r="F376">
        <f>+'$19'!D24</f>
        <v>0</v>
      </c>
      <c r="G376" s="558">
        <f>+'$19'!J24</f>
        <v>0</v>
      </c>
    </row>
    <row r="377" spans="1:7">
      <c r="A377" s="557">
        <v>19</v>
      </c>
      <c r="B377">
        <v>16</v>
      </c>
      <c r="C377">
        <f t="shared" si="38"/>
        <v>0</v>
      </c>
      <c r="D377" t="str">
        <f t="shared" si="39"/>
        <v xml:space="preserve">  </v>
      </c>
      <c r="E377" s="242">
        <f>+'$19'!C25</f>
        <v>0</v>
      </c>
      <c r="F377">
        <f>+'$19'!D25</f>
        <v>0</v>
      </c>
      <c r="G377" s="558">
        <f>+'$19'!J25</f>
        <v>0</v>
      </c>
    </row>
    <row r="378" spans="1:7">
      <c r="A378" s="557">
        <v>19</v>
      </c>
      <c r="B378">
        <v>17</v>
      </c>
      <c r="C378">
        <f t="shared" si="38"/>
        <v>0</v>
      </c>
      <c r="D378" t="str">
        <f t="shared" si="39"/>
        <v xml:space="preserve">  </v>
      </c>
      <c r="E378" s="242">
        <f>+'$19'!C26</f>
        <v>0</v>
      </c>
      <c r="F378">
        <f>+'$19'!D26</f>
        <v>0</v>
      </c>
      <c r="G378" s="558">
        <f>+'$19'!J26</f>
        <v>0</v>
      </c>
    </row>
    <row r="379" spans="1:7">
      <c r="A379" s="557">
        <v>19</v>
      </c>
      <c r="B379">
        <v>18</v>
      </c>
      <c r="C379">
        <f t="shared" si="38"/>
        <v>0</v>
      </c>
      <c r="D379" t="str">
        <f t="shared" si="39"/>
        <v xml:space="preserve">  </v>
      </c>
      <c r="E379" s="242">
        <f>+'$19'!C27</f>
        <v>0</v>
      </c>
      <c r="F379">
        <f>+'$19'!D27</f>
        <v>0</v>
      </c>
      <c r="G379" s="558">
        <f>+'$19'!J27</f>
        <v>0</v>
      </c>
    </row>
    <row r="380" spans="1:7">
      <c r="A380" s="557">
        <v>19</v>
      </c>
      <c r="B380">
        <v>19</v>
      </c>
      <c r="C380">
        <f t="shared" si="38"/>
        <v>0</v>
      </c>
      <c r="D380" t="str">
        <f t="shared" si="39"/>
        <v xml:space="preserve">  </v>
      </c>
      <c r="E380" s="242">
        <f>+'$19'!C28</f>
        <v>0</v>
      </c>
      <c r="F380">
        <f>+'$19'!D28</f>
        <v>0</v>
      </c>
      <c r="G380" s="558">
        <f>+'$19'!J28</f>
        <v>0</v>
      </c>
    </row>
    <row r="381" spans="1:7">
      <c r="A381" s="559">
        <v>19</v>
      </c>
      <c r="B381" s="560">
        <v>20</v>
      </c>
      <c r="C381" s="560">
        <f t="shared" si="38"/>
        <v>0</v>
      </c>
      <c r="D381" s="560" t="str">
        <f t="shared" si="39"/>
        <v xml:space="preserve">  </v>
      </c>
      <c r="E381" s="561">
        <f>+'$19'!C29</f>
        <v>0</v>
      </c>
      <c r="F381" s="560">
        <f>+'$19'!D29</f>
        <v>0</v>
      </c>
      <c r="G381" s="562">
        <f>+'$19'!J29</f>
        <v>0</v>
      </c>
    </row>
    <row r="382" spans="1:7">
      <c r="A382" s="553">
        <v>20</v>
      </c>
      <c r="B382" s="554">
        <v>1</v>
      </c>
      <c r="C382" s="212">
        <f>+'BT20'!AN1</f>
        <v>0</v>
      </c>
      <c r="D382" s="212" t="str">
        <f>'BT20'!D3&amp;" "&amp;'BT20'!H3&amp;" "&amp;'BT20'!AN1</f>
        <v xml:space="preserve">  </v>
      </c>
      <c r="E382" s="555">
        <f>+'$20'!C10</f>
        <v>0</v>
      </c>
      <c r="F382" s="212">
        <f>+'$20'!D10</f>
        <v>0</v>
      </c>
      <c r="G382" s="556">
        <f>+'$20'!J10</f>
        <v>0</v>
      </c>
    </row>
    <row r="383" spans="1:7">
      <c r="A383" s="557">
        <v>20</v>
      </c>
      <c r="B383">
        <v>2</v>
      </c>
      <c r="C383">
        <f t="shared" ref="C383:C401" si="40">+C382</f>
        <v>0</v>
      </c>
      <c r="D383" t="str">
        <f t="shared" ref="D383:D401" si="41">+D382</f>
        <v xml:space="preserve">  </v>
      </c>
      <c r="E383" s="242">
        <f>+'$20'!C11</f>
        <v>0</v>
      </c>
      <c r="F383">
        <f>+'$20'!D11</f>
        <v>0</v>
      </c>
      <c r="G383" s="558">
        <f>+'$20'!J11</f>
        <v>0</v>
      </c>
    </row>
    <row r="384" spans="1:7">
      <c r="A384" s="557">
        <v>20</v>
      </c>
      <c r="B384">
        <v>3</v>
      </c>
      <c r="C384">
        <f t="shared" si="40"/>
        <v>0</v>
      </c>
      <c r="D384" t="str">
        <f t="shared" si="41"/>
        <v xml:space="preserve">  </v>
      </c>
      <c r="E384" s="242">
        <f>+'$20'!C12</f>
        <v>0</v>
      </c>
      <c r="F384">
        <f>+'$20'!D12</f>
        <v>0</v>
      </c>
      <c r="G384" s="558">
        <f>+'$20'!J12</f>
        <v>0</v>
      </c>
    </row>
    <row r="385" spans="1:7">
      <c r="A385" s="557">
        <v>20</v>
      </c>
      <c r="B385">
        <v>4</v>
      </c>
      <c r="C385">
        <f t="shared" si="40"/>
        <v>0</v>
      </c>
      <c r="D385" t="str">
        <f t="shared" si="41"/>
        <v xml:space="preserve">  </v>
      </c>
      <c r="E385" s="242">
        <f>+'$20'!C13</f>
        <v>0</v>
      </c>
      <c r="F385">
        <f>+'$20'!D13</f>
        <v>0</v>
      </c>
      <c r="G385" s="558">
        <f>+'$20'!J13</f>
        <v>0</v>
      </c>
    </row>
    <row r="386" spans="1:7">
      <c r="A386" s="557">
        <v>20</v>
      </c>
      <c r="B386">
        <v>5</v>
      </c>
      <c r="C386">
        <f t="shared" si="40"/>
        <v>0</v>
      </c>
      <c r="D386" t="str">
        <f t="shared" si="41"/>
        <v xml:space="preserve">  </v>
      </c>
      <c r="E386" s="242">
        <f>+'$20'!C14</f>
        <v>0</v>
      </c>
      <c r="F386">
        <f>+'$20'!D14</f>
        <v>0</v>
      </c>
      <c r="G386" s="558">
        <f>+'$20'!J14</f>
        <v>0</v>
      </c>
    </row>
    <row r="387" spans="1:7">
      <c r="A387" s="557">
        <v>20</v>
      </c>
      <c r="B387">
        <v>6</v>
      </c>
      <c r="C387">
        <f t="shared" si="40"/>
        <v>0</v>
      </c>
      <c r="D387" t="str">
        <f t="shared" si="41"/>
        <v xml:space="preserve">  </v>
      </c>
      <c r="E387" s="242">
        <f>+'$20'!C15</f>
        <v>0</v>
      </c>
      <c r="F387">
        <f>+'$20'!D15</f>
        <v>0</v>
      </c>
      <c r="G387" s="558">
        <f>+'$20'!J15</f>
        <v>0</v>
      </c>
    </row>
    <row r="388" spans="1:7">
      <c r="A388" s="557">
        <v>20</v>
      </c>
      <c r="B388">
        <v>7</v>
      </c>
      <c r="C388">
        <f t="shared" si="40"/>
        <v>0</v>
      </c>
      <c r="D388" t="str">
        <f t="shared" si="41"/>
        <v xml:space="preserve">  </v>
      </c>
      <c r="E388" s="242">
        <f>+'$20'!C16</f>
        <v>0</v>
      </c>
      <c r="F388">
        <f>+'$20'!D16</f>
        <v>0</v>
      </c>
      <c r="G388" s="558">
        <f>+'$20'!J16</f>
        <v>0</v>
      </c>
    </row>
    <row r="389" spans="1:7">
      <c r="A389" s="557">
        <v>20</v>
      </c>
      <c r="B389">
        <v>8</v>
      </c>
      <c r="C389">
        <f t="shared" si="40"/>
        <v>0</v>
      </c>
      <c r="D389" t="str">
        <f t="shared" si="41"/>
        <v xml:space="preserve">  </v>
      </c>
      <c r="E389" s="242">
        <f>+'$20'!C17</f>
        <v>0</v>
      </c>
      <c r="F389">
        <f>+'$20'!D17</f>
        <v>0</v>
      </c>
      <c r="G389" s="558">
        <f>+'$20'!J17</f>
        <v>0</v>
      </c>
    </row>
    <row r="390" spans="1:7">
      <c r="A390" s="557">
        <v>20</v>
      </c>
      <c r="B390">
        <v>9</v>
      </c>
      <c r="C390">
        <f t="shared" si="40"/>
        <v>0</v>
      </c>
      <c r="D390" t="str">
        <f t="shared" si="41"/>
        <v xml:space="preserve">  </v>
      </c>
      <c r="E390" s="242">
        <f>+'$20'!C18</f>
        <v>0</v>
      </c>
      <c r="F390">
        <f>+'$20'!D18</f>
        <v>0</v>
      </c>
      <c r="G390" s="558">
        <f>+'$20'!J18</f>
        <v>0</v>
      </c>
    </row>
    <row r="391" spans="1:7">
      <c r="A391" s="557">
        <v>20</v>
      </c>
      <c r="B391">
        <v>10</v>
      </c>
      <c r="C391">
        <f t="shared" si="40"/>
        <v>0</v>
      </c>
      <c r="D391" t="str">
        <f t="shared" si="41"/>
        <v xml:space="preserve">  </v>
      </c>
      <c r="E391" s="242">
        <f>+'$20'!C19</f>
        <v>0</v>
      </c>
      <c r="F391">
        <f>+'$20'!D19</f>
        <v>0</v>
      </c>
      <c r="G391" s="558">
        <f>+'$20'!J19</f>
        <v>0</v>
      </c>
    </row>
    <row r="392" spans="1:7">
      <c r="A392" s="557">
        <v>20</v>
      </c>
      <c r="B392">
        <v>11</v>
      </c>
      <c r="C392">
        <f t="shared" si="40"/>
        <v>0</v>
      </c>
      <c r="D392" t="str">
        <f t="shared" si="41"/>
        <v xml:space="preserve">  </v>
      </c>
      <c r="E392" s="242">
        <f>+'$20'!C20</f>
        <v>0</v>
      </c>
      <c r="F392">
        <f>+'$20'!D20</f>
        <v>0</v>
      </c>
      <c r="G392" s="558">
        <f>+'$20'!J20</f>
        <v>0</v>
      </c>
    </row>
    <row r="393" spans="1:7">
      <c r="A393" s="557">
        <v>20</v>
      </c>
      <c r="B393">
        <v>12</v>
      </c>
      <c r="C393">
        <f t="shared" si="40"/>
        <v>0</v>
      </c>
      <c r="D393" t="str">
        <f t="shared" si="41"/>
        <v xml:space="preserve">  </v>
      </c>
      <c r="E393" s="242">
        <f>+'$20'!C21</f>
        <v>0</v>
      </c>
      <c r="F393">
        <f>+'$20'!D21</f>
        <v>0</v>
      </c>
      <c r="G393" s="558">
        <f>+'$20'!J21</f>
        <v>0</v>
      </c>
    </row>
    <row r="394" spans="1:7">
      <c r="A394" s="557">
        <v>20</v>
      </c>
      <c r="B394">
        <v>13</v>
      </c>
      <c r="C394">
        <f t="shared" si="40"/>
        <v>0</v>
      </c>
      <c r="D394" t="str">
        <f t="shared" si="41"/>
        <v xml:space="preserve">  </v>
      </c>
      <c r="E394" s="242">
        <f>+'$20'!C22</f>
        <v>0</v>
      </c>
      <c r="F394">
        <f>+'$20'!D22</f>
        <v>0</v>
      </c>
      <c r="G394" s="558">
        <f>+'$20'!J22</f>
        <v>0</v>
      </c>
    </row>
    <row r="395" spans="1:7">
      <c r="A395" s="557">
        <v>20</v>
      </c>
      <c r="B395">
        <v>14</v>
      </c>
      <c r="C395">
        <f t="shared" si="40"/>
        <v>0</v>
      </c>
      <c r="D395" t="str">
        <f t="shared" si="41"/>
        <v xml:space="preserve">  </v>
      </c>
      <c r="E395" s="242">
        <f>+'$20'!C23</f>
        <v>0</v>
      </c>
      <c r="F395">
        <f>+'$20'!D23</f>
        <v>0</v>
      </c>
      <c r="G395" s="558">
        <f>+'$20'!J23</f>
        <v>0</v>
      </c>
    </row>
    <row r="396" spans="1:7">
      <c r="A396" s="557">
        <v>20</v>
      </c>
      <c r="B396">
        <v>15</v>
      </c>
      <c r="C396">
        <f t="shared" si="40"/>
        <v>0</v>
      </c>
      <c r="D396" t="str">
        <f t="shared" si="41"/>
        <v xml:space="preserve">  </v>
      </c>
      <c r="E396" s="242">
        <f>+'$20'!C24</f>
        <v>0</v>
      </c>
      <c r="F396">
        <f>+'$20'!D24</f>
        <v>0</v>
      </c>
      <c r="G396" s="558">
        <f>+'$20'!J24</f>
        <v>0</v>
      </c>
    </row>
    <row r="397" spans="1:7">
      <c r="A397" s="557">
        <v>20</v>
      </c>
      <c r="B397">
        <v>16</v>
      </c>
      <c r="C397">
        <f t="shared" si="40"/>
        <v>0</v>
      </c>
      <c r="D397" t="str">
        <f t="shared" si="41"/>
        <v xml:space="preserve">  </v>
      </c>
      <c r="E397" s="242">
        <f>+'$20'!C25</f>
        <v>0</v>
      </c>
      <c r="F397">
        <f>+'$20'!D25</f>
        <v>0</v>
      </c>
      <c r="G397" s="558">
        <f>+'$20'!J25</f>
        <v>0</v>
      </c>
    </row>
    <row r="398" spans="1:7">
      <c r="A398" s="557">
        <v>20</v>
      </c>
      <c r="B398">
        <v>17</v>
      </c>
      <c r="C398">
        <f t="shared" si="40"/>
        <v>0</v>
      </c>
      <c r="D398" t="str">
        <f t="shared" si="41"/>
        <v xml:space="preserve">  </v>
      </c>
      <c r="E398" s="242">
        <f>+'$20'!C26</f>
        <v>0</v>
      </c>
      <c r="F398">
        <f>+'$20'!D26</f>
        <v>0</v>
      </c>
      <c r="G398" s="558">
        <f>+'$20'!J26</f>
        <v>0</v>
      </c>
    </row>
    <row r="399" spans="1:7">
      <c r="A399" s="557">
        <v>20</v>
      </c>
      <c r="B399">
        <v>18</v>
      </c>
      <c r="C399">
        <f t="shared" si="40"/>
        <v>0</v>
      </c>
      <c r="D399" t="str">
        <f t="shared" si="41"/>
        <v xml:space="preserve">  </v>
      </c>
      <c r="E399" s="242">
        <f>+'$20'!C27</f>
        <v>0</v>
      </c>
      <c r="F399">
        <f>+'$20'!D27</f>
        <v>0</v>
      </c>
      <c r="G399" s="558">
        <f>+'$20'!J27</f>
        <v>0</v>
      </c>
    </row>
    <row r="400" spans="1:7">
      <c r="A400" s="557">
        <v>20</v>
      </c>
      <c r="B400">
        <v>19</v>
      </c>
      <c r="C400">
        <f t="shared" si="40"/>
        <v>0</v>
      </c>
      <c r="D400" t="str">
        <f t="shared" si="41"/>
        <v xml:space="preserve">  </v>
      </c>
      <c r="E400" s="242">
        <f>+'$20'!C28</f>
        <v>0</v>
      </c>
      <c r="F400">
        <f>+'$20'!D28</f>
        <v>0</v>
      </c>
      <c r="G400" s="558">
        <f>+'$20'!J28</f>
        <v>0</v>
      </c>
    </row>
    <row r="401" spans="1:7">
      <c r="A401" s="559">
        <v>20</v>
      </c>
      <c r="B401" s="560">
        <v>20</v>
      </c>
      <c r="C401" s="560">
        <f t="shared" si="40"/>
        <v>0</v>
      </c>
      <c r="D401" s="560" t="str">
        <f t="shared" si="41"/>
        <v xml:space="preserve">  </v>
      </c>
      <c r="E401" s="561">
        <f>+'$20'!C29</f>
        <v>0</v>
      </c>
      <c r="F401" s="560">
        <f>+'$20'!D29</f>
        <v>0</v>
      </c>
      <c r="G401" s="562">
        <f>+'$20'!J29</f>
        <v>0</v>
      </c>
    </row>
  </sheetData>
  <autoFilter ref="A1:G17" xr:uid="{F5A5FDD6-F401-4546-BA6D-91B644A2169B}"/>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29377" r:id="rId6" name="Button 1">
              <controlPr defaultSize="0" print="0" autoFill="0" autoPict="0" macro="[0]!AlternarHojas">
                <anchor moveWithCells="1" sizeWithCells="1">
                  <from>
                    <xdr:col>23</xdr:col>
                    <xdr:colOff>28575</xdr:colOff>
                    <xdr:row>0</xdr:row>
                    <xdr:rowOff>57150</xdr:rowOff>
                  </from>
                  <to>
                    <xdr:col>25</xdr:col>
                    <xdr:colOff>123825</xdr:colOff>
                    <xdr:row>3</xdr:row>
                    <xdr:rowOff>171450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21ADF-6CDE-4806-BB31-81165F3BB15C}">
  <sheetPr codeName="Hoja5">
    <tabColor theme="6" tint="0.39997558519241921"/>
    <pageSetUpPr fitToPage="1"/>
  </sheetPr>
  <dimension ref="A1:DC62"/>
  <sheetViews>
    <sheetView showGridLines="0" topLeftCell="A39" zoomScale="96" zoomScaleNormal="70" zoomScaleSheetLayoutView="112" workbookViewId="0">
      <selection activeCell="V59" sqref="V59"/>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t="inlineStr">
        <is>
          <t>CAROLINA</t>
        </is>
      </c>
      <c r="M1" s="658"/>
      <c r="N1" s="659"/>
      <c r="O1" s="657" t="s">
        <v>2405</v>
      </c>
      <c r="P1" s="660"/>
      <c r="Q1" s="660"/>
      <c r="R1" s="660"/>
      <c r="S1" s="661"/>
      <c r="T1" s="661"/>
      <c r="U1" s="661"/>
      <c r="V1" s="662"/>
      <c r="W1" s="661"/>
      <c r="X1" s="661"/>
      <c r="Y1" s="661"/>
      <c r="Z1" s="662"/>
      <c r="AA1" s="680" t="s">
        <v>2406</v>
      </c>
      <c r="AB1" s="681"/>
      <c r="AC1" s="681"/>
      <c r="AD1" s="682">
        <v>45990</v>
      </c>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t="inlineStr">
        <is>
          <t>6002536</t>
        </is>
      </c>
      <c r="C24" s="728"/>
      <c r="D24" s="732">
        <f>IFERROR(VLOOKUP(B24,'$ LEGO'!A:E,2,0),0)</f>
        <v>0</v>
      </c>
      <c r="E24" s="732"/>
      <c r="F24" s="732"/>
      <c r="G24" s="732"/>
      <c r="H24" s="732"/>
      <c r="I24" s="732"/>
      <c r="J24" s="732"/>
      <c r="K24" s="743" t="inlineStr">
        <is>
          <t>SUBLIMADO</t>
        </is>
      </c>
      <c r="L24" s="743"/>
      <c r="M24" s="744"/>
      <c r="N24" s="744"/>
      <c r="O24" s="745">
        <f>IFERROR(VLOOKUP(AQ24,'LD FC'!DR:DZ,9,0),0)</f>
        <v>0</v>
      </c>
      <c r="P24" s="745"/>
      <c r="Q24" s="732"/>
      <c r="R24" s="745"/>
      <c r="S24" s="746"/>
      <c r="T24" s="746"/>
      <c r="U24" s="208"/>
      <c r="V24" s="728" t="inlineStr">
        <is>
          <t>6002536</t>
        </is>
      </c>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v>1</v>
      </c>
      <c r="AT24" s="644" t="inlineStr">
        <is>
          <t>DELANTERO/FRENTE</t>
        </is>
      </c>
      <c r="AU24" s="644"/>
      <c r="AV24" s="644"/>
      <c r="AW24" s="210"/>
    </row>
    <row r="25" spans="1:57" ht="17.25" customHeight="1" thickBot="1">
      <c r="A25" s="168">
        <v>2</v>
      </c>
      <c r="B25" s="728" t="inlineStr">
        <is>
          <t>6509184</t>
        </is>
      </c>
      <c r="C25" s="728"/>
      <c r="D25" s="732">
        <f>IFERROR(VLOOKUP(B25,'$ LEGO'!A:E,2,0),0)</f>
        <v>0</v>
      </c>
      <c r="E25" s="732"/>
      <c r="F25" s="732"/>
      <c r="G25" s="732"/>
      <c r="H25" s="732"/>
      <c r="I25" s="732"/>
      <c r="J25" s="732"/>
      <c r="K25" s="743" t="inlineStr">
        <is>
          <t>ESTAMPADO</t>
        </is>
      </c>
      <c r="L25" s="743"/>
      <c r="M25" s="744"/>
      <c r="N25" s="744"/>
      <c r="O25" s="745">
        <f>IFERROR(VLOOKUP(AQ25,'LD FC'!DR:DZ,9,0),0)</f>
        <v>0</v>
      </c>
      <c r="P25" s="745"/>
      <c r="Q25" s="732"/>
      <c r="R25" s="745"/>
      <c r="S25" s="746"/>
      <c r="T25" s="746"/>
      <c r="U25" s="208"/>
      <c r="V25" s="728" t="inlineStr">
        <is>
          <t>6509184</t>
        </is>
      </c>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v>1</v>
      </c>
      <c r="AT25" s="644" t="inlineStr">
        <is>
          <t>SESGO</t>
        </is>
      </c>
      <c r="AU25" s="644"/>
      <c r="AV25" s="644"/>
      <c r="AW25" s="210"/>
    </row>
    <row r="26" spans="1:57" ht="17.25" customHeight="1" thickBot="1">
      <c r="A26" s="168">
        <v>3</v>
      </c>
      <c r="B26" s="728" t="inlineStr">
        <is>
          <t>6000007</t>
        </is>
      </c>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t="inlineStr">
        <is>
          <t>6000007</t>
        </is>
      </c>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t="inlineStr">
        <is>
          <t>2</t>
        </is>
      </c>
      <c r="AT26" s="644" t="inlineStr">
        <is>
          <t>PRETINA</t>
        </is>
      </c>
      <c r="AU26" s="644"/>
      <c r="AV26" s="644"/>
      <c r="AW26" s="210"/>
    </row>
    <row r="27" spans="1:57" ht="17.25" customHeight="1" thickBot="1">
      <c r="A27" s="168">
        <v>4</v>
      </c>
      <c r="B27" s="728" t="inlineStr">
        <is>
          <t>8001948</t>
        </is>
      </c>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t="inlineStr">
        <is>
          <t>8001948</t>
        </is>
      </c>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t="inlineStr">
        <is>
          <t>2</t>
        </is>
      </c>
      <c r="AT27" s="644" t="inlineStr">
        <is>
          <t>BOLSILLO</t>
        </is>
      </c>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AQ12:AU12"/>
    <mergeCell ref="AV12:AZ12"/>
    <mergeCell ref="AQ14:AU14"/>
    <mergeCell ref="AV14:AZ14"/>
    <mergeCell ref="AT42:AV42"/>
    <mergeCell ref="AQ43:AR43"/>
    <mergeCell ref="AT43:AV43"/>
    <mergeCell ref="AE33:AF33"/>
    <mergeCell ref="AG33:AH33"/>
    <mergeCell ref="AI33:AJ33"/>
    <mergeCell ref="AK33:AL33"/>
    <mergeCell ref="AM33:AN33"/>
    <mergeCell ref="AQ40:AR40"/>
    <mergeCell ref="AT40:AV40"/>
    <mergeCell ref="AQ41:AR41"/>
    <mergeCell ref="AT41:AV41"/>
    <mergeCell ref="AQ36:AR36"/>
    <mergeCell ref="AT34:AV34"/>
    <mergeCell ref="AT35:AV35"/>
    <mergeCell ref="AT36:AV36"/>
    <mergeCell ref="AQ29:AR29"/>
    <mergeCell ref="AQ37:AR37"/>
    <mergeCell ref="AI27:AJ27"/>
    <mergeCell ref="AK27:AL27"/>
    <mergeCell ref="A54:O62"/>
    <mergeCell ref="B32:C32"/>
    <mergeCell ref="D32:J32"/>
    <mergeCell ref="K32:L32"/>
    <mergeCell ref="M32:N32"/>
    <mergeCell ref="O32:P32"/>
    <mergeCell ref="Q32:R32"/>
    <mergeCell ref="S32:T32"/>
    <mergeCell ref="V32:W32"/>
    <mergeCell ref="B33:C33"/>
    <mergeCell ref="D33:J33"/>
    <mergeCell ref="K33:L33"/>
    <mergeCell ref="M33:N33"/>
    <mergeCell ref="O33:P33"/>
    <mergeCell ref="Q33:R33"/>
    <mergeCell ref="S33:T33"/>
    <mergeCell ref="V33:W33"/>
    <mergeCell ref="A53:O53"/>
    <mergeCell ref="CT6:CX6"/>
    <mergeCell ref="CY6:DC6"/>
    <mergeCell ref="CT7:CX7"/>
    <mergeCell ref="CY7:DC7"/>
    <mergeCell ref="CT8:CX8"/>
    <mergeCell ref="CY8:DC8"/>
    <mergeCell ref="CT9:CX9"/>
    <mergeCell ref="CY9:DC9"/>
    <mergeCell ref="CT1:CX1"/>
    <mergeCell ref="CY1:DC1"/>
    <mergeCell ref="CT2:CX2"/>
    <mergeCell ref="CY2:DC2"/>
    <mergeCell ref="CT3:CX3"/>
    <mergeCell ref="CY3:DC3"/>
    <mergeCell ref="CT4:CX4"/>
    <mergeCell ref="CY4:DC4"/>
    <mergeCell ref="CT5:CX5"/>
    <mergeCell ref="CY5:DC5"/>
    <mergeCell ref="A22:A23"/>
    <mergeCell ref="B35:Y35"/>
    <mergeCell ref="D31:J31"/>
    <mergeCell ref="K31:L31"/>
    <mergeCell ref="M31:N31"/>
    <mergeCell ref="O31:P31"/>
    <mergeCell ref="S30:T30"/>
    <mergeCell ref="V30:W30"/>
    <mergeCell ref="X30:AD30"/>
    <mergeCell ref="B30:C30"/>
    <mergeCell ref="D30:J30"/>
    <mergeCell ref="K30:L30"/>
    <mergeCell ref="M30:N30"/>
    <mergeCell ref="O30:P30"/>
    <mergeCell ref="Q30:R30"/>
    <mergeCell ref="O29:P29"/>
    <mergeCell ref="S28:T28"/>
    <mergeCell ref="V28:W28"/>
    <mergeCell ref="X28:AD28"/>
    <mergeCell ref="B26:C26"/>
    <mergeCell ref="D26:J26"/>
    <mergeCell ref="K26:L26"/>
    <mergeCell ref="M26:N26"/>
    <mergeCell ref="O26:P26"/>
    <mergeCell ref="CC9:CG9"/>
    <mergeCell ref="CI1:CM1"/>
    <mergeCell ref="CN1:CR1"/>
    <mergeCell ref="CI2:CM2"/>
    <mergeCell ref="CN2:CR2"/>
    <mergeCell ref="CI3:CM3"/>
    <mergeCell ref="CN3:CR3"/>
    <mergeCell ref="CI4:CM4"/>
    <mergeCell ref="CN4:CR4"/>
    <mergeCell ref="CI5:CM5"/>
    <mergeCell ref="CN5:CR5"/>
    <mergeCell ref="CI6:CM6"/>
    <mergeCell ref="CN6:CR6"/>
    <mergeCell ref="CI7:CM7"/>
    <mergeCell ref="CN7:CR7"/>
    <mergeCell ref="CI8:CM8"/>
    <mergeCell ref="CN8:CR8"/>
    <mergeCell ref="CI9:CM9"/>
    <mergeCell ref="CN9:CR9"/>
    <mergeCell ref="BR6:BV6"/>
    <mergeCell ref="BM7:BQ7"/>
    <mergeCell ref="BR7:BV7"/>
    <mergeCell ref="BM8:BQ8"/>
    <mergeCell ref="BR8:BV8"/>
    <mergeCell ref="BM9:BQ9"/>
    <mergeCell ref="BR9:BV9"/>
    <mergeCell ref="BX1:CB1"/>
    <mergeCell ref="CC1:CG1"/>
    <mergeCell ref="BX2:CB2"/>
    <mergeCell ref="CC2:CG2"/>
    <mergeCell ref="BX3:CB3"/>
    <mergeCell ref="CC3:CG3"/>
    <mergeCell ref="BX4:CB4"/>
    <mergeCell ref="CC4:CG4"/>
    <mergeCell ref="BX5:CB5"/>
    <mergeCell ref="CC5:CG5"/>
    <mergeCell ref="BX6:CB6"/>
    <mergeCell ref="CC6:CG6"/>
    <mergeCell ref="BX7:CB7"/>
    <mergeCell ref="CC7:CG7"/>
    <mergeCell ref="BX8:CB8"/>
    <mergeCell ref="CC8:CG8"/>
    <mergeCell ref="BX9:CB9"/>
    <mergeCell ref="BB6:BF6"/>
    <mergeCell ref="BG6:BK6"/>
    <mergeCell ref="BB7:BF7"/>
    <mergeCell ref="BG7:BK7"/>
    <mergeCell ref="BB8:BF8"/>
    <mergeCell ref="BG8:BK8"/>
    <mergeCell ref="BB9:BF9"/>
    <mergeCell ref="BG9:BK9"/>
    <mergeCell ref="BM6:BQ6"/>
    <mergeCell ref="BM1:BQ1"/>
    <mergeCell ref="BR1:BV1"/>
    <mergeCell ref="BM2:BQ2"/>
    <mergeCell ref="BR2:BV2"/>
    <mergeCell ref="BM3:BQ3"/>
    <mergeCell ref="BR3:BV3"/>
    <mergeCell ref="BM4:BQ4"/>
    <mergeCell ref="BR4:BV4"/>
    <mergeCell ref="BM5:BQ5"/>
    <mergeCell ref="BR5:BV5"/>
    <mergeCell ref="BB1:BF1"/>
    <mergeCell ref="BG1:BK1"/>
    <mergeCell ref="BB2:BF2"/>
    <mergeCell ref="BG2:BK2"/>
    <mergeCell ref="BB3:BF3"/>
    <mergeCell ref="BG3:BK3"/>
    <mergeCell ref="BB4:BF4"/>
    <mergeCell ref="BG4:BK4"/>
    <mergeCell ref="BB5:BF5"/>
    <mergeCell ref="BG5:BK5"/>
    <mergeCell ref="AM27:AN27"/>
    <mergeCell ref="AQ27:AR27"/>
    <mergeCell ref="AQ35:AR35"/>
    <mergeCell ref="AI35:AN35"/>
    <mergeCell ref="AI36:AN42"/>
    <mergeCell ref="AQ34:AR34"/>
    <mergeCell ref="AI32:AJ32"/>
    <mergeCell ref="AK32:AL32"/>
    <mergeCell ref="AM32:AN32"/>
    <mergeCell ref="AQ42:AR42"/>
    <mergeCell ref="AI31:AJ31"/>
    <mergeCell ref="AK31:AL31"/>
    <mergeCell ref="AM31:AN31"/>
    <mergeCell ref="AQ31:AR31"/>
    <mergeCell ref="AQ39:AR39"/>
    <mergeCell ref="AQ38:AR38"/>
    <mergeCell ref="AI29:AJ29"/>
    <mergeCell ref="AK29:AL29"/>
    <mergeCell ref="AM29:AN29"/>
    <mergeCell ref="B31:C31"/>
    <mergeCell ref="AA35:AH35"/>
    <mergeCell ref="AA36:AH42"/>
    <mergeCell ref="O44:S51"/>
    <mergeCell ref="T44:Y51"/>
    <mergeCell ref="AA44:AE51"/>
    <mergeCell ref="AF44:AK51"/>
    <mergeCell ref="AE30:AF30"/>
    <mergeCell ref="Q31:R31"/>
    <mergeCell ref="S31:T31"/>
    <mergeCell ref="V31:W31"/>
    <mergeCell ref="X31:AD31"/>
    <mergeCell ref="AE31:AF31"/>
    <mergeCell ref="B44:F51"/>
    <mergeCell ref="G44:M51"/>
    <mergeCell ref="J36:Q36"/>
    <mergeCell ref="J37:Q42"/>
    <mergeCell ref="R36:Y36"/>
    <mergeCell ref="R37:Y42"/>
    <mergeCell ref="B28:C28"/>
    <mergeCell ref="D28:J28"/>
    <mergeCell ref="K28:L28"/>
    <mergeCell ref="M28:N28"/>
    <mergeCell ref="O28:P28"/>
    <mergeCell ref="Q28:R28"/>
    <mergeCell ref="Q29:R29"/>
    <mergeCell ref="S29:T29"/>
    <mergeCell ref="V29:W29"/>
    <mergeCell ref="B29:C29"/>
    <mergeCell ref="D29:J29"/>
    <mergeCell ref="K29:L29"/>
    <mergeCell ref="M29:N29"/>
    <mergeCell ref="Q26:R26"/>
    <mergeCell ref="Q27:R27"/>
    <mergeCell ref="S27:T27"/>
    <mergeCell ref="V27:W27"/>
    <mergeCell ref="B27:C27"/>
    <mergeCell ref="D27:J27"/>
    <mergeCell ref="K27:L27"/>
    <mergeCell ref="M27:N27"/>
    <mergeCell ref="O27:P27"/>
    <mergeCell ref="S26:T26"/>
    <mergeCell ref="AQ24:AR24"/>
    <mergeCell ref="AQ32:AR32"/>
    <mergeCell ref="AG24:AH24"/>
    <mergeCell ref="AI24:AJ24"/>
    <mergeCell ref="AK24:AL24"/>
    <mergeCell ref="AM24:AN24"/>
    <mergeCell ref="AP22:AP23"/>
    <mergeCell ref="V26:W26"/>
    <mergeCell ref="X26:AD26"/>
    <mergeCell ref="AE26:AF26"/>
    <mergeCell ref="X27:AD27"/>
    <mergeCell ref="AE27:AF27"/>
    <mergeCell ref="AG27:AH27"/>
    <mergeCell ref="AG31:AH31"/>
    <mergeCell ref="AM30:AN30"/>
    <mergeCell ref="AQ30:AR30"/>
    <mergeCell ref="AG30:AH30"/>
    <mergeCell ref="X24:AD24"/>
    <mergeCell ref="AE24:AF24"/>
    <mergeCell ref="AE28:AF28"/>
    <mergeCell ref="AK28:AL28"/>
    <mergeCell ref="AM28:AN28"/>
    <mergeCell ref="AQ28:AR28"/>
    <mergeCell ref="AG26:AH26"/>
    <mergeCell ref="AI26:AJ26"/>
    <mergeCell ref="AM25:AN25"/>
    <mergeCell ref="AQ25:AR25"/>
    <mergeCell ref="AQ33:AR33"/>
    <mergeCell ref="V25:W25"/>
    <mergeCell ref="X25:AD25"/>
    <mergeCell ref="AE25:AF25"/>
    <mergeCell ref="AG25:AH25"/>
    <mergeCell ref="AI25:AJ25"/>
    <mergeCell ref="AK25:AL25"/>
    <mergeCell ref="AK26:AL26"/>
    <mergeCell ref="AM26:AN26"/>
    <mergeCell ref="AQ26:AR26"/>
    <mergeCell ref="AI30:AJ30"/>
    <mergeCell ref="AK30:AL30"/>
    <mergeCell ref="AG28:AH28"/>
    <mergeCell ref="AI28:AJ28"/>
    <mergeCell ref="X29:AD29"/>
    <mergeCell ref="AE29:AF29"/>
    <mergeCell ref="AG29:AH29"/>
    <mergeCell ref="X32:AD32"/>
    <mergeCell ref="AE32:AF32"/>
    <mergeCell ref="AG32:AH32"/>
    <mergeCell ref="X33:AD33"/>
    <mergeCell ref="AQ8:AU8"/>
    <mergeCell ref="AQ7:AU7"/>
    <mergeCell ref="AA5:AB5"/>
    <mergeCell ref="AC5:AE5"/>
    <mergeCell ref="AF5:AG5"/>
    <mergeCell ref="B22:C23"/>
    <mergeCell ref="D22:J23"/>
    <mergeCell ref="K22:L23"/>
    <mergeCell ref="M22:N23"/>
    <mergeCell ref="O22:P23"/>
    <mergeCell ref="Q22:R23"/>
    <mergeCell ref="S22:T23"/>
    <mergeCell ref="AS22:AS23"/>
    <mergeCell ref="V22:W23"/>
    <mergeCell ref="X22:AD23"/>
    <mergeCell ref="AE22:AF23"/>
    <mergeCell ref="AG22:AH23"/>
    <mergeCell ref="AI22:AJ23"/>
    <mergeCell ref="AA15:AH15"/>
    <mergeCell ref="AA16:AH21"/>
    <mergeCell ref="AA8:AH8"/>
    <mergeCell ref="AI8:AO8"/>
    <mergeCell ref="AI9:AO21"/>
    <mergeCell ref="AQ22:AR23"/>
    <mergeCell ref="V24:W24"/>
    <mergeCell ref="AK22:AL23"/>
    <mergeCell ref="AM22:AN23"/>
    <mergeCell ref="AO22:AO23"/>
    <mergeCell ref="U22:U23"/>
    <mergeCell ref="B25:C25"/>
    <mergeCell ref="D25:J25"/>
    <mergeCell ref="B5:E21"/>
    <mergeCell ref="F5:O21"/>
    <mergeCell ref="AA9:AH14"/>
    <mergeCell ref="B24:C24"/>
    <mergeCell ref="D24:J24"/>
    <mergeCell ref="K24:L24"/>
    <mergeCell ref="M24:N24"/>
    <mergeCell ref="O24:P24"/>
    <mergeCell ref="Q24:R24"/>
    <mergeCell ref="S24:T24"/>
    <mergeCell ref="K25:L25"/>
    <mergeCell ref="M25:N25"/>
    <mergeCell ref="O25:P25"/>
    <mergeCell ref="Q25:R25"/>
    <mergeCell ref="S25:T25"/>
    <mergeCell ref="AQ4:AU4"/>
    <mergeCell ref="AV4:AZ4"/>
    <mergeCell ref="AH5:AJ5"/>
    <mergeCell ref="AK5:AL5"/>
    <mergeCell ref="AM5:AO5"/>
    <mergeCell ref="AQ5:AU5"/>
    <mergeCell ref="AV5:AZ5"/>
    <mergeCell ref="AV7:AZ7"/>
    <mergeCell ref="AH6:AJ6"/>
    <mergeCell ref="AK6:AL6"/>
    <mergeCell ref="AM6:AO6"/>
    <mergeCell ref="AH7:AJ7"/>
    <mergeCell ref="AK7:AL7"/>
    <mergeCell ref="AM7:AO7"/>
    <mergeCell ref="AQ6:AU6"/>
    <mergeCell ref="AF4:AG4"/>
    <mergeCell ref="P5:Z21"/>
    <mergeCell ref="AA6:AB6"/>
    <mergeCell ref="AC6:AE6"/>
    <mergeCell ref="AF6:AG6"/>
    <mergeCell ref="AF7:AG7"/>
    <mergeCell ref="AH4:AJ4"/>
    <mergeCell ref="AK4:AL4"/>
    <mergeCell ref="AM4:AO4"/>
    <mergeCell ref="AA7:AB7"/>
    <mergeCell ref="AC7:AE7"/>
    <mergeCell ref="B4:C4"/>
    <mergeCell ref="D4:E4"/>
    <mergeCell ref="F4:G4"/>
    <mergeCell ref="H4:K4"/>
    <mergeCell ref="L4:M4"/>
    <mergeCell ref="N4:P4"/>
    <mergeCell ref="Q4:R4"/>
    <mergeCell ref="Y3:Z3"/>
    <mergeCell ref="AA3:AC3"/>
    <mergeCell ref="B3:C3"/>
    <mergeCell ref="I3:J3"/>
    <mergeCell ref="Q3:T3"/>
    <mergeCell ref="U3:V3"/>
    <mergeCell ref="W3:X3"/>
    <mergeCell ref="S4:U4"/>
    <mergeCell ref="V4:W4"/>
    <mergeCell ref="X4:Z4"/>
    <mergeCell ref="AA4:AB4"/>
    <mergeCell ref="AC4:AE4"/>
    <mergeCell ref="AN1:AO1"/>
    <mergeCell ref="AN3:AO3"/>
    <mergeCell ref="AQ3:AU3"/>
    <mergeCell ref="AV3:AZ3"/>
    <mergeCell ref="AD3:AE3"/>
    <mergeCell ref="AF3:AH3"/>
    <mergeCell ref="AI3:AJ3"/>
    <mergeCell ref="AK3:AM3"/>
    <mergeCell ref="AQ2:AU2"/>
    <mergeCell ref="AV2:AZ2"/>
    <mergeCell ref="AQ1:AU1"/>
    <mergeCell ref="AV1:AZ1"/>
    <mergeCell ref="AN2:AO2"/>
    <mergeCell ref="B1:H2"/>
    <mergeCell ref="I1:K1"/>
    <mergeCell ref="L1:N1"/>
    <mergeCell ref="O1:R1"/>
    <mergeCell ref="S1:V1"/>
    <mergeCell ref="W1:Z1"/>
    <mergeCell ref="AF2:AH2"/>
    <mergeCell ref="AI2:AJ2"/>
    <mergeCell ref="AK2:AM2"/>
    <mergeCell ref="I2:J2"/>
    <mergeCell ref="K2:N2"/>
    <mergeCell ref="O2:R2"/>
    <mergeCell ref="S2:U2"/>
    <mergeCell ref="V2:W2"/>
    <mergeCell ref="X2:Z2"/>
    <mergeCell ref="AA2:AC2"/>
    <mergeCell ref="AD2:AE2"/>
    <mergeCell ref="AA1:AC1"/>
    <mergeCell ref="AD1:AE1"/>
    <mergeCell ref="AF1:AH1"/>
    <mergeCell ref="AI1:AJ1"/>
    <mergeCell ref="AK1:AM1"/>
    <mergeCell ref="AW22:AW23"/>
    <mergeCell ref="AM44:AQ51"/>
    <mergeCell ref="AR44:AX51"/>
    <mergeCell ref="D3:G3"/>
    <mergeCell ref="AT37:AV37"/>
    <mergeCell ref="AT22:AV23"/>
    <mergeCell ref="AT24:AV24"/>
    <mergeCell ref="AT25:AV25"/>
    <mergeCell ref="AT26:AV26"/>
    <mergeCell ref="AT27:AV27"/>
    <mergeCell ref="AT28:AV28"/>
    <mergeCell ref="AV6:AZ6"/>
    <mergeCell ref="B36:I36"/>
    <mergeCell ref="B37:I42"/>
    <mergeCell ref="AV8:AZ8"/>
    <mergeCell ref="AQ9:AU9"/>
    <mergeCell ref="AV9:AZ9"/>
    <mergeCell ref="AT38:AV38"/>
    <mergeCell ref="AT39:AV39"/>
    <mergeCell ref="AT29:AV29"/>
    <mergeCell ref="AT30:AV30"/>
    <mergeCell ref="AT31:AV31"/>
    <mergeCell ref="AT32:AV32"/>
    <mergeCell ref="AT33:AV33"/>
  </mergeCells>
  <conditionalFormatting sqref="K24:L31">
    <cfRule type="containsText" dxfId="1419" priority="6" operator="containsText" text="SUBLIMADO">
      <formula>NOT(ISERROR(SEARCH("SUBLIMADO",K24)))</formula>
    </cfRule>
  </conditionalFormatting>
  <conditionalFormatting sqref="AE24:AF31">
    <cfRule type="containsText" dxfId="1418" priority="5" operator="containsText" text="SUBLIMADO">
      <formula>NOT(ISERROR(SEARCH("SUBLIMADO",AE24)))</formula>
    </cfRule>
  </conditionalFormatting>
  <conditionalFormatting sqref="K32:L32">
    <cfRule type="containsText" dxfId="1417" priority="4" operator="containsText" text="SUBLIMADO">
      <formula>NOT(ISERROR(SEARCH("SUBLIMADO",K32)))</formula>
    </cfRule>
  </conditionalFormatting>
  <conditionalFormatting sqref="AE32:AF32">
    <cfRule type="containsText" dxfId="1416" priority="3" operator="containsText" text="SUBLIMADO">
      <formula>NOT(ISERROR(SEARCH("SUBLIMADO",AE32)))</formula>
    </cfRule>
  </conditionalFormatting>
  <conditionalFormatting sqref="K33:L33">
    <cfRule type="containsText" dxfId="1415" priority="2" operator="containsText" text="SUBLIMADO">
      <formula>NOT(ISERROR(SEARCH("SUBLIMADO",K33)))</formula>
    </cfRule>
  </conditionalFormatting>
  <conditionalFormatting sqref="AE33:AF33">
    <cfRule type="containsText" dxfId="1414" priority="1" operator="containsText" text="SUBLIMADO">
      <formula>NOT(ISERROR(SEARCH("SUBLIMADO",AE33)))</formula>
    </cfRule>
  </conditionalFormatting>
  <dataValidations count="8">
    <dataValidation type="list" allowBlank="1" showInputMessage="1" showErrorMessage="1" sqref="AQ1:AU1 AQ6:AU6 BB1:BF1 BM1:BQ1 BB6:BF6 BM6:BQ6 BX1:CB1 BX6:CB6 CI1:CM1 CI6:CM6 CT1:CX1 CT6:CX6" xr:uid="{00C23DCE-1537-4A60-BDD3-270DF09FA938}">
      <formula1>INDIRECT($AW$3)</formula1>
    </dataValidation>
    <dataValidation type="list" allowBlank="1" showInputMessage="1" showErrorMessage="1" sqref="AQ7:AU7 BB7:BF7 BM7:BQ7 BX7:CB7 CI7:CM7 CT7:CX7" xr:uid="{DB48A4D8-E5EA-40CF-BF31-D605838332AD}">
      <formula1>INDIRECT($AW$4)</formula1>
    </dataValidation>
    <dataValidation type="list" allowBlank="1" showInputMessage="1" showErrorMessage="1" sqref="AQ8:AU8 BB8:BF8 BM8:BQ8 BX8:CB8 CI8:CM8 CT8:CX8" xr:uid="{FB2D4ED0-EBCA-4918-8308-64AE44C62407}">
      <formula1>INDIRECT($AW$7)</formula1>
    </dataValidation>
    <dataValidation type="list" allowBlank="1" showInputMessage="1" showErrorMessage="1" sqref="AQ9:AU9 BB9:BF9 BM9:BQ9 BX9:CB9 CI9:CM9 CT9:CX9" xr:uid="{182537C0-FE6D-4C2B-B606-FF613DD55EB8}">
      <formula1>INDIRECT($AW$8)</formula1>
    </dataValidation>
    <dataValidation type="list" allowBlank="1" showInputMessage="1" showErrorMessage="1" sqref="AQ4:AU4 BM4:BQ4 BB4:BF4 BX4:CB4 CI4:CM4 CT4:CX4" xr:uid="{89F91C30-5635-4DEF-B3F4-947DEF99860B}">
      <formula1>INDIRECT(#REF!)</formula1>
    </dataValidation>
    <dataValidation type="list" allowBlank="1" showInputMessage="1" showErrorMessage="1" sqref="AQ5:AU5 BB5:BF5 BM5:BQ5 BX5:CB5 CI5:CM5 CT5:CX5" xr:uid="{E2EBDDA1-A16D-4A4F-967C-B49B11641500}">
      <formula1>INDIRECT($AW$6)</formula1>
    </dataValidation>
    <dataValidation allowBlank="1" showInputMessage="1" showErrorMessage="1" promptTitle="Diligenciar" prompt="Escriba los números separados por coma (por ejemplo: 1,2,3...) según los que necesite." sqref="AS24:AS43" xr:uid="{3E2712B2-3374-4D9F-85D9-D065E917F95F}"/>
    <dataValidation allowBlank="1" showInputMessage="1" showErrorMessage="1" promptTitle="Diligenciar" prompt="Diligenciar la parte de la prenda que lleva la tela." sqref="AT24:AT43" xr:uid="{A49CC5E3-6AFF-4170-901B-4541BED2649D}"/>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E69E717F-A5D1-40DD-A3DB-0478384B2722}">
          <x14:formula1>
            <xm:f>'LD FC'!$O$2:$O$10</xm:f>
          </x14:formula1>
          <xm:sqref>L1</xm:sqref>
        </x14:dataValidation>
        <x14:dataValidation type="list" allowBlank="1" showInputMessage="1" showErrorMessage="1" xr:uid="{0DD31977-AD33-457D-97CE-4C235E61066D}">
          <x14:formula1>
            <xm:f>'LD FC'!$Q$2:$Q$11</xm:f>
          </x14:formula1>
          <xm:sqref>W1:Z1</xm:sqref>
        </x14:dataValidation>
        <x14:dataValidation type="list" allowBlank="1" showInputMessage="1" showErrorMessage="1" xr:uid="{97EE232E-B76D-4A1C-B1B6-EAF5BCC2CC4D}">
          <x14:formula1>
            <xm:f>'LD FC'!$S$2:$S$10</xm:f>
          </x14:formula1>
          <xm:sqref>S1:V1</xm:sqref>
        </x14:dataValidation>
        <x14:dataValidation type="list" allowBlank="1" showInputMessage="1" showErrorMessage="1" xr:uid="{F3464834-5295-4467-981D-764DB6A2DDBD}">
          <x14:formula1>
            <xm:f>'LD FC'!$K$2:$K$20</xm:f>
          </x14:formula1>
          <xm:sqref>AI1:AJ1</xm:sqref>
        </x14:dataValidation>
        <x14:dataValidation type="list" allowBlank="1" showInputMessage="1" showErrorMessage="1" xr:uid="{7B93668C-8001-430F-8DD6-BA27D2CC3AA6}">
          <x14:formula1>
            <xm:f>'LD FC'!$E$2:$E$48</xm:f>
          </x14:formula1>
          <xm:sqref>K2:N2</xm:sqref>
        </x14:dataValidation>
        <x14:dataValidation type="list" allowBlank="1" showInputMessage="1" showErrorMessage="1" xr:uid="{8758C288-375A-440E-A16D-072575E54653}">
          <x14:formula1>
            <xm:f>'LD FC'!$I$2:$I$15</xm:f>
          </x14:formula1>
          <xm:sqref>S2:U2</xm:sqref>
        </x14:dataValidation>
        <x14:dataValidation type="list" allowBlank="1" showInputMessage="1" showErrorMessage="1" xr:uid="{603B2DE9-B1CE-43D4-8D73-EBC06F1060F5}">
          <x14:formula1>
            <xm:f>'LD FC'!$G$2:$G$24</xm:f>
          </x14:formula1>
          <xm:sqref>X2:Z2</xm:sqref>
        </x14:dataValidation>
        <x14:dataValidation type="list" allowBlank="1" showInputMessage="1" showErrorMessage="1" xr:uid="{F1AF9736-6BAB-4395-8B11-5A27E88D2722}">
          <x14:formula1>
            <xm:f>'LD FC'!$C$2:$C$7</xm:f>
          </x14:formula1>
          <xm:sqref>D4:E4</xm:sqref>
        </x14:dataValidation>
        <x14:dataValidation type="list" allowBlank="1" showInputMessage="1" showErrorMessage="1" xr:uid="{CE599FF4-1182-4477-B0C1-1A068332A978}">
          <x14:formula1>
            <xm:f>'LD FC'!$A$2:$A$500</xm:f>
          </x14:formula1>
          <xm:sqref>D3:G3</xm:sqref>
        </x14:dataValidation>
        <x14:dataValidation type="list" allowBlank="1" showInputMessage="1" showErrorMessage="1" xr:uid="{D2A38725-8E59-41A9-B929-AE48D5638D39}">
          <x14:formula1>
            <xm:f>'LD FC'!$U$2:$U$10</xm:f>
          </x14:formula1>
          <xm:sqref>AM5:AO5 AH5:AJ5 AC5:AE5</xm:sqref>
        </x14:dataValidation>
        <x14:dataValidation type="list" allowBlank="1" showInputMessage="1" showErrorMessage="1" xr:uid="{62D70851-E0A4-473C-AAD3-5D79AD3E0237}">
          <x14:formula1>
            <xm:f>'LD FC'!$Y$2:$Y$9</xm:f>
          </x14:formula1>
          <xm:sqref>M24:N33 AG24:AH33</xm:sqref>
        </x14:dataValidation>
        <x14:dataValidation type="list" allowBlank="1" showInputMessage="1" showErrorMessage="1" xr:uid="{C15F29EC-57B1-428E-A756-029491E1872C}">
          <x14:formula1>
            <xm:f>'LD FC'!$A$2:$A$169</xm:f>
          </x14:formula1>
          <xm:sqref>AM4:AO4 AH4:AJ4 AC4:AE4</xm:sqref>
        </x14:dataValidation>
        <x14:dataValidation type="list" allowBlank="1" showInputMessage="1" showErrorMessage="1" xr:uid="{59947B4A-ABE6-43E8-A054-F1406F8DB3E4}">
          <x14:formula1>
            <xm:f>'LD FC'!$AA$2:$AA$7</xm:f>
          </x14:formula1>
          <xm:sqref>AM7:AO7 AH7:AJ7 AC7:AE7</xm:sqref>
        </x14:dataValidation>
        <x14:dataValidation type="list" allowBlank="1" showInputMessage="1" showErrorMessage="1" xr:uid="{C653BBD2-8AF2-45F8-8FFF-D52C314AB339}">
          <x14:formula1>
            <xm:f>'LD FC'!$W$2:$W$9</xm:f>
          </x14:formula1>
          <xm:sqref>N4:P4 S4:U4</xm:sqref>
        </x14:dataValidation>
        <x14:dataValidation type="list" allowBlank="1" showInputMessage="1" showErrorMessage="1" xr:uid="{C2A77C3E-31FB-4B1E-8213-9FE3017C1EB8}">
          <x14:formula1>
            <xm:f>'LD FC'!$AC$2:$AC$4</xm:f>
          </x14:formula1>
          <xm:sqref>K24:L33 AE24:AF33</xm:sqref>
        </x14:dataValidation>
        <x14:dataValidation type="list" allowBlank="1" showInputMessage="1" showErrorMessage="1" xr:uid="{47FC9E55-5CA9-4749-A4FD-40A296FFF737}">
          <x14:formula1>
            <xm:f>'LD FC'!$AG$2:$AG$20</xm:f>
          </x14:formula1>
          <xm:sqref>AV2:AZ2 BG2:BK2 BR2:BV2 CC2:CG2 CN2:CR2 CY2:DC2</xm:sqref>
        </x14:dataValidation>
        <x14:dataValidation type="list" allowBlank="1" showInputMessage="1" showErrorMessage="1" xr:uid="{4D915FE8-D5AE-4512-83CD-5AE8C3BE80DD}">
          <x14:formula1>
            <xm:f>'LD FC'!$AI$2:$AI$10</xm:f>
          </x14:formula1>
          <xm:sqref>AV3:AZ3 BG3:BK3 BR3:BV3 CC3:CG3 CN3:CR3 CY3:DC3</xm:sqref>
        </x14:dataValidation>
        <x14:dataValidation type="list" allowBlank="1" showInputMessage="1" showErrorMessage="1" xr:uid="{A7FDE0A2-B310-4F9A-A9D2-AE55AEE246A5}">
          <x14:formula1>
            <xm:f>'LD FC'!$AK$2:$AK$10</xm:f>
          </x14:formula1>
          <xm:sqref>AV4:AZ4 BG4:BK4 BR4:BV4 CC4:CG4 CN4:CR4 CY4:DC4</xm:sqref>
        </x14:dataValidation>
        <x14:dataValidation type="list" allowBlank="1" showInputMessage="1" showErrorMessage="1" xr:uid="{4F5E784D-1CE1-44D2-A44C-9410B2EBE5FF}">
          <x14:formula1>
            <xm:f>'LD FC'!$AM$2:$AM$8</xm:f>
          </x14:formula1>
          <xm:sqref>AV5:AZ5 BG5:BK5 BR5:BV5 CC5:CG5 CN5:CR5 CY5:DC5</xm:sqref>
        </x14:dataValidation>
        <x14:dataValidation type="list" allowBlank="1" showInputMessage="1" showErrorMessage="1" xr:uid="{90C77230-C201-4D3F-BD50-2500F453D46F}">
          <x14:formula1>
            <xm:f>'LD FC'!$AG$2:$AG$19</xm:f>
          </x14:formula1>
          <xm:sqref>AV7:AZ7 BG7:BK7 BR7:BV7 CC7:CG7 CN7:CR7 CY7:DC7</xm:sqref>
        </x14:dataValidation>
        <x14:dataValidation type="list" allowBlank="1" showInputMessage="1" showErrorMessage="1" xr:uid="{6F7ED0FC-F037-410E-A6F0-0C9F9A401B14}">
          <x14:formula1>
            <xm:f>'LD FC'!$AO$2:$AO$7</xm:f>
          </x14:formula1>
          <xm:sqref>AV8:AZ8 BG8:BK8 BR8:BV8 CC8:CG8 CN8:CR8 CY8:DC8</xm:sqref>
        </x14:dataValidation>
        <x14:dataValidation type="list" allowBlank="1" showInputMessage="1" showErrorMessage="1" xr:uid="{6FD9CEC5-8FCD-4F98-BAFE-015AB4CBFFB1}">
          <x14:formula1>
            <xm:f>'LD FC'!$AQ$2:$AQ$6</xm:f>
          </x14:formula1>
          <xm:sqref>AV9:AZ9 BG9:BK9 BR9:BV9 CC9:CG9 CN9:CR9 CY9:DC9</xm:sqref>
        </x14:dataValidation>
        <x14:dataValidation type="list" allowBlank="1" showInputMessage="1" showErrorMessage="1" xr:uid="{3880813B-C484-4CD9-9758-2086B875E2B6}">
          <x14:formula1>
            <xm:f>'LD FC'!$DN$2:$DN$29</xm:f>
          </x14:formula1>
          <xm:sqref>H3</xm:sqref>
        </x14:dataValidation>
        <x14:dataValidation type="list" allowBlank="1" showInputMessage="1" showErrorMessage="1" xr:uid="{0F8AC7E2-551D-4D1F-AFEC-53B1FBA4C50C}">
          <x14:formula1>
            <xm:f>'LD FC'!$EC$2:$EC$6</xm:f>
          </x14:formula1>
          <xm:sqref>AV12:AZ12</xm:sqref>
        </x14:dataValidation>
        <x14:dataValidation type="list" allowBlank="1" showInputMessage="1" showErrorMessage="1" xr:uid="{5BCE095E-8CF5-49EE-803C-429C47EDF87F}">
          <x14:formula1>
            <xm:f>'LD FC'!$EE$2:$EE$3</xm:f>
          </x14:formula1>
          <xm:sqref>AV14:AZ14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26EC5-9B1E-4127-91C8-01B6249C6DC0}">
  <sheetPr codeName="Hoja69">
    <tabColor theme="9" tint="0.79998168889431442"/>
    <pageSetUpPr fitToPage="1"/>
  </sheetPr>
  <dimension ref="A1:Z248"/>
  <sheetViews>
    <sheetView showGridLines="0" topLeftCell="A114" zoomScale="70" zoomScaleNormal="70" workbookViewId="0">
      <selection activeCell="G137" sqref="G137"/>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+'BT1'!D3&amp;" "&amp;'BT1'!H3</f>
        <v xml:space="preserve"> </v>
      </c>
      <c r="E3" s="859"/>
      <c r="F3" s="851">
        <f>W2</f>
        <v>0</v>
      </c>
      <c r="G3" s="852"/>
      <c r="H3" s="853">
        <f>U2</f>
        <v>0</v>
      </c>
      <c r="I3" s="854"/>
      <c r="J3" s="855">
        <f>V2</f>
        <v>0</v>
      </c>
      <c r="K3" s="852"/>
      <c r="L3" s="856">
        <f>+L141</f>
        <v>339.5</v>
      </c>
      <c r="M3" s="857"/>
      <c r="N3" s="305"/>
      <c r="O3" s="845"/>
      <c r="P3" s="845"/>
      <c r="T3" s="298"/>
      <c r="U3" s="303"/>
      <c r="V3" s="303"/>
      <c r="W3" s="304"/>
    </row>
    <row r="4" spans="1:24" ht="17.25" customHeight="1">
      <c r="A4" s="846" t="s">
        <v>3218</v>
      </c>
      <c r="B4" s="847"/>
      <c r="C4" s="848"/>
      <c r="D4" s="849">
        <f>+'BT1'!AD2</f>
        <v>0</v>
      </c>
      <c r="E4" s="850"/>
      <c r="F4" s="851">
        <f t="shared" ref="F4:F8" si="0">W3</f>
        <v>0</v>
      </c>
      <c r="G4" s="852"/>
      <c r="H4" s="853">
        <f t="shared" ref="H4:H8" si="1">U3</f>
        <v>0</v>
      </c>
      <c r="I4" s="854"/>
      <c r="J4" s="855">
        <f t="shared" ref="J4:J8" si="2">V3</f>
        <v>0</v>
      </c>
      <c r="K4" s="852"/>
      <c r="L4" s="856">
        <f>+L3</f>
        <v>339.5</v>
      </c>
      <c r="M4" s="857"/>
      <c r="N4" s="305"/>
      <c r="T4" s="298"/>
      <c r="U4" s="303"/>
      <c r="V4" s="303"/>
      <c r="W4" s="304"/>
    </row>
    <row r="5" spans="1:24" ht="17.25" customHeight="1">
      <c r="A5" s="846" t="s">
        <v>3219</v>
      </c>
      <c r="B5" s="847"/>
      <c r="C5" s="307">
        <f>+'BT1'!AC5</f>
        <v>0</v>
      </c>
      <c r="D5" s="308">
        <f>+'BT1'!AH5</f>
        <v>0</v>
      </c>
      <c r="E5" s="306">
        <f>+'BT1'!AM5</f>
        <v>0</v>
      </c>
      <c r="F5" s="851">
        <f t="shared" si="0"/>
        <v>0</v>
      </c>
      <c r="G5" s="852"/>
      <c r="H5" s="853">
        <f t="shared" si="1"/>
        <v>0</v>
      </c>
      <c r="I5" s="854"/>
      <c r="J5" s="855">
        <f t="shared" si="2"/>
        <v>0</v>
      </c>
      <c r="K5" s="852"/>
      <c r="L5" s="856">
        <f>+L4</f>
        <v>339.5</v>
      </c>
      <c r="M5" s="857"/>
      <c r="N5" s="305"/>
      <c r="U5" s="303"/>
      <c r="V5" s="303"/>
      <c r="W5" s="304"/>
    </row>
    <row r="6" spans="1:24" ht="17.25" customHeight="1">
      <c r="A6" s="846" t="s">
        <v>1222</v>
      </c>
      <c r="B6" s="847"/>
      <c r="C6" s="848"/>
      <c r="D6" s="860">
        <f>+'BT1'!AI1</f>
        <v>0</v>
      </c>
      <c r="E6" s="861"/>
      <c r="F6" s="851">
        <f t="shared" si="0"/>
        <v>0</v>
      </c>
      <c r="G6" s="852"/>
      <c r="H6" s="853">
        <f t="shared" si="1"/>
        <v>0</v>
      </c>
      <c r="I6" s="854"/>
      <c r="J6" s="855">
        <f t="shared" si="2"/>
        <v>0</v>
      </c>
      <c r="K6" s="852"/>
      <c r="L6" s="856">
        <f>+L5</f>
        <v>339.5</v>
      </c>
      <c r="M6" s="857"/>
      <c r="N6" s="305"/>
      <c r="P6" s="869" t="s">
        <v>2479</v>
      </c>
      <c r="Q6" s="869"/>
      <c r="R6" s="869"/>
      <c r="S6" s="869"/>
      <c r="U6" s="11"/>
      <c r="V6" s="11"/>
      <c r="W6" s="309"/>
    </row>
    <row r="7" spans="1:24" ht="17.25" customHeight="1">
      <c r="A7" s="846" t="s">
        <v>380</v>
      </c>
      <c r="B7" s="847"/>
      <c r="C7" s="848"/>
      <c r="D7" s="870">
        <f>+'BT1'!K2</f>
        <v>0</v>
      </c>
      <c r="E7" s="861"/>
      <c r="F7" s="851">
        <f t="shared" si="0"/>
        <v>0</v>
      </c>
      <c r="G7" s="852"/>
      <c r="H7" s="853">
        <f t="shared" si="1"/>
        <v>0</v>
      </c>
      <c r="I7" s="854"/>
      <c r="J7" s="855">
        <f t="shared" si="2"/>
        <v>0</v>
      </c>
      <c r="K7" s="852"/>
      <c r="L7" s="856">
        <f>+L6</f>
        <v>339.5</v>
      </c>
      <c r="M7" s="857"/>
      <c r="N7" s="305"/>
      <c r="P7" s="871" t="s">
        <v>2482</v>
      </c>
      <c r="Q7" s="871"/>
      <c r="R7" s="872" t="str">
        <f>LEFT(J3,7)</f>
        <v>0</v>
      </c>
      <c r="S7" s="872"/>
      <c r="U7" s="11"/>
      <c r="V7" s="11"/>
      <c r="W7" s="309"/>
    </row>
    <row r="8" spans="1:24" ht="17.25" customHeight="1" thickBot="1">
      <c r="A8" s="862" t="s">
        <v>3220</v>
      </c>
      <c r="B8" s="863"/>
      <c r="C8" s="864"/>
      <c r="D8" s="865" t="s">
        <v>1287</v>
      </c>
      <c r="E8" s="866"/>
      <c r="F8" s="851">
        <f t="shared" si="0"/>
        <v>0</v>
      </c>
      <c r="G8" s="852"/>
      <c r="H8" s="853">
        <f t="shared" si="1"/>
        <v>0</v>
      </c>
      <c r="I8" s="854"/>
      <c r="J8" s="855">
        <f t="shared" si="2"/>
        <v>0</v>
      </c>
      <c r="K8" s="852"/>
      <c r="L8" s="867">
        <f>+L7</f>
        <v>339.5</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+'BT1'!B24</f>
        <v>0</v>
      </c>
      <c r="D10" s="502">
        <f>+'BT1'!D24</f>
        <v>0</v>
      </c>
      <c r="E10" s="497"/>
      <c r="F10" s="342">
        <f>IFERROR(VLOOKUP(Tabla186[[#This Row],[COD INT TELA LEGO]],'$ LEGO'!A:E,5,0),0)</f>
        <v>0</v>
      </c>
      <c r="G10" s="497"/>
      <c r="H10" s="498"/>
      <c r="I10" s="499">
        <f>IFERROR(VLOOKUP((C10),'$ LEGO'!A:D,4,0),0)</f>
        <v>0</v>
      </c>
      <c r="J10" s="500">
        <f>IF(OR(O10="DANNA ",O10="CAMILA "),'BT1'!Q24*1.07,IF(E10="Verona Cla",'BT1'!Q24*1.06,IF(E10="Verona Osc",'BT1'!Q24*1.08,IF(O10="KIOTO ",'BT1'!Q24*1.1,IF(OR(O10="ANDRES ",O10="GAVIOTA ",O10="COMANECCI ",O10="IGOR "),'BT1'!Q24*1.03,IF(LEFT(C10,3)="650",'BT1'!Q24*1.04,IF(LEFT(C10,3)="651",'BT1'!Q24*1.04,IF('BT1'!K24="NUEVO",'BT1'!Q24*1.04,'BT1'!Q24))))))))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+'BT1'!B25</f>
        <v>0</v>
      </c>
      <c r="D11" s="337">
        <f>+'BT1'!D25</f>
        <v>0</v>
      </c>
      <c r="E11" s="320"/>
      <c r="F11" s="321">
        <f>IFERROR(VLOOKUP(Tabla186[[#This Row],[COD INT TELA LEGO]],'$ LEGO'!A:E,5,0),0)</f>
        <v>0</v>
      </c>
      <c r="G11" s="334"/>
      <c r="H11" s="322"/>
      <c r="I11" s="323">
        <f>IFERROR(VLOOKUP((C11),'$ LEGO'!A:D,4,0),0)</f>
        <v>0</v>
      </c>
      <c r="J11" s="324">
        <f>IF(OR(O11="DANNA ",O11="CAMILA "),'BT1'!Q25*1.07,IF(E11="Verona Cla",'BT1'!Q25*1.06,IF(E11="Verona Osc",'BT1'!Q25*1.08,IF(O11="KIOTO ",'BT1'!Q25*1.1,IF(OR(O11="ANDRES ",O11="GAVIOTA ",O11="COMANECCI ",O11="IGOR "),'BT1'!Q25*1.03,IF(LEFT(C11,3)="650",'BT1'!Q25*1.04,IF(LEFT(C11,3)="651",'BT1'!Q25*1.04,IF('BT1'!K25="NUEVO",'BT1'!Q25*1.04,'BT1'!Q25))))))))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+'BT1'!B26</f>
        <v>0</v>
      </c>
      <c r="D12" s="337">
        <f>+'BT1'!D26</f>
        <v>0</v>
      </c>
      <c r="E12" s="320"/>
      <c r="F12" s="321">
        <f>IFERROR(VLOOKUP(Tabla186[[#This Row],[COD INT TELA LEGO]],'$ LEGO'!A:E,5,0),0)</f>
        <v>0</v>
      </c>
      <c r="G12" s="334"/>
      <c r="H12" s="322"/>
      <c r="I12" s="323">
        <f>IFERROR(VLOOKUP((C12),'$ LEGO'!A:D,4,0),0)</f>
        <v>0</v>
      </c>
      <c r="J12" s="324">
        <f>IF(OR(O12="DANNA ",O12="CAMILA "),'BT1'!Q26*1.07,IF(E12="Verona Cla",'BT1'!Q26*1.06,IF(E12="Verona Osc",'BT1'!Q26*1.08,IF(O12="KIOTO ",'BT1'!Q26*1.1,IF(OR(O12="ANDRES ",O12="GAVIOTA ",O12="COMANECCI ",O12="IGOR "),'BT1'!Q26*1.03,IF(LEFT(C12,3)="650",'BT1'!Q26*1.04,IF(LEFT(C12,3)="651",'BT1'!Q26*1.04,IF('BT1'!K26="NUEVO",'BT1'!Q26*1.04,'BT1'!Q26))))))))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+'BT1'!B27</f>
        <v>0</v>
      </c>
      <c r="D13" s="337">
        <f>+'BT1'!D27</f>
        <v>0</v>
      </c>
      <c r="E13" s="320"/>
      <c r="F13" s="321">
        <f>IFERROR(VLOOKUP(Tabla186[[#This Row],[COD INT TELA LEGO]],'$ LEGO'!A:E,5,0),0)</f>
        <v>0</v>
      </c>
      <c r="G13" s="334"/>
      <c r="H13" s="322"/>
      <c r="I13" s="323">
        <f>IFERROR(VLOOKUP((C13),'$ LEGO'!A:D,4,0),0)</f>
        <v>0</v>
      </c>
      <c r="J13" s="324">
        <f>IF(OR(O13="DANNA ",O13="CAMILA "),'BT1'!Q27*1.07,IF(E13="Verona Cla",'BT1'!Q27*1.06,IF(E13="Verona Osc",'BT1'!Q27*1.08,IF(O13="KIOTO ",'BT1'!Q27*1.1,IF(OR(O13="ANDRES ",O13="GAVIOTA ",O13="COMANECCI ",O13="IGOR "),'BT1'!Q27*1.03,IF(LEFT(C13,3)="650",'BT1'!Q27*1.04,IF(LEFT(C13,3)="651",'BT1'!Q27*1.04,IF('BT1'!K27="NUEVO",'BT1'!Q27*1.04,'BT1'!Q27))))))))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+'BT1'!B28</f>
        <v>0</v>
      </c>
      <c r="D14" s="337">
        <f>+'BT1'!D28</f>
        <v>0</v>
      </c>
      <c r="E14" s="320"/>
      <c r="F14" s="321">
        <f>IFERROR(VLOOKUP(Tabla186[[#This Row],[COD INT TELA LEGO]],'$ LEGO'!A:E,5,0),0)</f>
        <v>0</v>
      </c>
      <c r="G14" s="334"/>
      <c r="H14" s="322"/>
      <c r="I14" s="323">
        <f>IFERROR(VLOOKUP((C14),'$ LEGO'!A:D,4,0),0)</f>
        <v>0</v>
      </c>
      <c r="J14" s="324">
        <f>IF(OR(O14="DANNA ",O14="CAMILA "),'BT1'!Q28*1.07,IF(E14="Verona Cla",'BT1'!Q28*1.06,IF(E14="Verona Osc",'BT1'!Q28*1.08,IF(O14="KIOTO ",'BT1'!Q28*1.1,IF(OR(O14="ANDRES ",O14="GAVIOTA ",O14="COMANECCI ",O14="IGOR "),'BT1'!Q28*1.03,IF(LEFT(C14,3)="650",'BT1'!Q28*1.04,IF(LEFT(C14,3)="651",'BT1'!Q28*1.04,IF('BT1'!K28="NUEVO",'BT1'!Q28*1.04,'BT1'!Q28))))))))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+'BT1'!B29</f>
        <v>0</v>
      </c>
      <c r="D15" s="337">
        <f>+'BT1'!D29</f>
        <v>0</v>
      </c>
      <c r="E15" s="320"/>
      <c r="F15" s="321">
        <f>IFERROR(VLOOKUP(Tabla186[[#This Row],[COD INT TELA LEGO]],'$ LEGO'!A:E,5,0),0)</f>
        <v>0</v>
      </c>
      <c r="G15" s="334"/>
      <c r="H15" s="322"/>
      <c r="I15" s="323">
        <f>IFERROR(VLOOKUP((C15),'$ LEGO'!A:D,4,0),0)</f>
        <v>0</v>
      </c>
      <c r="J15" s="324">
        <f>IF(OR(O15="DANNA ",O15="CAMILA "),'BT1'!Q29*1.07,IF(E15="Verona Cla",'BT1'!Q29*1.06,IF(E15="Verona Osc",'BT1'!Q29*1.08,IF(O15="KIOTO ",'BT1'!Q29*1.1,IF(OR(O15="ANDRES ",O15="GAVIOTA ",O15="COMANECCI ",O15="IGOR "),'BT1'!Q29*1.03,IF(LEFT(C15,3)="650",'BT1'!Q29*1.04,IF(LEFT(C15,3)="651",'BT1'!Q29*1.04,IF('BT1'!K29="NUEVO",'BT1'!Q29*1.04,'BT1'!Q29))))))))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+'BT1'!B30</f>
        <v>0</v>
      </c>
      <c r="D16" s="337">
        <f>+'BT1'!D30</f>
        <v>0</v>
      </c>
      <c r="E16" s="320"/>
      <c r="F16" s="321">
        <f>IFERROR(VLOOKUP(Tabla186[[#This Row],[COD INT TELA LEGO]],'$ LEGO'!A:E,5,0),0)</f>
        <v>0</v>
      </c>
      <c r="G16" s="334"/>
      <c r="H16" s="322"/>
      <c r="I16" s="323">
        <f>IFERROR(VLOOKUP((C16),'$ LEGO'!A:D,4,0),0)</f>
        <v>0</v>
      </c>
      <c r="J16" s="324">
        <f>IF(OR(O16="DANNA ",O16="CAMILA "),'BT1'!Q30*1.07,IF(E16="Verona Cla",'BT1'!Q30*1.06,IF(E16="Verona Osc",'BT1'!Q30*1.08,IF(O16="KIOTO ",'BT1'!Q30*1.1,IF(OR(O16="ANDRES ",O16="GAVIOTA ",O16="COMANECCI ",O16="IGOR "),'BT1'!Q30*1.03,IF(LEFT(C16,3)="650",'BT1'!Q30*1.04,IF(LEFT(C16,3)="651",'BT1'!Q30*1.04,IF('BT1'!K30="NUEVO",'BT1'!Q30*1.04,'BT1'!Q30))))))))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+'BT1'!B31</f>
        <v>0</v>
      </c>
      <c r="D17" s="337">
        <f>+'BT1'!D31</f>
        <v>0</v>
      </c>
      <c r="E17" s="320"/>
      <c r="F17" s="321">
        <f>IFERROR(VLOOKUP(Tabla186[[#This Row],[COD INT TELA LEGO]],'$ LEGO'!A:E,5,0),0)</f>
        <v>0</v>
      </c>
      <c r="G17" s="334"/>
      <c r="H17" s="322"/>
      <c r="I17" s="323">
        <f>IFERROR(VLOOKUP((C17),'$ LEGO'!A:D,4,0),0)</f>
        <v>0</v>
      </c>
      <c r="J17" s="324">
        <f>IF(OR(O17="DANNA ",O17="CAMILA "),'BT1'!Q31*1.07,IF(E17="Verona Cla",'BT1'!Q31*1.06,IF(E17="Verona Osc",'BT1'!Q31*1.08,IF(O17="KIOTO ",'BT1'!Q31*1.1,IF(OR(O17="ANDRES ",O17="GAVIOTA ",O17="COMANECCI ",O17="IGOR "),'BT1'!Q31*1.03,IF(LEFT(C17,3)="650",'BT1'!Q31*1.04,IF(LEFT(C17,3)="651",'BT1'!Q31*1.04,IF('BT1'!K31="NUEVO",'BT1'!Q31*1.04,'BT1'!Q31))))))))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+'BT1'!B32</f>
        <v>0</v>
      </c>
      <c r="D18" s="337">
        <f>+'BT1'!D32</f>
        <v>0</v>
      </c>
      <c r="E18" s="320"/>
      <c r="F18" s="321">
        <f>IFERROR(VLOOKUP(Tabla186[[#This Row],[COD INT TELA LEGO]],'$ LEGO'!A:E,5,0),0)</f>
        <v>0</v>
      </c>
      <c r="G18" s="334"/>
      <c r="H18" s="322"/>
      <c r="I18" s="323">
        <f>IFERROR(VLOOKUP((C18),'$ LEGO'!A:D,4,0),0)</f>
        <v>0</v>
      </c>
      <c r="J18" s="324">
        <f>IF(OR(O18="DANNA ",O18="CAMILA "),'BT1'!Q32*1.07,IF(E18="Verona Cla",'BT1'!Q32*1.06,IF(E18="Verona Osc",'BT1'!Q32*1.08,IF(O18="KIOTO ",'BT1'!Q32*1.1,IF(OR(O18="ANDRES ",O18="GAVIOTA ",O18="COMANECCI ",O18="IGOR "),'BT1'!Q32*1.03,IF(LEFT(C18,3)="650",'BT1'!Q32*1.04,IF(LEFT(C18,3)="651",'BT1'!Q32*1.04,IF('BT1'!K32="NUEVO",'BT1'!Q32*1.04,'BT1'!Q32))))))))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+'BT1'!B33</f>
        <v>0</v>
      </c>
      <c r="D19" s="337">
        <f>+'BT1'!D33</f>
        <v>0</v>
      </c>
      <c r="E19" s="320"/>
      <c r="F19" s="321">
        <f>IFERROR(VLOOKUP(Tabla186[[#This Row],[COD INT TELA LEGO]],'$ LEGO'!A:E,5,0),0)</f>
        <v>0</v>
      </c>
      <c r="G19" s="334"/>
      <c r="H19" s="322"/>
      <c r="I19" s="323">
        <f>IFERROR(VLOOKUP((C19),'$ LEGO'!A:D,4,0),0)</f>
        <v>0</v>
      </c>
      <c r="J19" s="324">
        <f>IF(OR(O19="DANNA ",O19="CAMILA "),'BT1'!Q33*1.07,IF(E19="Verona Cla",'BT1'!Q33*1.06,IF(E19="Verona Osc",'BT1'!Q33*1.08,IF(O19="KIOTO ",'BT1'!Q33*1.1,IF(OR(O19="ANDRES ",O19="GAVIOTA ",O19="COMANECCI ",O19="IGOR "),'BT1'!Q33*1.03,IF(LEFT(C19,3)="650",'BT1'!Q33*1.04,IF(LEFT(C19,3)="651",'BT1'!Q33*1.04,IF('BT1'!K33="NUEVO",'BT1'!Q33*1.04,'BT1'!Q33))))))))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+'BT1'!V24</f>
        <v>0</v>
      </c>
      <c r="D20" s="337">
        <f>+'BT1'!X24</f>
        <v>0</v>
      </c>
      <c r="E20" s="320"/>
      <c r="F20" s="321">
        <f>IFERROR(VLOOKUP(Tabla186[[#This Row],[COD INT TELA LEGO]],'$ LEGO'!A:E,5,0),0)</f>
        <v>0</v>
      </c>
      <c r="G20" s="334"/>
      <c r="H20" s="322"/>
      <c r="I20" s="323">
        <f>IFERROR(VLOOKUP((C20),'$ LEGO'!A:D,4,0),0)</f>
        <v>0</v>
      </c>
      <c r="J20" s="324">
        <f>IF(OR(O20="DANNA ",O20="CAMILA "),'BT1'!Q34*1.07,IF(E20="Verona Cla",'BT1'!Q34*1.06,IF(E20="Verona Osc",'BT1'!Q34*1.08,IF(O20="KIOTO ",'BT1'!Q34*1.1,IF(OR(O20="ANDRES ",O20="GAVIOTA ",O20="COMANECCI ",O20="IGOR "),'BT1'!Q34*1.03,IF(LEFT(C20,3)="650",'BT1'!Q34*1.04,IF(LEFT(C20,3)="651",'BT1'!Q34*1.04,IF('BT1'!K34="NUEVO",'BT1'!Q34*1.04,'BT1'!Q34))))))))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+'BT1'!V25</f>
        <v>0</v>
      </c>
      <c r="D21" s="337">
        <f>+'BT1'!X25</f>
        <v>0</v>
      </c>
      <c r="E21" s="320"/>
      <c r="F21" s="321">
        <f>IFERROR(VLOOKUP(Tabla186[[#This Row],[COD INT TELA LEGO]],'$ LEGO'!A:E,5,0),0)</f>
        <v>0</v>
      </c>
      <c r="G21" s="334"/>
      <c r="H21" s="322"/>
      <c r="I21" s="323">
        <f>IFERROR(VLOOKUP((C21),'$ LEGO'!A:D,4,0),0)</f>
        <v>0</v>
      </c>
      <c r="J21" s="324">
        <f>IF(OR(O21="DANNA ",O21="CAMILA "),'BT1'!Q35*1.07,IF(E21="Verona Cla",'BT1'!Q35*1.06,IF(E21="Verona Osc",'BT1'!Q35*1.08,IF(O21="KIOTO ",'BT1'!Q35*1.1,IF(OR(O21="ANDRES ",O21="GAVIOTA ",O21="COMANECCI ",O21="IGOR "),'BT1'!Q35*1.03,IF(LEFT(C21,3)="650",'BT1'!Q35*1.04,IF(LEFT(C21,3)="651",'BT1'!Q35*1.04,IF('BT1'!K35="NUEVO",'BT1'!Q35*1.04,'BT1'!Q35))))))))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+'BT1'!V26</f>
        <v>0</v>
      </c>
      <c r="D22" s="337">
        <f>+'BT1'!X26</f>
        <v>0</v>
      </c>
      <c r="E22" s="320"/>
      <c r="F22" s="321">
        <f>IFERROR(VLOOKUP(Tabla186[[#This Row],[COD INT TELA LEGO]],'$ LEGO'!A:E,5,0),0)</f>
        <v>0</v>
      </c>
      <c r="G22" s="334"/>
      <c r="H22" s="322"/>
      <c r="I22" s="323">
        <f>IFERROR(VLOOKUP((C22),'$ LEGO'!A:D,4,0),0)</f>
        <v>0</v>
      </c>
      <c r="J22" s="324">
        <f>IF(OR(O22="DANNA ",O22="CAMILA "),'BT1'!Q36*1.07,IF(E22="Verona Cla",'BT1'!Q36*1.06,IF(E22="Verona Osc",'BT1'!Q36*1.08,IF(O22="KIOTO ",'BT1'!Q36*1.1,IF(OR(O22="ANDRES ",O22="GAVIOTA ",O22="COMANECCI ",O22="IGOR "),'BT1'!Q36*1.03,IF(LEFT(C22,3)="650",'BT1'!Q36*1.04,IF(LEFT(C22,3)="651",'BT1'!Q36*1.04,IF('BT1'!K36="NUEVO",'BT1'!Q36*1.04,'BT1'!Q36))))))))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+'BT1'!V27</f>
        <v>0</v>
      </c>
      <c r="D23" s="337">
        <f>+'BT1'!X27</f>
        <v>0</v>
      </c>
      <c r="E23" s="320"/>
      <c r="F23" s="321">
        <f>IFERROR(VLOOKUP(Tabla186[[#This Row],[COD INT TELA LEGO]],'$ LEGO'!A:E,5,0),0)</f>
        <v>0</v>
      </c>
      <c r="G23" s="334"/>
      <c r="H23" s="322"/>
      <c r="I23" s="323">
        <f>IFERROR(VLOOKUP((C23),'$ LEGO'!A:D,4,0),0)</f>
        <v>0</v>
      </c>
      <c r="J23" s="324">
        <f>IF(OR(O23="DANNA ",O23="CAMILA "),'BT1'!Q37*1.07,IF(E23="Verona Cla",'BT1'!Q37*1.06,IF(E23="Verona Osc",'BT1'!Q37*1.08,IF(O23="KIOTO ",'BT1'!Q37*1.1,IF(OR(O23="ANDRES ",O23="GAVIOTA ",O23="COMANECCI ",O23="IGOR "),'BT1'!Q37*1.03,IF(LEFT(C23,3)="650",'BT1'!Q37*1.04,IF(LEFT(C23,3)="651",'BT1'!Q37*1.04,IF('BT1'!K37="NUEVO",'BT1'!Q37*1.04,'BT1'!Q37))))))))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+'BT1'!V28</f>
        <v>0</v>
      </c>
      <c r="D24" s="337">
        <f>+'BT1'!X28</f>
        <v>0</v>
      </c>
      <c r="E24" s="320"/>
      <c r="F24" s="321">
        <f>IFERROR(VLOOKUP(Tabla186[[#This Row],[COD INT TELA LEGO]],'$ LEGO'!A:E,5,0),0)</f>
        <v>0</v>
      </c>
      <c r="G24" s="334"/>
      <c r="H24" s="322"/>
      <c r="I24" s="323">
        <f>IFERROR(VLOOKUP((C24),'$ LEGO'!A:D,4,0),0)</f>
        <v>0</v>
      </c>
      <c r="J24" s="324">
        <f>IF(OR(O24="DANNA ",O24="CAMILA "),'BT1'!Q38*1.07,IF(E24="Verona Cla",'BT1'!Q38*1.06,IF(E24="Verona Osc",'BT1'!Q38*1.08,IF(O24="KIOTO ",'BT1'!Q38*1.1,IF(OR(O24="ANDRES ",O24="GAVIOTA ",O24="COMANECCI ",O24="IGOR "),'BT1'!Q38*1.03,IF(LEFT(C24,3)="650",'BT1'!Q38*1.04,IF(LEFT(C24,3)="651",'BT1'!Q38*1.04,IF('BT1'!K38="NUEVO",'BT1'!Q38*1.04,'BT1'!Q38))))))))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+'BT1'!V29</f>
        <v>0</v>
      </c>
      <c r="D25" s="337">
        <f>+'BT1'!X29</f>
        <v>0</v>
      </c>
      <c r="E25" s="320"/>
      <c r="F25" s="321">
        <f>IFERROR(VLOOKUP(Tabla186[[#This Row],[COD INT TELA LEGO]],'$ LEGO'!A:E,5,0),0)</f>
        <v>0</v>
      </c>
      <c r="G25" s="334"/>
      <c r="H25" s="322"/>
      <c r="I25" s="323">
        <f>IFERROR(VLOOKUP((C25),'$ LEGO'!A:D,4,0),0)</f>
        <v>0</v>
      </c>
      <c r="J25" s="324">
        <f>IF(OR(O25="DANNA ",O25="CAMILA "),'BT1'!Q39*1.07,IF(E25="Verona Cla",'BT1'!Q39*1.06,IF(E25="Verona Osc",'BT1'!Q39*1.08,IF(O25="KIOTO ",'BT1'!Q39*1.1,IF(OR(O25="ANDRES ",O25="GAVIOTA ",O25="COMANECCI ",O25="IGOR "),'BT1'!Q39*1.03,IF(LEFT(C25,3)="650",'BT1'!Q39*1.04,IF(LEFT(C25,3)="651",'BT1'!Q39*1.04,IF('BT1'!K39="NUEVO",'BT1'!Q39*1.04,'BT1'!Q39))))))))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+'BT1'!V30</f>
        <v>0</v>
      </c>
      <c r="D26" s="337">
        <f>+'BT1'!X30</f>
        <v>0</v>
      </c>
      <c r="E26" s="320"/>
      <c r="F26" s="321">
        <f>IFERROR(VLOOKUP(Tabla186[[#This Row],[COD INT TELA LEGO]],'$ LEGO'!A:E,5,0),0)</f>
        <v>0</v>
      </c>
      <c r="G26" s="334"/>
      <c r="H26" s="322"/>
      <c r="I26" s="323">
        <f>IFERROR(VLOOKUP((C26),'$ LEGO'!A:D,4,0),0)</f>
        <v>0</v>
      </c>
      <c r="J26" s="324">
        <f>IF(OR(O26="DANNA ",O26="CAMILA "),'BT1'!Q40*1.07,IF(E26="Verona Cla",'BT1'!Q40*1.06,IF(E26="Verona Osc",'BT1'!Q40*1.08,IF(O26="KIOTO ",'BT1'!Q40*1.1,IF(OR(O26="ANDRES ",O26="GAVIOTA ",O26="COMANECCI ",O26="IGOR "),'BT1'!Q40*1.03,IF(LEFT(C26,3)="650",'BT1'!Q40*1.04,IF(LEFT(C26,3)="651",'BT1'!Q40*1.04,IF('BT1'!K40="NUEVO",'BT1'!Q40*1.04,'BT1'!Q40))))))))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+'BT1'!V31</f>
        <v>0</v>
      </c>
      <c r="D27" s="337">
        <f>+'BT1'!X31</f>
        <v>0</v>
      </c>
      <c r="E27" s="320"/>
      <c r="F27" s="321">
        <f>IFERROR(VLOOKUP(Tabla186[[#This Row],[COD INT TELA LEGO]],'$ LEGO'!A:E,5,0),0)</f>
        <v>0</v>
      </c>
      <c r="G27" s="334"/>
      <c r="H27" s="322"/>
      <c r="I27" s="323">
        <f>IFERROR(VLOOKUP((C27),'$ LEGO'!A:D,4,0),0)</f>
        <v>0</v>
      </c>
      <c r="J27" s="324">
        <f>IF(OR(O27="DANNA ",O27="CAMILA "),'BT1'!Q41*1.07,IF(E27="Verona Cla",'BT1'!Q41*1.06,IF(E27="Verona Osc",'BT1'!Q41*1.08,IF(O27="KIOTO ",'BT1'!Q41*1.1,IF(OR(O27="ANDRES ",O27="GAVIOTA ",O27="COMANECCI ",O27="IGOR "),'BT1'!Q41*1.03,IF(LEFT(C27,3)="650",'BT1'!Q41*1.04,IF(LEFT(C27,3)="651",'BT1'!Q41*1.04,IF('BT1'!K41="NUEVO",'BT1'!Q41*1.04,'BT1'!Q41))))))))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+'BT1'!V32</f>
        <v>0</v>
      </c>
      <c r="D28" s="337">
        <f>+'BT1'!X32</f>
        <v>0</v>
      </c>
      <c r="E28" s="320"/>
      <c r="F28" s="321">
        <f>IFERROR(VLOOKUP(Tabla186[[#This Row],[COD INT TELA LEGO]],'$ LEGO'!A:E,5,0),0)</f>
        <v>0</v>
      </c>
      <c r="G28" s="334"/>
      <c r="H28" s="322"/>
      <c r="I28" s="323">
        <f>IFERROR(VLOOKUP((C28),'$ LEGO'!A:D,4,0),0)</f>
        <v>0</v>
      </c>
      <c r="J28" s="324">
        <f>IF(OR(O28="DANNA ",O28="CAMILA "),'BT1'!Q42*1.07,IF(E28="Verona Cla",'BT1'!Q42*1.06,IF(E28="Verona Osc",'BT1'!Q42*1.08,IF(O28="KIOTO ",'BT1'!Q42*1.1,IF(OR(O28="ANDRES ",O28="GAVIOTA ",O28="COMANECCI ",O28="IGOR "),'BT1'!Q42*1.03,IF(LEFT(C28,3)="650",'BT1'!Q42*1.04,IF(LEFT(C28,3)="651",'BT1'!Q42*1.04,IF('BT1'!K42="NUEVO",'BT1'!Q42*1.04,'BT1'!Q42))))))))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+'BT1'!V33</f>
        <v>0</v>
      </c>
      <c r="D29" s="483">
        <f>+'BT1'!X33</f>
        <v>0</v>
      </c>
      <c r="E29" s="484"/>
      <c r="F29" s="485">
        <f>IFERROR(VLOOKUP(Tabla186[[#This Row],[COD INT TELA LEGO]],'$ LEGO'!A:E,5,0),0)</f>
        <v>0</v>
      </c>
      <c r="G29" s="486"/>
      <c r="H29" s="487"/>
      <c r="I29" s="488">
        <f>IFERROR(VLOOKUP((C29),'$ LEGO'!A:D,4,0),0)</f>
        <v>0</v>
      </c>
      <c r="J29" s="489">
        <f>IF(OR(O29="DANNA ",O29="CAMILA "),'BT1'!Q43*1.07,IF(E29="Verona Cla",'BT1'!Q43*1.06,IF(E29="Verona Osc",'BT1'!Q43*1.08,IF(O29="KIOTO ",'BT1'!Q43*1.1,IF(OR(O29="ANDRES ",O29="GAVIOTA ",O29="COMANECCI ",O29="IGOR "),'BT1'!Q43*1.03,IF(LEFT(C29,3)="650",'BT1'!Q43*1.04,IF(LEFT(C29,3)="651",'BT1'!Q43*1.04,IF('BT1'!K43="NUEVO",'BT1'!Q43*1.04,'BT1'!Q43))))))))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111</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c r="F128" s="893"/>
      <c r="G128" s="426"/>
      <c r="H128" s="427"/>
      <c r="I128" s="428" t="e">
        <f>+L128/J128</f>
        <v>#DIV/0!</v>
      </c>
      <c r="J128" s="896">
        <f>IF(E128="PULPO",1378,IF(E128="SUBLIMADORA",4081,0))</f>
        <v>0</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0.5891016200294551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558</v>
      </c>
      <c r="H137" s="442"/>
      <c r="I137" s="442">
        <f>SUM(I132:I136)</f>
        <v>0.25</v>
      </c>
      <c r="J137" s="912">
        <f>+G137</f>
        <v>558</v>
      </c>
      <c r="K137" s="913"/>
      <c r="L137" s="429">
        <f>+J137*I137</f>
        <v>139.5</v>
      </c>
      <c r="M137" s="421">
        <f t="shared" si="33"/>
        <v>0.4108983799705449</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339.5</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339.5</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359.87</v>
      </c>
      <c r="M142" s="454"/>
      <c r="N142" s="454"/>
      <c r="P142" s="404"/>
    </row>
    <row r="143" spans="1:26" ht="27.75" customHeight="1" thickBot="1">
      <c r="A143" s="461"/>
      <c r="B143" s="462"/>
      <c r="C143" s="951" t="s">
        <v>3270</v>
      </c>
      <c r="D143" s="951"/>
      <c r="E143" s="951"/>
      <c r="F143" s="951"/>
      <c r="G143" s="951"/>
      <c r="H143" s="951"/>
      <c r="I143" s="951"/>
      <c r="J143" s="951"/>
      <c r="K143" s="952"/>
      <c r="L143" s="463">
        <f>+'BT1'!AD1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O147:O150"/>
    <mergeCell ref="P147:P150"/>
    <mergeCell ref="Q147:Q150"/>
    <mergeCell ref="R147:R150"/>
    <mergeCell ref="D148:E148"/>
    <mergeCell ref="D149:E149"/>
    <mergeCell ref="D150:E150"/>
    <mergeCell ref="B141:K141"/>
    <mergeCell ref="B142:K142"/>
    <mergeCell ref="C143:K143"/>
    <mergeCell ref="A146:A150"/>
    <mergeCell ref="D146:E146"/>
    <mergeCell ref="C147:C150"/>
    <mergeCell ref="D147:E147"/>
    <mergeCell ref="F147:F150"/>
    <mergeCell ref="G147:G150"/>
    <mergeCell ref="J147:J150"/>
    <mergeCell ref="J137:K137"/>
    <mergeCell ref="E138:F138"/>
    <mergeCell ref="J138:K138"/>
    <mergeCell ref="C139:K139"/>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W128:X128"/>
    <mergeCell ref="J129:K129"/>
    <mergeCell ref="W129:X129"/>
    <mergeCell ref="T125:Z125"/>
    <mergeCell ref="J126:K126"/>
    <mergeCell ref="P126:S126"/>
    <mergeCell ref="W126:X126"/>
    <mergeCell ref="E127:F127"/>
    <mergeCell ref="J127:K127"/>
    <mergeCell ref="P127:Q127"/>
    <mergeCell ref="R127:S127"/>
    <mergeCell ref="W127:X127"/>
    <mergeCell ref="A10:A29"/>
    <mergeCell ref="A30:A44"/>
    <mergeCell ref="A45:A80"/>
    <mergeCell ref="A82:A122"/>
    <mergeCell ref="C123:K123"/>
    <mergeCell ref="A124:A138"/>
    <mergeCell ref="C125:D125"/>
    <mergeCell ref="E125:F125"/>
    <mergeCell ref="J125:K125"/>
    <mergeCell ref="E128:F128"/>
    <mergeCell ref="E130:F130"/>
    <mergeCell ref="J130:K130"/>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5:B5"/>
    <mergeCell ref="F5:G5"/>
    <mergeCell ref="H5:I5"/>
    <mergeCell ref="J5:K5"/>
    <mergeCell ref="L5:M5"/>
    <mergeCell ref="A6:C6"/>
    <mergeCell ref="D6:E6"/>
    <mergeCell ref="F6:G6"/>
    <mergeCell ref="H6:I6"/>
    <mergeCell ref="J6:K6"/>
    <mergeCell ref="O3:P3"/>
    <mergeCell ref="A4:C4"/>
    <mergeCell ref="D4:E4"/>
    <mergeCell ref="F4:G4"/>
    <mergeCell ref="H4:I4"/>
    <mergeCell ref="J4:K4"/>
    <mergeCell ref="L4:M4"/>
    <mergeCell ref="A3:C3"/>
    <mergeCell ref="D3:E3"/>
    <mergeCell ref="F3:G3"/>
    <mergeCell ref="H3:I3"/>
    <mergeCell ref="J3:K3"/>
    <mergeCell ref="L3:M3"/>
    <mergeCell ref="A1:M1"/>
    <mergeCell ref="O1:S1"/>
    <mergeCell ref="A2:C2"/>
    <mergeCell ref="D2:E2"/>
    <mergeCell ref="F2:G2"/>
    <mergeCell ref="H2:I2"/>
    <mergeCell ref="J2:K2"/>
    <mergeCell ref="L2:M2"/>
    <mergeCell ref="N2:S2"/>
  </mergeCells>
  <phoneticPr fontId="15" type="noConversion"/>
  <conditionalFormatting sqref="C47:C80">
    <cfRule type="duplicateValues" dxfId="1413" priority="5"/>
  </conditionalFormatting>
  <conditionalFormatting sqref="C94">
    <cfRule type="duplicateValues" dxfId="1412" priority="4"/>
  </conditionalFormatting>
  <conditionalFormatting sqref="D46:D79">
    <cfRule type="expression" dxfId="1411" priority="3">
      <formula>ISNUMBER(SEARCH("R",$D$2,1))</formula>
    </cfRule>
  </conditionalFormatting>
  <conditionalFormatting sqref="D83:D122">
    <cfRule type="expression" dxfId="141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2B86CFFD-238D-4F95-9606-C6BA2F2884BB}">
          <x14:formula1>
            <xm:f>'$ LEGO'!$A$101:$A$189</xm:f>
          </x14:formula1>
          <xm:sqref>E10</xm:sqref>
        </x14:dataValidation>
        <x14:dataValidation type="list" allowBlank="1" showInputMessage="1" showErrorMessage="1" xr:uid="{7AED60B2-F06D-4FAD-A906-7D39227C77E2}">
          <x14:formula1>
            <xm:f>'LD FC'!$AS$2:$AS$11</xm:f>
          </x14:formula1>
          <xm:sqref>H10:H29</xm:sqref>
        </x14:dataValidation>
        <x14:dataValidation type="list" allowBlank="1" showInputMessage="1" showErrorMessage="1" xr:uid="{D489BE7B-5CB1-414E-8BD3-B405B6AF41F7}">
          <x14:formula1>
            <xm:f>'LD FC'!$CG$2:$CG$27</xm:f>
          </x14:formula1>
          <xm:sqref>E138:F138</xm:sqref>
        </x14:dataValidation>
        <x14:dataValidation type="list" allowBlank="1" showInputMessage="1" showErrorMessage="1" xr:uid="{DD43A230-376B-4500-9E76-F9D45138A77F}">
          <x14:formula1>
            <xm:f>'LD FC'!$AA$2:$AA$8</xm:f>
          </x14:formula1>
          <xm:sqref>D8:E8</xm:sqref>
        </x14:dataValidation>
        <x14:dataValidation type="list" allowBlank="1" showInputMessage="1" showErrorMessage="1" xr:uid="{BD012EC4-912A-436A-BF51-421860629927}">
          <x14:formula1>
            <xm:f>'LD FC'!$AE$2:$AE$6</xm:f>
          </x14:formula1>
          <xm:sqref>G147:G150 G154:G157 G161:G164 G168:G171 G175:G178 G182:G185 G189:G192 G196:G199 G203:G206 G210:G213 G217:G220 G224:G227 G231:G234 G238:G241 G245:G248</xm:sqref>
        </x14:dataValidation>
        <x14:dataValidation type="list" allowBlank="1" showInputMessage="1" showErrorMessage="1" xr:uid="{DD5426C4-5C9A-4651-BD85-BBA671EF7FE3}">
          <x14:formula1>
            <xm:f>'LD FC'!$AC$2:$AC$5</xm:f>
          </x14:formula1>
          <xm:sqref>E127:F128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F9FF-B5D5-4E0C-8E87-A065BD134C87}">
  <sheetPr codeName="Hoja6">
    <tabColor theme="9" tint="0.79998168889431442"/>
  </sheetPr>
  <dimension ref="A1:BZ156"/>
  <sheetViews>
    <sheetView showGridLines="0" topLeftCell="A65" zoomScale="115" zoomScaleNormal="115" zoomScaleSheetLayoutView="115" workbookViewId="0">
      <selection activeCell="R72" sqref="R72:W72"/>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+'BT1'!AI1</f>
        <v>0</v>
      </c>
      <c r="AH2" s="1201"/>
      <c r="AI2" s="1006" t="s">
        <v>2466</v>
      </c>
      <c r="AJ2" s="1007"/>
      <c r="AK2" s="1191">
        <f>+'BT1'!AN1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'BT1'!W1</f>
        <v>0</v>
      </c>
      <c r="G4" s="1041"/>
      <c r="H4" s="1041"/>
      <c r="I4" s="1022" t="s">
        <v>1220</v>
      </c>
      <c r="J4" s="1022"/>
      <c r="K4" s="1022"/>
      <c r="L4" s="1023"/>
      <c r="M4" s="1041">
        <f>+'BT1'!X2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+'BT1'!S1</f>
        <v>0</v>
      </c>
      <c r="G5" s="1041"/>
      <c r="H5" s="1041"/>
      <c r="I5" s="1022" t="s">
        <v>2471</v>
      </c>
      <c r="J5" s="1022"/>
      <c r="K5" s="1022"/>
      <c r="L5" s="1023"/>
      <c r="M5" s="976"/>
      <c r="N5" s="968"/>
      <c r="O5" s="1010" t="s">
        <v>1254</v>
      </c>
      <c r="P5" s="1011"/>
      <c r="Q5" s="1011"/>
      <c r="R5" s="119">
        <f>+'BT1'!Y3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+'BT1'!AC5</f>
        <v>0</v>
      </c>
      <c r="G7" s="1202"/>
      <c r="H7" s="1202"/>
      <c r="I7" s="1008" t="s">
        <v>2474</v>
      </c>
      <c r="J7" s="1009"/>
      <c r="K7" s="1009"/>
      <c r="L7" s="1009"/>
      <c r="M7" s="976">
        <f>+'BT1'!AD2</f>
        <v>0</v>
      </c>
      <c r="N7" s="968"/>
      <c r="O7" s="1010" t="s">
        <v>2422</v>
      </c>
      <c r="P7" s="1011"/>
      <c r="Q7" s="1011"/>
      <c r="R7" s="112">
        <f>+'BT1'!AD3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+'BT1'!AH5</f>
        <v>0</v>
      </c>
      <c r="G8" s="1202"/>
      <c r="H8" s="1202"/>
      <c r="I8" s="1008" t="s">
        <v>2476</v>
      </c>
      <c r="J8" s="1009"/>
      <c r="K8" s="1009"/>
      <c r="L8" s="1009"/>
      <c r="M8" s="976">
        <f>+'BT1'!AI2</f>
        <v>0</v>
      </c>
      <c r="N8" s="968"/>
      <c r="O8" s="1010" t="s">
        <v>2422</v>
      </c>
      <c r="P8" s="1011"/>
      <c r="Q8" s="1011"/>
      <c r="R8" s="112">
        <f>+'BT1'!AI3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+'BT1'!AM5</f>
        <v>0</v>
      </c>
      <c r="G9" s="1204"/>
      <c r="H9" s="1204"/>
      <c r="I9" s="1008" t="s">
        <v>2478</v>
      </c>
      <c r="J9" s="1009"/>
      <c r="K9" s="1009"/>
      <c r="L9" s="1009"/>
      <c r="M9" s="976">
        <f>+'BT1'!AN2</f>
        <v>0</v>
      </c>
      <c r="N9" s="968"/>
      <c r="O9" s="1010" t="s">
        <v>2422</v>
      </c>
      <c r="P9" s="1011"/>
      <c r="Q9" s="1011"/>
      <c r="R9" s="112">
        <f>+'BT1'!AN3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+'BT1'!B24</f>
        <v>0</v>
      </c>
      <c r="E13" s="1160"/>
      <c r="F13" s="1161"/>
      <c r="G13" s="1170">
        <f>+'BT1'!D24</f>
        <v>0</v>
      </c>
      <c r="H13" s="1160"/>
      <c r="I13" s="1160"/>
      <c r="J13" s="1160"/>
      <c r="K13" s="1160"/>
      <c r="L13" s="1160"/>
      <c r="M13" s="1160"/>
      <c r="N13" s="1160"/>
      <c r="O13" s="1160"/>
      <c r="P13" s="1160"/>
      <c r="Q13" s="1161"/>
      <c r="R13" s="1177">
        <f>+'BT1'!K24</f>
        <v>0</v>
      </c>
      <c r="S13" s="975"/>
      <c r="T13" s="975"/>
      <c r="U13" s="1176">
        <f>+'BT1'!M24</f>
        <v>0</v>
      </c>
      <c r="V13" s="1163"/>
      <c r="W13" s="1164">
        <f>IFERROR(VLOOKUP(AP13&amp;AQ13,'$ LEGO'!A:E,5,0),0)</f>
        <v>0</v>
      </c>
      <c r="X13" s="1165"/>
      <c r="Y13" s="1166"/>
      <c r="Z13" s="1167"/>
      <c r="AA13" s="1168"/>
      <c r="AB13" s="1169"/>
      <c r="AC13" s="967" t="str">
        <f>IFERROR(VLOOKUP((D13),'$ LEGO'!A:D,4,0),"")</f>
        <v/>
      </c>
      <c r="AD13" s="968"/>
      <c r="AE13" s="1171">
        <f>IFERROR(+'BT1'!Q24*VLOOKUP(AP13,'$ LEGO'!$F$199:$G$1227,2,0),'BT1'!Q24)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28"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+'BT1'!AS24</f>
        <v>0</v>
      </c>
      <c r="AX13" s="176">
        <f>+'BT1'!S24</f>
        <v>0</v>
      </c>
      <c r="AY13" s="1" t="s">
        <v>1217</v>
      </c>
      <c r="AZ13" s="46" t="s">
        <v>2501</v>
      </c>
      <c r="BA13" s="46">
        <f t="shared" ref="BA13:BA46" si="2">IF(AE13&gt;0,LEFT(D13,7),0)</f>
        <v>0</v>
      </c>
      <c r="BB13" s="47"/>
      <c r="BC13" s="120">
        <f t="shared" ref="BC13:BC25"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66" si="4">IF(AJ14&gt;0,1,0)</f>
        <v>0</v>
      </c>
      <c r="C14" s="214">
        <v>2</v>
      </c>
      <c r="D14" s="1159">
        <f>+'BT1'!B25</f>
        <v>0</v>
      </c>
      <c r="E14" s="1160"/>
      <c r="F14" s="1161"/>
      <c r="G14" s="1170">
        <f>+'BT1'!D25</f>
        <v>0</v>
      </c>
      <c r="H14" s="1160"/>
      <c r="I14" s="1160"/>
      <c r="J14" s="1160"/>
      <c r="K14" s="1160"/>
      <c r="L14" s="1160"/>
      <c r="M14" s="1160"/>
      <c r="N14" s="1160"/>
      <c r="O14" s="1160"/>
      <c r="P14" s="1160"/>
      <c r="Q14" s="1161"/>
      <c r="R14" s="1177">
        <f>+'BT1'!K25</f>
        <v>0</v>
      </c>
      <c r="S14" s="975"/>
      <c r="T14" s="975"/>
      <c r="U14" s="1176">
        <f>+'BT1'!M25</f>
        <v>0</v>
      </c>
      <c r="V14" s="1163"/>
      <c r="W14" s="1164">
        <f>IFERROR(VLOOKUP(AP14&amp;AQ14,'$ LEGO'!A:E,5,0),0)</f>
        <v>0</v>
      </c>
      <c r="X14" s="1165"/>
      <c r="Y14" s="1166"/>
      <c r="Z14" s="1167"/>
      <c r="AA14" s="1168"/>
      <c r="AB14" s="1169"/>
      <c r="AC14" s="967" t="str">
        <f>IFERROR(VLOOKUP((D14),'$ LEGO'!A:D,4,0),"")</f>
        <v/>
      </c>
      <c r="AD14" s="968"/>
      <c r="AE14" s="1171">
        <f>IFERROR(+'BT1'!Q25*VLOOKUP(AP14,'$ LEGO'!$F$199:$G$1227,2,0),'BT1'!Q25)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6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+'BT1'!AS25</f>
        <v>0</v>
      </c>
      <c r="AX14" s="176">
        <f>+'BT1'!S25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+'BT1'!B26</f>
        <v>0</v>
      </c>
      <c r="E15" s="1160"/>
      <c r="F15" s="1161"/>
      <c r="G15" s="1170">
        <f>+'BT1'!D26</f>
        <v>0</v>
      </c>
      <c r="H15" s="1160"/>
      <c r="I15" s="1160"/>
      <c r="J15" s="1160"/>
      <c r="K15" s="1160"/>
      <c r="L15" s="1160"/>
      <c r="M15" s="1160"/>
      <c r="N15" s="1160"/>
      <c r="O15" s="1160"/>
      <c r="P15" s="1160"/>
      <c r="Q15" s="1161"/>
      <c r="R15" s="1177">
        <f>+'BT1'!K26</f>
        <v>0</v>
      </c>
      <c r="S15" s="975"/>
      <c r="T15" s="975"/>
      <c r="U15" s="1176">
        <f>+'BT1'!M26</f>
        <v>0</v>
      </c>
      <c r="V15" s="1163"/>
      <c r="W15" s="1164">
        <f>IFERROR(VLOOKUP(AP15&amp;AQ15,'$ LEGO'!A:E,5,0),0)</f>
        <v>0</v>
      </c>
      <c r="X15" s="1165"/>
      <c r="Y15" s="1166"/>
      <c r="Z15" s="1167"/>
      <c r="AA15" s="1168"/>
      <c r="AB15" s="1169"/>
      <c r="AC15" s="967" t="str">
        <f>IFERROR(VLOOKUP((D15),'$ LEGO'!A:D,4,0),"")</f>
        <v/>
      </c>
      <c r="AD15" s="968"/>
      <c r="AE15" s="1171">
        <f>IFERROR(+'BT1'!Q26*VLOOKUP(AP15,'$ LEGO'!$F$199:$G$1227,2,0),'BT1'!Q26)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+'BT1'!AS26</f>
        <v>0</v>
      </c>
      <c r="AX15" s="176">
        <f>+'BT1'!S26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+'BT1'!B27</f>
        <v>0</v>
      </c>
      <c r="E16" s="1160"/>
      <c r="F16" s="1161"/>
      <c r="G16" s="1170">
        <f>+'BT1'!D27</f>
        <v>0</v>
      </c>
      <c r="H16" s="1160"/>
      <c r="I16" s="1160"/>
      <c r="J16" s="1160"/>
      <c r="K16" s="1160"/>
      <c r="L16" s="1160"/>
      <c r="M16" s="1160"/>
      <c r="N16" s="1160"/>
      <c r="O16" s="1160"/>
      <c r="P16" s="1160"/>
      <c r="Q16" s="1161"/>
      <c r="R16" s="1177">
        <f>+'BT1'!K27</f>
        <v>0</v>
      </c>
      <c r="S16" s="975"/>
      <c r="T16" s="975"/>
      <c r="U16" s="1176">
        <f>+'BT1'!M27</f>
        <v>0</v>
      </c>
      <c r="V16" s="1163"/>
      <c r="W16" s="1164">
        <f>IFERROR(VLOOKUP(AP16&amp;AQ16,'$ LEGO'!A:E,5,0),0)</f>
        <v>0</v>
      </c>
      <c r="X16" s="1165"/>
      <c r="Y16" s="1166"/>
      <c r="Z16" s="1167"/>
      <c r="AA16" s="1168"/>
      <c r="AB16" s="1169"/>
      <c r="AC16" s="967" t="str">
        <f>IFERROR(VLOOKUP((D16),'$ LEGO'!A:D,4,0),"")</f>
        <v/>
      </c>
      <c r="AD16" s="968"/>
      <c r="AE16" s="1171">
        <f>IFERROR(+'BT1'!Q27*VLOOKUP(AP16,'$ LEGO'!$F$199:$G$1227,2,0),'BT1'!Q27)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+'BT1'!AS27</f>
        <v>0</v>
      </c>
      <c r="AX16" s="176">
        <f>+'BT1'!S27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+'BT1'!B28</f>
        <v>0</v>
      </c>
      <c r="E17" s="1160"/>
      <c r="F17" s="1161"/>
      <c r="G17" s="1170">
        <f>+'BT1'!D28</f>
        <v>0</v>
      </c>
      <c r="H17" s="1160"/>
      <c r="I17" s="1160"/>
      <c r="J17" s="1160"/>
      <c r="K17" s="1160"/>
      <c r="L17" s="1160"/>
      <c r="M17" s="1160"/>
      <c r="N17" s="1160"/>
      <c r="O17" s="1160"/>
      <c r="P17" s="1160"/>
      <c r="Q17" s="1161"/>
      <c r="R17" s="1177">
        <f>+'BT1'!K28</f>
        <v>0</v>
      </c>
      <c r="S17" s="975"/>
      <c r="T17" s="975"/>
      <c r="U17" s="1176">
        <f>+'BT1'!M28</f>
        <v>0</v>
      </c>
      <c r="V17" s="1163"/>
      <c r="W17" s="1164">
        <f>IFERROR(VLOOKUP(AP17&amp;AQ17,'$ LEGO'!A:E,5,0),0)</f>
        <v>0</v>
      </c>
      <c r="X17" s="1165"/>
      <c r="Y17" s="1166"/>
      <c r="Z17" s="1167"/>
      <c r="AA17" s="1168"/>
      <c r="AB17" s="1169"/>
      <c r="AC17" s="967" t="str">
        <f>IFERROR(VLOOKUP((D17),'$ LEGO'!A:D,4,0),"")</f>
        <v/>
      </c>
      <c r="AD17" s="968"/>
      <c r="AE17" s="1171">
        <f>IFERROR(+'BT1'!Q28*VLOOKUP(AP17,'$ LEGO'!$F$199:$G$1227,2,0),'BT1'!Q28)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+'BT1'!AS28</f>
        <v>0</v>
      </c>
      <c r="AX17" s="176">
        <f>+'BT1'!S28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+'BT1'!B29</f>
        <v>0</v>
      </c>
      <c r="E18" s="1160"/>
      <c r="F18" s="1161"/>
      <c r="G18" s="1170">
        <f>+'BT1'!D29</f>
        <v>0</v>
      </c>
      <c r="H18" s="1160"/>
      <c r="I18" s="1160"/>
      <c r="J18" s="1160"/>
      <c r="K18" s="1160"/>
      <c r="L18" s="1160"/>
      <c r="M18" s="1160"/>
      <c r="N18" s="1160"/>
      <c r="O18" s="1160"/>
      <c r="P18" s="1160"/>
      <c r="Q18" s="1161"/>
      <c r="R18" s="1177">
        <f>+'BT1'!K29</f>
        <v>0</v>
      </c>
      <c r="S18" s="975"/>
      <c r="T18" s="975"/>
      <c r="U18" s="1176">
        <f>+'BT1'!M29</f>
        <v>0</v>
      </c>
      <c r="V18" s="1163"/>
      <c r="W18" s="1164">
        <f>IFERROR(VLOOKUP(AP18&amp;AQ18,'$ LEGO'!A:E,5,0),0)</f>
        <v>0</v>
      </c>
      <c r="X18" s="1165"/>
      <c r="Y18" s="1166"/>
      <c r="Z18" s="1167"/>
      <c r="AA18" s="1168"/>
      <c r="AB18" s="1169"/>
      <c r="AC18" s="967" t="str">
        <f>IFERROR(VLOOKUP((D18),'$ LEGO'!A:D,4,0),"")</f>
        <v/>
      </c>
      <c r="AD18" s="968"/>
      <c r="AE18" s="1171">
        <f>IFERROR(+'BT1'!Q29*VLOOKUP(AP18,'$ LEGO'!$F$199:$G$1227,2,0),'BT1'!Q29)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+'BT1'!AS29</f>
        <v>0</v>
      </c>
      <c r="AX18" s="176">
        <f>+'BT1'!S29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+'BT1'!B30</f>
        <v>0</v>
      </c>
      <c r="E19" s="1160"/>
      <c r="F19" s="1161"/>
      <c r="G19" s="1170">
        <f>+'BT1'!D30</f>
        <v>0</v>
      </c>
      <c r="H19" s="1160"/>
      <c r="I19" s="1160"/>
      <c r="J19" s="1160"/>
      <c r="K19" s="1160"/>
      <c r="L19" s="1160"/>
      <c r="M19" s="1160"/>
      <c r="N19" s="1160"/>
      <c r="O19" s="1160"/>
      <c r="P19" s="1160"/>
      <c r="Q19" s="1161"/>
      <c r="R19" s="1177">
        <f>+'BT1'!K30</f>
        <v>0</v>
      </c>
      <c r="S19" s="975"/>
      <c r="T19" s="975"/>
      <c r="U19" s="1176">
        <f>+'BT1'!M30</f>
        <v>0</v>
      </c>
      <c r="V19" s="1163"/>
      <c r="W19" s="1164">
        <f>IFERROR(VLOOKUP(AP19&amp;AQ19,'$ LEGO'!A:E,5,0),0)</f>
        <v>0</v>
      </c>
      <c r="X19" s="1165"/>
      <c r="Y19" s="1166"/>
      <c r="Z19" s="1167"/>
      <c r="AA19" s="1168"/>
      <c r="AB19" s="1169"/>
      <c r="AC19" s="967" t="str">
        <f>IFERROR(VLOOKUP((D19),'$ LEGO'!A:D,4,0),"")</f>
        <v/>
      </c>
      <c r="AD19" s="968"/>
      <c r="AE19" s="1171">
        <f>IFERROR(+'BT1'!Q30*VLOOKUP(AP19,'$ LEGO'!$F$199:$G$1227,2,0),'BT1'!Q30)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+'BT1'!AS30</f>
        <v>0</v>
      </c>
      <c r="AX19" s="176">
        <f>+'BT1'!S30</f>
        <v>0</v>
      </c>
      <c r="AY19" s="1" t="s">
        <v>1217</v>
      </c>
      <c r="AZ19" s="46" t="s">
        <v>2501</v>
      </c>
      <c r="BA19" s="46">
        <f t="shared" si="2"/>
        <v>0</v>
      </c>
      <c r="BB19" s="47"/>
      <c r="BC19" s="120">
        <f t="shared" si="3"/>
        <v>0</v>
      </c>
    </row>
    <row r="20" spans="2:78" ht="15.75" thickBot="1">
      <c r="B20" s="66">
        <f t="shared" si="4"/>
        <v>0</v>
      </c>
      <c r="C20" s="214">
        <v>8</v>
      </c>
      <c r="D20" s="1159">
        <f>+'BT1'!B31</f>
        <v>0</v>
      </c>
      <c r="E20" s="1160"/>
      <c r="F20" s="1161"/>
      <c r="G20" s="1170">
        <f>+'BT1'!D31</f>
        <v>0</v>
      </c>
      <c r="H20" s="1160"/>
      <c r="I20" s="1160"/>
      <c r="J20" s="1160"/>
      <c r="K20" s="1160"/>
      <c r="L20" s="1160"/>
      <c r="M20" s="1160"/>
      <c r="N20" s="1160"/>
      <c r="O20" s="1160"/>
      <c r="P20" s="1160"/>
      <c r="Q20" s="1161"/>
      <c r="R20" s="1177">
        <f>+'BT1'!K31</f>
        <v>0</v>
      </c>
      <c r="S20" s="975"/>
      <c r="T20" s="975"/>
      <c r="U20" s="1176">
        <f>+'BT1'!M31</f>
        <v>0</v>
      </c>
      <c r="V20" s="1163"/>
      <c r="W20" s="1164">
        <f>IFERROR(VLOOKUP(AP20&amp;AQ20,'$ LEGO'!A:E,5,0),0)</f>
        <v>0</v>
      </c>
      <c r="X20" s="1165"/>
      <c r="Y20" s="1166"/>
      <c r="Z20" s="1167"/>
      <c r="AA20" s="1168"/>
      <c r="AB20" s="1169"/>
      <c r="AC20" s="967" t="str">
        <f>IFERROR(VLOOKUP((D20),'$ LEGO'!A:D,4,0),"")</f>
        <v/>
      </c>
      <c r="AD20" s="968"/>
      <c r="AE20" s="1171">
        <f>IFERROR(+'BT1'!Q31*VLOOKUP(AP20,'$ LEGO'!$F$199:$G$1227,2,0),'BT1'!Q31)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+'BT1'!AS31</f>
        <v>0</v>
      </c>
      <c r="AX20" s="176">
        <f>+'BT1'!S31</f>
        <v>0</v>
      </c>
      <c r="AY20" s="1" t="s">
        <v>1217</v>
      </c>
      <c r="AZ20" s="46" t="s">
        <v>2501</v>
      </c>
      <c r="BA20" s="46">
        <f t="shared" si="2"/>
        <v>0</v>
      </c>
      <c r="BB20" s="47"/>
      <c r="BC20" s="120">
        <f t="shared" si="3"/>
        <v>0</v>
      </c>
    </row>
    <row r="21" spans="2:78" ht="15.75" thickBot="1">
      <c r="B21" s="66">
        <f t="shared" si="4"/>
        <v>0</v>
      </c>
      <c r="C21" s="214">
        <v>9</v>
      </c>
      <c r="D21" s="1159">
        <f>+'BT1'!B32</f>
        <v>0</v>
      </c>
      <c r="E21" s="1160"/>
      <c r="F21" s="1161"/>
      <c r="G21" s="1170">
        <f>+'BT1'!D32</f>
        <v>0</v>
      </c>
      <c r="H21" s="1160"/>
      <c r="I21" s="1160"/>
      <c r="J21" s="1160"/>
      <c r="K21" s="1160"/>
      <c r="L21" s="1160"/>
      <c r="M21" s="1160"/>
      <c r="N21" s="1160"/>
      <c r="O21" s="1160"/>
      <c r="P21" s="1160"/>
      <c r="Q21" s="1161"/>
      <c r="R21" s="1177">
        <f>+'BT1'!K32</f>
        <v>0</v>
      </c>
      <c r="S21" s="975"/>
      <c r="T21" s="975"/>
      <c r="U21" s="1176">
        <f>+'BT1'!M32</f>
        <v>0</v>
      </c>
      <c r="V21" s="1163"/>
      <c r="W21" s="1164">
        <f>IFERROR(VLOOKUP(AP21&amp;AQ21,'$ LEGO'!A:E,5,0),0)</f>
        <v>0</v>
      </c>
      <c r="X21" s="1165"/>
      <c r="Y21" s="1166"/>
      <c r="Z21" s="1167"/>
      <c r="AA21" s="1168"/>
      <c r="AB21" s="1169"/>
      <c r="AC21" s="967" t="str">
        <f>IFERROR(VLOOKUP((D21),'$ LEGO'!A:D,4,0),"")</f>
        <v/>
      </c>
      <c r="AD21" s="968"/>
      <c r="AE21" s="1171">
        <f>IFERROR(+'BT1'!AK24*VLOOKUP(AP21,'$ LEGO'!$F$199:$G$1227,2,0),'BT1'!AK24)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+'BT1'!AS32</f>
        <v>0</v>
      </c>
      <c r="AX21" s="176">
        <f>+'BT1'!AM24</f>
        <v>0</v>
      </c>
      <c r="AY21" s="1" t="s">
        <v>1217</v>
      </c>
      <c r="AZ21" s="46" t="s">
        <v>2501</v>
      </c>
      <c r="BA21" s="46">
        <f t="shared" si="2"/>
        <v>0</v>
      </c>
      <c r="BB21" s="47"/>
      <c r="BC21" s="120">
        <f t="shared" si="3"/>
        <v>0</v>
      </c>
    </row>
    <row r="22" spans="2:78" ht="15.75" thickBot="1">
      <c r="B22" s="66">
        <f t="shared" si="4"/>
        <v>0</v>
      </c>
      <c r="C22" s="214">
        <v>10</v>
      </c>
      <c r="D22" s="1159">
        <f>+'BT1'!B33</f>
        <v>0</v>
      </c>
      <c r="E22" s="1160"/>
      <c r="F22" s="1161"/>
      <c r="G22" s="1170">
        <f>+'BT1'!D33</f>
        <v>0</v>
      </c>
      <c r="H22" s="1160"/>
      <c r="I22" s="1160"/>
      <c r="J22" s="1160"/>
      <c r="K22" s="1160"/>
      <c r="L22" s="1160"/>
      <c r="M22" s="1160"/>
      <c r="N22" s="1160"/>
      <c r="O22" s="1160"/>
      <c r="P22" s="1160"/>
      <c r="Q22" s="1161"/>
      <c r="R22" s="1177">
        <f>+'BT1'!K33</f>
        <v>0</v>
      </c>
      <c r="S22" s="975"/>
      <c r="T22" s="975"/>
      <c r="U22" s="1176">
        <f>+'BT1'!M33</f>
        <v>0</v>
      </c>
      <c r="V22" s="1163"/>
      <c r="W22" s="1164">
        <f>IFERROR(VLOOKUP(AP22&amp;AQ22,'$ LEGO'!A:E,5,0),0)</f>
        <v>0</v>
      </c>
      <c r="X22" s="1165"/>
      <c r="Y22" s="1166"/>
      <c r="Z22" s="1167"/>
      <c r="AA22" s="1168"/>
      <c r="AB22" s="1169"/>
      <c r="AC22" s="967" t="str">
        <f>IFERROR(VLOOKUP((D22),'$ LEGO'!A:D,4,0),"")</f>
        <v/>
      </c>
      <c r="AD22" s="968"/>
      <c r="AE22" s="1171">
        <f>IFERROR(+'BT1'!AK25*VLOOKUP(AP22,'$ LEGO'!$F$199:$G$1227,2,0),'BT1'!AK25)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+'BT1'!AS33</f>
        <v>0</v>
      </c>
      <c r="AX22" s="176">
        <f>+'BT1'!AM25</f>
        <v>0</v>
      </c>
      <c r="AY22" s="1" t="s">
        <v>1217</v>
      </c>
      <c r="AZ22" s="46" t="s">
        <v>2501</v>
      </c>
      <c r="BA22" s="46">
        <f t="shared" si="2"/>
        <v>0</v>
      </c>
      <c r="BB22" s="47"/>
      <c r="BC22" s="120">
        <f t="shared" si="3"/>
        <v>0</v>
      </c>
    </row>
    <row r="23" spans="2:78" ht="15.75" thickBot="1">
      <c r="B23" s="66">
        <f t="shared" si="4"/>
        <v>0</v>
      </c>
      <c r="C23" s="214">
        <v>11</v>
      </c>
      <c r="D23" s="1159">
        <f>+'BT1'!V24</f>
        <v>0</v>
      </c>
      <c r="E23" s="1160"/>
      <c r="F23" s="1161"/>
      <c r="G23" s="1170">
        <f>+'BT1'!X24</f>
        <v>0</v>
      </c>
      <c r="H23" s="1160"/>
      <c r="I23" s="1160"/>
      <c r="J23" s="1160"/>
      <c r="K23" s="1160"/>
      <c r="L23" s="1160"/>
      <c r="M23" s="1160"/>
      <c r="N23" s="1160"/>
      <c r="O23" s="1160"/>
      <c r="P23" s="1160"/>
      <c r="Q23" s="1161"/>
      <c r="R23" s="968">
        <f>+'BT1'!AE24</f>
        <v>0</v>
      </c>
      <c r="S23" s="975"/>
      <c r="T23" s="975"/>
      <c r="U23" s="1162">
        <f>+'BT1'!AG24</f>
        <v>0</v>
      </c>
      <c r="V23" s="1163"/>
      <c r="W23" s="1164">
        <f>IFERROR(VLOOKUP(AP23&amp;AQ23,'$ LEGO'!A:E,5,0),0)</f>
        <v>0</v>
      </c>
      <c r="X23" s="1165"/>
      <c r="Y23" s="1166"/>
      <c r="Z23" s="1167"/>
      <c r="AA23" s="1168"/>
      <c r="AB23" s="1169"/>
      <c r="AC23" s="967" t="str">
        <f>IFERROR(VLOOKUP((D23),'$ LEGO'!A:D,4,0),"")</f>
        <v/>
      </c>
      <c r="AD23" s="968"/>
      <c r="AE23" s="1171">
        <f>IFERROR(+'BT1'!AK26*VLOOKUP(AP23,'$ LEGO'!$F$199:$G$1227,2,0),'BT1'!AK26)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+'BT1'!AS34</f>
        <v>0</v>
      </c>
      <c r="AX23" s="176">
        <f>+'BT1'!AM26</f>
        <v>0</v>
      </c>
      <c r="AY23" s="1" t="s">
        <v>1217</v>
      </c>
      <c r="AZ23" s="46" t="s">
        <v>2501</v>
      </c>
      <c r="BA23" s="46">
        <f t="shared" si="2"/>
        <v>0</v>
      </c>
      <c r="BB23" s="47"/>
      <c r="BC23" s="120">
        <f t="shared" si="3"/>
        <v>0</v>
      </c>
    </row>
    <row r="24" spans="2:78" ht="15.75" thickBot="1">
      <c r="B24" s="66">
        <f t="shared" si="4"/>
        <v>0</v>
      </c>
      <c r="C24" s="214">
        <v>12</v>
      </c>
      <c r="D24" s="1159">
        <f>+'BT1'!V25</f>
        <v>0</v>
      </c>
      <c r="E24" s="1160"/>
      <c r="F24" s="1161"/>
      <c r="G24" s="1170">
        <f>+'BT1'!X25</f>
        <v>0</v>
      </c>
      <c r="H24" s="1160"/>
      <c r="I24" s="1160"/>
      <c r="J24" s="1160"/>
      <c r="K24" s="1160"/>
      <c r="L24" s="1160"/>
      <c r="M24" s="1160"/>
      <c r="N24" s="1160"/>
      <c r="O24" s="1160"/>
      <c r="P24" s="1160"/>
      <c r="Q24" s="1161"/>
      <c r="R24" s="968">
        <f>+'BT1'!AE25</f>
        <v>0</v>
      </c>
      <c r="S24" s="975"/>
      <c r="T24" s="975"/>
      <c r="U24" s="1162">
        <f>+'BT1'!AG25</f>
        <v>0</v>
      </c>
      <c r="V24" s="1163"/>
      <c r="W24" s="1164">
        <f>IFERROR(VLOOKUP(AP24&amp;AQ24,'$ LEGO'!A:E,5,0),0)</f>
        <v>0</v>
      </c>
      <c r="X24" s="1165"/>
      <c r="Y24" s="1166"/>
      <c r="Z24" s="1167"/>
      <c r="AA24" s="1168"/>
      <c r="AB24" s="1169"/>
      <c r="AC24" s="967" t="str">
        <f>IFERROR(VLOOKUP((D24),'$ LEGO'!A:D,4,0),"")</f>
        <v/>
      </c>
      <c r="AD24" s="968"/>
      <c r="AE24" s="1171">
        <f>IFERROR(+'BT1'!AK27*VLOOKUP(AP24,'$ LEGO'!$F$199:$G$1227,2,0),'BT1'!AK27)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+'BT1'!AS35</f>
        <v>0</v>
      </c>
      <c r="AX24" s="176">
        <f>+'BT1'!AM27</f>
        <v>0</v>
      </c>
      <c r="AY24" s="1" t="s">
        <v>1217</v>
      </c>
      <c r="AZ24" s="46" t="s">
        <v>2501</v>
      </c>
      <c r="BA24" s="46">
        <f t="shared" si="2"/>
        <v>0</v>
      </c>
      <c r="BB24" s="47"/>
      <c r="BC24" s="120">
        <f t="shared" si="3"/>
        <v>0</v>
      </c>
    </row>
    <row r="25" spans="2:78" ht="15.75" thickBot="1">
      <c r="B25" s="66">
        <f t="shared" si="4"/>
        <v>0</v>
      </c>
      <c r="C25" s="214">
        <v>13</v>
      </c>
      <c r="D25" s="1159">
        <f>+'BT1'!V26</f>
        <v>0</v>
      </c>
      <c r="E25" s="1160"/>
      <c r="F25" s="1161"/>
      <c r="G25" s="1170">
        <f>+'BT1'!X26</f>
        <v>0</v>
      </c>
      <c r="H25" s="1160"/>
      <c r="I25" s="1160"/>
      <c r="J25" s="1160"/>
      <c r="K25" s="1160"/>
      <c r="L25" s="1160"/>
      <c r="M25" s="1160"/>
      <c r="N25" s="1160"/>
      <c r="O25" s="1160"/>
      <c r="P25" s="1160"/>
      <c r="Q25" s="1161"/>
      <c r="R25" s="968">
        <f>+'BT1'!AE26</f>
        <v>0</v>
      </c>
      <c r="S25" s="975"/>
      <c r="T25" s="975"/>
      <c r="U25" s="1162">
        <f>+'BT1'!AG26</f>
        <v>0</v>
      </c>
      <c r="V25" s="1163"/>
      <c r="W25" s="1164">
        <f>IFERROR(VLOOKUP(AP25&amp;AQ25,'$ LEGO'!A:E,5,0),0)</f>
        <v>0</v>
      </c>
      <c r="X25" s="1165"/>
      <c r="Y25" s="1166"/>
      <c r="Z25" s="1167"/>
      <c r="AA25" s="1168"/>
      <c r="AB25" s="1169"/>
      <c r="AC25" s="967" t="str">
        <f>IFERROR(VLOOKUP((D25),'$ LEGO'!A:D,4,0),"")</f>
        <v/>
      </c>
      <c r="AD25" s="968"/>
      <c r="AE25" s="1171">
        <f>IFERROR(+'BT1'!AK28*VLOOKUP(AP25,'$ LEGO'!$F$199:$G$1227,2,0),'BT1'!AK28)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+'BT1'!AS36</f>
        <v>0</v>
      </c>
      <c r="AX25" s="176">
        <f>+'BT1'!AM28</f>
        <v>0</v>
      </c>
      <c r="AY25" s="1" t="s">
        <v>1217</v>
      </c>
      <c r="AZ25" s="46" t="s">
        <v>2501</v>
      </c>
      <c r="BA25" s="46">
        <f t="shared" si="2"/>
        <v>0</v>
      </c>
      <c r="BB25" s="47"/>
      <c r="BC25" s="120">
        <f t="shared" si="3"/>
        <v>1000</v>
      </c>
    </row>
    <row r="26" spans="2:78" ht="15.75" thickBot="1">
      <c r="B26" s="66">
        <f t="shared" si="4"/>
        <v>0</v>
      </c>
      <c r="C26" s="214">
        <v>14</v>
      </c>
      <c r="D26" s="1159">
        <f>+'BT1'!V27</f>
        <v>0</v>
      </c>
      <c r="E26" s="1160"/>
      <c r="F26" s="1161"/>
      <c r="G26" s="1170">
        <f>+'BT1'!X27</f>
        <v>0</v>
      </c>
      <c r="H26" s="1160"/>
      <c r="I26" s="1160"/>
      <c r="J26" s="1160"/>
      <c r="K26" s="1160"/>
      <c r="L26" s="1160"/>
      <c r="M26" s="1160"/>
      <c r="N26" s="1160"/>
      <c r="O26" s="1160"/>
      <c r="P26" s="1160"/>
      <c r="Q26" s="1161"/>
      <c r="R26" s="968">
        <f>+'BT1'!AE27</f>
        <v>0</v>
      </c>
      <c r="S26" s="975"/>
      <c r="T26" s="975"/>
      <c r="U26" s="1162">
        <f>+'BT1'!AG27</f>
        <v>0</v>
      </c>
      <c r="V26" s="1163"/>
      <c r="W26" s="1164">
        <f>IFERROR(VLOOKUP(AP26&amp;AQ26,'$ LEGO'!A:E,5,0),0)</f>
        <v>0</v>
      </c>
      <c r="X26" s="1165"/>
      <c r="Y26" s="1166"/>
      <c r="Z26" s="1167"/>
      <c r="AA26" s="1168"/>
      <c r="AB26" s="1169"/>
      <c r="AC26" s="967" t="str">
        <f>IFERROR(VLOOKUP((D26),'$ LEGO'!A:D,4,0),"")</f>
        <v/>
      </c>
      <c r="AD26" s="968"/>
      <c r="AE26" s="1171">
        <f>IFERROR(+'BT1'!AK29*VLOOKUP(AP26,'$ LEGO'!$F$199:$G$1227,2,0),'BT1'!AK29)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+'BT1'!AS37</f>
        <v>0</v>
      </c>
      <c r="AX26" s="176">
        <f>+'BT1'!AM29</f>
        <v>0</v>
      </c>
      <c r="AY26" s="1" t="s">
        <v>1217</v>
      </c>
      <c r="AZ26" s="46" t="s">
        <v>2501</v>
      </c>
      <c r="BA26" s="46">
        <f t="shared" si="2"/>
        <v>0</v>
      </c>
      <c r="BB26" s="47"/>
      <c r="BC26" s="120">
        <f t="shared" ref="BC26:BC32" si="10">+AE26*1000+AE46*1000</f>
        <v>0</v>
      </c>
    </row>
    <row r="27" spans="2:78" ht="15.75" thickBot="1">
      <c r="B27" s="66">
        <f t="shared" si="4"/>
        <v>0</v>
      </c>
      <c r="C27" s="214">
        <v>15</v>
      </c>
      <c r="D27" s="1159">
        <f>+'BT1'!V28</f>
        <v>0</v>
      </c>
      <c r="E27" s="1160"/>
      <c r="F27" s="1161"/>
      <c r="G27" s="1170">
        <f>+'BT1'!X28</f>
        <v>0</v>
      </c>
      <c r="H27" s="1160"/>
      <c r="I27" s="1160"/>
      <c r="J27" s="1160"/>
      <c r="K27" s="1160"/>
      <c r="L27" s="1160"/>
      <c r="M27" s="1160"/>
      <c r="N27" s="1160"/>
      <c r="O27" s="1160"/>
      <c r="P27" s="1160"/>
      <c r="Q27" s="1161"/>
      <c r="R27" s="968">
        <f>+'BT1'!AE28</f>
        <v>0</v>
      </c>
      <c r="S27" s="975"/>
      <c r="T27" s="975"/>
      <c r="U27" s="1162">
        <f>+'BT1'!AG28</f>
        <v>0</v>
      </c>
      <c r="V27" s="1163"/>
      <c r="W27" s="1164">
        <f>IFERROR(VLOOKUP(AP27&amp;AQ27,'$ LEGO'!A:E,5,0),0)</f>
        <v>0</v>
      </c>
      <c r="X27" s="1165"/>
      <c r="Y27" s="1166"/>
      <c r="Z27" s="1167"/>
      <c r="AA27" s="1168"/>
      <c r="AB27" s="1169"/>
      <c r="AC27" s="967" t="str">
        <f>IFERROR(VLOOKUP((D27),'$ LEGO'!A:D,4,0),"")</f>
        <v/>
      </c>
      <c r="AD27" s="968"/>
      <c r="AE27" s="1171">
        <f>IFERROR(+'BT1'!AK30*VLOOKUP(AP27,'$ LEGO'!$F$199:$G$1227,2,0),'BT1'!AK30)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+'BT1'!AS38</f>
        <v>0</v>
      </c>
      <c r="AX27" s="176">
        <f>+'BT1'!AM30</f>
        <v>0</v>
      </c>
      <c r="AY27" s="1" t="s">
        <v>1217</v>
      </c>
      <c r="AZ27" s="46" t="s">
        <v>2501</v>
      </c>
      <c r="BA27" s="46">
        <f t="shared" si="2"/>
        <v>0</v>
      </c>
      <c r="BB27" s="47"/>
      <c r="BC27" s="120">
        <f t="shared" si="10"/>
        <v>0</v>
      </c>
      <c r="BH27" s="133"/>
      <c r="BI27" s="133"/>
      <c r="BJ27" s="133"/>
      <c r="BK27" s="133"/>
      <c r="BL27" s="133"/>
      <c r="BM27" s="133"/>
    </row>
    <row r="28" spans="2:78" ht="15.75" thickBot="1">
      <c r="B28" s="66">
        <f t="shared" si="4"/>
        <v>0</v>
      </c>
      <c r="C28" s="214">
        <v>16</v>
      </c>
      <c r="D28" s="1159">
        <f>+'BT1'!V29</f>
        <v>0</v>
      </c>
      <c r="E28" s="1160"/>
      <c r="F28" s="1161"/>
      <c r="G28" s="1170">
        <f>+'BT1'!X29</f>
        <v>0</v>
      </c>
      <c r="H28" s="1160"/>
      <c r="I28" s="1160"/>
      <c r="J28" s="1160"/>
      <c r="K28" s="1160"/>
      <c r="L28" s="1160"/>
      <c r="M28" s="1160"/>
      <c r="N28" s="1160"/>
      <c r="O28" s="1160"/>
      <c r="P28" s="1160"/>
      <c r="Q28" s="1161"/>
      <c r="R28" s="968">
        <f>+'BT1'!AE29</f>
        <v>0</v>
      </c>
      <c r="S28" s="975"/>
      <c r="T28" s="975"/>
      <c r="U28" s="1162">
        <f>+'BT1'!AG29</f>
        <v>0</v>
      </c>
      <c r="V28" s="1163"/>
      <c r="W28" s="1164">
        <f>IFERROR(VLOOKUP(AP28&amp;AQ28,'$ LEGO'!A:E,5,0),0)</f>
        <v>0</v>
      </c>
      <c r="X28" s="1165"/>
      <c r="Y28" s="1166"/>
      <c r="Z28" s="1167"/>
      <c r="AA28" s="1168"/>
      <c r="AB28" s="1169"/>
      <c r="AC28" s="967" t="str">
        <f>IFERROR(VLOOKUP((D28),'$ LEGO'!A:D,4,0),"")</f>
        <v/>
      </c>
      <c r="AD28" s="968"/>
      <c r="AE28" s="1171">
        <f>IFERROR(+'BT1'!AK31*VLOOKUP(AP28,'$ LEGO'!$F$199:$G$1227,2,0),'BT1'!AK31)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+'BT1'!AS39</f>
        <v>0</v>
      </c>
      <c r="AX28" s="176">
        <f>+'BT1'!AM31</f>
        <v>0</v>
      </c>
      <c r="AY28" s="1" t="s">
        <v>1217</v>
      </c>
      <c r="AZ28" s="46" t="s">
        <v>2501</v>
      </c>
      <c r="BA28" s="46">
        <f t="shared" si="2"/>
        <v>0</v>
      </c>
      <c r="BB28" s="47"/>
      <c r="BC28" s="120">
        <f t="shared" si="10"/>
        <v>0</v>
      </c>
      <c r="BH28" s="133"/>
      <c r="BI28" s="133"/>
      <c r="BJ28" s="133"/>
      <c r="BK28" s="133"/>
      <c r="BL28" s="133"/>
      <c r="BM28" s="133"/>
      <c r="BQ28" s="132"/>
      <c r="BU28" s="132"/>
    </row>
    <row r="29" spans="2:78" ht="15.75" thickBot="1">
      <c r="B29" s="66"/>
      <c r="C29" s="214">
        <v>17</v>
      </c>
      <c r="D29" s="1159">
        <f>+'BT1'!V30</f>
        <v>0</v>
      </c>
      <c r="E29" s="1160"/>
      <c r="F29" s="1161"/>
      <c r="G29" s="1170">
        <f>+'BT1'!X30</f>
        <v>0</v>
      </c>
      <c r="H29" s="1160"/>
      <c r="I29" s="1160"/>
      <c r="J29" s="1160"/>
      <c r="K29" s="1160"/>
      <c r="L29" s="1160"/>
      <c r="M29" s="1160"/>
      <c r="N29" s="1160"/>
      <c r="O29" s="1160"/>
      <c r="P29" s="1160"/>
      <c r="Q29" s="1161"/>
      <c r="R29" s="968">
        <f>+'BT1'!AE30</f>
        <v>0</v>
      </c>
      <c r="S29" s="975"/>
      <c r="T29" s="975"/>
      <c r="U29" s="1162">
        <f>+'BT1'!AG30</f>
        <v>0</v>
      </c>
      <c r="V29" s="1163"/>
      <c r="W29" s="1164">
        <f>IFERROR(VLOOKUP(AP29&amp;AQ29,'$ LEGO'!A:E,5,0),0)</f>
        <v>0</v>
      </c>
      <c r="X29" s="1165"/>
      <c r="Y29" s="1166"/>
      <c r="Z29" s="1167"/>
      <c r="AA29" s="1168"/>
      <c r="AB29" s="1169"/>
      <c r="AC29" s="967" t="str">
        <f>IFERROR(VLOOKUP((D29),'$ LEGO'!A:D,4,0),"")</f>
        <v/>
      </c>
      <c r="AD29" s="968"/>
      <c r="AE29" s="1171">
        <f>IFERROR(+'BT1'!AK32*VLOOKUP(AP29,'$ LEGO'!$F$199:$G$1227,2,0),'BT1'!AK32)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ref="AJ29:AJ32" si="11">IFERROR(+AG29*AE29,0)</f>
        <v>0</v>
      </c>
      <c r="AK29" s="963"/>
      <c r="AL29" s="964"/>
      <c r="AM29" s="956">
        <f t="shared" ref="AM29:AM32" si="12">IFERROR(+AJ29/($AJ$67+$AJ$89),0)</f>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+'BT1'!AS40</f>
        <v>0</v>
      </c>
      <c r="AX29" s="176">
        <f>+'BT1'!AM32</f>
        <v>0</v>
      </c>
      <c r="AY29" s="1" t="s">
        <v>1217</v>
      </c>
      <c r="AZ29" s="46" t="s">
        <v>2501</v>
      </c>
      <c r="BA29" s="46">
        <f t="shared" si="2"/>
        <v>0</v>
      </c>
      <c r="BB29" s="47"/>
      <c r="BC29" s="120">
        <f t="shared" si="10"/>
        <v>0</v>
      </c>
      <c r="BH29" s="133"/>
      <c r="BI29" s="133"/>
      <c r="BJ29" s="133"/>
      <c r="BK29" s="133"/>
      <c r="BL29" s="133"/>
      <c r="BM29" s="133"/>
      <c r="BQ29" s="132"/>
      <c r="BU29" s="132"/>
    </row>
    <row r="30" spans="2:78" ht="15.75" thickBot="1">
      <c r="B30" s="66"/>
      <c r="C30" s="214">
        <v>18</v>
      </c>
      <c r="D30" s="1159">
        <f>+'BT1'!V31</f>
        <v>0</v>
      </c>
      <c r="E30" s="1160"/>
      <c r="F30" s="1161"/>
      <c r="G30" s="1170">
        <f>+'BT1'!X31</f>
        <v>0</v>
      </c>
      <c r="H30" s="1160"/>
      <c r="I30" s="1160"/>
      <c r="J30" s="1160"/>
      <c r="K30" s="1160"/>
      <c r="L30" s="1160"/>
      <c r="M30" s="1160"/>
      <c r="N30" s="1160"/>
      <c r="O30" s="1160"/>
      <c r="P30" s="1160"/>
      <c r="Q30" s="1161"/>
      <c r="R30" s="968">
        <f>+'BT1'!AE31</f>
        <v>0</v>
      </c>
      <c r="S30" s="975"/>
      <c r="T30" s="975"/>
      <c r="U30" s="1162">
        <f>+'BT1'!AG31</f>
        <v>0</v>
      </c>
      <c r="V30" s="1163"/>
      <c r="W30" s="1164">
        <f>IFERROR(VLOOKUP(AP30&amp;AQ30,'$ LEGO'!A:E,5,0),0)</f>
        <v>0</v>
      </c>
      <c r="X30" s="1165"/>
      <c r="Y30" s="1166"/>
      <c r="Z30" s="1167"/>
      <c r="AA30" s="1168"/>
      <c r="AB30" s="1169"/>
      <c r="AC30" s="967" t="str">
        <f>IFERROR(VLOOKUP((D30),'$ LEGO'!A:D,4,0),"")</f>
        <v/>
      </c>
      <c r="AD30" s="968"/>
      <c r="AE30" s="1171">
        <f>IFERROR(+'BT1'!AK33*VLOOKUP(AP30,'$ LEGO'!$F$199:$G$1227,2,0),'BT1'!AK33)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11"/>
        <v>0</v>
      </c>
      <c r="AK30" s="963"/>
      <c r="AL30" s="964"/>
      <c r="AM30" s="956">
        <f t="shared" si="12"/>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+'BT1'!AS41</f>
        <v>0</v>
      </c>
      <c r="AX30" s="176">
        <f>+'BT1'!AM33</f>
        <v>0</v>
      </c>
      <c r="AY30" s="1" t="s">
        <v>1217</v>
      </c>
      <c r="AZ30" s="46" t="s">
        <v>2501</v>
      </c>
      <c r="BA30" s="46">
        <f t="shared" si="2"/>
        <v>0</v>
      </c>
      <c r="BB30" s="47"/>
      <c r="BC30" s="120">
        <f t="shared" si="10"/>
        <v>0</v>
      </c>
      <c r="BH30" s="133"/>
      <c r="BI30" s="133"/>
      <c r="BJ30" s="133"/>
      <c r="BK30" s="133"/>
      <c r="BL30" s="133"/>
      <c r="BM30" s="133"/>
      <c r="BQ30" s="132"/>
      <c r="BU30" s="132"/>
    </row>
    <row r="31" spans="2:78" ht="15.75" thickBot="1">
      <c r="B31" s="66"/>
      <c r="C31" s="214">
        <v>19</v>
      </c>
      <c r="D31" s="1159">
        <f>+'BT1'!V32</f>
        <v>0</v>
      </c>
      <c r="E31" s="1160"/>
      <c r="F31" s="1161"/>
      <c r="G31" s="1170">
        <f>+'BT1'!X32</f>
        <v>0</v>
      </c>
      <c r="H31" s="1160"/>
      <c r="I31" s="1160"/>
      <c r="J31" s="1160"/>
      <c r="K31" s="1160"/>
      <c r="L31" s="1160"/>
      <c r="M31" s="1160"/>
      <c r="N31" s="1160"/>
      <c r="O31" s="1160"/>
      <c r="P31" s="1160"/>
      <c r="Q31" s="1161"/>
      <c r="R31" s="968">
        <f>+'BT1'!AE32</f>
        <v>0</v>
      </c>
      <c r="S31" s="975"/>
      <c r="T31" s="975"/>
      <c r="U31" s="1162">
        <f>+'BT1'!AG32</f>
        <v>0</v>
      </c>
      <c r="V31" s="1163"/>
      <c r="W31" s="1164">
        <f>IFERROR(VLOOKUP(AP31&amp;AQ31,'$ LEGO'!A:E,5,0),0)</f>
        <v>0</v>
      </c>
      <c r="X31" s="1165"/>
      <c r="Y31" s="1166"/>
      <c r="Z31" s="1167"/>
      <c r="AA31" s="1168"/>
      <c r="AB31" s="1169"/>
      <c r="AC31" s="967" t="str">
        <f>IFERROR(VLOOKUP((D31),'$ LEGO'!A:D,4,0),"")</f>
        <v/>
      </c>
      <c r="AD31" s="968"/>
      <c r="AE31" s="1171">
        <f>IFERROR(+'BT1'!AK34*VLOOKUP(AP31,'$ LEGO'!$F$199:$G$1227,2,0),'BT1'!AK34)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11"/>
        <v>0</v>
      </c>
      <c r="AK31" s="963"/>
      <c r="AL31" s="964"/>
      <c r="AM31" s="956">
        <f t="shared" si="12"/>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+'BT1'!AS42</f>
        <v>0</v>
      </c>
      <c r="AX31" s="176">
        <f>+'BT1'!AM34</f>
        <v>0</v>
      </c>
      <c r="AY31" s="1" t="s">
        <v>1217</v>
      </c>
      <c r="AZ31" s="46" t="s">
        <v>2501</v>
      </c>
      <c r="BA31" s="46">
        <f t="shared" si="2"/>
        <v>0</v>
      </c>
      <c r="BB31" s="47"/>
      <c r="BC31" s="120">
        <f t="shared" si="10"/>
        <v>0</v>
      </c>
      <c r="BH31" s="133"/>
      <c r="BI31" s="133"/>
      <c r="BJ31" s="133"/>
      <c r="BK31" s="133"/>
      <c r="BL31" s="133"/>
      <c r="BM31" s="133"/>
      <c r="BQ31" s="132"/>
      <c r="BU31" s="132"/>
    </row>
    <row r="32" spans="2:78" ht="15.75" thickBot="1">
      <c r="B32" s="66"/>
      <c r="C32" s="214">
        <v>20</v>
      </c>
      <c r="D32" s="1159">
        <f>+'BT1'!V33</f>
        <v>0</v>
      </c>
      <c r="E32" s="1160"/>
      <c r="F32" s="1161"/>
      <c r="G32" s="1170">
        <f>+'BT1'!X33</f>
        <v>0</v>
      </c>
      <c r="H32" s="1160"/>
      <c r="I32" s="1160"/>
      <c r="J32" s="1160"/>
      <c r="K32" s="1160"/>
      <c r="L32" s="1160"/>
      <c r="M32" s="1160"/>
      <c r="N32" s="1160"/>
      <c r="O32" s="1160"/>
      <c r="P32" s="1160"/>
      <c r="Q32" s="1161"/>
      <c r="R32" s="968">
        <f>+'BT1'!AE33</f>
        <v>0</v>
      </c>
      <c r="S32" s="975"/>
      <c r="T32" s="975"/>
      <c r="U32" s="1162">
        <f>+'BT1'!AG33</f>
        <v>0</v>
      </c>
      <c r="V32" s="1163"/>
      <c r="W32" s="1164">
        <f>IFERROR(VLOOKUP(AP32&amp;AQ32,'$ LEGO'!A:E,5,0),0)</f>
        <v>0</v>
      </c>
      <c r="X32" s="1165"/>
      <c r="Y32" s="1166"/>
      <c r="Z32" s="1167"/>
      <c r="AA32" s="1168"/>
      <c r="AB32" s="1169"/>
      <c r="AC32" s="967" t="str">
        <f>IFERROR(VLOOKUP((D32),'$ LEGO'!A:D,4,0),"")</f>
        <v/>
      </c>
      <c r="AD32" s="968"/>
      <c r="AE32" s="1171">
        <f>IFERROR(+'BT1'!AK35*VLOOKUP(AP32,'$ LEGO'!$F$199:$G$1227,2,0),'BT1'!AK35)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11"/>
        <v>0</v>
      </c>
      <c r="AK32" s="963"/>
      <c r="AL32" s="964"/>
      <c r="AM32" s="956">
        <f t="shared" si="12"/>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+'BT1'!AS43</f>
        <v>0</v>
      </c>
      <c r="AX32" s="176">
        <f>+'BT1'!AM35</f>
        <v>0</v>
      </c>
      <c r="AY32" s="1" t="s">
        <v>1217</v>
      </c>
      <c r="AZ32" s="46" t="s">
        <v>2501</v>
      </c>
      <c r="BA32" s="46">
        <f t="shared" si="2"/>
        <v>0</v>
      </c>
      <c r="BB32" s="47"/>
      <c r="BC32" s="120">
        <f t="shared" si="10"/>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3">+AG13</f>
        <v>0</v>
      </c>
      <c r="AH33" s="963"/>
      <c r="AI33" s="964"/>
      <c r="AJ33" s="962">
        <f>IFERROR(+AG33*AE33,0)</f>
        <v>0</v>
      </c>
      <c r="AK33" s="963"/>
      <c r="AL33" s="964"/>
      <c r="AM33" s="956">
        <f t="shared" ref="AM33" si="14">IFERROR(+AJ33/($AJ$67+$AJ$89),0)</f>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3"/>
        <v>0</v>
      </c>
      <c r="AH34" s="963"/>
      <c r="AI34" s="964"/>
      <c r="AJ34" s="962">
        <f t="shared" ref="AJ34:AJ40" si="15">IFERROR(+AG34*AE34,0)</f>
        <v>0</v>
      </c>
      <c r="AK34" s="963"/>
      <c r="AL34" s="964"/>
      <c r="AM34" s="956">
        <f t="shared" ref="AM34:AM40" si="16">IFERROR(+AJ34/($AJ$67+$AJ$89),0)</f>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3"/>
        <v>0</v>
      </c>
      <c r="AH35" s="963"/>
      <c r="AI35" s="964"/>
      <c r="AJ35" s="962">
        <f t="shared" si="15"/>
        <v>0</v>
      </c>
      <c r="AK35" s="963"/>
      <c r="AL35" s="964"/>
      <c r="AM35" s="956">
        <f t="shared" si="16"/>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3"/>
        <v>0</v>
      </c>
      <c r="AH36" s="963"/>
      <c r="AI36" s="964"/>
      <c r="AJ36" s="962">
        <f t="shared" si="15"/>
        <v>0</v>
      </c>
      <c r="AK36" s="963"/>
      <c r="AL36" s="964"/>
      <c r="AM36" s="956">
        <f t="shared" si="16"/>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3"/>
        <v>0</v>
      </c>
      <c r="AH37" s="963"/>
      <c r="AI37" s="964"/>
      <c r="AJ37" s="962">
        <f t="shared" si="15"/>
        <v>0</v>
      </c>
      <c r="AK37" s="963"/>
      <c r="AL37" s="964"/>
      <c r="AM37" s="956">
        <f t="shared" si="16"/>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3"/>
        <v>0</v>
      </c>
      <c r="AH38" s="963"/>
      <c r="AI38" s="964"/>
      <c r="AJ38" s="962">
        <f t="shared" si="15"/>
        <v>0</v>
      </c>
      <c r="AK38" s="963"/>
      <c r="AL38" s="964"/>
      <c r="AM38" s="956">
        <f t="shared" si="16"/>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3"/>
        <v>0</v>
      </c>
      <c r="AH39" s="963"/>
      <c r="AI39" s="964"/>
      <c r="AJ39" s="962">
        <f t="shared" si="15"/>
        <v>0</v>
      </c>
      <c r="AK39" s="963"/>
      <c r="AL39" s="964"/>
      <c r="AM39" s="956">
        <f t="shared" si="16"/>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3"/>
        <v>0</v>
      </c>
      <c r="AH40" s="963"/>
      <c r="AI40" s="964"/>
      <c r="AJ40" s="962">
        <f t="shared" si="15"/>
        <v>0</v>
      </c>
      <c r="AK40" s="963"/>
      <c r="AL40" s="964"/>
      <c r="AM40" s="956">
        <f t="shared" si="16"/>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ref="AM41:AM46" si="17">IFERROR(+AJ41/($AJ$67+$AJ$89),0)</f>
        <v>0</v>
      </c>
      <c r="AN41" s="957"/>
      <c r="AO41" s="1" t="s">
        <v>1217</v>
      </c>
      <c r="AP41" s="171" t="str">
        <f t="shared" si="7"/>
        <v xml:space="preserve">PAPEL </v>
      </c>
      <c r="AQ41" s="171" t="str">
        <f t="shared" ref="AQ41:AQ66" si="18">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9">+AE41*1000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17"/>
        <v>0</v>
      </c>
      <c r="AN42" s="957"/>
      <c r="AO42" s="1" t="s">
        <v>1217</v>
      </c>
      <c r="AP42" s="171" t="str">
        <f t="shared" si="7"/>
        <v xml:space="preserve">PAPEL </v>
      </c>
      <c r="AQ42" s="171" t="str">
        <f t="shared" si="18"/>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17"/>
        <v>0</v>
      </c>
      <c r="AN43" s="957"/>
      <c r="AO43" s="1" t="s">
        <v>1217</v>
      </c>
      <c r="AP43" s="171" t="str">
        <f t="shared" si="7"/>
        <v xml:space="preserve">CINTA </v>
      </c>
      <c r="AQ43" s="171" t="str">
        <f t="shared" si="18"/>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9"/>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17"/>
        <v>0</v>
      </c>
      <c r="AN44" s="957"/>
      <c r="AO44" s="1" t="s">
        <v>1217</v>
      </c>
      <c r="AP44" s="171" t="str">
        <f t="shared" si="7"/>
        <v xml:space="preserve">CINTA </v>
      </c>
      <c r="AQ44" s="171" t="str">
        <f t="shared" si="18"/>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9"/>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17"/>
        <v>0</v>
      </c>
      <c r="AN45" s="957"/>
      <c r="AO45" s="1" t="s">
        <v>1217</v>
      </c>
      <c r="AP45" s="171" t="str">
        <f t="shared" si="7"/>
        <v xml:space="preserve">STICKER </v>
      </c>
      <c r="AQ45" s="171" t="str">
        <f t="shared" si="18"/>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9"/>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17"/>
        <v>0</v>
      </c>
      <c r="AN46" s="957"/>
      <c r="AO46" s="1" t="s">
        <v>1217</v>
      </c>
      <c r="AP46" s="171" t="str">
        <f t="shared" si="7"/>
        <v xml:space="preserve">CAJA </v>
      </c>
      <c r="AQ46" s="171" t="str">
        <f t="shared" si="18"/>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9"/>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ref="AJ47" si="20">IFERROR(+AG47*AE47,0)</f>
        <v>0</v>
      </c>
      <c r="AK47" s="963"/>
      <c r="AL47" s="964"/>
      <c r="AM47" s="956">
        <f t="shared" ref="AM47" si="21">IFERROR(+AJ47/($AJ$67+$AJ$89),0)</f>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ref="AM48:AM66" si="22">IFERROR(+AJ48/($AJ$67+$AJ$89),0)</f>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23">+D48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24">IF(AE48&gt;0,LEFT(D48,7),0)</f>
        <v>0</v>
      </c>
      <c r="BB48" s="47"/>
      <c r="BC48" s="120">
        <f t="shared" ref="BC48:BC66" si="25">+AE48*1000</f>
        <v>0</v>
      </c>
    </row>
    <row r="49" spans="1:55" ht="15.75" thickBot="1">
      <c r="A49" s="122" t="e" cm="1" vm="35">
        <f t="array" ref="A49">_xlfn._xlws.FILTER('LD FC'!$BR$2:$BR$41,'LD FC'!$BQ$2:$BQ$41='FC1'!$F$3)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ref="AJ49:AJ57" si="26">IFERROR(+AG49*AE49,0)</f>
        <v>0</v>
      </c>
      <c r="AK49" s="963"/>
      <c r="AL49" s="964"/>
      <c r="AM49" s="956">
        <f t="shared" si="22"/>
        <v>0</v>
      </c>
      <c r="AN49" s="957"/>
      <c r="AO49" s="1" t="s">
        <v>1217</v>
      </c>
      <c r="AP49" s="171">
        <f t="shared" si="7"/>
        <v>0</v>
      </c>
      <c r="AQ49" s="171" t="str">
        <f t="shared" si="18"/>
        <v/>
      </c>
      <c r="AR49" s="172" t="e" vm="36">
        <f t="shared" si="23"/>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24"/>
        <v>0</v>
      </c>
      <c r="BB49" s="47"/>
      <c r="BC49" s="120">
        <f t="shared" si="25"/>
        <v>0</v>
      </c>
    </row>
    <row r="50" spans="1:55" ht="15.75" thickBot="1">
      <c r="A50" s="122"/>
      <c r="B50" s="66">
        <f t="shared" si="4"/>
        <v>0</v>
      </c>
      <c r="C50" s="214">
        <v>10</v>
      </c>
      <c r="D50" s="975">
        <f t="shared" ref="D50:D66" si="27">+A50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8">IF(AP50="MARQUILLA ",W50*$I$10,W50)</f>
        <v>0</v>
      </c>
      <c r="AF50" s="959"/>
      <c r="AG50" s="962" t="e">
        <f>VLOOKUP(D50,'$ LEGO'!A:E,5,0)</f>
        <v>#N/A</v>
      </c>
      <c r="AH50" s="963"/>
      <c r="AI50" s="964"/>
      <c r="AJ50" s="962">
        <f t="shared" si="26"/>
        <v>0</v>
      </c>
      <c r="AK50" s="963"/>
      <c r="AL50" s="964"/>
      <c r="AM50" s="956">
        <f t="shared" si="22"/>
        <v>0</v>
      </c>
      <c r="AN50" s="957"/>
      <c r="AO50" s="1" t="s">
        <v>1217</v>
      </c>
      <c r="AP50" s="171">
        <f t="shared" si="7"/>
        <v>0</v>
      </c>
      <c r="AQ50" s="171" t="str">
        <f t="shared" si="18"/>
        <v/>
      </c>
      <c r="AR50" s="172">
        <f t="shared" si="23"/>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24"/>
        <v>0</v>
      </c>
      <c r="BB50" s="47"/>
      <c r="BC50" s="120">
        <f t="shared" si="25"/>
        <v>0</v>
      </c>
    </row>
    <row r="51" spans="1:55" ht="15.75" thickBot="1">
      <c r="A51" s="122"/>
      <c r="B51" s="66">
        <f t="shared" si="4"/>
        <v>0</v>
      </c>
      <c r="C51" s="214">
        <v>11</v>
      </c>
      <c r="D51" s="975">
        <f t="shared" si="27"/>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9">+Z50</f>
        <v>0</v>
      </c>
      <c r="AA51" s="976"/>
      <c r="AB51" s="968"/>
      <c r="AC51" s="967" t="str">
        <f>IFERROR(VLOOKUP((D51),'$ LEGO'!A:D,4,0),"")</f>
        <v/>
      </c>
      <c r="AD51" s="968"/>
      <c r="AE51" s="958">
        <f t="shared" si="28"/>
        <v>0</v>
      </c>
      <c r="AF51" s="959"/>
      <c r="AG51" s="962" t="e">
        <f>VLOOKUP(D51,'$ LEGO'!A:E,5,0)</f>
        <v>#N/A</v>
      </c>
      <c r="AH51" s="963"/>
      <c r="AI51" s="964"/>
      <c r="AJ51" s="962">
        <f t="shared" si="26"/>
        <v>0</v>
      </c>
      <c r="AK51" s="963"/>
      <c r="AL51" s="964"/>
      <c r="AM51" s="956">
        <f t="shared" si="22"/>
        <v>0</v>
      </c>
      <c r="AN51" s="957"/>
      <c r="AO51" s="1" t="s">
        <v>1217</v>
      </c>
      <c r="AP51" s="171">
        <f t="shared" si="7"/>
        <v>0</v>
      </c>
      <c r="AQ51" s="171" t="str">
        <f t="shared" si="18"/>
        <v/>
      </c>
      <c r="AR51" s="172">
        <f t="shared" si="23"/>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24"/>
        <v>0</v>
      </c>
      <c r="BB51" s="47"/>
      <c r="BC51" s="120">
        <f t="shared" si="25"/>
        <v>0</v>
      </c>
    </row>
    <row r="52" spans="1:55" ht="15.75" thickBot="1">
      <c r="A52" s="122"/>
      <c r="B52" s="66">
        <f t="shared" si="4"/>
        <v>0</v>
      </c>
      <c r="C52" s="214">
        <v>12</v>
      </c>
      <c r="D52" s="975">
        <f t="shared" si="27"/>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9"/>
        <v>0</v>
      </c>
      <c r="AA52" s="976"/>
      <c r="AB52" s="968"/>
      <c r="AC52" s="967" t="str">
        <f>IFERROR(VLOOKUP((D52),'$ LEGO'!A:D,4,0),"")</f>
        <v/>
      </c>
      <c r="AD52" s="968"/>
      <c r="AE52" s="958">
        <f t="shared" si="28"/>
        <v>0</v>
      </c>
      <c r="AF52" s="959"/>
      <c r="AG52" s="962" t="e">
        <f>VLOOKUP(D52,'$ LEGO'!A:E,5,0)</f>
        <v>#N/A</v>
      </c>
      <c r="AH52" s="963"/>
      <c r="AI52" s="964"/>
      <c r="AJ52" s="962">
        <f t="shared" si="26"/>
        <v>0</v>
      </c>
      <c r="AK52" s="963"/>
      <c r="AL52" s="964"/>
      <c r="AM52" s="956">
        <f t="shared" si="22"/>
        <v>0</v>
      </c>
      <c r="AN52" s="957"/>
      <c r="AO52" s="1" t="s">
        <v>1217</v>
      </c>
      <c r="AP52" s="171">
        <f t="shared" si="7"/>
        <v>0</v>
      </c>
      <c r="AQ52" s="171" t="str">
        <f t="shared" si="18"/>
        <v/>
      </c>
      <c r="AR52" s="172">
        <f t="shared" si="23"/>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24"/>
        <v>0</v>
      </c>
      <c r="BB52" s="47"/>
      <c r="BC52" s="120">
        <f t="shared" si="25"/>
        <v>0</v>
      </c>
    </row>
    <row r="53" spans="1:55" ht="16.5" customHeight="1" thickBot="1">
      <c r="A53" s="122"/>
      <c r="B53" s="66">
        <f t="shared" si="4"/>
        <v>0</v>
      </c>
      <c r="C53" s="214">
        <v>13</v>
      </c>
      <c r="D53" s="975">
        <f t="shared" si="27"/>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9"/>
        <v>0</v>
      </c>
      <c r="AA53" s="976"/>
      <c r="AB53" s="968"/>
      <c r="AC53" s="967" t="str">
        <f>IFERROR(VLOOKUP((D53),'$ LEGO'!A:D,4,0),"")</f>
        <v/>
      </c>
      <c r="AD53" s="968"/>
      <c r="AE53" s="958">
        <f t="shared" si="28"/>
        <v>0</v>
      </c>
      <c r="AF53" s="959"/>
      <c r="AG53" s="962" t="e">
        <f>VLOOKUP(D53,'$ LEGO'!A:E,5,0)</f>
        <v>#N/A</v>
      </c>
      <c r="AH53" s="963"/>
      <c r="AI53" s="964"/>
      <c r="AJ53" s="962">
        <f t="shared" si="26"/>
        <v>0</v>
      </c>
      <c r="AK53" s="963"/>
      <c r="AL53" s="964"/>
      <c r="AM53" s="956">
        <f t="shared" si="22"/>
        <v>0</v>
      </c>
      <c r="AN53" s="957"/>
      <c r="AO53" s="1" t="s">
        <v>1217</v>
      </c>
      <c r="AP53" s="171">
        <f t="shared" si="7"/>
        <v>0</v>
      </c>
      <c r="AQ53" s="171" t="str">
        <f t="shared" si="18"/>
        <v/>
      </c>
      <c r="AR53" s="172">
        <f t="shared" si="23"/>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24"/>
        <v>0</v>
      </c>
      <c r="BB53" s="47"/>
      <c r="BC53" s="120">
        <f t="shared" si="25"/>
        <v>0</v>
      </c>
    </row>
    <row r="54" spans="1:55" ht="16.5" customHeight="1" thickBot="1">
      <c r="A54" s="122"/>
      <c r="B54" s="66">
        <f t="shared" si="4"/>
        <v>0</v>
      </c>
      <c r="C54" s="214">
        <v>14</v>
      </c>
      <c r="D54" s="975">
        <f t="shared" si="27"/>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9"/>
        <v>0</v>
      </c>
      <c r="AA54" s="976"/>
      <c r="AB54" s="968"/>
      <c r="AC54" s="967" t="str">
        <f>IFERROR(VLOOKUP((D54),'$ LEGO'!A:D,4,0),"")</f>
        <v/>
      </c>
      <c r="AD54" s="968"/>
      <c r="AE54" s="958">
        <f t="shared" si="28"/>
        <v>0</v>
      </c>
      <c r="AF54" s="959"/>
      <c r="AG54" s="962" t="e">
        <f>VLOOKUP(D54,'$ LEGO'!A:E,5,0)</f>
        <v>#N/A</v>
      </c>
      <c r="AH54" s="963"/>
      <c r="AI54" s="964"/>
      <c r="AJ54" s="962">
        <f t="shared" si="26"/>
        <v>0</v>
      </c>
      <c r="AK54" s="963"/>
      <c r="AL54" s="964"/>
      <c r="AM54" s="956">
        <f t="shared" si="22"/>
        <v>0</v>
      </c>
      <c r="AN54" s="957"/>
      <c r="AO54" s="1" t="s">
        <v>1217</v>
      </c>
      <c r="AP54" s="171">
        <f t="shared" si="7"/>
        <v>0</v>
      </c>
      <c r="AQ54" s="171" t="str">
        <f t="shared" si="18"/>
        <v/>
      </c>
      <c r="AR54" s="172">
        <f t="shared" si="23"/>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24"/>
        <v>0</v>
      </c>
      <c r="BB54" s="47"/>
      <c r="BC54" s="120">
        <f t="shared" si="25"/>
        <v>0</v>
      </c>
    </row>
    <row r="55" spans="1:55" ht="16.5" customHeight="1" thickBot="1">
      <c r="A55" s="122"/>
      <c r="B55" s="66">
        <f t="shared" si="4"/>
        <v>0</v>
      </c>
      <c r="C55" s="214">
        <v>15</v>
      </c>
      <c r="D55" s="975">
        <f t="shared" si="27"/>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9"/>
        <v>0</v>
      </c>
      <c r="AA55" s="976"/>
      <c r="AB55" s="968"/>
      <c r="AC55" s="967" t="str">
        <f>IFERROR(VLOOKUP((D55),'$ LEGO'!A:D,4,0),"")</f>
        <v/>
      </c>
      <c r="AD55" s="968"/>
      <c r="AE55" s="958">
        <f t="shared" si="28"/>
        <v>0</v>
      </c>
      <c r="AF55" s="959"/>
      <c r="AG55" s="962" t="e">
        <f>VLOOKUP(D55,'$ LEGO'!A:E,5,0)</f>
        <v>#N/A</v>
      </c>
      <c r="AH55" s="963"/>
      <c r="AI55" s="964"/>
      <c r="AJ55" s="962">
        <f t="shared" si="26"/>
        <v>0</v>
      </c>
      <c r="AK55" s="963"/>
      <c r="AL55" s="964"/>
      <c r="AM55" s="956">
        <f t="shared" si="22"/>
        <v>0</v>
      </c>
      <c r="AN55" s="957"/>
      <c r="AO55" s="1" t="s">
        <v>1217</v>
      </c>
      <c r="AP55" s="171">
        <f t="shared" si="7"/>
        <v>0</v>
      </c>
      <c r="AQ55" s="171" t="str">
        <f t="shared" si="18"/>
        <v/>
      </c>
      <c r="AR55" s="172">
        <f t="shared" si="23"/>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24"/>
        <v>0</v>
      </c>
      <c r="BB55" s="47"/>
      <c r="BC55" s="120">
        <f t="shared" si="25"/>
        <v>0</v>
      </c>
    </row>
    <row r="56" spans="1:55" ht="16.5" customHeight="1" thickBot="1">
      <c r="A56" s="122"/>
      <c r="B56" s="66">
        <f t="shared" si="4"/>
        <v>0</v>
      </c>
      <c r="C56" s="214">
        <v>16</v>
      </c>
      <c r="D56" s="975">
        <f t="shared" si="27"/>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9"/>
        <v>0</v>
      </c>
      <c r="AA56" s="976"/>
      <c r="AB56" s="968"/>
      <c r="AC56" s="967" t="str">
        <f>IFERROR(VLOOKUP((D56),'$ LEGO'!A:D,4,0),"")</f>
        <v/>
      </c>
      <c r="AD56" s="968"/>
      <c r="AE56" s="958">
        <f t="shared" si="28"/>
        <v>0</v>
      </c>
      <c r="AF56" s="959"/>
      <c r="AG56" s="962" t="e">
        <f>VLOOKUP(D56,'$ LEGO'!A:E,5,0)</f>
        <v>#N/A</v>
      </c>
      <c r="AH56" s="963"/>
      <c r="AI56" s="964"/>
      <c r="AJ56" s="962">
        <f t="shared" si="26"/>
        <v>0</v>
      </c>
      <c r="AK56" s="963"/>
      <c r="AL56" s="964"/>
      <c r="AM56" s="956">
        <f t="shared" si="22"/>
        <v>0</v>
      </c>
      <c r="AN56" s="957"/>
      <c r="AO56" s="1" t="s">
        <v>1217</v>
      </c>
      <c r="AP56" s="171">
        <f t="shared" si="7"/>
        <v>0</v>
      </c>
      <c r="AQ56" s="171" t="str">
        <f t="shared" si="18"/>
        <v/>
      </c>
      <c r="AR56" s="172">
        <f t="shared" si="23"/>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24"/>
        <v>0</v>
      </c>
      <c r="BB56" s="47"/>
      <c r="BC56" s="120">
        <f t="shared" si="25"/>
        <v>0</v>
      </c>
    </row>
    <row r="57" spans="1:55" ht="16.5" customHeight="1" thickBot="1">
      <c r="A57" s="122"/>
      <c r="B57" s="66">
        <f t="shared" si="4"/>
        <v>0</v>
      </c>
      <c r="C57" s="214">
        <v>17</v>
      </c>
      <c r="D57" s="975">
        <f t="shared" si="27"/>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9"/>
        <v>0</v>
      </c>
      <c r="AA57" s="976"/>
      <c r="AB57" s="968"/>
      <c r="AC57" s="967" t="str">
        <f>IFERROR(VLOOKUP((D57),'$ LEGO'!A:D,4,0),"")</f>
        <v/>
      </c>
      <c r="AD57" s="968"/>
      <c r="AE57" s="958">
        <f t="shared" si="28"/>
        <v>0</v>
      </c>
      <c r="AF57" s="959"/>
      <c r="AG57" s="962" t="e">
        <f>VLOOKUP(D57,'$ LEGO'!A:E,5,0)</f>
        <v>#N/A</v>
      </c>
      <c r="AH57" s="963"/>
      <c r="AI57" s="964"/>
      <c r="AJ57" s="962">
        <f t="shared" si="26"/>
        <v>0</v>
      </c>
      <c r="AK57" s="963"/>
      <c r="AL57" s="964"/>
      <c r="AM57" s="956">
        <f t="shared" si="22"/>
        <v>0</v>
      </c>
      <c r="AN57" s="957"/>
      <c r="AO57" s="1" t="s">
        <v>1217</v>
      </c>
      <c r="AP57" s="171">
        <f t="shared" si="7"/>
        <v>0</v>
      </c>
      <c r="AQ57" s="171" t="str">
        <f t="shared" si="18"/>
        <v/>
      </c>
      <c r="AR57" s="172">
        <f t="shared" si="23"/>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24"/>
        <v>0</v>
      </c>
      <c r="BB57" s="47"/>
      <c r="BC57" s="120">
        <f t="shared" si="25"/>
        <v>0</v>
      </c>
    </row>
    <row r="58" spans="1:55" ht="16.5" customHeight="1" thickBot="1">
      <c r="A58" s="122"/>
      <c r="B58" s="66">
        <f t="shared" si="4"/>
        <v>0</v>
      </c>
      <c r="C58" s="214">
        <v>18</v>
      </c>
      <c r="D58" s="975">
        <f t="shared" si="27"/>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9"/>
        <v>0</v>
      </c>
      <c r="AA58" s="976"/>
      <c r="AB58" s="968"/>
      <c r="AC58" s="967" t="str">
        <f>IFERROR(VLOOKUP((D58),'$ LEGO'!A:D,4,0),"")</f>
        <v/>
      </c>
      <c r="AD58" s="968"/>
      <c r="AE58" s="958">
        <f t="shared" si="28"/>
        <v>0</v>
      </c>
      <c r="AF58" s="959"/>
      <c r="AG58" s="962" t="e">
        <f>VLOOKUP(D58,'$ LEGO'!A:E,5,0)</f>
        <v>#N/A</v>
      </c>
      <c r="AH58" s="963"/>
      <c r="AI58" s="964"/>
      <c r="AJ58" s="962">
        <f t="shared" ref="AJ58:AJ59" si="30">IFERROR(+AG58*AE58,0)</f>
        <v>0</v>
      </c>
      <c r="AK58" s="963"/>
      <c r="AL58" s="964"/>
      <c r="AM58" s="956">
        <f t="shared" si="22"/>
        <v>0</v>
      </c>
      <c r="AN58" s="957"/>
      <c r="AO58" s="1" t="s">
        <v>1217</v>
      </c>
      <c r="AP58" s="171">
        <f t="shared" si="7"/>
        <v>0</v>
      </c>
      <c r="AQ58" s="171" t="str">
        <f t="shared" si="18"/>
        <v/>
      </c>
      <c r="AR58" s="172">
        <f t="shared" si="23"/>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24"/>
        <v>0</v>
      </c>
      <c r="BB58" s="47"/>
      <c r="BC58" s="120">
        <f t="shared" si="25"/>
        <v>0</v>
      </c>
    </row>
    <row r="59" spans="1:55" ht="16.5" customHeight="1" thickBot="1">
      <c r="A59" s="122"/>
      <c r="B59" s="66">
        <f t="shared" si="4"/>
        <v>0</v>
      </c>
      <c r="C59" s="214">
        <v>19</v>
      </c>
      <c r="D59" s="975">
        <f t="shared" si="27"/>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9"/>
        <v>0</v>
      </c>
      <c r="AA59" s="976"/>
      <c r="AB59" s="968"/>
      <c r="AC59" s="967" t="str">
        <f>IFERROR(VLOOKUP((D59),'$ LEGO'!A:D,4,0),"")</f>
        <v/>
      </c>
      <c r="AD59" s="968"/>
      <c r="AE59" s="958">
        <f t="shared" si="28"/>
        <v>0</v>
      </c>
      <c r="AF59" s="959"/>
      <c r="AG59" s="962" t="e">
        <f>VLOOKUP(D59,'$ LEGO'!A:E,5,0)</f>
        <v>#N/A</v>
      </c>
      <c r="AH59" s="963"/>
      <c r="AI59" s="964"/>
      <c r="AJ59" s="962">
        <f t="shared" si="30"/>
        <v>0</v>
      </c>
      <c r="AK59" s="963"/>
      <c r="AL59" s="964"/>
      <c r="AM59" s="956">
        <f t="shared" si="22"/>
        <v>0</v>
      </c>
      <c r="AN59" s="957"/>
      <c r="AO59" s="1" t="s">
        <v>1217</v>
      </c>
      <c r="AP59" s="171">
        <f t="shared" si="7"/>
        <v>0</v>
      </c>
      <c r="AQ59" s="171" t="str">
        <f t="shared" si="18"/>
        <v/>
      </c>
      <c r="AR59" s="172">
        <f t="shared" si="23"/>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24"/>
        <v>0</v>
      </c>
      <c r="BB59" s="47"/>
      <c r="BC59" s="120">
        <f t="shared" si="25"/>
        <v>0</v>
      </c>
    </row>
    <row r="60" spans="1:55" ht="16.5" customHeight="1" thickBot="1">
      <c r="A60" s="122"/>
      <c r="B60" s="66">
        <f t="shared" si="4"/>
        <v>0</v>
      </c>
      <c r="C60" s="214">
        <v>20</v>
      </c>
      <c r="D60" s="975">
        <f t="shared" si="27"/>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9"/>
        <v>0</v>
      </c>
      <c r="AA60" s="976"/>
      <c r="AB60" s="968"/>
      <c r="AC60" s="967" t="str">
        <f>IFERROR(VLOOKUP((D60),'$ LEGO'!A:D,4,0),"")</f>
        <v/>
      </c>
      <c r="AD60" s="968"/>
      <c r="AE60" s="958">
        <f t="shared" ref="AE60:AE66" si="31">IFERROR(IF(W60="X",IF(FIND("MARQUILLA",G60,1)&gt;0,1*$I$10,1),0),0)</f>
        <v>0</v>
      </c>
      <c r="AF60" s="959"/>
      <c r="AG60" s="962" t="e">
        <f>VLOOKUP(D60,'$ LEGO'!A:E,5,0)</f>
        <v>#N/A</v>
      </c>
      <c r="AH60" s="963"/>
      <c r="AI60" s="964"/>
      <c r="AJ60" s="962">
        <f t="shared" si="5"/>
        <v>0</v>
      </c>
      <c r="AK60" s="963"/>
      <c r="AL60" s="964"/>
      <c r="AM60" s="956">
        <f t="shared" si="22"/>
        <v>0</v>
      </c>
      <c r="AN60" s="957"/>
      <c r="AO60" s="1" t="s">
        <v>1217</v>
      </c>
      <c r="AP60" s="171">
        <f t="shared" si="7"/>
        <v>0</v>
      </c>
      <c r="AQ60" s="171" t="str">
        <f t="shared" si="18"/>
        <v/>
      </c>
      <c r="AR60" s="172">
        <f t="shared" si="23"/>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24"/>
        <v>0</v>
      </c>
      <c r="BB60" s="47"/>
      <c r="BC60" s="120">
        <f t="shared" si="25"/>
        <v>0</v>
      </c>
    </row>
    <row r="61" spans="1:55" ht="16.5" customHeight="1" thickBot="1">
      <c r="A61" s="122"/>
      <c r="B61" s="66">
        <f t="shared" si="4"/>
        <v>0</v>
      </c>
      <c r="C61" s="214">
        <v>21</v>
      </c>
      <c r="D61" s="975">
        <f t="shared" si="27"/>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9"/>
        <v>0</v>
      </c>
      <c r="AA61" s="976"/>
      <c r="AB61" s="968"/>
      <c r="AC61" s="967" t="str">
        <f>IFERROR(VLOOKUP((D61),'$ LEGO'!A:D,4,0),"")</f>
        <v/>
      </c>
      <c r="AD61" s="968"/>
      <c r="AE61" s="958">
        <f t="shared" si="31"/>
        <v>0</v>
      </c>
      <c r="AF61" s="959"/>
      <c r="AG61" s="962" t="e">
        <f>VLOOKUP(D61,'$ LEGO'!A:E,5,0)</f>
        <v>#N/A</v>
      </c>
      <c r="AH61" s="963"/>
      <c r="AI61" s="964"/>
      <c r="AJ61" s="962">
        <f t="shared" si="5"/>
        <v>0</v>
      </c>
      <c r="AK61" s="963"/>
      <c r="AL61" s="964"/>
      <c r="AM61" s="956">
        <f t="shared" si="22"/>
        <v>0</v>
      </c>
      <c r="AN61" s="957"/>
      <c r="AO61" s="1" t="s">
        <v>1217</v>
      </c>
      <c r="AP61" s="171">
        <f t="shared" si="7"/>
        <v>0</v>
      </c>
      <c r="AQ61" s="171" t="str">
        <f t="shared" si="18"/>
        <v/>
      </c>
      <c r="AR61" s="172">
        <f t="shared" si="23"/>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24"/>
        <v>0</v>
      </c>
      <c r="BB61" s="47"/>
      <c r="BC61" s="120">
        <f t="shared" si="25"/>
        <v>0</v>
      </c>
    </row>
    <row r="62" spans="1:55" ht="16.5" customHeight="1" thickBot="1">
      <c r="A62" s="122"/>
      <c r="B62" s="66">
        <f t="shared" si="4"/>
        <v>0</v>
      </c>
      <c r="C62" s="214">
        <v>22</v>
      </c>
      <c r="D62" s="975">
        <f t="shared" si="27"/>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9"/>
        <v>0</v>
      </c>
      <c r="AA62" s="976"/>
      <c r="AB62" s="968"/>
      <c r="AC62" s="967" t="str">
        <f>IFERROR(VLOOKUP((D62),'$ LEGO'!A:D,4,0),"")</f>
        <v/>
      </c>
      <c r="AD62" s="968"/>
      <c r="AE62" s="958">
        <f t="shared" si="31"/>
        <v>0</v>
      </c>
      <c r="AF62" s="959"/>
      <c r="AG62" s="962" t="e">
        <f>VLOOKUP(D62,'$ LEGO'!A:E,5,0)</f>
        <v>#N/A</v>
      </c>
      <c r="AH62" s="963"/>
      <c r="AI62" s="964"/>
      <c r="AJ62" s="962">
        <f t="shared" si="5"/>
        <v>0</v>
      </c>
      <c r="AK62" s="963"/>
      <c r="AL62" s="964"/>
      <c r="AM62" s="956">
        <f t="shared" si="22"/>
        <v>0</v>
      </c>
      <c r="AN62" s="957"/>
      <c r="AO62" s="1" t="s">
        <v>1217</v>
      </c>
      <c r="AP62" s="171">
        <f t="shared" si="7"/>
        <v>0</v>
      </c>
      <c r="AQ62" s="171" t="str">
        <f t="shared" si="18"/>
        <v/>
      </c>
      <c r="AR62" s="172">
        <f t="shared" si="23"/>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24"/>
        <v>0</v>
      </c>
      <c r="BB62" s="47"/>
      <c r="BC62" s="120">
        <f t="shared" si="25"/>
        <v>0</v>
      </c>
    </row>
    <row r="63" spans="1:55" ht="16.5" customHeight="1" thickBot="1">
      <c r="A63" s="122"/>
      <c r="B63" s="66">
        <f t="shared" si="4"/>
        <v>0</v>
      </c>
      <c r="C63" s="214">
        <v>23</v>
      </c>
      <c r="D63" s="975">
        <f t="shared" si="27"/>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9"/>
        <v>0</v>
      </c>
      <c r="AA63" s="976"/>
      <c r="AB63" s="968"/>
      <c r="AC63" s="967" t="str">
        <f>IFERROR(VLOOKUP((D63),'$ LEGO'!A:D,4,0),"")</f>
        <v/>
      </c>
      <c r="AD63" s="968"/>
      <c r="AE63" s="958">
        <f t="shared" si="31"/>
        <v>0</v>
      </c>
      <c r="AF63" s="959"/>
      <c r="AG63" s="962" t="e">
        <f>VLOOKUP(D63,'$ LEGO'!A:E,5,0)</f>
        <v>#N/A</v>
      </c>
      <c r="AH63" s="963"/>
      <c r="AI63" s="964"/>
      <c r="AJ63" s="962">
        <f t="shared" si="5"/>
        <v>0</v>
      </c>
      <c r="AK63" s="963"/>
      <c r="AL63" s="964"/>
      <c r="AM63" s="956">
        <f t="shared" si="22"/>
        <v>0</v>
      </c>
      <c r="AN63" s="957"/>
      <c r="AO63" s="1" t="s">
        <v>1217</v>
      </c>
      <c r="AP63" s="171">
        <f t="shared" si="7"/>
        <v>0</v>
      </c>
      <c r="AQ63" s="171" t="str">
        <f t="shared" si="18"/>
        <v/>
      </c>
      <c r="AR63" s="172">
        <f t="shared" si="23"/>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24"/>
        <v>0</v>
      </c>
      <c r="BB63" s="47"/>
      <c r="BC63" s="120">
        <f t="shared" si="25"/>
        <v>0</v>
      </c>
    </row>
    <row r="64" spans="1:55" ht="16.5" customHeight="1" thickBot="1">
      <c r="A64" s="122"/>
      <c r="B64" s="66">
        <f t="shared" si="4"/>
        <v>0</v>
      </c>
      <c r="C64" s="214">
        <v>24</v>
      </c>
      <c r="D64" s="975">
        <f t="shared" si="27"/>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9"/>
        <v>0</v>
      </c>
      <c r="AA64" s="976"/>
      <c r="AB64" s="968"/>
      <c r="AC64" s="967" t="str">
        <f>IFERROR(VLOOKUP((D64),'$ LEGO'!A:D,4,0),"")</f>
        <v/>
      </c>
      <c r="AD64" s="968"/>
      <c r="AE64" s="958">
        <f t="shared" si="31"/>
        <v>0</v>
      </c>
      <c r="AF64" s="959"/>
      <c r="AG64" s="962" t="e">
        <f>VLOOKUP(D64,'$ LEGO'!A:E,5,0)</f>
        <v>#N/A</v>
      </c>
      <c r="AH64" s="963"/>
      <c r="AI64" s="964"/>
      <c r="AJ64" s="962">
        <f t="shared" si="5"/>
        <v>0</v>
      </c>
      <c r="AK64" s="963"/>
      <c r="AL64" s="964"/>
      <c r="AM64" s="956">
        <f t="shared" si="22"/>
        <v>0</v>
      </c>
      <c r="AN64" s="957"/>
      <c r="AO64" s="1" t="s">
        <v>1217</v>
      </c>
      <c r="AP64" s="171">
        <f t="shared" si="7"/>
        <v>0</v>
      </c>
      <c r="AQ64" s="171" t="str">
        <f t="shared" si="18"/>
        <v/>
      </c>
      <c r="AR64" s="172">
        <f t="shared" si="23"/>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24"/>
        <v>0</v>
      </c>
      <c r="BB64" s="47"/>
      <c r="BC64" s="120">
        <f t="shared" si="25"/>
        <v>0</v>
      </c>
    </row>
    <row r="65" spans="1:58" ht="16.5" customHeight="1" thickBot="1">
      <c r="A65" s="121"/>
      <c r="B65" s="66">
        <f t="shared" si="4"/>
        <v>0</v>
      </c>
      <c r="C65" s="214">
        <v>25</v>
      </c>
      <c r="D65" s="975">
        <f t="shared" si="27"/>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9"/>
        <v>0</v>
      </c>
      <c r="AA65" s="976"/>
      <c r="AB65" s="968"/>
      <c r="AC65" s="967" t="str">
        <f>IFERROR(VLOOKUP((D65),'$ LEGO'!A:D,4,0),"")</f>
        <v/>
      </c>
      <c r="AD65" s="968"/>
      <c r="AE65" s="958">
        <f t="shared" si="31"/>
        <v>0</v>
      </c>
      <c r="AF65" s="959"/>
      <c r="AG65" s="962" t="e">
        <f>VLOOKUP(D65,'$ LEGO'!A:E,5,0)</f>
        <v>#N/A</v>
      </c>
      <c r="AH65" s="963"/>
      <c r="AI65" s="964"/>
      <c r="AJ65" s="962">
        <f t="shared" si="5"/>
        <v>0</v>
      </c>
      <c r="AK65" s="963"/>
      <c r="AL65" s="964"/>
      <c r="AM65" s="956">
        <f t="shared" si="22"/>
        <v>0</v>
      </c>
      <c r="AN65" s="957"/>
      <c r="AO65" s="1" t="s">
        <v>1217</v>
      </c>
      <c r="AP65" s="171">
        <f t="shared" si="7"/>
        <v>0</v>
      </c>
      <c r="AQ65" s="171" t="str">
        <f t="shared" si="18"/>
        <v/>
      </c>
      <c r="AR65" s="172">
        <f t="shared" si="23"/>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24"/>
        <v>0</v>
      </c>
      <c r="BB65" s="47"/>
      <c r="BC65" s="120">
        <f t="shared" si="25"/>
        <v>0</v>
      </c>
    </row>
    <row r="66" spans="1:58" ht="16.5" customHeight="1" thickBot="1">
      <c r="A66" s="121"/>
      <c r="B66" s="66">
        <f t="shared" si="4"/>
        <v>0</v>
      </c>
      <c r="C66" s="214">
        <v>26</v>
      </c>
      <c r="D66" s="975">
        <f t="shared" si="27"/>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9"/>
        <v>0</v>
      </c>
      <c r="AA66" s="976"/>
      <c r="AB66" s="968"/>
      <c r="AC66" s="967" t="str">
        <f>IFERROR(VLOOKUP((D66),'$ LEGO'!A:D,4,0),"")</f>
        <v/>
      </c>
      <c r="AD66" s="968"/>
      <c r="AE66" s="958">
        <f t="shared" si="31"/>
        <v>0</v>
      </c>
      <c r="AF66" s="959"/>
      <c r="AG66" s="962" t="e">
        <f>VLOOKUP(D66,'$ LEGO'!A:E,5,0)</f>
        <v>#N/A</v>
      </c>
      <c r="AH66" s="963"/>
      <c r="AI66" s="964"/>
      <c r="AJ66" s="962">
        <f t="shared" si="5"/>
        <v>0</v>
      </c>
      <c r="AK66" s="963"/>
      <c r="AL66" s="964"/>
      <c r="AM66" s="956">
        <f t="shared" si="22"/>
        <v>0</v>
      </c>
      <c r="AN66" s="957"/>
      <c r="AO66" s="1" t="s">
        <v>1217</v>
      </c>
      <c r="AP66" s="171">
        <f t="shared" si="7"/>
        <v>0</v>
      </c>
      <c r="AQ66" s="171" t="str">
        <f t="shared" si="18"/>
        <v/>
      </c>
      <c r="AR66" s="172">
        <f t="shared" si="23"/>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24"/>
        <v>0</v>
      </c>
      <c r="BB66" s="47"/>
      <c r="BC66" s="120">
        <f t="shared" si="25"/>
        <v>0</v>
      </c>
    </row>
    <row r="67" spans="1:58" ht="15.75" thickBot="1">
      <c r="B67" s="66">
        <f t="shared" ref="B67:B75" si="32">IF(AJ67&gt;0,1,0)</f>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24"/>
        <v>0</v>
      </c>
      <c r="BB67" s="85"/>
      <c r="BC67" s="86"/>
    </row>
    <row r="68" spans="1:58" ht="15.75" customHeight="1" thickBot="1">
      <c r="B68" s="66">
        <f t="shared" si="32"/>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32"/>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32"/>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3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32"/>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33"/>
        <v>0</v>
      </c>
      <c r="AN71" s="957"/>
      <c r="AO71" s="1" t="s">
        <v>1217</v>
      </c>
      <c r="AP71" s="45">
        <f t="shared" ref="AP71" si="34">+AP70</f>
        <v>0</v>
      </c>
      <c r="AQ71" s="45">
        <f>AQ70</f>
        <v>0</v>
      </c>
      <c r="AR71" s="45">
        <f>AR70</f>
        <v>0</v>
      </c>
      <c r="AS71" s="45">
        <f t="shared" ref="AS71:AU72" si="35">+AS70</f>
        <v>0</v>
      </c>
      <c r="AT71" s="45">
        <f t="shared" si="35"/>
        <v>0</v>
      </c>
      <c r="AU71" s="45">
        <f t="shared" si="35"/>
        <v>0</v>
      </c>
      <c r="AV71" s="45">
        <f>AV70</f>
        <v>0.5</v>
      </c>
      <c r="AW71" s="170"/>
      <c r="AX71" s="170"/>
      <c r="AY71" s="1" t="s">
        <v>1217</v>
      </c>
    </row>
    <row r="72" spans="1:58" ht="12.75" customHeight="1" thickBot="1">
      <c r="B72" s="66">
        <f t="shared" si="32"/>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33"/>
        <v>0</v>
      </c>
      <c r="AN72" s="957"/>
      <c r="AO72" s="1" t="s">
        <v>1217</v>
      </c>
      <c r="AP72" s="45">
        <f>+AP71</f>
        <v>0</v>
      </c>
      <c r="AQ72" s="45">
        <f>+AQ71</f>
        <v>0</v>
      </c>
      <c r="AR72" s="45">
        <f>+AR71</f>
        <v>0</v>
      </c>
      <c r="AS72" s="45">
        <f t="shared" si="35"/>
        <v>0</v>
      </c>
      <c r="AT72" s="45">
        <f t="shared" si="35"/>
        <v>0</v>
      </c>
      <c r="AU72" s="45">
        <f t="shared" si="35"/>
        <v>0</v>
      </c>
      <c r="AV72" s="45">
        <f>+AV71</f>
        <v>0.5</v>
      </c>
      <c r="AW72" s="170"/>
      <c r="AX72" s="170"/>
      <c r="AY72" s="1" t="s">
        <v>1217</v>
      </c>
      <c r="AZ72" t="s">
        <v>2529</v>
      </c>
      <c r="BB72" t="s">
        <v>2530</v>
      </c>
    </row>
    <row r="73" spans="1:58" ht="12.75" customHeight="1" thickBot="1">
      <c r="B73" s="66">
        <f t="shared" si="32"/>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36">IFERROR((+X73*AA73)/AG73,0)</f>
        <v>0</v>
      </c>
      <c r="AE73" s="1105"/>
      <c r="AF73" s="1105"/>
      <c r="AG73" s="1106">
        <f>IFERROR(IF(AA73&gt;0,VLOOKUP((R73),'LD FC'!AW:AX,2,0),0),0)</f>
        <v>0</v>
      </c>
      <c r="AH73" s="1106"/>
      <c r="AI73" s="1106"/>
      <c r="AJ73" s="969">
        <f t="shared" ref="AJ73" si="37">+AA73*X73</f>
        <v>0</v>
      </c>
      <c r="AK73" s="969"/>
      <c r="AL73" s="969"/>
      <c r="AM73" s="956">
        <f t="shared" si="33"/>
        <v>0</v>
      </c>
      <c r="AN73" s="957"/>
      <c r="AO73" s="1" t="s">
        <v>1217</v>
      </c>
      <c r="AY73" s="1" t="s">
        <v>1217</v>
      </c>
      <c r="AZ73" t="s">
        <v>2532</v>
      </c>
      <c r="BB73" t="s">
        <v>2533</v>
      </c>
    </row>
    <row r="74" spans="1:58" ht="12.75" customHeight="1" thickBot="1">
      <c r="B74" s="66">
        <f t="shared" si="32"/>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36"/>
        <v>0</v>
      </c>
      <c r="AE74" s="1105"/>
      <c r="AF74" s="1105"/>
      <c r="AG74" s="1106">
        <f>IF(AA74&gt;0,VLOOKUP((R74),'LD FC'!AW:AX,2,0),0)</f>
        <v>0</v>
      </c>
      <c r="AH74" s="1106"/>
      <c r="AI74" s="1106"/>
      <c r="AJ74" s="969">
        <f t="shared" ref="AJ74:AJ83" si="38">+AA74*X74</f>
        <v>0</v>
      </c>
      <c r="AK74" s="969"/>
      <c r="AL74" s="969"/>
      <c r="AM74" s="956">
        <f t="shared" si="3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32"/>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+'FT1'!X79</f>
        <v>0</v>
      </c>
      <c r="AE75" s="1105"/>
      <c r="AF75" s="1105"/>
      <c r="AG75" s="1106">
        <f>VLOOKUP(G75,'LD FC'!AW:AX,2,0)</f>
        <v>500</v>
      </c>
      <c r="AH75" s="1106"/>
      <c r="AI75" s="1106"/>
      <c r="AJ75" s="1109">
        <f>+AG75*AD75</f>
        <v>0</v>
      </c>
      <c r="AK75" s="1109"/>
      <c r="AL75" s="1109"/>
      <c r="AM75" s="1134">
        <f t="shared" si="3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ref="B76:B80" si="39">IF(AJ76&gt;0,1,0)</f>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 si="40">IFERROR((+X76*AA76)/AG76,0)</f>
        <v>0</v>
      </c>
      <c r="AE76" s="1105"/>
      <c r="AF76" s="1105"/>
      <c r="AG76" s="1106">
        <f>IFERROR(IF(AA76&gt;0,VLOOKUP((R76),'LD FC'!AW:AX,2,0),0),0)</f>
        <v>0</v>
      </c>
      <c r="AH76" s="1106"/>
      <c r="AI76" s="1106"/>
      <c r="AJ76" s="969">
        <f>+AA76*X76</f>
        <v>0</v>
      </c>
      <c r="AK76" s="969"/>
      <c r="AL76" s="969"/>
      <c r="AM76" s="956">
        <f t="shared" si="33"/>
        <v>0</v>
      </c>
      <c r="AN76" s="957"/>
      <c r="AO76" s="1" t="s">
        <v>1217</v>
      </c>
      <c r="AY76" s="1" t="s">
        <v>1217</v>
      </c>
      <c r="AZ76" t="s">
        <v>2544</v>
      </c>
      <c r="BB76">
        <v>5</v>
      </c>
    </row>
    <row r="77" spans="1:58" ht="12.75" customHeight="1">
      <c r="B77" s="66">
        <f t="shared" si="39"/>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ref="AD77" si="41">IFERROR((+X77*AA77)/AG77,0)</f>
        <v>0</v>
      </c>
      <c r="AE77" s="1105"/>
      <c r="AF77" s="1105"/>
      <c r="AG77" s="1106">
        <f>IFERROR(IF(AA77&gt;0,VLOOKUP((R77),'LD FC'!AW:AX,2,0),0),0)</f>
        <v>0</v>
      </c>
      <c r="AH77" s="1106"/>
      <c r="AI77" s="1106"/>
      <c r="AJ77" s="969">
        <f>+AA77*X77</f>
        <v>0</v>
      </c>
      <c r="AK77" s="969"/>
      <c r="AL77" s="969"/>
      <c r="AM77" s="956">
        <f t="shared" si="33"/>
        <v>0</v>
      </c>
      <c r="AN77" s="957"/>
      <c r="AO77" s="1" t="s">
        <v>1217</v>
      </c>
      <c r="AY77" s="1" t="s">
        <v>1217</v>
      </c>
      <c r="AZ77" t="s">
        <v>2546</v>
      </c>
      <c r="BB77">
        <v>1000</v>
      </c>
      <c r="BD77" t="s">
        <v>2547</v>
      </c>
    </row>
    <row r="78" spans="1:58" ht="12.75" customHeight="1">
      <c r="B78" s="66">
        <f t="shared" si="39"/>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33"/>
        <v>0</v>
      </c>
      <c r="AN78" s="1135"/>
      <c r="AO78" s="1" t="s">
        <v>1217</v>
      </c>
      <c r="AY78" s="1" t="s">
        <v>1217</v>
      </c>
      <c r="AZ78" t="s">
        <v>2548</v>
      </c>
      <c r="BB78">
        <v>2500</v>
      </c>
      <c r="BD78" t="s">
        <v>2549</v>
      </c>
      <c r="BF78" t="s">
        <v>2550</v>
      </c>
    </row>
    <row r="79" spans="1:58" ht="12.75" customHeight="1">
      <c r="B79" s="66">
        <f t="shared" si="3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 si="42">IFERROR((+X79*AA79)/AG79,0)</f>
        <v>0</v>
      </c>
      <c r="AE79" s="1105"/>
      <c r="AF79" s="1105"/>
      <c r="AG79" s="969">
        <f>+AA79*X79</f>
        <v>0</v>
      </c>
      <c r="AH79" s="969"/>
      <c r="AI79" s="969"/>
      <c r="AJ79" s="969">
        <f t="shared" si="38"/>
        <v>0</v>
      </c>
      <c r="AK79" s="969"/>
      <c r="AL79" s="969"/>
      <c r="AM79" s="956">
        <f t="shared" si="33"/>
        <v>0</v>
      </c>
      <c r="AN79" s="957"/>
      <c r="AO79" s="1" t="s">
        <v>1217</v>
      </c>
      <c r="AY79" s="1" t="s">
        <v>1217</v>
      </c>
    </row>
    <row r="80" spans="1:58" ht="12.75" customHeight="1">
      <c r="B80" s="66">
        <f t="shared" si="3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ref="AD80" si="43">IFERROR((+X80*AA80)/AG80,0)</f>
        <v>0</v>
      </c>
      <c r="AE80" s="1105"/>
      <c r="AF80" s="1105"/>
      <c r="AG80" s="969">
        <f t="shared" ref="AG80:AG83" si="44">+AA80*X80</f>
        <v>0</v>
      </c>
      <c r="AH80" s="969"/>
      <c r="AI80" s="969"/>
      <c r="AJ80" s="969">
        <f t="shared" si="38"/>
        <v>0</v>
      </c>
      <c r="AK80" s="969"/>
      <c r="AL80" s="969"/>
      <c r="AM80" s="956">
        <f t="shared" si="3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ref="AD81" si="45">IFERROR((+X81*AA81)/AG81,0)</f>
        <v>0</v>
      </c>
      <c r="AE81" s="1105"/>
      <c r="AF81" s="1105"/>
      <c r="AG81" s="969">
        <f t="shared" si="44"/>
        <v>0</v>
      </c>
      <c r="AH81" s="969"/>
      <c r="AI81" s="969"/>
      <c r="AJ81" s="969">
        <f t="shared" si="38"/>
        <v>0</v>
      </c>
      <c r="AK81" s="969"/>
      <c r="AL81" s="969"/>
      <c r="AM81" s="956">
        <f t="shared" si="33"/>
        <v>0</v>
      </c>
      <c r="AN81" s="957"/>
      <c r="AO81" s="1" t="s">
        <v>1217</v>
      </c>
      <c r="AY81" s="1" t="s">
        <v>1217</v>
      </c>
    </row>
    <row r="82" spans="2:54" ht="12.75" customHeight="1">
      <c r="B82" s="66">
        <f t="shared" ref="B82:B97" si="46">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ref="AD82" si="47">IFERROR((+X82*AA82)/AG82,0)</f>
        <v>0</v>
      </c>
      <c r="AE82" s="1105"/>
      <c r="AF82" s="1105"/>
      <c r="AG82" s="969">
        <f t="shared" si="44"/>
        <v>0</v>
      </c>
      <c r="AH82" s="969"/>
      <c r="AI82" s="969"/>
      <c r="AJ82" s="969">
        <f t="shared" si="38"/>
        <v>0</v>
      </c>
      <c r="AK82" s="969"/>
      <c r="AL82" s="969"/>
      <c r="AM82" s="956">
        <f t="shared" si="33"/>
        <v>0</v>
      </c>
      <c r="AN82" s="957"/>
      <c r="AO82" s="1" t="s">
        <v>1217</v>
      </c>
      <c r="AY82" s="1" t="s">
        <v>1217</v>
      </c>
    </row>
    <row r="83" spans="2:54" ht="12.75" customHeight="1">
      <c r="B83" s="66">
        <f t="shared" si="46"/>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ref="AD83" si="48">IFERROR((+X83*AA83)/AG83,0)</f>
        <v>0</v>
      </c>
      <c r="AE83" s="1105"/>
      <c r="AF83" s="1105"/>
      <c r="AG83" s="969">
        <f t="shared" si="44"/>
        <v>0</v>
      </c>
      <c r="AH83" s="969"/>
      <c r="AI83" s="969"/>
      <c r="AJ83" s="969">
        <f t="shared" si="38"/>
        <v>0</v>
      </c>
      <c r="AK83" s="969"/>
      <c r="AL83" s="969"/>
      <c r="AM83" s="956">
        <f t="shared" si="33"/>
        <v>0</v>
      </c>
      <c r="AN83" s="957"/>
      <c r="AO83" s="1" t="s">
        <v>1217</v>
      </c>
      <c r="AY83" s="1" t="s">
        <v>1217</v>
      </c>
    </row>
    <row r="84" spans="2:54" ht="12.75" customHeight="1">
      <c r="B84" s="66">
        <f t="shared" si="46"/>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33"/>
        <v>0</v>
      </c>
      <c r="AN84" s="957"/>
      <c r="AO84" s="1" t="s">
        <v>1217</v>
      </c>
      <c r="AY84" s="1" t="s">
        <v>1217</v>
      </c>
    </row>
    <row r="85" spans="2:54" ht="12.75" customHeight="1">
      <c r="B85" s="66" t="e">
        <f t="shared" si="46"/>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+'FT1'!X85</f>
        <v>0.5</v>
      </c>
      <c r="AE85" s="1105"/>
      <c r="AF85" s="1105"/>
      <c r="AG85" s="1106" t="e">
        <f>IF(AD85&gt;0,VLOOKUP(R85,'LD FC'!AW:AX,2,0),0)</f>
        <v>#N/A</v>
      </c>
      <c r="AH85" s="1106"/>
      <c r="AI85" s="1106"/>
      <c r="AJ85" s="969" t="e">
        <f>+AG85*AD85</f>
        <v>#N/A</v>
      </c>
      <c r="AK85" s="969"/>
      <c r="AL85" s="969"/>
      <c r="AM85" s="956">
        <f t="shared" si="33"/>
        <v>0</v>
      </c>
      <c r="AN85" s="957"/>
      <c r="AO85" s="1" t="s">
        <v>1217</v>
      </c>
      <c r="AY85" s="1" t="s">
        <v>1217</v>
      </c>
    </row>
    <row r="86" spans="2:54" ht="12.75" customHeight="1">
      <c r="B86" s="66">
        <f t="shared" si="46"/>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33"/>
        <v>0</v>
      </c>
      <c r="AN86" s="957"/>
      <c r="AO86" s="1" t="s">
        <v>1217</v>
      </c>
      <c r="AP86" s="3"/>
      <c r="AQ86" s="3"/>
      <c r="AR86" s="1"/>
      <c r="AS86" s="1"/>
      <c r="AT86" s="1"/>
      <c r="AU86" s="1"/>
      <c r="AV86" s="1"/>
      <c r="AW86" s="1"/>
      <c r="AX86" s="1"/>
      <c r="AY86" s="1" t="s">
        <v>1217</v>
      </c>
    </row>
    <row r="87" spans="2:54" ht="12.75" customHeight="1">
      <c r="B87" s="66">
        <f t="shared" si="46"/>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33"/>
        <v>0</v>
      </c>
      <c r="AN87" s="957"/>
      <c r="AO87" s="1" t="s">
        <v>1217</v>
      </c>
      <c r="AP87" s="3"/>
      <c r="AQ87" s="3"/>
      <c r="AR87" s="1"/>
      <c r="AS87" s="1"/>
      <c r="AT87" s="1"/>
      <c r="AU87" s="1"/>
      <c r="AV87" s="1"/>
      <c r="AW87" s="1"/>
      <c r="AX87" s="1"/>
      <c r="AY87" s="1" t="s">
        <v>1217</v>
      </c>
    </row>
    <row r="88" spans="2:54" ht="12.75" customHeight="1">
      <c r="B88" s="66">
        <f t="shared" si="46"/>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33"/>
        <v>0</v>
      </c>
      <c r="AN88" s="957"/>
      <c r="AO88" s="1" t="s">
        <v>1217</v>
      </c>
      <c r="AY88" s="1" t="s">
        <v>1217</v>
      </c>
    </row>
    <row r="89" spans="2:54">
      <c r="B89" s="66" t="e">
        <f t="shared" si="46"/>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46"/>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46"/>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46"/>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+'BT1'!AD1</f>
        <v>0</v>
      </c>
      <c r="AK92" s="1107"/>
      <c r="AL92" s="1107"/>
      <c r="AM92" s="1107"/>
      <c r="AN92" s="1107"/>
      <c r="AO92" s="1" t="s">
        <v>1217</v>
      </c>
      <c r="AY92" s="1" t="s">
        <v>1217</v>
      </c>
    </row>
    <row r="93" spans="2:54" ht="15.75">
      <c r="B93" s="66">
        <f t="shared" si="46"/>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46"/>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46"/>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46"/>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46"/>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M32:AN32"/>
    <mergeCell ref="D29:F29"/>
    <mergeCell ref="D30:F30"/>
    <mergeCell ref="D31:F31"/>
    <mergeCell ref="D32:F32"/>
    <mergeCell ref="G29:Q29"/>
    <mergeCell ref="R29:T29"/>
    <mergeCell ref="U29:V29"/>
    <mergeCell ref="W29:Y29"/>
    <mergeCell ref="Z29:AB29"/>
    <mergeCell ref="AC29:AD29"/>
    <mergeCell ref="AE29:AF29"/>
    <mergeCell ref="AG29:AI29"/>
    <mergeCell ref="AJ29:AL29"/>
    <mergeCell ref="AM29:AN29"/>
    <mergeCell ref="G30:Q30"/>
    <mergeCell ref="R30:T30"/>
    <mergeCell ref="U30:V30"/>
    <mergeCell ref="W30:Y30"/>
    <mergeCell ref="AE30:AF30"/>
    <mergeCell ref="AG30:AI30"/>
    <mergeCell ref="AC30:AD30"/>
    <mergeCell ref="AJ30:AL30"/>
    <mergeCell ref="AM30:AN30"/>
    <mergeCell ref="G31:Q31"/>
    <mergeCell ref="R31:T31"/>
    <mergeCell ref="U31:V31"/>
    <mergeCell ref="W31:Y31"/>
    <mergeCell ref="Z31:AB31"/>
    <mergeCell ref="AC31:AD31"/>
    <mergeCell ref="AM34:AN34"/>
    <mergeCell ref="AM35:AN35"/>
    <mergeCell ref="AM36:AN36"/>
    <mergeCell ref="AM37:AN37"/>
    <mergeCell ref="AG20:AI20"/>
    <mergeCell ref="AJ20:AL20"/>
    <mergeCell ref="AM20:AN20"/>
    <mergeCell ref="AC14:AD14"/>
    <mergeCell ref="AM18:AN18"/>
    <mergeCell ref="AC17:AD17"/>
    <mergeCell ref="AE17:AF17"/>
    <mergeCell ref="AG17:AI17"/>
    <mergeCell ref="AJ17:AL17"/>
    <mergeCell ref="AM17:AN17"/>
    <mergeCell ref="AM19:AN19"/>
    <mergeCell ref="AC22:AD22"/>
    <mergeCell ref="AE22:AF22"/>
    <mergeCell ref="AG22:AI22"/>
    <mergeCell ref="AJ22:AL22"/>
    <mergeCell ref="AE31:AF31"/>
    <mergeCell ref="AG31:AI31"/>
    <mergeCell ref="AM14:AN14"/>
    <mergeCell ref="AC19:AD19"/>
    <mergeCell ref="AJ31:AL31"/>
    <mergeCell ref="AM31:AN31"/>
    <mergeCell ref="AE19:AF19"/>
    <mergeCell ref="AG19:AI19"/>
    <mergeCell ref="AJ19:AL19"/>
    <mergeCell ref="AM22:AN22"/>
    <mergeCell ref="AC21:AD21"/>
    <mergeCell ref="AC32:AD32"/>
    <mergeCell ref="AE32:AF32"/>
    <mergeCell ref="V121:W122"/>
    <mergeCell ref="X121:Y122"/>
    <mergeCell ref="Z121:AA122"/>
    <mergeCell ref="AB121:AC122"/>
    <mergeCell ref="AD121:AE122"/>
    <mergeCell ref="C130:G130"/>
    <mergeCell ref="H130:I134"/>
    <mergeCell ref="G47:V47"/>
    <mergeCell ref="W47:Y47"/>
    <mergeCell ref="Z47:AB47"/>
    <mergeCell ref="AC47:AD47"/>
    <mergeCell ref="AE47:AF47"/>
    <mergeCell ref="X120:Y120"/>
    <mergeCell ref="X130:Y130"/>
    <mergeCell ref="Z130:AA130"/>
    <mergeCell ref="AB130:AC130"/>
    <mergeCell ref="J123:K127"/>
    <mergeCell ref="L123:O123"/>
    <mergeCell ref="P123:Q127"/>
    <mergeCell ref="R123:S127"/>
    <mergeCell ref="T123:U123"/>
    <mergeCell ref="V123:W127"/>
    <mergeCell ref="X123:Y123"/>
    <mergeCell ref="Z123:AA123"/>
    <mergeCell ref="AB123:AC123"/>
    <mergeCell ref="V130:W134"/>
    <mergeCell ref="C128:G129"/>
    <mergeCell ref="C124:G126"/>
    <mergeCell ref="C127:G127"/>
    <mergeCell ref="C121:G122"/>
    <mergeCell ref="H121:I122"/>
    <mergeCell ref="J121:K122"/>
    <mergeCell ref="D12:F12"/>
    <mergeCell ref="AC16:AD16"/>
    <mergeCell ref="AE16:AF16"/>
    <mergeCell ref="AG16:AI16"/>
    <mergeCell ref="AJ16:AL16"/>
    <mergeCell ref="AM16:AN16"/>
    <mergeCell ref="AM38:AN38"/>
    <mergeCell ref="AM39:AN39"/>
    <mergeCell ref="AM40:AN40"/>
    <mergeCell ref="AG34:AI34"/>
    <mergeCell ref="AG35:AI35"/>
    <mergeCell ref="AG36:AI36"/>
    <mergeCell ref="Z17:AB17"/>
    <mergeCell ref="G17:Q17"/>
    <mergeCell ref="R17:T17"/>
    <mergeCell ref="G18:Q18"/>
    <mergeCell ref="R18:T18"/>
    <mergeCell ref="AG37:AI37"/>
    <mergeCell ref="AG38:AI38"/>
    <mergeCell ref="AG39:AI39"/>
    <mergeCell ref="AG40:AI40"/>
    <mergeCell ref="AE34:AF34"/>
    <mergeCell ref="AE35:AF35"/>
    <mergeCell ref="AE36:AF36"/>
    <mergeCell ref="AE37:AF37"/>
    <mergeCell ref="D20:F20"/>
    <mergeCell ref="R13:T13"/>
    <mergeCell ref="G32:Q32"/>
    <mergeCell ref="R32:T32"/>
    <mergeCell ref="U32:V32"/>
    <mergeCell ref="W32:Y32"/>
    <mergeCell ref="Z32:AB32"/>
    <mergeCell ref="AJ34:AL34"/>
    <mergeCell ref="AJ35:AL35"/>
    <mergeCell ref="AJ36:AL36"/>
    <mergeCell ref="AJ37:AL37"/>
    <mergeCell ref="AJ38:AL38"/>
    <mergeCell ref="AJ39:AL39"/>
    <mergeCell ref="AJ40:AL40"/>
    <mergeCell ref="Z30:AB30"/>
    <mergeCell ref="G13:Q13"/>
    <mergeCell ref="Z16:AB16"/>
    <mergeCell ref="AE14:AF14"/>
    <mergeCell ref="R15:T15"/>
    <mergeCell ref="G16:Q16"/>
    <mergeCell ref="R16:T16"/>
    <mergeCell ref="D16:F16"/>
    <mergeCell ref="U16:V16"/>
    <mergeCell ref="W16:Y16"/>
    <mergeCell ref="D14:F14"/>
    <mergeCell ref="W14:Y14"/>
    <mergeCell ref="AC15:AD15"/>
    <mergeCell ref="Z14:AB14"/>
    <mergeCell ref="AJ13:AL13"/>
    <mergeCell ref="AG32:AI32"/>
    <mergeCell ref="AJ32:AL32"/>
    <mergeCell ref="D18:F18"/>
    <mergeCell ref="U18:V18"/>
    <mergeCell ref="W18:Y18"/>
    <mergeCell ref="Z18:AB18"/>
    <mergeCell ref="D17:F17"/>
    <mergeCell ref="U17:V17"/>
    <mergeCell ref="W17:Y17"/>
    <mergeCell ref="D15:F15"/>
    <mergeCell ref="C114:G115"/>
    <mergeCell ref="H114:I115"/>
    <mergeCell ref="J114:K115"/>
    <mergeCell ref="L114:O115"/>
    <mergeCell ref="P114:Q115"/>
    <mergeCell ref="R114:S115"/>
    <mergeCell ref="C117:G119"/>
    <mergeCell ref="C120:G120"/>
    <mergeCell ref="L120:O120"/>
    <mergeCell ref="T120:U120"/>
    <mergeCell ref="J130:K134"/>
    <mergeCell ref="C131:G133"/>
    <mergeCell ref="C134:G134"/>
    <mergeCell ref="C123:G123"/>
    <mergeCell ref="H123:I127"/>
    <mergeCell ref="H128:I129"/>
    <mergeCell ref="J128:K129"/>
    <mergeCell ref="L128:O129"/>
    <mergeCell ref="P128:Q129"/>
    <mergeCell ref="R128:S129"/>
    <mergeCell ref="T128:U129"/>
    <mergeCell ref="L121:O122"/>
    <mergeCell ref="P121:Q122"/>
    <mergeCell ref="R121:S122"/>
    <mergeCell ref="T121:U122"/>
    <mergeCell ref="AH130:AI134"/>
    <mergeCell ref="L131:O131"/>
    <mergeCell ref="T131:U131"/>
    <mergeCell ref="X131:Y131"/>
    <mergeCell ref="Z131:AA131"/>
    <mergeCell ref="AB131:AC131"/>
    <mergeCell ref="AD131:AE131"/>
    <mergeCell ref="L132:O132"/>
    <mergeCell ref="T132:U132"/>
    <mergeCell ref="X132:Y132"/>
    <mergeCell ref="Z132:AA132"/>
    <mergeCell ref="AB132:AC132"/>
    <mergeCell ref="AD132:AE132"/>
    <mergeCell ref="L133:O133"/>
    <mergeCell ref="T133:U133"/>
    <mergeCell ref="X133:Y133"/>
    <mergeCell ref="Z133:AA133"/>
    <mergeCell ref="AB133:AC133"/>
    <mergeCell ref="AD133:AE133"/>
    <mergeCell ref="L134:O134"/>
    <mergeCell ref="T134:U134"/>
    <mergeCell ref="X134:Y134"/>
    <mergeCell ref="AF130:AG134"/>
    <mergeCell ref="Z134:AA134"/>
    <mergeCell ref="AB134:AC134"/>
    <mergeCell ref="AD134:AE134"/>
    <mergeCell ref="AD130:AE130"/>
    <mergeCell ref="L130:O130"/>
    <mergeCell ref="P130:Q134"/>
    <mergeCell ref="R130:S134"/>
    <mergeCell ref="T130:U130"/>
    <mergeCell ref="AD128:AE129"/>
    <mergeCell ref="AH123:AI127"/>
    <mergeCell ref="L124:O124"/>
    <mergeCell ref="T124:U124"/>
    <mergeCell ref="X124:Y124"/>
    <mergeCell ref="Z124:AA124"/>
    <mergeCell ref="AB124:AC124"/>
    <mergeCell ref="AD124:AE124"/>
    <mergeCell ref="L125:O125"/>
    <mergeCell ref="T125:U125"/>
    <mergeCell ref="X125:Y125"/>
    <mergeCell ref="Z125:AA125"/>
    <mergeCell ref="AB125:AC125"/>
    <mergeCell ref="AD125:AE125"/>
    <mergeCell ref="L126:O126"/>
    <mergeCell ref="T126:U126"/>
    <mergeCell ref="X126:Y126"/>
    <mergeCell ref="Z126:AA126"/>
    <mergeCell ref="AB126:AC126"/>
    <mergeCell ref="AF123:AG127"/>
    <mergeCell ref="AD126:AE126"/>
    <mergeCell ref="L127:O127"/>
    <mergeCell ref="T127:U127"/>
    <mergeCell ref="X127:Y127"/>
    <mergeCell ref="Z127:AA127"/>
    <mergeCell ref="AB127:AC127"/>
    <mergeCell ref="AD127:AE127"/>
    <mergeCell ref="AD123:AE123"/>
    <mergeCell ref="V128:W129"/>
    <mergeCell ref="X128:Y129"/>
    <mergeCell ref="Z128:AA129"/>
    <mergeCell ref="AB128:AC129"/>
    <mergeCell ref="AH114:AI115"/>
    <mergeCell ref="C116:G116"/>
    <mergeCell ref="H116:I120"/>
    <mergeCell ref="J116:K120"/>
    <mergeCell ref="L116:O116"/>
    <mergeCell ref="P116:Q120"/>
    <mergeCell ref="R116:S120"/>
    <mergeCell ref="T116:U116"/>
    <mergeCell ref="V116:W120"/>
    <mergeCell ref="X116:Y116"/>
    <mergeCell ref="Z116:AA116"/>
    <mergeCell ref="AB116:AC116"/>
    <mergeCell ref="AD116:AE116"/>
    <mergeCell ref="AF116:AG120"/>
    <mergeCell ref="AH116:AI120"/>
    <mergeCell ref="L117:O117"/>
    <mergeCell ref="T117:U117"/>
    <mergeCell ref="AD117:AE117"/>
    <mergeCell ref="L118:O118"/>
    <mergeCell ref="T118:U118"/>
    <mergeCell ref="X118:Y118"/>
    <mergeCell ref="Z118:AA118"/>
    <mergeCell ref="AB118:AC118"/>
    <mergeCell ref="AD118:AE118"/>
    <mergeCell ref="L119:O119"/>
    <mergeCell ref="Z120:AA120"/>
    <mergeCell ref="AB120:AC120"/>
    <mergeCell ref="AD120:AE120"/>
    <mergeCell ref="T114:U115"/>
    <mergeCell ref="V114:W115"/>
    <mergeCell ref="X114:Y115"/>
    <mergeCell ref="Z114:AA115"/>
    <mergeCell ref="AB114:AC115"/>
    <mergeCell ref="AD114:AE115"/>
    <mergeCell ref="AD119:AE119"/>
    <mergeCell ref="T119:U119"/>
    <mergeCell ref="X119:Y119"/>
    <mergeCell ref="Z119:AA119"/>
    <mergeCell ref="AB119:AC119"/>
    <mergeCell ref="AB112:AC112"/>
    <mergeCell ref="Z112:AA112"/>
    <mergeCell ref="X117:Y117"/>
    <mergeCell ref="Z117:AA117"/>
    <mergeCell ref="AB117:AC117"/>
    <mergeCell ref="AF114:AG115"/>
    <mergeCell ref="AF107:AG108"/>
    <mergeCell ref="AH107:AI108"/>
    <mergeCell ref="C109:G109"/>
    <mergeCell ref="H109:I113"/>
    <mergeCell ref="J109:K113"/>
    <mergeCell ref="L109:O109"/>
    <mergeCell ref="P109:Q113"/>
    <mergeCell ref="R109:S113"/>
    <mergeCell ref="T109:U109"/>
    <mergeCell ref="V109:W113"/>
    <mergeCell ref="X109:Y109"/>
    <mergeCell ref="Z109:AA109"/>
    <mergeCell ref="AB109:AC109"/>
    <mergeCell ref="AD109:AE109"/>
    <mergeCell ref="AF109:AG113"/>
    <mergeCell ref="AH109:AI113"/>
    <mergeCell ref="L110:O110"/>
    <mergeCell ref="T110:U110"/>
    <mergeCell ref="X110:Y110"/>
    <mergeCell ref="L111:O111"/>
    <mergeCell ref="T111:U111"/>
    <mergeCell ref="X111:Y111"/>
    <mergeCell ref="Z111:AA111"/>
    <mergeCell ref="AD112:AE112"/>
    <mergeCell ref="L113:O113"/>
    <mergeCell ref="T113:U113"/>
    <mergeCell ref="X113:Y113"/>
    <mergeCell ref="Z113:AA113"/>
    <mergeCell ref="AB113:AC113"/>
    <mergeCell ref="BL16:BV16"/>
    <mergeCell ref="BW16:BZ16"/>
    <mergeCell ref="AC5:AD5"/>
    <mergeCell ref="AE5:AG5"/>
    <mergeCell ref="BL15:BV15"/>
    <mergeCell ref="AZ10:BA10"/>
    <mergeCell ref="BB10:BC10"/>
    <mergeCell ref="AZ9:BC9"/>
    <mergeCell ref="AJ15:AL15"/>
    <mergeCell ref="AM12:AN12"/>
    <mergeCell ref="U13:V13"/>
    <mergeCell ref="W13:Y13"/>
    <mergeCell ref="Z13:AB13"/>
    <mergeCell ref="AC13:AD13"/>
    <mergeCell ref="AE13:AF13"/>
    <mergeCell ref="R12:T12"/>
    <mergeCell ref="G12:Q12"/>
    <mergeCell ref="AE8:AG8"/>
    <mergeCell ref="AH8:AN8"/>
    <mergeCell ref="AG47:AI47"/>
    <mergeCell ref="AJ12:AL12"/>
    <mergeCell ref="AG14:AI14"/>
    <mergeCell ref="C68:AI68"/>
    <mergeCell ref="D71:F71"/>
    <mergeCell ref="R71:W71"/>
    <mergeCell ref="X71:Z71"/>
    <mergeCell ref="AA71:AC71"/>
    <mergeCell ref="AD71:AF71"/>
    <mergeCell ref="AG71:AI71"/>
    <mergeCell ref="AJ71:AL71"/>
    <mergeCell ref="AM71:AN71"/>
    <mergeCell ref="AE12:AF12"/>
    <mergeCell ref="AC12:AD12"/>
    <mergeCell ref="Z12:AB12"/>
    <mergeCell ref="W12:Y12"/>
    <mergeCell ref="U12:V12"/>
    <mergeCell ref="J102:K106"/>
    <mergeCell ref="G15:Q15"/>
    <mergeCell ref="L104:O104"/>
    <mergeCell ref="T104:U104"/>
    <mergeCell ref="X104:Y104"/>
    <mergeCell ref="Z104:AA104"/>
    <mergeCell ref="AB104:AC104"/>
    <mergeCell ref="AD104:AE104"/>
    <mergeCell ref="AE15:AF15"/>
    <mergeCell ref="AG15:AI15"/>
    <mergeCell ref="D13:F13"/>
    <mergeCell ref="AJ14:AL14"/>
    <mergeCell ref="AJ18:AL18"/>
    <mergeCell ref="AC20:AD20"/>
    <mergeCell ref="AE20:AF20"/>
    <mergeCell ref="AE38:AF38"/>
    <mergeCell ref="AE39:AF39"/>
    <mergeCell ref="AE40:AF40"/>
    <mergeCell ref="I4:L4"/>
    <mergeCell ref="BE14:BG14"/>
    <mergeCell ref="BH14:BK14"/>
    <mergeCell ref="C11:AN11"/>
    <mergeCell ref="AR4:AZ4"/>
    <mergeCell ref="AM15:AN15"/>
    <mergeCell ref="AG13:AI13"/>
    <mergeCell ref="AM13:AN13"/>
    <mergeCell ref="U14:V14"/>
    <mergeCell ref="M10:O10"/>
    <mergeCell ref="P10:R10"/>
    <mergeCell ref="AK2:AN2"/>
    <mergeCell ref="BE13:BG13"/>
    <mergeCell ref="BH13:BK13"/>
    <mergeCell ref="I5:L5"/>
    <mergeCell ref="I6:L6"/>
    <mergeCell ref="X2:AD2"/>
    <mergeCell ref="C2:T2"/>
    <mergeCell ref="AE2:AF2"/>
    <mergeCell ref="AG2:AH2"/>
    <mergeCell ref="M9:N9"/>
    <mergeCell ref="M5:N5"/>
    <mergeCell ref="F7:H7"/>
    <mergeCell ref="F8:H8"/>
    <mergeCell ref="F9:H9"/>
    <mergeCell ref="M7:N7"/>
    <mergeCell ref="F4:H4"/>
    <mergeCell ref="F5:H5"/>
    <mergeCell ref="M3:R3"/>
    <mergeCell ref="M4:R4"/>
    <mergeCell ref="AH4:AN4"/>
    <mergeCell ref="AH5:AN5"/>
    <mergeCell ref="BE16:BG16"/>
    <mergeCell ref="BH16:BK16"/>
    <mergeCell ref="BE17:BG17"/>
    <mergeCell ref="BH17:BK17"/>
    <mergeCell ref="BE15:BG15"/>
    <mergeCell ref="BH15:BK15"/>
    <mergeCell ref="BE18:BG18"/>
    <mergeCell ref="BH18:BK18"/>
    <mergeCell ref="AR3:AZ3"/>
    <mergeCell ref="AC18:AD18"/>
    <mergeCell ref="AE18:AF18"/>
    <mergeCell ref="AG18:AI18"/>
    <mergeCell ref="AH9:AN9"/>
    <mergeCell ref="AC10:AD10"/>
    <mergeCell ref="AE10:AG10"/>
    <mergeCell ref="AH10:AN10"/>
    <mergeCell ref="AH3:AN3"/>
    <mergeCell ref="AC9:AD9"/>
    <mergeCell ref="AE9:AG9"/>
    <mergeCell ref="AG12:AI12"/>
    <mergeCell ref="AC4:AD4"/>
    <mergeCell ref="AE4:AG4"/>
    <mergeCell ref="AP11:AX11"/>
    <mergeCell ref="U15:V15"/>
    <mergeCell ref="W15:Y15"/>
    <mergeCell ref="Z15:AB15"/>
    <mergeCell ref="G14:Q14"/>
    <mergeCell ref="R14:T14"/>
    <mergeCell ref="D24:F24"/>
    <mergeCell ref="U24:V24"/>
    <mergeCell ref="W24:Y24"/>
    <mergeCell ref="Z24:AB24"/>
    <mergeCell ref="D23:F23"/>
    <mergeCell ref="U23:V23"/>
    <mergeCell ref="U20:V20"/>
    <mergeCell ref="W20:Y20"/>
    <mergeCell ref="Z20:AB20"/>
    <mergeCell ref="D19:F19"/>
    <mergeCell ref="U19:V19"/>
    <mergeCell ref="W19:Y19"/>
    <mergeCell ref="Z19:AB19"/>
    <mergeCell ref="G20:Q20"/>
    <mergeCell ref="R20:T20"/>
    <mergeCell ref="G19:Q19"/>
    <mergeCell ref="R19:T19"/>
    <mergeCell ref="W23:Y23"/>
    <mergeCell ref="Z23:AB23"/>
    <mergeCell ref="G23:Q23"/>
    <mergeCell ref="R23:T23"/>
    <mergeCell ref="G24:Q24"/>
    <mergeCell ref="R24:T24"/>
    <mergeCell ref="D26:F26"/>
    <mergeCell ref="U26:V26"/>
    <mergeCell ref="W26:Y26"/>
    <mergeCell ref="Z26:AB26"/>
    <mergeCell ref="D25:F25"/>
    <mergeCell ref="U25:V25"/>
    <mergeCell ref="W25:Y25"/>
    <mergeCell ref="Z25:AB25"/>
    <mergeCell ref="G25:Q25"/>
    <mergeCell ref="R25:T25"/>
    <mergeCell ref="G26:Q26"/>
    <mergeCell ref="R26:T26"/>
    <mergeCell ref="AE21:AF21"/>
    <mergeCell ref="AG21:AI21"/>
    <mergeCell ref="AJ21:AL21"/>
    <mergeCell ref="AM21:AN21"/>
    <mergeCell ref="D22:F22"/>
    <mergeCell ref="U22:V22"/>
    <mergeCell ref="W22:Y22"/>
    <mergeCell ref="Z22:AB22"/>
    <mergeCell ref="D21:F21"/>
    <mergeCell ref="U21:V21"/>
    <mergeCell ref="W21:Y21"/>
    <mergeCell ref="Z21:AB21"/>
    <mergeCell ref="G21:Q21"/>
    <mergeCell ref="G22:Q22"/>
    <mergeCell ref="R22:T22"/>
    <mergeCell ref="R21:T21"/>
    <mergeCell ref="AC24:AD24"/>
    <mergeCell ref="AE24:AF24"/>
    <mergeCell ref="AG24:AI24"/>
    <mergeCell ref="AJ24:AL24"/>
    <mergeCell ref="AC26:AD26"/>
    <mergeCell ref="AE26:AF26"/>
    <mergeCell ref="AG26:AI26"/>
    <mergeCell ref="AJ26:AL26"/>
    <mergeCell ref="AM26:AN26"/>
    <mergeCell ref="AC25:AD25"/>
    <mergeCell ref="AE25:AF25"/>
    <mergeCell ref="AG25:AI25"/>
    <mergeCell ref="AJ25:AL25"/>
    <mergeCell ref="AM25:AN25"/>
    <mergeCell ref="AM24:AN24"/>
    <mergeCell ref="AC23:AD23"/>
    <mergeCell ref="AE23:AF23"/>
    <mergeCell ref="AG23:AI23"/>
    <mergeCell ref="AJ23:AL23"/>
    <mergeCell ref="AM23:AN23"/>
    <mergeCell ref="AC28:AD28"/>
    <mergeCell ref="AE28:AF28"/>
    <mergeCell ref="AG28:AI28"/>
    <mergeCell ref="AJ28:AL28"/>
    <mergeCell ref="AM28:AN28"/>
    <mergeCell ref="AC27:AD27"/>
    <mergeCell ref="AE27:AF27"/>
    <mergeCell ref="AG27:AI27"/>
    <mergeCell ref="AJ27:AL27"/>
    <mergeCell ref="AM27:AN27"/>
    <mergeCell ref="D28:F28"/>
    <mergeCell ref="U28:V28"/>
    <mergeCell ref="W28:Y28"/>
    <mergeCell ref="Z28:AB28"/>
    <mergeCell ref="D27:F27"/>
    <mergeCell ref="U27:V27"/>
    <mergeCell ref="W27:Y27"/>
    <mergeCell ref="Z27:AB27"/>
    <mergeCell ref="G27:Q27"/>
    <mergeCell ref="R27:T27"/>
    <mergeCell ref="G28:Q28"/>
    <mergeCell ref="R28:T28"/>
    <mergeCell ref="AE55:AF55"/>
    <mergeCell ref="AE56:AF56"/>
    <mergeCell ref="AE54:AF54"/>
    <mergeCell ref="AM52:AN52"/>
    <mergeCell ref="AC50:AD50"/>
    <mergeCell ref="AE50:AF50"/>
    <mergeCell ref="AG50:AI50"/>
    <mergeCell ref="AJ50:AL50"/>
    <mergeCell ref="AM51:AN51"/>
    <mergeCell ref="AC52:AD52"/>
    <mergeCell ref="AE52:AF52"/>
    <mergeCell ref="AG52:AI52"/>
    <mergeCell ref="AJ52:AL52"/>
    <mergeCell ref="AC49:AD49"/>
    <mergeCell ref="AE49:AF49"/>
    <mergeCell ref="AM50:AN50"/>
    <mergeCell ref="AC51:AD51"/>
    <mergeCell ref="AE51:AF51"/>
    <mergeCell ref="AG51:AI51"/>
    <mergeCell ref="AJ51:AL51"/>
    <mergeCell ref="AC54:AD54"/>
    <mergeCell ref="AC55:AD55"/>
    <mergeCell ref="AC56:AD56"/>
    <mergeCell ref="AM55:AN55"/>
    <mergeCell ref="AM56:AN56"/>
    <mergeCell ref="AJ54:AL54"/>
    <mergeCell ref="AJ55:AL55"/>
    <mergeCell ref="AJ56:AL56"/>
    <mergeCell ref="AJ67:AL67"/>
    <mergeCell ref="AM67:AN67"/>
    <mergeCell ref="AC53:AD53"/>
    <mergeCell ref="AE53:AF53"/>
    <mergeCell ref="AG53:AI53"/>
    <mergeCell ref="AJ53:AL53"/>
    <mergeCell ref="AM53:AN53"/>
    <mergeCell ref="AJ57:AL57"/>
    <mergeCell ref="AJ58:AL58"/>
    <mergeCell ref="AJ59:AL59"/>
    <mergeCell ref="AJ60:AL60"/>
    <mergeCell ref="AJ61:AL61"/>
    <mergeCell ref="AJ62:AL62"/>
    <mergeCell ref="AJ63:AL63"/>
    <mergeCell ref="AJ64:AL64"/>
    <mergeCell ref="AJ65:AL65"/>
    <mergeCell ref="AJ66:AL66"/>
    <mergeCell ref="AC65:AD65"/>
    <mergeCell ref="AC66:AD66"/>
    <mergeCell ref="AE63:AF63"/>
    <mergeCell ref="AE64:AF64"/>
    <mergeCell ref="AE65:AF65"/>
    <mergeCell ref="AE66:AF66"/>
    <mergeCell ref="AM57:AN57"/>
    <mergeCell ref="D72:F72"/>
    <mergeCell ref="R72:W72"/>
    <mergeCell ref="X72:Z72"/>
    <mergeCell ref="AM72:AN72"/>
    <mergeCell ref="Z53:AB53"/>
    <mergeCell ref="D49:F49"/>
    <mergeCell ref="D50:F50"/>
    <mergeCell ref="D51:F51"/>
    <mergeCell ref="D52:F52"/>
    <mergeCell ref="AC44:AD44"/>
    <mergeCell ref="AC42:AD42"/>
    <mergeCell ref="AE42:AF42"/>
    <mergeCell ref="AG42:AI42"/>
    <mergeCell ref="AJ42:AL42"/>
    <mergeCell ref="AM42:AN42"/>
    <mergeCell ref="D42:F42"/>
    <mergeCell ref="R42:T42"/>
    <mergeCell ref="G42:L42"/>
    <mergeCell ref="P42:Q42"/>
    <mergeCell ref="Z42:AB42"/>
    <mergeCell ref="W42:Y42"/>
    <mergeCell ref="Z51:AB51"/>
    <mergeCell ref="G48:V48"/>
    <mergeCell ref="W43:Y43"/>
    <mergeCell ref="AE46:AF46"/>
    <mergeCell ref="AE48:AF48"/>
    <mergeCell ref="D43:F43"/>
    <mergeCell ref="Z43:AB43"/>
    <mergeCell ref="AC43:AD43"/>
    <mergeCell ref="AC45:AD45"/>
    <mergeCell ref="AE45:AF45"/>
    <mergeCell ref="Z46:AB46"/>
    <mergeCell ref="AJ70:AL70"/>
    <mergeCell ref="AM70:AN70"/>
    <mergeCell ref="AG69:AI69"/>
    <mergeCell ref="AJ69:AL69"/>
    <mergeCell ref="AM69:AN69"/>
    <mergeCell ref="D70:F70"/>
    <mergeCell ref="R70:W70"/>
    <mergeCell ref="X70:Z70"/>
    <mergeCell ref="AA70:AC70"/>
    <mergeCell ref="D69:F69"/>
    <mergeCell ref="R69:W69"/>
    <mergeCell ref="X69:Z69"/>
    <mergeCell ref="AA69:AC69"/>
    <mergeCell ref="AD69:AF69"/>
    <mergeCell ref="G69:L69"/>
    <mergeCell ref="M69:Q69"/>
    <mergeCell ref="G70:L70"/>
    <mergeCell ref="M70:Q70"/>
    <mergeCell ref="AG70:AI70"/>
    <mergeCell ref="AJ86:AL86"/>
    <mergeCell ref="AM86:AN86"/>
    <mergeCell ref="AG78:AI78"/>
    <mergeCell ref="AD73:AF73"/>
    <mergeCell ref="AG73:AI73"/>
    <mergeCell ref="AJ73:AL73"/>
    <mergeCell ref="AM73:AN73"/>
    <mergeCell ref="D73:F73"/>
    <mergeCell ref="R81:W81"/>
    <mergeCell ref="X81:Z81"/>
    <mergeCell ref="AA81:AC81"/>
    <mergeCell ref="D80:F80"/>
    <mergeCell ref="R80:W80"/>
    <mergeCell ref="X80:Z80"/>
    <mergeCell ref="AA80:AC80"/>
    <mergeCell ref="AD80:AF80"/>
    <mergeCell ref="AD79:AF79"/>
    <mergeCell ref="AG79:AI79"/>
    <mergeCell ref="AJ79:AL79"/>
    <mergeCell ref="AM79:AN79"/>
    <mergeCell ref="AG76:AI76"/>
    <mergeCell ref="AJ76:AL76"/>
    <mergeCell ref="AM76:AN76"/>
    <mergeCell ref="AJ74:AL74"/>
    <mergeCell ref="AM74:AN74"/>
    <mergeCell ref="AJ75:AL75"/>
    <mergeCell ref="AM75:AN75"/>
    <mergeCell ref="AA73:AC73"/>
    <mergeCell ref="M74:Q74"/>
    <mergeCell ref="AD74:AF74"/>
    <mergeCell ref="R73:W73"/>
    <mergeCell ref="X73:Z73"/>
    <mergeCell ref="AM90:AN90"/>
    <mergeCell ref="M92:Q92"/>
    <mergeCell ref="M93:Q93"/>
    <mergeCell ref="M94:Q94"/>
    <mergeCell ref="M95:Q95"/>
    <mergeCell ref="AJ83:AL83"/>
    <mergeCell ref="AM83:AN83"/>
    <mergeCell ref="D78:F78"/>
    <mergeCell ref="X78:Z78"/>
    <mergeCell ref="AA78:AC78"/>
    <mergeCell ref="AD78:AF78"/>
    <mergeCell ref="AJ78:AL78"/>
    <mergeCell ref="R78:W78"/>
    <mergeCell ref="AG82:AI82"/>
    <mergeCell ref="AJ82:AL82"/>
    <mergeCell ref="AM82:AN82"/>
    <mergeCell ref="D83:F83"/>
    <mergeCell ref="R83:W83"/>
    <mergeCell ref="X83:Z83"/>
    <mergeCell ref="AA83:AC83"/>
    <mergeCell ref="AD83:AF83"/>
    <mergeCell ref="AG83:AI83"/>
    <mergeCell ref="D82:F82"/>
    <mergeCell ref="R82:W82"/>
    <mergeCell ref="X82:Z82"/>
    <mergeCell ref="AA82:AC82"/>
    <mergeCell ref="AD82:AF82"/>
    <mergeCell ref="AM78:AN78"/>
    <mergeCell ref="AJ81:AL81"/>
    <mergeCell ref="AM81:AN81"/>
    <mergeCell ref="AJ80:AL80"/>
    <mergeCell ref="AM80:AN80"/>
    <mergeCell ref="R41:T41"/>
    <mergeCell ref="AD86:AF86"/>
    <mergeCell ref="AD70:AF70"/>
    <mergeCell ref="D67:AI67"/>
    <mergeCell ref="AH100:AI101"/>
    <mergeCell ref="AJ84:AL84"/>
    <mergeCell ref="AM84:AN84"/>
    <mergeCell ref="D85:F85"/>
    <mergeCell ref="R85:W85"/>
    <mergeCell ref="X85:Z85"/>
    <mergeCell ref="AA85:AC85"/>
    <mergeCell ref="AD85:AF85"/>
    <mergeCell ref="AG85:AI85"/>
    <mergeCell ref="D84:F84"/>
    <mergeCell ref="R84:W84"/>
    <mergeCell ref="X84:Z84"/>
    <mergeCell ref="AA84:AC84"/>
    <mergeCell ref="AD84:AF84"/>
    <mergeCell ref="J100:K101"/>
    <mergeCell ref="L100:O101"/>
    <mergeCell ref="P100:Q101"/>
    <mergeCell ref="R100:S101"/>
    <mergeCell ref="T100:U101"/>
    <mergeCell ref="V100:W101"/>
    <mergeCell ref="X100:Y101"/>
    <mergeCell ref="Z100:AA101"/>
    <mergeCell ref="AB100:AC101"/>
    <mergeCell ref="AD100:AE101"/>
    <mergeCell ref="AF100:AG101"/>
    <mergeCell ref="AJ89:AL89"/>
    <mergeCell ref="AM89:AN89"/>
    <mergeCell ref="AJ90:AL90"/>
    <mergeCell ref="G85:L85"/>
    <mergeCell ref="M85:Q85"/>
    <mergeCell ref="AF121:AG122"/>
    <mergeCell ref="AH121:AI122"/>
    <mergeCell ref="AF128:AG129"/>
    <mergeCell ref="AH128:AI129"/>
    <mergeCell ref="I3:L3"/>
    <mergeCell ref="BW13:BZ13"/>
    <mergeCell ref="BW14:BZ14"/>
    <mergeCell ref="BW15:BZ15"/>
    <mergeCell ref="BW17:BZ17"/>
    <mergeCell ref="BW18:BZ18"/>
    <mergeCell ref="BL17:BV17"/>
    <mergeCell ref="BL18:BV18"/>
    <mergeCell ref="BL13:BV13"/>
    <mergeCell ref="BL14:BV14"/>
    <mergeCell ref="D89:AI89"/>
    <mergeCell ref="D90:AH90"/>
    <mergeCell ref="D88:F88"/>
    <mergeCell ref="R88:W88"/>
    <mergeCell ref="X88:Z88"/>
    <mergeCell ref="AA88:AC88"/>
    <mergeCell ref="H107:I108"/>
    <mergeCell ref="AD81:AF81"/>
    <mergeCell ref="AG88:AI88"/>
    <mergeCell ref="AJ88:AL88"/>
    <mergeCell ref="AM88:AN88"/>
    <mergeCell ref="D79:F79"/>
    <mergeCell ref="R79:W79"/>
    <mergeCell ref="X79:Z79"/>
    <mergeCell ref="AA79:AC79"/>
    <mergeCell ref="D76:F76"/>
    <mergeCell ref="R76:W76"/>
    <mergeCell ref="X76:Z76"/>
    <mergeCell ref="AA76:AC76"/>
    <mergeCell ref="AD76:AF76"/>
    <mergeCell ref="AG84:AI84"/>
    <mergeCell ref="D74:F74"/>
    <mergeCell ref="R74:W74"/>
    <mergeCell ref="X74:Z74"/>
    <mergeCell ref="AA74:AC74"/>
    <mergeCell ref="R77:W77"/>
    <mergeCell ref="AG72:AI72"/>
    <mergeCell ref="X75:Z75"/>
    <mergeCell ref="AA75:AC75"/>
    <mergeCell ref="AG74:AI74"/>
    <mergeCell ref="AG81:AI81"/>
    <mergeCell ref="D75:F75"/>
    <mergeCell ref="R75:W75"/>
    <mergeCell ref="AD75:AF75"/>
    <mergeCell ref="AG75:AI75"/>
    <mergeCell ref="G73:L73"/>
    <mergeCell ref="M73:Q73"/>
    <mergeCell ref="G74:L74"/>
    <mergeCell ref="G79:L79"/>
    <mergeCell ref="M79:Q79"/>
    <mergeCell ref="M84:Q84"/>
    <mergeCell ref="AD72:AF72"/>
    <mergeCell ref="AA72:AC72"/>
    <mergeCell ref="G72:L72"/>
    <mergeCell ref="M72:Q72"/>
    <mergeCell ref="D81:F81"/>
    <mergeCell ref="G81:L81"/>
    <mergeCell ref="M81:Q81"/>
    <mergeCell ref="AP68:AV68"/>
    <mergeCell ref="C92:L92"/>
    <mergeCell ref="C93:L93"/>
    <mergeCell ref="C94:L94"/>
    <mergeCell ref="C95:L95"/>
    <mergeCell ref="V93:AI93"/>
    <mergeCell ref="V92:AI92"/>
    <mergeCell ref="V94:AI96"/>
    <mergeCell ref="D77:F77"/>
    <mergeCell ref="X77:Z77"/>
    <mergeCell ref="AA77:AC77"/>
    <mergeCell ref="AD77:AF77"/>
    <mergeCell ref="AG77:AI77"/>
    <mergeCell ref="AJ77:AL77"/>
    <mergeCell ref="AM77:AN77"/>
    <mergeCell ref="AJ92:AN92"/>
    <mergeCell ref="AJ93:AN93"/>
    <mergeCell ref="AJ94:AN96"/>
    <mergeCell ref="D86:F86"/>
    <mergeCell ref="AJ85:AL85"/>
    <mergeCell ref="D87:F87"/>
    <mergeCell ref="R86:W86"/>
    <mergeCell ref="X86:Z86"/>
    <mergeCell ref="AA86:AC86"/>
    <mergeCell ref="AJ72:AL72"/>
    <mergeCell ref="AJ87:AL87"/>
    <mergeCell ref="AM87:AN87"/>
    <mergeCell ref="AM85:AN85"/>
    <mergeCell ref="G71:L71"/>
    <mergeCell ref="M71:Q71"/>
    <mergeCell ref="G80:L80"/>
    <mergeCell ref="M80:Q80"/>
    <mergeCell ref="AD110:AE110"/>
    <mergeCell ref="C107:G108"/>
    <mergeCell ref="Z102:AA102"/>
    <mergeCell ref="G86:L86"/>
    <mergeCell ref="M86:Q86"/>
    <mergeCell ref="G87:L87"/>
    <mergeCell ref="M87:Q87"/>
    <mergeCell ref="AB102:AC102"/>
    <mergeCell ref="AD102:AE102"/>
    <mergeCell ref="AF102:AG106"/>
    <mergeCell ref="AH102:AI106"/>
    <mergeCell ref="L103:O103"/>
    <mergeCell ref="X103:Y103"/>
    <mergeCell ref="R87:W87"/>
    <mergeCell ref="X87:Z87"/>
    <mergeCell ref="AA87:AC87"/>
    <mergeCell ref="AD87:AF87"/>
    <mergeCell ref="AG87:AI87"/>
    <mergeCell ref="M96:Q96"/>
    <mergeCell ref="C102:G102"/>
    <mergeCell ref="C96:L96"/>
    <mergeCell ref="T102:U102"/>
    <mergeCell ref="T105:U105"/>
    <mergeCell ref="X105:Y105"/>
    <mergeCell ref="Z103:AA103"/>
    <mergeCell ref="AB103:AC103"/>
    <mergeCell ref="AD103:AE103"/>
    <mergeCell ref="T138:U138"/>
    <mergeCell ref="C113:G113"/>
    <mergeCell ref="C103:G105"/>
    <mergeCell ref="C106:G106"/>
    <mergeCell ref="C110:G112"/>
    <mergeCell ref="H102:I106"/>
    <mergeCell ref="AD105:AE105"/>
    <mergeCell ref="L106:O106"/>
    <mergeCell ref="T106:U106"/>
    <mergeCell ref="T103:U103"/>
    <mergeCell ref="X106:Y106"/>
    <mergeCell ref="J107:K108"/>
    <mergeCell ref="L107:O108"/>
    <mergeCell ref="P107:Q108"/>
    <mergeCell ref="R107:S108"/>
    <mergeCell ref="T107:U108"/>
    <mergeCell ref="Z105:AA105"/>
    <mergeCell ref="L102:O102"/>
    <mergeCell ref="P102:Q106"/>
    <mergeCell ref="R102:S106"/>
    <mergeCell ref="V102:W106"/>
    <mergeCell ref="V107:W108"/>
    <mergeCell ref="X107:Y108"/>
    <mergeCell ref="Z107:AA108"/>
    <mergeCell ref="AB107:AC108"/>
    <mergeCell ref="AD107:AE108"/>
    <mergeCell ref="AD113:AE113"/>
    <mergeCell ref="Z106:AA106"/>
    <mergeCell ref="AB106:AC106"/>
    <mergeCell ref="AD106:AE106"/>
    <mergeCell ref="Z110:AA110"/>
    <mergeCell ref="AB110:AC110"/>
    <mergeCell ref="AB146:AC146"/>
    <mergeCell ref="L140:O140"/>
    <mergeCell ref="T140:U140"/>
    <mergeCell ref="X140:Y140"/>
    <mergeCell ref="Z140:AA140"/>
    <mergeCell ref="AB140:AC140"/>
    <mergeCell ref="AD140:AE140"/>
    <mergeCell ref="AH135:AI136"/>
    <mergeCell ref="C141:G141"/>
    <mergeCell ref="L141:O141"/>
    <mergeCell ref="T141:U141"/>
    <mergeCell ref="X141:Y141"/>
    <mergeCell ref="Z141:AA141"/>
    <mergeCell ref="AB141:AC141"/>
    <mergeCell ref="AD141:AE141"/>
    <mergeCell ref="J137:K141"/>
    <mergeCell ref="L137:O137"/>
    <mergeCell ref="P137:Q141"/>
    <mergeCell ref="R137:S141"/>
    <mergeCell ref="T137:U137"/>
    <mergeCell ref="V137:W141"/>
    <mergeCell ref="X137:Y137"/>
    <mergeCell ref="Z137:AA137"/>
    <mergeCell ref="C137:G137"/>
    <mergeCell ref="H137:I141"/>
    <mergeCell ref="AB138:AC138"/>
    <mergeCell ref="AD138:AE138"/>
    <mergeCell ref="L139:O139"/>
    <mergeCell ref="AF137:AG141"/>
    <mergeCell ref="AH137:AI141"/>
    <mergeCell ref="C138:G140"/>
    <mergeCell ref="L138:O138"/>
    <mergeCell ref="Z45:AB45"/>
    <mergeCell ref="AD145:AE145"/>
    <mergeCell ref="L146:O146"/>
    <mergeCell ref="T146:U146"/>
    <mergeCell ref="AF151:AG155"/>
    <mergeCell ref="AH151:AI155"/>
    <mergeCell ref="C152:G154"/>
    <mergeCell ref="L152:O152"/>
    <mergeCell ref="T152:U152"/>
    <mergeCell ref="X152:Y152"/>
    <mergeCell ref="AF142:AG143"/>
    <mergeCell ref="H144:I148"/>
    <mergeCell ref="J144:K148"/>
    <mergeCell ref="L144:O144"/>
    <mergeCell ref="P144:Q148"/>
    <mergeCell ref="R144:S148"/>
    <mergeCell ref="T144:U144"/>
    <mergeCell ref="V144:W148"/>
    <mergeCell ref="X144:Y144"/>
    <mergeCell ref="Z144:AA144"/>
    <mergeCell ref="AB144:AC144"/>
    <mergeCell ref="AD144:AE144"/>
    <mergeCell ref="AF144:AG148"/>
    <mergeCell ref="AH144:AI148"/>
    <mergeCell ref="C145:G147"/>
    <mergeCell ref="L145:O145"/>
    <mergeCell ref="T145:U145"/>
    <mergeCell ref="X145:Y145"/>
    <mergeCell ref="C148:G148"/>
    <mergeCell ref="L148:O148"/>
    <mergeCell ref="T148:U148"/>
    <mergeCell ref="X148:Y148"/>
    <mergeCell ref="D65:F65"/>
    <mergeCell ref="D66:F66"/>
    <mergeCell ref="Z57:AB57"/>
    <mergeCell ref="Z58:AB58"/>
    <mergeCell ref="Z59:AB59"/>
    <mergeCell ref="Z60:AB60"/>
    <mergeCell ref="Z61:AB61"/>
    <mergeCell ref="Z62:AB62"/>
    <mergeCell ref="Z63:AB63"/>
    <mergeCell ref="W63:Y63"/>
    <mergeCell ref="W64:Y64"/>
    <mergeCell ref="W65:Y65"/>
    <mergeCell ref="W66:Y66"/>
    <mergeCell ref="W50:Y50"/>
    <mergeCell ref="W51:Y51"/>
    <mergeCell ref="W52:Y52"/>
    <mergeCell ref="W53:Y53"/>
    <mergeCell ref="C155:G155"/>
    <mergeCell ref="L155:O155"/>
    <mergeCell ref="T155:U155"/>
    <mergeCell ref="X155:Y155"/>
    <mergeCell ref="Z155:AA155"/>
    <mergeCell ref="AB155:AC155"/>
    <mergeCell ref="AD155:AE155"/>
    <mergeCell ref="C149:G150"/>
    <mergeCell ref="H149:I150"/>
    <mergeCell ref="J149:K150"/>
    <mergeCell ref="L149:O150"/>
    <mergeCell ref="P149:Q150"/>
    <mergeCell ref="R149:S150"/>
    <mergeCell ref="T149:U150"/>
    <mergeCell ref="V149:W150"/>
    <mergeCell ref="X149:Y150"/>
    <mergeCell ref="Z149:AA150"/>
    <mergeCell ref="L153:O153"/>
    <mergeCell ref="T153:U153"/>
    <mergeCell ref="X153:Y153"/>
    <mergeCell ref="Z153:AA153"/>
    <mergeCell ref="AB153:AC153"/>
    <mergeCell ref="AD153:AE153"/>
    <mergeCell ref="L154:O154"/>
    <mergeCell ref="T154:U154"/>
    <mergeCell ref="X154:Y154"/>
    <mergeCell ref="Z154:AA154"/>
    <mergeCell ref="AB154:AC154"/>
    <mergeCell ref="C151:G151"/>
    <mergeCell ref="H151:I155"/>
    <mergeCell ref="J151:K155"/>
    <mergeCell ref="L151:O151"/>
    <mergeCell ref="D45:F45"/>
    <mergeCell ref="D46:F46"/>
    <mergeCell ref="AG45:AI45"/>
    <mergeCell ref="AG46:AI46"/>
    <mergeCell ref="AG49:AI49"/>
    <mergeCell ref="AJ45:AL45"/>
    <mergeCell ref="AJ46:AL46"/>
    <mergeCell ref="AJ49:AL49"/>
    <mergeCell ref="D44:F44"/>
    <mergeCell ref="AG44:AI44"/>
    <mergeCell ref="AJ44:AL44"/>
    <mergeCell ref="AM44:AN44"/>
    <mergeCell ref="AE44:AF44"/>
    <mergeCell ref="AJ43:AL43"/>
    <mergeCell ref="AM43:AN43"/>
    <mergeCell ref="AG43:AI43"/>
    <mergeCell ref="AE43:AF43"/>
    <mergeCell ref="W44:Y44"/>
    <mergeCell ref="W45:Y45"/>
    <mergeCell ref="W46:Y46"/>
    <mergeCell ref="W48:Y48"/>
    <mergeCell ref="AC46:AD46"/>
    <mergeCell ref="AJ47:AL47"/>
    <mergeCell ref="AM47:AN47"/>
    <mergeCell ref="AC48:AD48"/>
    <mergeCell ref="AJ48:AL48"/>
    <mergeCell ref="D47:F47"/>
    <mergeCell ref="Z44:AB44"/>
    <mergeCell ref="G45:V45"/>
    <mergeCell ref="AM46:AN46"/>
    <mergeCell ref="AM45:AN45"/>
    <mergeCell ref="W49:Y49"/>
    <mergeCell ref="AI2:AJ2"/>
    <mergeCell ref="I7:L7"/>
    <mergeCell ref="I8:L8"/>
    <mergeCell ref="I9:L9"/>
    <mergeCell ref="O7:Q7"/>
    <mergeCell ref="O8:Q8"/>
    <mergeCell ref="O9:Q9"/>
    <mergeCell ref="S3:AB10"/>
    <mergeCell ref="C6:E6"/>
    <mergeCell ref="F3:H3"/>
    <mergeCell ref="C3:E3"/>
    <mergeCell ref="M6:R6"/>
    <mergeCell ref="U2:W2"/>
    <mergeCell ref="AC6:AD6"/>
    <mergeCell ref="AE6:AG6"/>
    <mergeCell ref="AH6:AN6"/>
    <mergeCell ref="AC7:AD7"/>
    <mergeCell ref="AE7:AG7"/>
    <mergeCell ref="AH7:AN7"/>
    <mergeCell ref="AC8:AD8"/>
    <mergeCell ref="C5:E5"/>
    <mergeCell ref="C10:H10"/>
    <mergeCell ref="I10:L10"/>
    <mergeCell ref="C7:E7"/>
    <mergeCell ref="C8:E8"/>
    <mergeCell ref="C9:E9"/>
    <mergeCell ref="C4:E4"/>
    <mergeCell ref="M8:N8"/>
    <mergeCell ref="O5:Q5"/>
    <mergeCell ref="AC3:AD3"/>
    <mergeCell ref="AE3:AG3"/>
    <mergeCell ref="F6:H6"/>
    <mergeCell ref="D41:F41"/>
    <mergeCell ref="G41:L41"/>
    <mergeCell ref="P41:Q41"/>
    <mergeCell ref="W41:Y41"/>
    <mergeCell ref="Z41:AB41"/>
    <mergeCell ref="Z50:AB50"/>
    <mergeCell ref="Z49:AB49"/>
    <mergeCell ref="Z66:AB66"/>
    <mergeCell ref="D58:F58"/>
    <mergeCell ref="D59:F59"/>
    <mergeCell ref="D60:F60"/>
    <mergeCell ref="D61:F61"/>
    <mergeCell ref="D62:F62"/>
    <mergeCell ref="D63:F63"/>
    <mergeCell ref="D53:F53"/>
    <mergeCell ref="D48:F48"/>
    <mergeCell ref="U41:V41"/>
    <mergeCell ref="U42:V42"/>
    <mergeCell ref="M41:O41"/>
    <mergeCell ref="M42:O42"/>
    <mergeCell ref="W54:Y54"/>
    <mergeCell ref="W55:Y55"/>
    <mergeCell ref="W56:Y56"/>
    <mergeCell ref="W57:Y57"/>
    <mergeCell ref="W58:Y58"/>
    <mergeCell ref="W59:Y59"/>
    <mergeCell ref="W60:Y60"/>
    <mergeCell ref="W61:Y61"/>
    <mergeCell ref="W62:Y62"/>
    <mergeCell ref="G43:V43"/>
    <mergeCell ref="G44:V44"/>
    <mergeCell ref="G46:V46"/>
    <mergeCell ref="C144:G144"/>
    <mergeCell ref="J142:K143"/>
    <mergeCell ref="BK152:BL153"/>
    <mergeCell ref="BM152:BN153"/>
    <mergeCell ref="BO152:BP153"/>
    <mergeCell ref="BQ152:BR153"/>
    <mergeCell ref="B100:B106"/>
    <mergeCell ref="AG48:AI48"/>
    <mergeCell ref="AG54:AI54"/>
    <mergeCell ref="AG55:AI55"/>
    <mergeCell ref="AG56:AI56"/>
    <mergeCell ref="AG57:AI57"/>
    <mergeCell ref="AG58:AI58"/>
    <mergeCell ref="AG59:AI59"/>
    <mergeCell ref="AG60:AI60"/>
    <mergeCell ref="AG61:AI61"/>
    <mergeCell ref="AG62:AI62"/>
    <mergeCell ref="AG63:AI63"/>
    <mergeCell ref="AG64:AI64"/>
    <mergeCell ref="AG65:AI65"/>
    <mergeCell ref="AG66:AI66"/>
    <mergeCell ref="Z52:AB52"/>
    <mergeCell ref="Z54:AB54"/>
    <mergeCell ref="Z55:AB55"/>
    <mergeCell ref="Z56:AB56"/>
    <mergeCell ref="AE57:AF57"/>
    <mergeCell ref="D54:F54"/>
    <mergeCell ref="D55:F55"/>
    <mergeCell ref="D56:F56"/>
    <mergeCell ref="D57:F57"/>
    <mergeCell ref="AM49:AN49"/>
    <mergeCell ref="D64:F64"/>
    <mergeCell ref="H142:I143"/>
    <mergeCell ref="BS152:BT153"/>
    <mergeCell ref="BU152:BV153"/>
    <mergeCell ref="BC154:BD156"/>
    <mergeCell ref="BE154:BF156"/>
    <mergeCell ref="BG154:BH154"/>
    <mergeCell ref="BI154:BJ156"/>
    <mergeCell ref="BK154:BL154"/>
    <mergeCell ref="BM154:BN154"/>
    <mergeCell ref="BO154:BP154"/>
    <mergeCell ref="BQ154:BR154"/>
    <mergeCell ref="BS154:BT156"/>
    <mergeCell ref="BU154:BV156"/>
    <mergeCell ref="BG155:BH155"/>
    <mergeCell ref="BK155:BL155"/>
    <mergeCell ref="BM155:BN155"/>
    <mergeCell ref="BO155:BP155"/>
    <mergeCell ref="BQ155:BR155"/>
    <mergeCell ref="BG156:BH156"/>
    <mergeCell ref="BK156:BL156"/>
    <mergeCell ref="BM156:BN156"/>
    <mergeCell ref="BO156:BP156"/>
    <mergeCell ref="BQ156:BR156"/>
    <mergeCell ref="BC152:BD153"/>
    <mergeCell ref="BE152:BF153"/>
    <mergeCell ref="BG152:BH153"/>
    <mergeCell ref="BI152:BJ153"/>
    <mergeCell ref="AD154:AE154"/>
    <mergeCell ref="Z148:AA148"/>
    <mergeCell ref="AB148:AC148"/>
    <mergeCell ref="X146:Y146"/>
    <mergeCell ref="Z146:AA146"/>
    <mergeCell ref="AE62:AF62"/>
    <mergeCell ref="AC59:AD59"/>
    <mergeCell ref="AC60:AD60"/>
    <mergeCell ref="B121:B127"/>
    <mergeCell ref="B114:B120"/>
    <mergeCell ref="B107:B113"/>
    <mergeCell ref="T151:U151"/>
    <mergeCell ref="V151:W155"/>
    <mergeCell ref="X151:Y151"/>
    <mergeCell ref="Z151:AA151"/>
    <mergeCell ref="AB151:AC151"/>
    <mergeCell ref="AD151:AE151"/>
    <mergeCell ref="Z145:AA145"/>
    <mergeCell ref="AB145:AC145"/>
    <mergeCell ref="L147:O147"/>
    <mergeCell ref="T147:U147"/>
    <mergeCell ref="X147:Y147"/>
    <mergeCell ref="Z147:AA147"/>
    <mergeCell ref="R151:S155"/>
    <mergeCell ref="B149:B155"/>
    <mergeCell ref="AB149:AC150"/>
    <mergeCell ref="AD149:AE150"/>
    <mergeCell ref="B142:B148"/>
    <mergeCell ref="B135:B141"/>
    <mergeCell ref="B128:B134"/>
    <mergeCell ref="R142:S143"/>
    <mergeCell ref="AB147:AC147"/>
    <mergeCell ref="AD147:AE147"/>
    <mergeCell ref="AD146:AE146"/>
    <mergeCell ref="P151:Q155"/>
    <mergeCell ref="AD148:AE148"/>
    <mergeCell ref="C142:G143"/>
    <mergeCell ref="AE33:AF33"/>
    <mergeCell ref="AG33:AI33"/>
    <mergeCell ref="AJ33:AL33"/>
    <mergeCell ref="AM33:AN33"/>
    <mergeCell ref="AJ41:AL41"/>
    <mergeCell ref="AM41:AN41"/>
    <mergeCell ref="X138:Y138"/>
    <mergeCell ref="C135:G136"/>
    <mergeCell ref="H135:I136"/>
    <mergeCell ref="J135:K136"/>
    <mergeCell ref="L135:O136"/>
    <mergeCell ref="P135:Q136"/>
    <mergeCell ref="R135:S136"/>
    <mergeCell ref="T135:U136"/>
    <mergeCell ref="V135:W136"/>
    <mergeCell ref="X135:Y136"/>
    <mergeCell ref="G82:L82"/>
    <mergeCell ref="M82:Q82"/>
    <mergeCell ref="G83:L83"/>
    <mergeCell ref="M83:Q83"/>
    <mergeCell ref="G84:L84"/>
    <mergeCell ref="G88:L88"/>
    <mergeCell ref="M88:Q88"/>
    <mergeCell ref="C100:G101"/>
    <mergeCell ref="H100:I101"/>
    <mergeCell ref="G76:L76"/>
    <mergeCell ref="M76:Q76"/>
    <mergeCell ref="G77:L77"/>
    <mergeCell ref="M77:Q77"/>
    <mergeCell ref="X102:Y102"/>
    <mergeCell ref="G78:L78"/>
    <mergeCell ref="M78:Q78"/>
    <mergeCell ref="T142:U143"/>
    <mergeCell ref="V142:W143"/>
    <mergeCell ref="X142:Y143"/>
    <mergeCell ref="G75:L75"/>
    <mergeCell ref="AM58:AN58"/>
    <mergeCell ref="AM59:AN59"/>
    <mergeCell ref="AM60:AN60"/>
    <mergeCell ref="AM61:AN61"/>
    <mergeCell ref="AM62:AN62"/>
    <mergeCell ref="AM63:AN63"/>
    <mergeCell ref="AM64:AN64"/>
    <mergeCell ref="AM65:AN65"/>
    <mergeCell ref="AM66:AN66"/>
    <mergeCell ref="AE59:AF59"/>
    <mergeCell ref="AE60:AF60"/>
    <mergeCell ref="M75:Q75"/>
    <mergeCell ref="AB137:AC137"/>
    <mergeCell ref="AD137:AE137"/>
    <mergeCell ref="L142:O143"/>
    <mergeCell ref="P142:Q143"/>
    <mergeCell ref="T139:U139"/>
    <mergeCell ref="X139:Y139"/>
    <mergeCell ref="Z139:AA139"/>
    <mergeCell ref="AB139:AC139"/>
    <mergeCell ref="AD139:AE139"/>
    <mergeCell ref="Z64:AB64"/>
    <mergeCell ref="Z65:AB65"/>
    <mergeCell ref="AC61:AD61"/>
    <mergeCell ref="AC62:AD62"/>
    <mergeCell ref="AC63:AD63"/>
    <mergeCell ref="AC64:AD64"/>
    <mergeCell ref="AE61:AF61"/>
    <mergeCell ref="Z152:AA152"/>
    <mergeCell ref="AB152:AC152"/>
    <mergeCell ref="Z142:AA143"/>
    <mergeCell ref="AB142:AC143"/>
    <mergeCell ref="AD142:AE143"/>
    <mergeCell ref="AD152:AE152"/>
    <mergeCell ref="AF149:AG150"/>
    <mergeCell ref="AM54:AN54"/>
    <mergeCell ref="AE58:AF58"/>
    <mergeCell ref="AE41:AF41"/>
    <mergeCell ref="AG41:AI41"/>
    <mergeCell ref="AM48:AN48"/>
    <mergeCell ref="AH149:AI150"/>
    <mergeCell ref="AH142:AI143"/>
    <mergeCell ref="Z135:AA136"/>
    <mergeCell ref="AB135:AC136"/>
    <mergeCell ref="AD135:AE136"/>
    <mergeCell ref="AF135:AG136"/>
    <mergeCell ref="Z138:AA138"/>
    <mergeCell ref="AC41:AD41"/>
    <mergeCell ref="AG80:AI80"/>
    <mergeCell ref="AC57:AD57"/>
    <mergeCell ref="AC58:AD58"/>
    <mergeCell ref="C99:AI99"/>
    <mergeCell ref="AG86:AI86"/>
    <mergeCell ref="L105:O105"/>
    <mergeCell ref="AB105:AC105"/>
    <mergeCell ref="AB111:AC111"/>
    <mergeCell ref="AD111:AE111"/>
    <mergeCell ref="L112:O112"/>
    <mergeCell ref="T112:U112"/>
    <mergeCell ref="X112:Y112"/>
  </mergeCells>
  <phoneticPr fontId="15" type="noConversion"/>
  <conditionalFormatting sqref="A49:A64">
    <cfRule type="cellIs" dxfId="1356" priority="2" operator="greaterThan">
      <formula>0</formula>
    </cfRule>
  </conditionalFormatting>
  <conditionalFormatting sqref="M96">
    <cfRule type="cellIs" dxfId="1355" priority="16" operator="greaterThan">
      <formula>-0.011</formula>
    </cfRule>
    <cfRule type="cellIs" dxfId="1354" priority="17" operator="between">
      <formula>-0.0299</formula>
      <formula>-0.001</formula>
    </cfRule>
    <cfRule type="cellIs" dxfId="1353" priority="18" operator="lessThan">
      <formula>-0.03</formula>
    </cfRule>
  </conditionalFormatting>
  <conditionalFormatting sqref="R13:T32">
    <cfRule type="containsText" dxfId="1352" priority="1" operator="containsText" text="SUBLIMADO">
      <formula>NOT(ISERROR(SEARCH("SUBLIMADO",R13)))</formula>
    </cfRule>
  </conditionalFormatting>
  <conditionalFormatting sqref="R33:T40">
    <cfRule type="containsText" dxfId="1351" priority="24" operator="containsText" text="ESTAMPADO">
      <formula>NOT(ISERROR(SEARCH("ESTAMPADO",R33)))</formula>
    </cfRule>
    <cfRule type="containsText" dxfId="1350" priority="26" operator="containsText" text="SUBLIMADO">
      <formula>NOT(ISERROR(SEARCH("SUBLIMADO",R33)))</formula>
    </cfRule>
  </conditionalFormatting>
  <conditionalFormatting sqref="AJ94">
    <cfRule type="cellIs" dxfId="1349" priority="8"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42FFC092-0A00-4B9F-AAE1-BC06F3332F6D}">
          <x14:formula1>
            <xm:f>'LD FC'!$AA$2:$AA$8</xm:f>
          </x14:formula1>
          <xm:sqref>F6:H6 R71:W71</xm:sqref>
        </x14:dataValidation>
        <x14:dataValidation type="list" allowBlank="1" showInputMessage="1" showErrorMessage="1" xr:uid="{BD36E591-AFBE-4D78-95A0-D67D10BF5108}">
          <x14:formula1>
            <xm:f>'LD FC'!$AC$2:$AC$4</xm:f>
          </x14:formula1>
          <xm:sqref>R72:W73</xm:sqref>
        </x14:dataValidation>
        <x14:dataValidation type="list" allowBlank="1" showInputMessage="1" showErrorMessage="1" xr:uid="{E998148D-577A-49A6-88D5-55984AC9DC90}">
          <x14:formula1>
            <xm:f>'LD FC'!$AE$2:$AE$6</xm:f>
          </x14:formula1>
          <xm:sqref>R102:S106 R123:S127 R109:S113 R116:S120 R130:S134 R137:S141 R151:S155 R144:S148</xm:sqref>
        </x14:dataValidation>
        <x14:dataValidation type="list" allowBlank="1" showInputMessage="1" showErrorMessage="1" xr:uid="{5DC086F7-059B-43B1-A1EE-C7F053E36E34}">
          <x14:formula1>
            <xm:f>'LD FC'!$BZ$2:$BZ$4</xm:f>
          </x14:formula1>
          <xm:sqref>G48:P48</xm:sqref>
        </x14:dataValidation>
        <x14:dataValidation type="list" allowBlank="1" showInputMessage="1" showErrorMessage="1" xr:uid="{87746C39-FF52-42E9-A108-F5A1B6CC819C}">
          <x14:formula1>
            <xm:f>'LD FC'!$BV$2:$BV$5</xm:f>
          </x14:formula1>
          <xm:sqref>G41:L42</xm:sqref>
        </x14:dataValidation>
        <x14:dataValidation type="list" allowBlank="1" showInputMessage="1" showErrorMessage="1" xr:uid="{A3ABACDA-7796-4E1A-BF1D-D9199CAC3EA0}">
          <x14:formula1>
            <xm:f>'LD FC'!$BN$9:$BN$10</xm:f>
          </x14:formula1>
          <xm:sqref>G47:V47</xm:sqref>
        </x14:dataValidation>
        <x14:dataValidation type="list" allowBlank="1" showInputMessage="1" showErrorMessage="1" xr:uid="{44BB90B3-8DCD-494B-AC1C-AF09D7BC7E52}">
          <x14:formula1>
            <xm:f>'LD FC'!$AU$2:$AU$4</xm:f>
          </x14:formula1>
          <xm:sqref>P10:R10</xm:sqref>
        </x14:dataValidation>
        <x14:dataValidation type="list" allowBlank="1" showInputMessage="1" showErrorMessage="1" xr:uid="{DE411205-778E-4820-8338-B8E6039235D5}">
          <x14:formula1>
            <xm:f>'LD FC'!$CE$2:$CE$12</xm:f>
          </x14:formula1>
          <xm:sqref>M6:R6</xm:sqref>
        </x14:dataValidation>
        <x14:dataValidation type="list" allowBlank="1" showInputMessage="1" showErrorMessage="1" xr:uid="{BD63A6CF-E395-49FD-B7A9-EF2963123AA5}">
          <x14:formula1>
            <xm:f>'LD FC'!$CG$2:$CG$34</xm:f>
          </x14:formula1>
          <xm:sqref>R86:W87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DA98-1292-4F78-89B0-3DB0C4A301D2}">
  <sheetPr codeName="Hoja70">
    <tabColor theme="9" tint="0.79998168889431442"/>
  </sheetPr>
  <dimension ref="A1:BI156"/>
  <sheetViews>
    <sheetView showGridLines="0" view="pageBreakPreview" topLeftCell="A22" zoomScale="50" zoomScaleNormal="55" zoomScaleSheetLayoutView="50" workbookViewId="0">
      <selection activeCell="AL19" sqref="AL19"/>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+'BT1'!D3&amp;" "&amp;'BT1'!H3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3:E63"/>
    <mergeCell ref="F63:O63"/>
    <mergeCell ref="P63:U63"/>
    <mergeCell ref="V63:X63"/>
    <mergeCell ref="Y63:AA63"/>
    <mergeCell ref="AB63:AD63"/>
    <mergeCell ref="B62:E62"/>
    <mergeCell ref="F62:O62"/>
    <mergeCell ref="P62:U62"/>
    <mergeCell ref="V62:X62"/>
    <mergeCell ref="Y62:AA62"/>
    <mergeCell ref="AB62:AD62"/>
    <mergeCell ref="B61:E61"/>
    <mergeCell ref="F61:O61"/>
    <mergeCell ref="P61:U61"/>
    <mergeCell ref="V61:X61"/>
    <mergeCell ref="Y61:AA61"/>
    <mergeCell ref="AB61:AD61"/>
    <mergeCell ref="B60:E60"/>
    <mergeCell ref="F60:O60"/>
    <mergeCell ref="P60:U60"/>
    <mergeCell ref="V60:X60"/>
    <mergeCell ref="Y60:AA60"/>
    <mergeCell ref="AB60:AD60"/>
    <mergeCell ref="B59:E59"/>
    <mergeCell ref="F59:O59"/>
    <mergeCell ref="P59:U59"/>
    <mergeCell ref="V59:X59"/>
    <mergeCell ref="Y59:AA59"/>
    <mergeCell ref="AB59:AD59"/>
    <mergeCell ref="B58:E58"/>
    <mergeCell ref="F58:O58"/>
    <mergeCell ref="P58:U58"/>
    <mergeCell ref="V58:X58"/>
    <mergeCell ref="Y58:AA58"/>
    <mergeCell ref="AB58:AD58"/>
    <mergeCell ref="B57:E57"/>
    <mergeCell ref="F57:O57"/>
    <mergeCell ref="P57:U57"/>
    <mergeCell ref="V57:X57"/>
    <mergeCell ref="Y57:AA57"/>
    <mergeCell ref="AB57:AD57"/>
    <mergeCell ref="B56:E56"/>
    <mergeCell ref="F56:O56"/>
    <mergeCell ref="P56:U56"/>
    <mergeCell ref="V56:X56"/>
    <mergeCell ref="Y56:AA56"/>
    <mergeCell ref="AB56:AD56"/>
    <mergeCell ref="B55:E55"/>
    <mergeCell ref="F55:O55"/>
    <mergeCell ref="P55:U55"/>
    <mergeCell ref="V55:X55"/>
    <mergeCell ref="Y55:AA55"/>
    <mergeCell ref="AB55:AD55"/>
    <mergeCell ref="B54:E54"/>
    <mergeCell ref="F54:O54"/>
    <mergeCell ref="P54:U54"/>
    <mergeCell ref="V54:X54"/>
    <mergeCell ref="Y54:AA54"/>
    <mergeCell ref="AB54:AD54"/>
    <mergeCell ref="B53:E53"/>
    <mergeCell ref="F53:O53"/>
    <mergeCell ref="P53:U53"/>
    <mergeCell ref="V53:X53"/>
    <mergeCell ref="Y53:AA53"/>
    <mergeCell ref="AB53:AD53"/>
    <mergeCell ref="B52:E52"/>
    <mergeCell ref="F52:O52"/>
    <mergeCell ref="P52:U52"/>
    <mergeCell ref="V52:X52"/>
    <mergeCell ref="Y52:AA52"/>
    <mergeCell ref="AB52:AD52"/>
    <mergeCell ref="B51:E51"/>
    <mergeCell ref="F51:O51"/>
    <mergeCell ref="P51:U51"/>
    <mergeCell ref="V51:X51"/>
    <mergeCell ref="Y51:AA51"/>
    <mergeCell ref="AB51:AD51"/>
    <mergeCell ref="B50:E50"/>
    <mergeCell ref="F50:O50"/>
    <mergeCell ref="P50:U50"/>
    <mergeCell ref="V50:X50"/>
    <mergeCell ref="Y50:AA50"/>
    <mergeCell ref="AB50:AD50"/>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A45:U45"/>
    <mergeCell ref="AB45:AD45"/>
    <mergeCell ref="A46:U46"/>
    <mergeCell ref="V46:AB46"/>
    <mergeCell ref="AC46:AD46"/>
    <mergeCell ref="B47:E47"/>
    <mergeCell ref="F47:O47"/>
    <mergeCell ref="P47:U47"/>
    <mergeCell ref="V47:X47"/>
    <mergeCell ref="Y47:AA47"/>
    <mergeCell ref="B44:E44"/>
    <mergeCell ref="F44:O44"/>
    <mergeCell ref="P44:U44"/>
    <mergeCell ref="V44:X44"/>
    <mergeCell ref="Y44:AA44"/>
    <mergeCell ref="AB44:AD44"/>
    <mergeCell ref="B43:E43"/>
    <mergeCell ref="F43:O43"/>
    <mergeCell ref="P43:U43"/>
    <mergeCell ref="V43:X43"/>
    <mergeCell ref="Y43:AA43"/>
    <mergeCell ref="AB43:AD43"/>
    <mergeCell ref="B42:E42"/>
    <mergeCell ref="F42:O42"/>
    <mergeCell ref="P42:U42"/>
    <mergeCell ref="V42:X42"/>
    <mergeCell ref="Y42:AA42"/>
    <mergeCell ref="AB42:AD42"/>
    <mergeCell ref="B41:E41"/>
    <mergeCell ref="F41:O41"/>
    <mergeCell ref="P41:U41"/>
    <mergeCell ref="V41:X41"/>
    <mergeCell ref="Y41:AA41"/>
    <mergeCell ref="AB41:AD41"/>
    <mergeCell ref="B40:E40"/>
    <mergeCell ref="F40:O40"/>
    <mergeCell ref="P40:U40"/>
    <mergeCell ref="V40:X40"/>
    <mergeCell ref="Y40:AA40"/>
    <mergeCell ref="AB40:AD40"/>
    <mergeCell ref="B39:E39"/>
    <mergeCell ref="F39:O39"/>
    <mergeCell ref="P39:U39"/>
    <mergeCell ref="V39:X39"/>
    <mergeCell ref="Y39:AA39"/>
    <mergeCell ref="AB39:AD39"/>
    <mergeCell ref="B38:E38"/>
    <mergeCell ref="F38:O38"/>
    <mergeCell ref="P38:U38"/>
    <mergeCell ref="V38:X38"/>
    <mergeCell ref="Y38:AA38"/>
    <mergeCell ref="AB38:AD38"/>
    <mergeCell ref="B37:E37"/>
    <mergeCell ref="F37:O37"/>
    <mergeCell ref="P37:U37"/>
    <mergeCell ref="V37:X37"/>
    <mergeCell ref="Y37:AA37"/>
    <mergeCell ref="AB37:AD37"/>
    <mergeCell ref="B36:E36"/>
    <mergeCell ref="F36:O36"/>
    <mergeCell ref="P36:U36"/>
    <mergeCell ref="V36:X36"/>
    <mergeCell ref="Y36:AA36"/>
    <mergeCell ref="AB36:AD36"/>
    <mergeCell ref="B35:E35"/>
    <mergeCell ref="F35:O35"/>
    <mergeCell ref="P35:U35"/>
    <mergeCell ref="V35:X35"/>
    <mergeCell ref="Y35:AA35"/>
    <mergeCell ref="AB35:AD35"/>
    <mergeCell ref="B34:E34"/>
    <mergeCell ref="F34:O34"/>
    <mergeCell ref="P34:U34"/>
    <mergeCell ref="V34:X34"/>
    <mergeCell ref="Y34:AA34"/>
    <mergeCell ref="AB34:AD34"/>
    <mergeCell ref="B33:E33"/>
    <mergeCell ref="F33:O33"/>
    <mergeCell ref="P33:U33"/>
    <mergeCell ref="V33:X33"/>
    <mergeCell ref="Y33:AA33"/>
    <mergeCell ref="AB33:AD33"/>
    <mergeCell ref="B32:E32"/>
    <mergeCell ref="F32:O32"/>
    <mergeCell ref="P32:U32"/>
    <mergeCell ref="V32:X32"/>
    <mergeCell ref="Y32:AA32"/>
    <mergeCell ref="AB32:AD32"/>
    <mergeCell ref="B31:E31"/>
    <mergeCell ref="F31:O31"/>
    <mergeCell ref="P31:U31"/>
    <mergeCell ref="V31:X31"/>
    <mergeCell ref="Y31:AA31"/>
    <mergeCell ref="AB31:AD31"/>
    <mergeCell ref="B30:E30"/>
    <mergeCell ref="F30:O30"/>
    <mergeCell ref="P30:U30"/>
    <mergeCell ref="V30:X30"/>
    <mergeCell ref="Y30:AA30"/>
    <mergeCell ref="AB30:AD30"/>
    <mergeCell ref="B29:E29"/>
    <mergeCell ref="F29:O29"/>
    <mergeCell ref="P29:U29"/>
    <mergeCell ref="V29:X29"/>
    <mergeCell ref="Y29:AA29"/>
    <mergeCell ref="AB29:AD29"/>
    <mergeCell ref="B28:E28"/>
    <mergeCell ref="F28:O28"/>
    <mergeCell ref="P28:U28"/>
    <mergeCell ref="V28:X28"/>
    <mergeCell ref="Y28:AA28"/>
    <mergeCell ref="AB28:AD28"/>
    <mergeCell ref="B27:E27"/>
    <mergeCell ref="F27:O27"/>
    <mergeCell ref="P27:U27"/>
    <mergeCell ref="V27:X27"/>
    <mergeCell ref="Y27:AA27"/>
    <mergeCell ref="AB27:AD27"/>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1:U1"/>
    <mergeCell ref="V1:AE1"/>
    <mergeCell ref="B2:E2"/>
    <mergeCell ref="F2:O2"/>
    <mergeCell ref="P2:Q2"/>
    <mergeCell ref="R2:S2"/>
    <mergeCell ref="T2:U2"/>
    <mergeCell ref="X2:Z2"/>
    <mergeCell ref="AA2:AB2"/>
    <mergeCell ref="AC2:AD2"/>
  </mergeCells>
  <pageMargins left="0.25" right="0.25" top="0.75" bottom="0.75" header="0.3" footer="0.3"/>
  <pageSetup paperSize="9" scale="39" orientation="landscape" r:id="rId1"/>
  <rowBreaks count="2" manualBreakCount="2">
    <brk id="20" max="16383" man="1"/>
    <brk id="64" max="30"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70BEA-59C8-4E4A-ABFC-14A55A5ADE59}">
  <sheetPr codeName="Hoja7">
    <tabColor theme="6" tint="0.39997558519241921"/>
    <pageSetUpPr fitToPage="1"/>
  </sheetPr>
  <dimension ref="A1:DC62"/>
  <sheetViews>
    <sheetView showGridLines="0" topLeftCell="A25" zoomScale="96" zoomScaleNormal="96" zoomScaleSheetLayoutView="112" workbookViewId="0">
      <selection activeCell="P5" sqref="P5:Z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348" priority="6" operator="containsText" text="SUBLIMADO">
      <formula>NOT(ISERROR(SEARCH("SUBLIMADO",K24)))</formula>
    </cfRule>
  </conditionalFormatting>
  <conditionalFormatting sqref="AE24:AF31">
    <cfRule type="containsText" dxfId="1347" priority="5" operator="containsText" text="SUBLIMADO">
      <formula>NOT(ISERROR(SEARCH("SUBLIMADO",AE24)))</formula>
    </cfRule>
  </conditionalFormatting>
  <conditionalFormatting sqref="K32:L32">
    <cfRule type="containsText" dxfId="1346" priority="4" operator="containsText" text="SUBLIMADO">
      <formula>NOT(ISERROR(SEARCH("SUBLIMADO",K32)))</formula>
    </cfRule>
  </conditionalFormatting>
  <conditionalFormatting sqref="AE32:AF32">
    <cfRule type="containsText" dxfId="1345" priority="3" operator="containsText" text="SUBLIMADO">
      <formula>NOT(ISERROR(SEARCH("SUBLIMADO",AE32)))</formula>
    </cfRule>
  </conditionalFormatting>
  <conditionalFormatting sqref="K33:L33">
    <cfRule type="containsText" dxfId="1344" priority="2" operator="containsText" text="SUBLIMADO">
      <formula>NOT(ISERROR(SEARCH("SUBLIMADO",K33)))</formula>
    </cfRule>
  </conditionalFormatting>
  <conditionalFormatting sqref="AE33:AF33">
    <cfRule type="containsText" dxfId="134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EF47CB2-EDED-45B3-BBDB-6F3C72510DE4}"/>
    <dataValidation allowBlank="1" showInputMessage="1" showErrorMessage="1" promptTitle="Diligenciar" prompt="Escriba los números separados por coma (por ejemplo: 1,2,3...) según los que necesite." sqref="AS24:AS43" xr:uid="{691F4993-2639-4826-BDCF-EE45F9B01A7F}"/>
    <dataValidation type="list" allowBlank="1" showInputMessage="1" showErrorMessage="1" sqref="AQ5:AU5 BB5:BF5 BM5:BQ5 BX5:CB5 CI5:CM5 CT5:CX5" xr:uid="{53A45596-8645-439A-9D60-85998C01A48E}">
      <formula1>INDIRECT($AW$6)</formula1>
    </dataValidation>
    <dataValidation type="list" allowBlank="1" showInputMessage="1" showErrorMessage="1" sqref="AQ4:AU4 BM4:BQ4 BB4:BF4 BX4:CB4 CI4:CM4 CT4:CX4" xr:uid="{CB446F33-A924-4B9C-8393-2CAFC155A2F0}">
      <formula1>INDIRECT(#REF!)</formula1>
    </dataValidation>
    <dataValidation type="list" allowBlank="1" showInputMessage="1" showErrorMessage="1" sqref="AQ9:AU9 BB9:BF9 BM9:BQ9 BX9:CB9 CI9:CM9 CT9:CX9" xr:uid="{BD1DDF15-E0C7-4896-9CB5-5814AFC9D81F}">
      <formula1>INDIRECT($AW$8)</formula1>
    </dataValidation>
    <dataValidation type="list" allowBlank="1" showInputMessage="1" showErrorMessage="1" sqref="AQ8:AU8 BB8:BF8 BM8:BQ8 BX8:CB8 CI8:CM8 CT8:CX8" xr:uid="{E5CFB00B-8825-49E8-978C-DDE356D70A62}">
      <formula1>INDIRECT($AW$7)</formula1>
    </dataValidation>
    <dataValidation type="list" allowBlank="1" showInputMessage="1" showErrorMessage="1" sqref="AQ7:AU7 BB7:BF7 BM7:BQ7 BX7:CB7 CI7:CM7 CT7:CX7" xr:uid="{7F810423-17F8-4370-89D9-608C8851E8EE}">
      <formula1>INDIRECT($AW$4)</formula1>
    </dataValidation>
    <dataValidation type="list" allowBlank="1" showInputMessage="1" showErrorMessage="1" sqref="AQ1:AU1 AQ6:AU6 BB1:BF1 BM1:BQ1 BB6:BF6 BM6:BQ6 BX1:CB1 BX6:CB6 CI1:CM1 CI6:CM6 CT1:CX1 CT6:CX6" xr:uid="{3D8E7E91-EBE7-45D6-B0FC-795B6C9103D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FD91453-6058-4D73-9BAA-57C1E06BE5B4}">
          <x14:formula1>
            <xm:f>'LD FC'!$DN$2:$DN$29</xm:f>
          </x14:formula1>
          <xm:sqref>H3</xm:sqref>
        </x14:dataValidation>
        <x14:dataValidation type="list" allowBlank="1" showInputMessage="1" showErrorMessage="1" xr:uid="{4E556DCC-FEDF-48B8-BB7C-BC63E61D45F2}">
          <x14:formula1>
            <xm:f>'LD FC'!$AQ$2:$AQ$6</xm:f>
          </x14:formula1>
          <xm:sqref>AV9:AZ9 BG9:BK9 BR9:BV9 CC9:CG9 CN9:CR9 CY9:DC9</xm:sqref>
        </x14:dataValidation>
        <x14:dataValidation type="list" allowBlank="1" showInputMessage="1" showErrorMessage="1" xr:uid="{03577604-2B6F-4F50-9966-A1C8E543A191}">
          <x14:formula1>
            <xm:f>'LD FC'!$AO$2:$AO$7</xm:f>
          </x14:formula1>
          <xm:sqref>AV8:AZ8 BG8:BK8 BR8:BV8 CC8:CG8 CN8:CR8 CY8:DC8</xm:sqref>
        </x14:dataValidation>
        <x14:dataValidation type="list" allowBlank="1" showInputMessage="1" showErrorMessage="1" xr:uid="{CE5CA075-9E28-4CCB-9002-5D823D912A0B}">
          <x14:formula1>
            <xm:f>'LD FC'!$AG$2:$AG$19</xm:f>
          </x14:formula1>
          <xm:sqref>AV7:AZ7 BG7:BK7 BR7:BV7 CC7:CG7 CN7:CR7 CY7:DC7</xm:sqref>
        </x14:dataValidation>
        <x14:dataValidation type="list" allowBlank="1" showInputMessage="1" showErrorMessage="1" xr:uid="{6ED462C6-CDBC-40EB-9F19-EA05E494882B}">
          <x14:formula1>
            <xm:f>'LD FC'!$AM$2:$AM$8</xm:f>
          </x14:formula1>
          <xm:sqref>AV5:AZ5 BG5:BK5 BR5:BV5 CC5:CG5 CN5:CR5 CY5:DC5</xm:sqref>
        </x14:dataValidation>
        <x14:dataValidation type="list" allowBlank="1" showInputMessage="1" showErrorMessage="1" xr:uid="{54EAD46C-8FA1-4185-8988-AABA7BBF7B3D}">
          <x14:formula1>
            <xm:f>'LD FC'!$AK$2:$AK$10</xm:f>
          </x14:formula1>
          <xm:sqref>AV4:AZ4 BG4:BK4 BR4:BV4 CC4:CG4 CN4:CR4 CY4:DC4</xm:sqref>
        </x14:dataValidation>
        <x14:dataValidation type="list" allowBlank="1" showInputMessage="1" showErrorMessage="1" xr:uid="{7A58F0AF-6652-479A-B61A-774CA2584CA7}">
          <x14:formula1>
            <xm:f>'LD FC'!$AI$2:$AI$10</xm:f>
          </x14:formula1>
          <xm:sqref>AV3:AZ3 BG3:BK3 BR3:BV3 CC3:CG3 CN3:CR3 CY3:DC3</xm:sqref>
        </x14:dataValidation>
        <x14:dataValidation type="list" allowBlank="1" showInputMessage="1" showErrorMessage="1" xr:uid="{87BEE954-961D-49E5-9763-2DBCF9203024}">
          <x14:formula1>
            <xm:f>'LD FC'!$AG$2:$AG$20</xm:f>
          </x14:formula1>
          <xm:sqref>AV2:AZ2 BG2:BK2 BR2:BV2 CC2:CG2 CN2:CR2 CY2:DC2</xm:sqref>
        </x14:dataValidation>
        <x14:dataValidation type="list" allowBlank="1" showInputMessage="1" showErrorMessage="1" xr:uid="{06CA4788-BF41-42E8-9865-962CEDC5FC16}">
          <x14:formula1>
            <xm:f>'LD FC'!$AC$2:$AC$4</xm:f>
          </x14:formula1>
          <xm:sqref>K24:L33 AE24:AF33</xm:sqref>
        </x14:dataValidation>
        <x14:dataValidation type="list" allowBlank="1" showInputMessage="1" showErrorMessage="1" xr:uid="{3BE747BA-084C-49E5-992E-340518C8AC9D}">
          <x14:formula1>
            <xm:f>'LD FC'!$W$2:$W$9</xm:f>
          </x14:formula1>
          <xm:sqref>N4:P4 S4:U4</xm:sqref>
        </x14:dataValidation>
        <x14:dataValidation type="list" allowBlank="1" showInputMessage="1" showErrorMessage="1" xr:uid="{F73F5818-4448-4B70-AF52-16E3E138D8DE}">
          <x14:formula1>
            <xm:f>'LD FC'!$AA$2:$AA$7</xm:f>
          </x14:formula1>
          <xm:sqref>AM7:AO7 AH7:AJ7 AC7:AE7</xm:sqref>
        </x14:dataValidation>
        <x14:dataValidation type="list" allowBlank="1" showInputMessage="1" showErrorMessage="1" xr:uid="{21A28E84-7996-49FD-8941-F2BE945A776F}">
          <x14:formula1>
            <xm:f>'LD FC'!$A$2:$A$169</xm:f>
          </x14:formula1>
          <xm:sqref>AM4:AO4 AH4:AJ4 AC4:AE4</xm:sqref>
        </x14:dataValidation>
        <x14:dataValidation type="list" allowBlank="1" showInputMessage="1" showErrorMessage="1" xr:uid="{2C9D7798-7BAA-4C03-A264-2EE70D6E1AA5}">
          <x14:formula1>
            <xm:f>'LD FC'!$Y$2:$Y$9</xm:f>
          </x14:formula1>
          <xm:sqref>M24:N33 AG24:AH33</xm:sqref>
        </x14:dataValidation>
        <x14:dataValidation type="list" allowBlank="1" showInputMessage="1" showErrorMessage="1" xr:uid="{0B2201A1-EBA9-40C2-BFB8-E8B3E623CE9B}">
          <x14:formula1>
            <xm:f>'LD FC'!$U$2:$U$10</xm:f>
          </x14:formula1>
          <xm:sqref>AM5:AO5 AH5:AJ5 AC5:AE5</xm:sqref>
        </x14:dataValidation>
        <x14:dataValidation type="list" allowBlank="1" showInputMessage="1" showErrorMessage="1" xr:uid="{3863EDD0-61E6-40AB-BB1F-B5A12291D9AF}">
          <x14:formula1>
            <xm:f>'LD FC'!$C$2:$C$7</xm:f>
          </x14:formula1>
          <xm:sqref>D4:E4</xm:sqref>
        </x14:dataValidation>
        <x14:dataValidation type="list" allowBlank="1" showInputMessage="1" showErrorMessage="1" xr:uid="{72C5061E-F50F-4BED-8F03-61C6BF783BCB}">
          <x14:formula1>
            <xm:f>'LD FC'!$G$2:$G$24</xm:f>
          </x14:formula1>
          <xm:sqref>X2:Z2</xm:sqref>
        </x14:dataValidation>
        <x14:dataValidation type="list" allowBlank="1" showInputMessage="1" showErrorMessage="1" xr:uid="{8D1BDCCB-CB5A-421A-AB4A-E16123CF86B7}">
          <x14:formula1>
            <xm:f>'LD FC'!$I$2:$I$15</xm:f>
          </x14:formula1>
          <xm:sqref>S2:U2</xm:sqref>
        </x14:dataValidation>
        <x14:dataValidation type="list" allowBlank="1" showInputMessage="1" showErrorMessage="1" xr:uid="{27DB45C3-9254-44C3-A21E-4FCB4A0175A3}">
          <x14:formula1>
            <xm:f>'LD FC'!$E$2:$E$48</xm:f>
          </x14:formula1>
          <xm:sqref>K2:N2</xm:sqref>
        </x14:dataValidation>
        <x14:dataValidation type="list" allowBlank="1" showInputMessage="1" showErrorMessage="1" xr:uid="{F46F0D0D-5220-4EDE-AA41-898ADC7EFC55}">
          <x14:formula1>
            <xm:f>'LD FC'!$K$2:$K$20</xm:f>
          </x14:formula1>
          <xm:sqref>AI1:AJ1</xm:sqref>
        </x14:dataValidation>
        <x14:dataValidation type="list" allowBlank="1" showInputMessage="1" showErrorMessage="1" xr:uid="{F370998E-9187-4460-8137-89CA5361EE12}">
          <x14:formula1>
            <xm:f>'LD FC'!$S$2:$S$10</xm:f>
          </x14:formula1>
          <xm:sqref>S1:V1</xm:sqref>
        </x14:dataValidation>
        <x14:dataValidation type="list" allowBlank="1" showInputMessage="1" showErrorMessage="1" xr:uid="{27329F9C-0BE0-40FE-B83D-1EE740141402}">
          <x14:formula1>
            <xm:f>'LD FC'!$Q$2:$Q$11</xm:f>
          </x14:formula1>
          <xm:sqref>W1:Z1</xm:sqref>
        </x14:dataValidation>
        <x14:dataValidation type="list" allowBlank="1" showInputMessage="1" showErrorMessage="1" xr:uid="{02C0B124-45BA-4118-80AF-C502FE05C722}">
          <x14:formula1>
            <xm:f>'LD FC'!$O$2:$O$10</xm:f>
          </x14:formula1>
          <xm:sqref>L1</xm:sqref>
        </x14:dataValidation>
        <x14:dataValidation type="list" allowBlank="1" showInputMessage="1" showErrorMessage="1" xr:uid="{38278FC0-C49B-4F50-9119-797949CBF486}">
          <x14:formula1>
            <xm:f>'LD FC'!$A$2:$A$500</xm:f>
          </x14:formula1>
          <xm:sqref>D3:G3</xm:sqref>
        </x14:dataValidation>
        <x14:dataValidation type="list" allowBlank="1" showInputMessage="1" showErrorMessage="1" xr:uid="{E3732930-6250-488D-BDC8-577DEFEB7AE3}">
          <x14:formula1>
            <xm:f>'LD FC'!$EE$2:$EE$3</xm:f>
          </x14:formula1>
          <xm:sqref>AV14:AZ14</xm:sqref>
        </x14:dataValidation>
        <x14:dataValidation type="list" allowBlank="1" showInputMessage="1" showErrorMessage="1" xr:uid="{0BB93413-2B12-4CDE-BB18-6EABC53DCB01}">
          <x14:formula1>
            <xm:f>'LD FC'!$EC$2:$EC$6</xm:f>
          </x14:formula1>
          <xm:sqref>AV12:AZ12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FFF64-B9DB-4CAB-8080-C694A408AE20}">
  <sheetPr codeName="Hoja71">
    <tabColor theme="9" tint="0.79998168889431442"/>
    <pageSetUpPr fitToPage="1"/>
  </sheetPr>
  <dimension ref="A1:Z248"/>
  <sheetViews>
    <sheetView showGridLines="0" topLeftCell="A116" zoomScale="70" zoomScaleNormal="70" workbookViewId="0">
      <selection activeCell="J126" sqref="J126:K126"/>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+'BT2'!AN1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+'BT2'!D3&amp;" "&amp;'BT2'!H3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+'BT2'!AD2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+'BT2'!AC5</f>
        <v>0</v>
      </c>
      <c r="D5" s="308">
        <f>+'BT2'!AH5</f>
        <v>0</v>
      </c>
      <c r="E5" s="306">
        <f>+'BT2'!AM5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+'BT2'!AI1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+'BT2'!K2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+'BT2'!B24</f>
        <v>0</v>
      </c>
      <c r="D10" s="502">
        <f>+'BT2'!D24</f>
        <v>0</v>
      </c>
      <c r="E10" s="497"/>
      <c r="F10" s="342">
        <f>IFERROR(VLOOKUP(Tabla18611[[#This Row],[COD INT TELA LEGO]],'$ LEGO'!A:E,5,0),0)</f>
        <v>0</v>
      </c>
      <c r="G10" s="497"/>
      <c r="H10" s="498"/>
      <c r="I10" s="499">
        <f>IFERROR(VLOOKUP((C10),'$ LEGO'!A:D,4,0),0)</f>
        <v>0</v>
      </c>
      <c r="J10" s="500">
        <f>IF(OR(O10="DANNA ",O10="CAMILA "),'BT2'!Q24*1.07,IF(E10="Verona Cla",'BT2'!Q24*1.06,IF(E10="Verona Osc",'BT2'!Q24*1.08,IF(O10="KIOTO ",'BT2'!Q24*1.1,IF(OR(O10="ANDRES ",O10="GAVIOTA ",O10="COMANECCI ",O10="IGOR "),'BT2'!Q24*1.03,IF(LEFT(C10,3)="650",'BT2'!Q24*1.04,IF(LEFT(C10,3)="651",'BT2'!Q24*1.04,IF('BT2'!K24="NUEVO",'BT2'!Q24*1.04,'BT2'!Q24))))))))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+'BT2'!B25</f>
        <v>0</v>
      </c>
      <c r="D11" s="337">
        <f>+'BT2'!D25</f>
        <v>0</v>
      </c>
      <c r="E11" s="320"/>
      <c r="F11" s="321">
        <f>IFERROR(VLOOKUP(Tabla18611[[#This Row],[COD INT TELA LEGO]],'$ LEGO'!A:E,5,0),0)</f>
        <v>0</v>
      </c>
      <c r="G11" s="334"/>
      <c r="H11" s="322"/>
      <c r="I11" s="323">
        <f>IFERROR(VLOOKUP((C11),'$ LEGO'!A:D,4,0),0)</f>
        <v>0</v>
      </c>
      <c r="J11" s="324">
        <f>IF(OR(O11="DANNA ",O11="CAMILA "),'BT2'!Q25*1.07,IF(E11="Verona Cla",'BT2'!Q25*1.06,IF(E11="Verona Osc",'BT2'!Q25*1.08,IF(O11="KIOTO ",'BT2'!Q25*1.1,IF(OR(O11="ANDRES ",O11="GAVIOTA ",O11="COMANECCI ",O11="IGOR "),'BT2'!Q25*1.03,IF(LEFT(C11,3)="650",'BT2'!Q25*1.04,IF(LEFT(C11,3)="651",'BT2'!Q25*1.04,IF('BT2'!K25="NUEVO",'BT2'!Q25*1.04,'BT2'!Q25))))))))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+'BT2'!B26</f>
        <v>0</v>
      </c>
      <c r="D12" s="337">
        <f>+'BT2'!D26</f>
        <v>0</v>
      </c>
      <c r="E12" s="320"/>
      <c r="F12" s="321">
        <f>IFERROR(VLOOKUP(Tabla18611[[#This Row],[COD INT TELA LEGO]],'$ LEGO'!A:E,5,0),0)</f>
        <v>0</v>
      </c>
      <c r="G12" s="334"/>
      <c r="H12" s="322"/>
      <c r="I12" s="323">
        <f>IFERROR(VLOOKUP((C12),'$ LEGO'!A:D,4,0),0)</f>
        <v>0</v>
      </c>
      <c r="J12" s="324">
        <f>IF(OR(O12="DANNA ",O12="CAMILA "),'BT2'!Q26*1.07,IF(E12="Verona Cla",'BT2'!Q26*1.06,IF(E12="Verona Osc",'BT2'!Q26*1.08,IF(O12="KIOTO ",'BT2'!Q26*1.1,IF(OR(O12="ANDRES ",O12="GAVIOTA ",O12="COMANECCI ",O12="IGOR "),'BT2'!Q26*1.03,IF(LEFT(C12,3)="650",'BT2'!Q26*1.04,IF(LEFT(C12,3)="651",'BT2'!Q26*1.04,IF('BT2'!K26="NUEVO",'BT2'!Q26*1.04,'BT2'!Q26))))))))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+'BT2'!B27</f>
        <v>0</v>
      </c>
      <c r="D13" s="337">
        <f>+'BT2'!D27</f>
        <v>0</v>
      </c>
      <c r="E13" s="320"/>
      <c r="F13" s="321">
        <f>IFERROR(VLOOKUP(Tabla18611[[#This Row],[COD INT TELA LEGO]],'$ LEGO'!A:E,5,0),0)</f>
        <v>0</v>
      </c>
      <c r="G13" s="334"/>
      <c r="H13" s="322"/>
      <c r="I13" s="323">
        <f>IFERROR(VLOOKUP((C13),'$ LEGO'!A:D,4,0),0)</f>
        <v>0</v>
      </c>
      <c r="J13" s="324">
        <f>IF(OR(O13="DANNA ",O13="CAMILA "),'BT2'!Q27*1.07,IF(E13="Verona Cla",'BT2'!Q27*1.06,IF(E13="Verona Osc",'BT2'!Q27*1.08,IF(O13="KIOTO ",'BT2'!Q27*1.1,IF(OR(O13="ANDRES ",O13="GAVIOTA ",O13="COMANECCI ",O13="IGOR "),'BT2'!Q27*1.03,IF(LEFT(C13,3)="650",'BT2'!Q27*1.04,IF(LEFT(C13,3)="651",'BT2'!Q27*1.04,IF('BT2'!K27="NUEVO",'BT2'!Q27*1.04,'BT2'!Q27))))))))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+'BT2'!B28</f>
        <v>0</v>
      </c>
      <c r="D14" s="337">
        <f>+'BT2'!D28</f>
        <v>0</v>
      </c>
      <c r="E14" s="320"/>
      <c r="F14" s="321">
        <f>IFERROR(VLOOKUP(Tabla18611[[#This Row],[COD INT TELA LEGO]],'$ LEGO'!A:E,5,0),0)</f>
        <v>0</v>
      </c>
      <c r="G14" s="334"/>
      <c r="H14" s="322"/>
      <c r="I14" s="323">
        <f>IFERROR(VLOOKUP((C14),'$ LEGO'!A:D,4,0),0)</f>
        <v>0</v>
      </c>
      <c r="J14" s="324">
        <f>IF(OR(O14="DANNA ",O14="CAMILA "),'BT2'!Q28*1.07,IF(E14="Verona Cla",'BT2'!Q28*1.06,IF(E14="Verona Osc",'BT2'!Q28*1.08,IF(O14="KIOTO ",'BT2'!Q28*1.1,IF(OR(O14="ANDRES ",O14="GAVIOTA ",O14="COMANECCI ",O14="IGOR "),'BT2'!Q28*1.03,IF(LEFT(C14,3)="650",'BT2'!Q28*1.04,IF(LEFT(C14,3)="651",'BT2'!Q28*1.04,IF('BT2'!K28="NUEVO",'BT2'!Q28*1.04,'BT2'!Q28))))))))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+'BT2'!B29</f>
        <v>0</v>
      </c>
      <c r="D15" s="337">
        <f>+'BT2'!D29</f>
        <v>0</v>
      </c>
      <c r="E15" s="320"/>
      <c r="F15" s="321">
        <f>IFERROR(VLOOKUP(Tabla18611[[#This Row],[COD INT TELA LEGO]],'$ LEGO'!A:E,5,0),0)</f>
        <v>0</v>
      </c>
      <c r="G15" s="334"/>
      <c r="H15" s="322"/>
      <c r="I15" s="323">
        <f>IFERROR(VLOOKUP((C15),'$ LEGO'!A:D,4,0),0)</f>
        <v>0</v>
      </c>
      <c r="J15" s="324">
        <f>IF(OR(O15="DANNA ",O15="CAMILA "),'BT2'!Q29*1.07,IF(E15="Verona Cla",'BT2'!Q29*1.06,IF(E15="Verona Osc",'BT2'!Q29*1.08,IF(O15="KIOTO ",'BT2'!Q29*1.1,IF(OR(O15="ANDRES ",O15="GAVIOTA ",O15="COMANECCI ",O15="IGOR "),'BT2'!Q29*1.03,IF(LEFT(C15,3)="650",'BT2'!Q29*1.04,IF(LEFT(C15,3)="651",'BT2'!Q29*1.04,IF('BT2'!K29="NUEVO",'BT2'!Q29*1.04,'BT2'!Q29))))))))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+'BT2'!B30</f>
        <v>0</v>
      </c>
      <c r="D16" s="337">
        <f>+'BT2'!D30</f>
        <v>0</v>
      </c>
      <c r="E16" s="320"/>
      <c r="F16" s="321">
        <f>IFERROR(VLOOKUP(Tabla18611[[#This Row],[COD INT TELA LEGO]],'$ LEGO'!A:E,5,0),0)</f>
        <v>0</v>
      </c>
      <c r="G16" s="334"/>
      <c r="H16" s="322"/>
      <c r="I16" s="323">
        <f>IFERROR(VLOOKUP((C16),'$ LEGO'!A:D,4,0),0)</f>
        <v>0</v>
      </c>
      <c r="J16" s="324">
        <f>IF(OR(O16="DANNA ",O16="CAMILA "),'BT2'!Q30*1.07,IF(E16="Verona Cla",'BT2'!Q30*1.06,IF(E16="Verona Osc",'BT2'!Q30*1.08,IF(O16="KIOTO ",'BT2'!Q30*1.1,IF(OR(O16="ANDRES ",O16="GAVIOTA ",O16="COMANECCI ",O16="IGOR "),'BT2'!Q30*1.03,IF(LEFT(C16,3)="650",'BT2'!Q30*1.04,IF(LEFT(C16,3)="651",'BT2'!Q30*1.04,IF('BT2'!K30="NUEVO",'BT2'!Q30*1.04,'BT2'!Q30))))))))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+'BT2'!B31</f>
        <v>0</v>
      </c>
      <c r="D17" s="337">
        <f>+'BT2'!D31</f>
        <v>0</v>
      </c>
      <c r="E17" s="320"/>
      <c r="F17" s="321">
        <f>IFERROR(VLOOKUP(Tabla18611[[#This Row],[COD INT TELA LEGO]],'$ LEGO'!A:E,5,0),0)</f>
        <v>0</v>
      </c>
      <c r="G17" s="334"/>
      <c r="H17" s="322"/>
      <c r="I17" s="323">
        <f>IFERROR(VLOOKUP((C17),'$ LEGO'!A:D,4,0),0)</f>
        <v>0</v>
      </c>
      <c r="J17" s="324">
        <f>IF(OR(O17="DANNA ",O17="CAMILA "),'BT2'!Q31*1.07,IF(E17="Verona Cla",'BT2'!Q31*1.06,IF(E17="Verona Osc",'BT2'!Q31*1.08,IF(O17="KIOTO ",'BT2'!Q31*1.1,IF(OR(O17="ANDRES ",O17="GAVIOTA ",O17="COMANECCI ",O17="IGOR "),'BT2'!Q31*1.03,IF(LEFT(C17,3)="650",'BT2'!Q31*1.04,IF(LEFT(C17,3)="651",'BT2'!Q31*1.04,IF('BT2'!K31="NUEVO",'BT2'!Q31*1.04,'BT2'!Q31))))))))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+'BT2'!B32</f>
        <v>0</v>
      </c>
      <c r="D18" s="337">
        <f>+'BT2'!D32</f>
        <v>0</v>
      </c>
      <c r="E18" s="320"/>
      <c r="F18" s="321">
        <f>IFERROR(VLOOKUP(Tabla18611[[#This Row],[COD INT TELA LEGO]],'$ LEGO'!A:E,5,0),0)</f>
        <v>0</v>
      </c>
      <c r="G18" s="334"/>
      <c r="H18" s="322"/>
      <c r="I18" s="323">
        <f>IFERROR(VLOOKUP((C18),'$ LEGO'!A:D,4,0),0)</f>
        <v>0</v>
      </c>
      <c r="J18" s="324">
        <f>IF(OR(O18="DANNA ",O18="CAMILA "),'BT2'!Q32*1.07,IF(E18="Verona Cla",'BT2'!Q32*1.06,IF(E18="Verona Osc",'BT2'!Q32*1.08,IF(O18="KIOTO ",'BT2'!Q32*1.1,IF(OR(O18="ANDRES ",O18="GAVIOTA ",O18="COMANECCI ",O18="IGOR "),'BT2'!Q32*1.03,IF(LEFT(C18,3)="650",'BT2'!Q32*1.04,IF(LEFT(C18,3)="651",'BT2'!Q32*1.04,IF('BT2'!K32="NUEVO",'BT2'!Q32*1.04,'BT2'!Q32))))))))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+'BT2'!B33</f>
        <v>0</v>
      </c>
      <c r="D19" s="337">
        <f>+'BT2'!D33</f>
        <v>0</v>
      </c>
      <c r="E19" s="320"/>
      <c r="F19" s="321">
        <f>IFERROR(VLOOKUP(Tabla18611[[#This Row],[COD INT TELA LEGO]],'$ LEGO'!A:E,5,0),0)</f>
        <v>0</v>
      </c>
      <c r="G19" s="334"/>
      <c r="H19" s="322"/>
      <c r="I19" s="323">
        <f>IFERROR(VLOOKUP((C19),'$ LEGO'!A:D,4,0),0)</f>
        <v>0</v>
      </c>
      <c r="J19" s="324">
        <f>IF(OR(O19="DANNA ",O19="CAMILA "),'BT2'!Q33*1.07,IF(E19="Verona Cla",'BT2'!Q33*1.06,IF(E19="Verona Osc",'BT2'!Q33*1.08,IF(O19="KIOTO ",'BT2'!Q33*1.1,IF(OR(O19="ANDRES ",O19="GAVIOTA ",O19="COMANECCI ",O19="IGOR "),'BT2'!Q33*1.03,IF(LEFT(C19,3)="650",'BT2'!Q33*1.04,IF(LEFT(C19,3)="651",'BT2'!Q33*1.04,IF('BT2'!K33="NUEVO",'BT2'!Q33*1.04,'BT2'!Q33))))))))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+'BT2'!V24</f>
        <v>0</v>
      </c>
      <c r="D20" s="337">
        <f>+'BT2'!X24</f>
        <v>0</v>
      </c>
      <c r="E20" s="320"/>
      <c r="F20" s="321">
        <f>IFERROR(VLOOKUP(Tabla18611[[#This Row],[COD INT TELA LEGO]],'$ LEGO'!A:E,5,0),0)</f>
        <v>0</v>
      </c>
      <c r="G20" s="334"/>
      <c r="H20" s="322"/>
      <c r="I20" s="323">
        <f>IFERROR(VLOOKUP((C20),'$ LEGO'!A:D,4,0),0)</f>
        <v>0</v>
      </c>
      <c r="J20" s="324">
        <f>IF(OR(O20="DANNA ",O20="CAMILA "),'BT2'!Q34*1.07,IF(E20="Verona Cla",'BT2'!Q34*1.06,IF(E20="Verona Osc",'BT2'!Q34*1.08,IF(O20="KIOTO ",'BT2'!Q34*1.1,IF(OR(O20="ANDRES ",O20="GAVIOTA ",O20="COMANECCI ",O20="IGOR "),'BT2'!Q34*1.03,IF(LEFT(C20,3)="650",'BT2'!Q34*1.04,IF(LEFT(C20,3)="651",'BT2'!Q34*1.04,IF('BT2'!K34="NUEVO",'BT2'!Q34*1.04,'BT2'!Q34))))))))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+'BT2'!V25</f>
        <v>0</v>
      </c>
      <c r="D21" s="337">
        <f>+'BT2'!X25</f>
        <v>0</v>
      </c>
      <c r="E21" s="320"/>
      <c r="F21" s="321">
        <f>IFERROR(VLOOKUP(Tabla18611[[#This Row],[COD INT TELA LEGO]],'$ LEGO'!A:E,5,0),0)</f>
        <v>0</v>
      </c>
      <c r="G21" s="334"/>
      <c r="H21" s="322"/>
      <c r="I21" s="323">
        <f>IFERROR(VLOOKUP((C21),'$ LEGO'!A:D,4,0),0)</f>
        <v>0</v>
      </c>
      <c r="J21" s="324">
        <f>IF(OR(O21="DANNA ",O21="CAMILA "),'BT2'!Q35*1.07,IF(E21="Verona Cla",'BT2'!Q35*1.06,IF(E21="Verona Osc",'BT2'!Q35*1.08,IF(O21="KIOTO ",'BT2'!Q35*1.1,IF(OR(O21="ANDRES ",O21="GAVIOTA ",O21="COMANECCI ",O21="IGOR "),'BT2'!Q35*1.03,IF(LEFT(C21,3)="650",'BT2'!Q35*1.04,IF(LEFT(C21,3)="651",'BT2'!Q35*1.04,IF('BT2'!K35="NUEVO",'BT2'!Q35*1.04,'BT2'!Q35))))))))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+'BT2'!V26</f>
        <v>0</v>
      </c>
      <c r="D22" s="337">
        <f>+'BT2'!X26</f>
        <v>0</v>
      </c>
      <c r="E22" s="320"/>
      <c r="F22" s="321">
        <f>IFERROR(VLOOKUP(Tabla18611[[#This Row],[COD INT TELA LEGO]],'$ LEGO'!A:E,5,0),0)</f>
        <v>0</v>
      </c>
      <c r="G22" s="334"/>
      <c r="H22" s="322"/>
      <c r="I22" s="323">
        <f>IFERROR(VLOOKUP((C22),'$ LEGO'!A:D,4,0),0)</f>
        <v>0</v>
      </c>
      <c r="J22" s="324">
        <f>IF(OR(O22="DANNA ",O22="CAMILA "),'BT2'!Q36*1.07,IF(E22="Verona Cla",'BT2'!Q36*1.06,IF(E22="Verona Osc",'BT2'!Q36*1.08,IF(O22="KIOTO ",'BT2'!Q36*1.1,IF(OR(O22="ANDRES ",O22="GAVIOTA ",O22="COMANECCI ",O22="IGOR "),'BT2'!Q36*1.03,IF(LEFT(C22,3)="650",'BT2'!Q36*1.04,IF(LEFT(C22,3)="651",'BT2'!Q36*1.04,IF('BT2'!K36="NUEVO",'BT2'!Q36*1.04,'BT2'!Q36))))))))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+'BT2'!V27</f>
        <v>0</v>
      </c>
      <c r="D23" s="337">
        <f>+'BT2'!X27</f>
        <v>0</v>
      </c>
      <c r="E23" s="320"/>
      <c r="F23" s="321">
        <f>IFERROR(VLOOKUP(Tabla18611[[#This Row],[COD INT TELA LEGO]],'$ LEGO'!A:E,5,0),0)</f>
        <v>0</v>
      </c>
      <c r="G23" s="334"/>
      <c r="H23" s="322"/>
      <c r="I23" s="323">
        <f>IFERROR(VLOOKUP((C23),'$ LEGO'!A:D,4,0),0)</f>
        <v>0</v>
      </c>
      <c r="J23" s="324">
        <f>IF(OR(O23="DANNA ",O23="CAMILA "),'BT2'!Q37*1.07,IF(E23="Verona Cla",'BT2'!Q37*1.06,IF(E23="Verona Osc",'BT2'!Q37*1.08,IF(O23="KIOTO ",'BT2'!Q37*1.1,IF(OR(O23="ANDRES ",O23="GAVIOTA ",O23="COMANECCI ",O23="IGOR "),'BT2'!Q37*1.03,IF(LEFT(C23,3)="650",'BT2'!Q37*1.04,IF(LEFT(C23,3)="651",'BT2'!Q37*1.04,IF('BT2'!K37="NUEVO",'BT2'!Q37*1.04,'BT2'!Q37))))))))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+'BT2'!V28</f>
        <v>0</v>
      </c>
      <c r="D24" s="337">
        <f>+'BT2'!X28</f>
        <v>0</v>
      </c>
      <c r="E24" s="320"/>
      <c r="F24" s="321">
        <f>IFERROR(VLOOKUP(Tabla18611[[#This Row],[COD INT TELA LEGO]],'$ LEGO'!A:E,5,0),0)</f>
        <v>0</v>
      </c>
      <c r="G24" s="334"/>
      <c r="H24" s="322"/>
      <c r="I24" s="323">
        <f>IFERROR(VLOOKUP((C24),'$ LEGO'!A:D,4,0),0)</f>
        <v>0</v>
      </c>
      <c r="J24" s="324">
        <f>IF(OR(O24="DANNA ",O24="CAMILA "),'BT2'!Q38*1.07,IF(E24="Verona Cla",'BT2'!Q38*1.06,IF(E24="Verona Osc",'BT2'!Q38*1.08,IF(O24="KIOTO ",'BT2'!Q38*1.1,IF(OR(O24="ANDRES ",O24="GAVIOTA ",O24="COMANECCI ",O24="IGOR "),'BT2'!Q38*1.03,IF(LEFT(C24,3)="650",'BT2'!Q38*1.04,IF(LEFT(C24,3)="651",'BT2'!Q38*1.04,IF('BT2'!K38="NUEVO",'BT2'!Q38*1.04,'BT2'!Q38))))))))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+'BT2'!V29</f>
        <v>0</v>
      </c>
      <c r="D25" s="337">
        <f>+'BT2'!X29</f>
        <v>0</v>
      </c>
      <c r="E25" s="320"/>
      <c r="F25" s="321">
        <f>IFERROR(VLOOKUP(Tabla18611[[#This Row],[COD INT TELA LEGO]],'$ LEGO'!A:E,5,0),0)</f>
        <v>0</v>
      </c>
      <c r="G25" s="334"/>
      <c r="H25" s="322"/>
      <c r="I25" s="323">
        <f>IFERROR(VLOOKUP((C25),'$ LEGO'!A:D,4,0),0)</f>
        <v>0</v>
      </c>
      <c r="J25" s="324">
        <f>IF(OR(O25="DANNA ",O25="CAMILA "),'BT2'!Q39*1.07,IF(E25="Verona Cla",'BT2'!Q39*1.06,IF(E25="Verona Osc",'BT2'!Q39*1.08,IF(O25="KIOTO ",'BT2'!Q39*1.1,IF(OR(O25="ANDRES ",O25="GAVIOTA ",O25="COMANECCI ",O25="IGOR "),'BT2'!Q39*1.03,IF(LEFT(C25,3)="650",'BT2'!Q39*1.04,IF(LEFT(C25,3)="651",'BT2'!Q39*1.04,IF('BT2'!K39="NUEVO",'BT2'!Q39*1.04,'BT2'!Q39))))))))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+'BT2'!V30</f>
        <v>0</v>
      </c>
      <c r="D26" s="337">
        <f>+'BT2'!X30</f>
        <v>0</v>
      </c>
      <c r="E26" s="320"/>
      <c r="F26" s="321">
        <f>IFERROR(VLOOKUP(Tabla18611[[#This Row],[COD INT TELA LEGO]],'$ LEGO'!A:E,5,0),0)</f>
        <v>0</v>
      </c>
      <c r="G26" s="334"/>
      <c r="H26" s="322"/>
      <c r="I26" s="323">
        <f>IFERROR(VLOOKUP((C26),'$ LEGO'!A:D,4,0),0)</f>
        <v>0</v>
      </c>
      <c r="J26" s="324">
        <f>IF(OR(O26="DANNA ",O26="CAMILA "),'BT2'!Q40*1.07,IF(E26="Verona Cla",'BT2'!Q40*1.06,IF(E26="Verona Osc",'BT2'!Q40*1.08,IF(O26="KIOTO ",'BT2'!Q40*1.1,IF(OR(O26="ANDRES ",O26="GAVIOTA ",O26="COMANECCI ",O26="IGOR "),'BT2'!Q40*1.03,IF(LEFT(C26,3)="650",'BT2'!Q40*1.04,IF(LEFT(C26,3)="651",'BT2'!Q40*1.04,IF('BT2'!K40="NUEVO",'BT2'!Q40*1.04,'BT2'!Q40))))))))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+'BT2'!V31</f>
        <v>0</v>
      </c>
      <c r="D27" s="337">
        <f>+'BT2'!X31</f>
        <v>0</v>
      </c>
      <c r="E27" s="320"/>
      <c r="F27" s="321">
        <f>IFERROR(VLOOKUP(Tabla18611[[#This Row],[COD INT TELA LEGO]],'$ LEGO'!A:E,5,0),0)</f>
        <v>0</v>
      </c>
      <c r="G27" s="334"/>
      <c r="H27" s="322"/>
      <c r="I27" s="323">
        <f>IFERROR(VLOOKUP((C27),'$ LEGO'!A:D,4,0),0)</f>
        <v>0</v>
      </c>
      <c r="J27" s="324">
        <f>IF(OR(O27="DANNA ",O27="CAMILA "),'BT2'!Q41*1.07,IF(E27="Verona Cla",'BT2'!Q41*1.06,IF(E27="Verona Osc",'BT2'!Q41*1.08,IF(O27="KIOTO ",'BT2'!Q41*1.1,IF(OR(O27="ANDRES ",O27="GAVIOTA ",O27="COMANECCI ",O27="IGOR "),'BT2'!Q41*1.03,IF(LEFT(C27,3)="650",'BT2'!Q41*1.04,IF(LEFT(C27,3)="651",'BT2'!Q41*1.04,IF('BT2'!K41="NUEVO",'BT2'!Q41*1.04,'BT2'!Q41))))))))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+'BT2'!V32</f>
        <v>0</v>
      </c>
      <c r="D28" s="337">
        <f>+'BT2'!X32</f>
        <v>0</v>
      </c>
      <c r="E28" s="320"/>
      <c r="F28" s="321">
        <f>IFERROR(VLOOKUP(Tabla18611[[#This Row],[COD INT TELA LEGO]],'$ LEGO'!A:E,5,0),0)</f>
        <v>0</v>
      </c>
      <c r="G28" s="334"/>
      <c r="H28" s="322"/>
      <c r="I28" s="323">
        <f>IFERROR(VLOOKUP((C28),'$ LEGO'!A:D,4,0),0)</f>
        <v>0</v>
      </c>
      <c r="J28" s="324">
        <f>IF(OR(O28="DANNA ",O28="CAMILA "),'BT2'!Q42*1.07,IF(E28="Verona Cla",'BT2'!Q42*1.06,IF(E28="Verona Osc",'BT2'!Q42*1.08,IF(O28="KIOTO ",'BT2'!Q42*1.1,IF(OR(O28="ANDRES ",O28="GAVIOTA ",O28="COMANECCI ",O28="IGOR "),'BT2'!Q42*1.03,IF(LEFT(C28,3)="650",'BT2'!Q42*1.04,IF(LEFT(C28,3)="651",'BT2'!Q42*1.04,IF('BT2'!K42="NUEVO",'BT2'!Q42*1.04,'BT2'!Q42))))))))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+'BT2'!V33</f>
        <v>0</v>
      </c>
      <c r="D29" s="483">
        <f>+'BT2'!X33</f>
        <v>0</v>
      </c>
      <c r="E29" s="484"/>
      <c r="F29" s="485">
        <f>IFERROR(VLOOKUP(Tabla18611[[#This Row],[COD INT TELA LEGO]],'$ LEGO'!A:E,5,0),0)</f>
        <v>0</v>
      </c>
      <c r="G29" s="486"/>
      <c r="H29" s="487"/>
      <c r="I29" s="488">
        <f>IFERROR(VLOOKUP((C29),'$ LEGO'!A:D,4,0),0)</f>
        <v>0</v>
      </c>
      <c r="J29" s="489">
        <f>IF(OR(O29="DANNA ",O29="CAMILA "),'BT2'!Q43*1.07,IF(E29="Verona Cla",'BT2'!Q43*1.06,IF(E29="Verona Osc",'BT2'!Q43*1.08,IF(O29="KIOTO ",'BT2'!Q43*1.1,IF(OR(O29="ANDRES ",O29="GAVIOTA ",O29="COMANECCI ",O29="IGOR "),'BT2'!Q43*1.03,IF(LEFT(C29,3)="650",'BT2'!Q43*1.04,IF(LEFT(C29,3)="651",'BT2'!Q43*1.04,IF('BT2'!K43="NUEVO",'BT2'!Q43*1.04,'BT2'!Q43))))))))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VLOOKUP(Tabla138813[[#This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VLOOKUP(Tabla138813[[#This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VLOOKUP(Tabla138813[[#This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VLOOKUP(Tabla138813[[#This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VLOOKUP(Tabla138813[[#This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VLOOKUP(Tabla138813[[#This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VLOOKUP(Tabla138813[[#This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VLOOKUP(Tabla138813[[#This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VLOOKUP(Tabla138813[[#This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VLOOKUP(Tabla138813[[#This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VLOOKUP(Tabla138813[[#This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VLOOKUP(Tabla138813[[#This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VLOOKUP(Tabla138813[[#This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VLOOKUP(Tabla138813[[#This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VLOOKUP(Tabla138813[[#This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VLOOKUP(Tabla138813[[#This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VLOOKUP(Tabla138813[[#This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VLOOKUP(Tabla138813[[#This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VLOOKUP(Tabla138813[[#This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VLOOKUP(Tabla138813[[#This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VLOOKUP(Tabla138813[[#This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VLOOKUP(Tabla138813[[#This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VLOOKUP(Tabla138813[[#This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VLOOKUP(Tabla138813[[#This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VLOOKUP(Tabla138813[[#This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+'FT2'!X79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+'FT2'!X80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+'FT2'!X81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+'FT2'!X83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+'FT2'!X83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+'FT2'!X84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+'BT2'!AD1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42" priority="4"/>
  </conditionalFormatting>
  <conditionalFormatting sqref="C94">
    <cfRule type="duplicateValues" dxfId="1341" priority="3"/>
  </conditionalFormatting>
  <conditionalFormatting sqref="D46:D79">
    <cfRule type="expression" dxfId="1340" priority="2">
      <formula>ISNUMBER(SEARCH("R",$D$2,1))</formula>
    </cfRule>
  </conditionalFormatting>
  <conditionalFormatting sqref="D83:D122">
    <cfRule type="expression" dxfId="133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7AF96EAC-996A-4D6E-8930-8B385EB7C4A9}">
          <x14:formula1>
            <xm:f>'LD FC'!$CG$2:$CG$27</xm:f>
          </x14:formula1>
          <xm:sqref>E138:F138</xm:sqref>
        </x14:dataValidation>
        <x14:dataValidation type="list" allowBlank="1" showInputMessage="1" showErrorMessage="1" xr:uid="{F1D3FF33-593F-4C28-9A28-3D624FE93D71}">
          <x14:formula1>
            <xm:f>'LD FC'!$AS$2:$AS$11</xm:f>
          </x14:formula1>
          <xm:sqref>H10:H29</xm:sqref>
        </x14:dataValidation>
        <x14:dataValidation type="list" allowBlank="1" showInputMessage="1" showErrorMessage="1" xr:uid="{02A1F5D0-9E2F-450D-80FA-9462C8460CC6}">
          <x14:formula1>
            <xm:f>'$ LEGO'!$A$101:$A$189</xm:f>
          </x14:formula1>
          <xm:sqref>E10</xm:sqref>
        </x14:dataValidation>
        <x14:dataValidation type="list" allowBlank="1" showInputMessage="1" showErrorMessage="1" xr:uid="{5FDB505B-2EB7-4CF7-A391-CC95F887E799}">
          <x14:formula1>
            <xm:f>'LD FC'!$AA$2:$AA$8</xm:f>
          </x14:formula1>
          <xm:sqref>D8</xm:sqref>
        </x14:dataValidation>
        <x14:dataValidation type="list" allowBlank="1" showInputMessage="1" showErrorMessage="1" xr:uid="{318BA78D-D0E6-4A18-914A-303642E9B9D8}">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CFDADED-0C03-4BE3-A53C-ABFB88663684}">
          <x14:formula1>
            <xm:f>'LD FC'!$AC$2:$AC$5</xm:f>
          </x14:formula1>
          <xm:sqref>E127 F127 E128 F128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F03B0-E456-46C1-8A38-7A7C90DF1F0E}">
  <sheetPr codeName="Hoja8">
    <tabColor theme="9" tint="0.79998168889431442"/>
  </sheetPr>
  <dimension ref="A1:BZ156"/>
  <sheetViews>
    <sheetView showGridLines="0" topLeftCell="A23" zoomScale="115" zoomScaleNormal="115" zoomScaleSheetLayoutView="115" workbookViewId="0">
      <selection activeCell="AS37" sqref="AS37"/>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+'BT2'!AI1</f>
        <v>0</v>
      </c>
      <c r="AH2" s="1201"/>
      <c r="AI2" s="1006" t="s">
        <v>2466</v>
      </c>
      <c r="AJ2" s="1007"/>
      <c r="AK2" s="1191">
        <f>+'BT2'!AN1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+'BT2'!D4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'BT2'!W1</f>
        <v>0</v>
      </c>
      <c r="G4" s="1041"/>
      <c r="H4" s="1041"/>
      <c r="I4" s="1022" t="s">
        <v>1220</v>
      </c>
      <c r="J4" s="1022"/>
      <c r="K4" s="1022"/>
      <c r="L4" s="1023"/>
      <c r="M4" s="1041">
        <f>+'BT2'!X2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+'BT2'!S1</f>
        <v>0</v>
      </c>
      <c r="G5" s="1041"/>
      <c r="H5" s="1041"/>
      <c r="I5" s="1022" t="s">
        <v>2471</v>
      </c>
      <c r="J5" s="1022"/>
      <c r="K5" s="1022"/>
      <c r="L5" s="1023"/>
      <c r="M5" s="976"/>
      <c r="N5" s="968"/>
      <c r="O5" s="1010" t="s">
        <v>1254</v>
      </c>
      <c r="P5" s="1011"/>
      <c r="Q5" s="1011"/>
      <c r="R5" s="119">
        <f>+'BT2'!Y3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+'BT2'!AC5</f>
        <v>0</v>
      </c>
      <c r="G7" s="1202"/>
      <c r="H7" s="1202"/>
      <c r="I7" s="1008" t="s">
        <v>2474</v>
      </c>
      <c r="J7" s="1009"/>
      <c r="K7" s="1009"/>
      <c r="L7" s="1009"/>
      <c r="M7" s="976">
        <f>+'BT2'!AD2</f>
        <v>0</v>
      </c>
      <c r="N7" s="968"/>
      <c r="O7" s="1010" t="s">
        <v>2422</v>
      </c>
      <c r="P7" s="1011"/>
      <c r="Q7" s="1011"/>
      <c r="R7" s="112">
        <f>+'BT2'!AD3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+'BT2'!AH5</f>
        <v>0</v>
      </c>
      <c r="G8" s="1202"/>
      <c r="H8" s="1202"/>
      <c r="I8" s="1008" t="s">
        <v>2476</v>
      </c>
      <c r="J8" s="1009"/>
      <c r="K8" s="1009"/>
      <c r="L8" s="1009"/>
      <c r="M8" s="976">
        <f>+'BT2'!AI2</f>
        <v>0</v>
      </c>
      <c r="N8" s="968"/>
      <c r="O8" s="1010" t="s">
        <v>2422</v>
      </c>
      <c r="P8" s="1011"/>
      <c r="Q8" s="1011"/>
      <c r="R8" s="112">
        <f>+'BT2'!AI3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+'BT2'!AM5</f>
        <v>0</v>
      </c>
      <c r="G9" s="1204"/>
      <c r="H9" s="1204"/>
      <c r="I9" s="1008" t="s">
        <v>2478</v>
      </c>
      <c r="J9" s="1009"/>
      <c r="K9" s="1009"/>
      <c r="L9" s="1009"/>
      <c r="M9" s="976">
        <f>+'BT2'!AN2</f>
        <v>0</v>
      </c>
      <c r="N9" s="968"/>
      <c r="O9" s="1010" t="s">
        <v>2422</v>
      </c>
      <c r="P9" s="1011"/>
      <c r="Q9" s="1011"/>
      <c r="R9" s="112">
        <f>+'BT2'!AN3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+'BT2'!B24</f>
        <v>0</v>
      </c>
      <c r="E13" s="1160"/>
      <c r="F13" s="1161"/>
      <c r="G13" s="1170">
        <f>+'BT2'!D24</f>
        <v>0</v>
      </c>
      <c r="H13" s="1160"/>
      <c r="I13" s="1160"/>
      <c r="J13" s="1160"/>
      <c r="K13" s="1160"/>
      <c r="L13" s="1160"/>
      <c r="M13" s="1160"/>
      <c r="N13" s="1160"/>
      <c r="O13" s="1160"/>
      <c r="P13" s="1160"/>
      <c r="Q13" s="1161"/>
      <c r="R13" s="1177" t="s">
        <v>3430</v>
      </c>
      <c r="S13" s="975"/>
      <c r="T13" s="975"/>
      <c r="U13" s="1176" t="s">
        <v>3431</v>
      </c>
      <c r="V13" s="1163"/>
      <c r="W13" s="1164">
        <f>IFERROR(VLOOKUP(AP13&amp;AQ13,'$ LEGO'!A:E,5,0),0)</f>
        <v>0</v>
      </c>
      <c r="X13" s="1165"/>
      <c r="Y13" s="1166"/>
      <c r="Z13" s="1167"/>
      <c r="AA13" s="1168"/>
      <c r="AB13" s="1169"/>
      <c r="AC13" s="967" t="str">
        <f>IFERROR(VLOOKUP((D13),'$ LEGO'!A:D,4,0),"")</f>
        <v/>
      </c>
      <c r="AD13" s="968"/>
      <c r="AE13" s="1171">
        <f>IFERROR(+'BT2'!Q24*VLOOKUP(AP13,'$ LEGO'!$F$199:$G$1227,2,0),'BT2'!Q24)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+'BT2'!AS24</f>
        <v>0</v>
      </c>
      <c r="AX13" s="176">
        <f>+'BT2'!S24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+'BT2'!B25</f>
        <v>0</v>
      </c>
      <c r="E14" s="1160"/>
      <c r="F14" s="1161"/>
      <c r="G14" s="1170">
        <f>+'BT2'!D25</f>
        <v>0</v>
      </c>
      <c r="H14" s="1160"/>
      <c r="I14" s="1160"/>
      <c r="J14" s="1160"/>
      <c r="K14" s="1160"/>
      <c r="L14" s="1160"/>
      <c r="M14" s="1160"/>
      <c r="N14" s="1160"/>
      <c r="O14" s="1160"/>
      <c r="P14" s="1160"/>
      <c r="Q14" s="1161"/>
      <c r="R14" s="1177" t="s">
        <v>3432</v>
      </c>
      <c r="S14" s="975"/>
      <c r="T14" s="975"/>
      <c r="U14" s="1176" t="s">
        <v>3433</v>
      </c>
      <c r="V14" s="1163"/>
      <c r="W14" s="1164">
        <f>IFERROR(VLOOKUP(AP14&amp;AQ14,'$ LEGO'!A:E,5,0),0)</f>
        <v>0</v>
      </c>
      <c r="X14" s="1165"/>
      <c r="Y14" s="1166"/>
      <c r="Z14" s="1167"/>
      <c r="AA14" s="1168"/>
      <c r="AB14" s="1169"/>
      <c r="AC14" s="967" t="str">
        <f>IFERROR(VLOOKUP((D14),'$ LEGO'!A:D,4,0),"")</f>
        <v/>
      </c>
      <c r="AD14" s="968"/>
      <c r="AE14" s="1171">
        <f>IFERROR(+'BT2'!Q25*VLOOKUP(AP14,'$ LEGO'!$F$199:$G$1227,2,0),'BT2'!Q25)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+'BT2'!AS25</f>
        <v>0</v>
      </c>
      <c r="AX14" s="176">
        <f>+'BT2'!S25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+'BT2'!B26</f>
        <v>0</v>
      </c>
      <c r="E15" s="1160"/>
      <c r="F15" s="1161"/>
      <c r="G15" s="1170">
        <f>+'BT2'!D26</f>
        <v>0</v>
      </c>
      <c r="H15" s="1160"/>
      <c r="I15" s="1160"/>
      <c r="J15" s="1160"/>
      <c r="K15" s="1160"/>
      <c r="L15" s="1160"/>
      <c r="M15" s="1160"/>
      <c r="N15" s="1160"/>
      <c r="O15" s="1160"/>
      <c r="P15" s="1160"/>
      <c r="Q15" s="1161"/>
      <c r="R15" s="1177" t="s">
        <v>3434</v>
      </c>
      <c r="S15" s="975"/>
      <c r="T15" s="975"/>
      <c r="U15" s="1176" t="s">
        <v>3435</v>
      </c>
      <c r="V15" s="1163"/>
      <c r="W15" s="1164">
        <f>IFERROR(VLOOKUP(AP15&amp;AQ15,'$ LEGO'!A:E,5,0),0)</f>
        <v>0</v>
      </c>
      <c r="X15" s="1165"/>
      <c r="Y15" s="1166"/>
      <c r="Z15" s="1167"/>
      <c r="AA15" s="1168"/>
      <c r="AB15" s="1169"/>
      <c r="AC15" s="967" t="str">
        <f>IFERROR(VLOOKUP((D15),'$ LEGO'!A:D,4,0),"")</f>
        <v/>
      </c>
      <c r="AD15" s="968"/>
      <c r="AE15" s="1171">
        <f>IFERROR(+'BT2'!Q26*VLOOKUP(AP15,'$ LEGO'!$F$199:$G$1227,2,0),'BT2'!Q26)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+'BT2'!AS26</f>
        <v>0</v>
      </c>
      <c r="AX15" s="176">
        <f>+'BT2'!S26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+'BT2'!B27</f>
        <v>0</v>
      </c>
      <c r="E16" s="1160"/>
      <c r="F16" s="1161"/>
      <c r="G16" s="1170">
        <f>+'BT2'!D27</f>
        <v>0</v>
      </c>
      <c r="H16" s="1160"/>
      <c r="I16" s="1160"/>
      <c r="J16" s="1160"/>
      <c r="K16" s="1160"/>
      <c r="L16" s="1160"/>
      <c r="M16" s="1160"/>
      <c r="N16" s="1160"/>
      <c r="O16" s="1160"/>
      <c r="P16" s="1160"/>
      <c r="Q16" s="1161"/>
      <c r="R16" s="1177" t="s">
        <v>3436</v>
      </c>
      <c r="S16" s="975"/>
      <c r="T16" s="975"/>
      <c r="U16" s="1176" t="s">
        <v>3437</v>
      </c>
      <c r="V16" s="1163"/>
      <c r="W16" s="1164">
        <f>IFERROR(VLOOKUP(AP16&amp;AQ16,'$ LEGO'!A:E,5,0),0)</f>
        <v>0</v>
      </c>
      <c r="X16" s="1165"/>
      <c r="Y16" s="1166"/>
      <c r="Z16" s="1167"/>
      <c r="AA16" s="1168"/>
      <c r="AB16" s="1169"/>
      <c r="AC16" s="967" t="str">
        <f>IFERROR(VLOOKUP((D16),'$ LEGO'!A:D,4,0),"")</f>
        <v/>
      </c>
      <c r="AD16" s="968"/>
      <c r="AE16" s="1171">
        <f>IFERROR(+'BT2'!Q27*VLOOKUP(AP16,'$ LEGO'!$F$199:$G$1227,2,0),'BT2'!Q27)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+'BT2'!AS27</f>
        <v>0</v>
      </c>
      <c r="AX16" s="176">
        <f>+'BT2'!S27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+'BT2'!B28</f>
        <v>0</v>
      </c>
      <c r="E17" s="1160"/>
      <c r="F17" s="1161"/>
      <c r="G17" s="1170">
        <f>+'BT2'!D28</f>
        <v>0</v>
      </c>
      <c r="H17" s="1160"/>
      <c r="I17" s="1160"/>
      <c r="J17" s="1160"/>
      <c r="K17" s="1160"/>
      <c r="L17" s="1160"/>
      <c r="M17" s="1160"/>
      <c r="N17" s="1160"/>
      <c r="O17" s="1160"/>
      <c r="P17" s="1160"/>
      <c r="Q17" s="1161"/>
      <c r="R17" s="1177" t="s">
        <v>3438</v>
      </c>
      <c r="S17" s="975"/>
      <c r="T17" s="975"/>
      <c r="U17" s="1176" t="s">
        <v>3439</v>
      </c>
      <c r="V17" s="1163"/>
      <c r="W17" s="1164">
        <f>IFERROR(VLOOKUP(AP17&amp;AQ17,'$ LEGO'!A:E,5,0),0)</f>
        <v>0</v>
      </c>
      <c r="X17" s="1165"/>
      <c r="Y17" s="1166"/>
      <c r="Z17" s="1167"/>
      <c r="AA17" s="1168"/>
      <c r="AB17" s="1169"/>
      <c r="AC17" s="967" t="str">
        <f>IFERROR(VLOOKUP((D17),'$ LEGO'!A:D,4,0),"")</f>
        <v/>
      </c>
      <c r="AD17" s="968"/>
      <c r="AE17" s="1171">
        <f>IFERROR(+'BT2'!Q28*VLOOKUP(AP17,'$ LEGO'!$F$199:$G$1227,2,0),'BT2'!Q28)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+'BT2'!AS28</f>
        <v>0</v>
      </c>
      <c r="AX17" s="176">
        <f>+'BT2'!S28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+'BT2'!B29</f>
        <v>0</v>
      </c>
      <c r="E18" s="1160"/>
      <c r="F18" s="1161"/>
      <c r="G18" s="1170">
        <f>+'BT2'!D29</f>
        <v>0</v>
      </c>
      <c r="H18" s="1160"/>
      <c r="I18" s="1160"/>
      <c r="J18" s="1160"/>
      <c r="K18" s="1160"/>
      <c r="L18" s="1160"/>
      <c r="M18" s="1160"/>
      <c r="N18" s="1160"/>
      <c r="O18" s="1160"/>
      <c r="P18" s="1160"/>
      <c r="Q18" s="1161"/>
      <c r="R18" s="1177" t="s">
        <v>3440</v>
      </c>
      <c r="S18" s="975"/>
      <c r="T18" s="975"/>
      <c r="U18" s="1176" t="s">
        <v>3441</v>
      </c>
      <c r="V18" s="1163"/>
      <c r="W18" s="1164">
        <f>IFERROR(VLOOKUP(AP18&amp;AQ18,'$ LEGO'!A:E,5,0),0)</f>
        <v>0</v>
      </c>
      <c r="X18" s="1165"/>
      <c r="Y18" s="1166"/>
      <c r="Z18" s="1167"/>
      <c r="AA18" s="1168"/>
      <c r="AB18" s="1169"/>
      <c r="AC18" s="967" t="str">
        <f>IFERROR(VLOOKUP((D18),'$ LEGO'!A:D,4,0),"")</f>
        <v/>
      </c>
      <c r="AD18" s="968"/>
      <c r="AE18" s="1171">
        <f>IFERROR(+'BT2'!Q29*VLOOKUP(AP18,'$ LEGO'!$F$199:$G$1227,2,0),'BT2'!Q29)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+'BT2'!AS29</f>
        <v>0</v>
      </c>
      <c r="AX18" s="176">
        <f>+'BT2'!S29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+'BT2'!B30</f>
        <v>0</v>
      </c>
      <c r="E19" s="1160"/>
      <c r="F19" s="1161"/>
      <c r="G19" s="1170">
        <f>+'BT2'!D30</f>
        <v>0</v>
      </c>
      <c r="H19" s="1160"/>
      <c r="I19" s="1160"/>
      <c r="J19" s="1160"/>
      <c r="K19" s="1160"/>
      <c r="L19" s="1160"/>
      <c r="M19" s="1160"/>
      <c r="N19" s="1160"/>
      <c r="O19" s="1160"/>
      <c r="P19" s="1160"/>
      <c r="Q19" s="1161"/>
      <c r="R19" s="1177" t="s">
        <v>3442</v>
      </c>
      <c r="S19" s="975"/>
      <c r="T19" s="975"/>
      <c r="U19" s="1176" t="s">
        <v>3443</v>
      </c>
      <c r="V19" s="1163"/>
      <c r="W19" s="1164">
        <f>IFERROR(VLOOKUP(AP19&amp;AQ19,'$ LEGO'!A:E,5,0),0)</f>
        <v>0</v>
      </c>
      <c r="X19" s="1165"/>
      <c r="Y19" s="1166"/>
      <c r="Z19" s="1167"/>
      <c r="AA19" s="1168"/>
      <c r="AB19" s="1169"/>
      <c r="AC19" s="967" t="str">
        <f>IFERROR(VLOOKUP((D19),'$ LEGO'!A:D,4,0),"")</f>
        <v/>
      </c>
      <c r="AD19" s="968"/>
      <c r="AE19" s="1171">
        <f>IFERROR(+'BT2'!Q30*VLOOKUP(AP19,'$ LEGO'!$F$199:$G$1227,2,0),'BT2'!Q30)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+'BT2'!AS30</f>
        <v>0</v>
      </c>
      <c r="AX19" s="176">
        <f>+'BT2'!S30</f>
        <v>0</v>
      </c>
      <c r="AY19" s="1" t="s">
        <v>1217</v>
      </c>
      <c r="AZ19" s="46" t="s">
        <v>2501</v>
      </c>
      <c r="BA19" s="46">
        <f t="shared" si="2"/>
        <v>0</v>
      </c>
      <c r="BB19" s="47"/>
      <c r="BC19" s="120">
        <f t="shared" si="3"/>
        <v>0</v>
      </c>
    </row>
    <row r="20" spans="2:78" ht="15.75" thickBot="1">
      <c r="B20" s="66">
        <f t="shared" si="4"/>
        <v>0</v>
      </c>
      <c r="C20" s="214">
        <v>8</v>
      </c>
      <c r="D20" s="1159">
        <f>+'BT2'!B31</f>
        <v>0</v>
      </c>
      <c r="E20" s="1160"/>
      <c r="F20" s="1161"/>
      <c r="G20" s="1170">
        <f>+'BT2'!D31</f>
        <v>0</v>
      </c>
      <c r="H20" s="1160"/>
      <c r="I20" s="1160"/>
      <c r="J20" s="1160"/>
      <c r="K20" s="1160"/>
      <c r="L20" s="1160"/>
      <c r="M20" s="1160"/>
      <c r="N20" s="1160"/>
      <c r="O20" s="1160"/>
      <c r="P20" s="1160"/>
      <c r="Q20" s="1161"/>
      <c r="R20" s="1177" t="s">
        <v>3444</v>
      </c>
      <c r="S20" s="975"/>
      <c r="T20" s="975"/>
      <c r="U20" s="1176" t="s">
        <v>3445</v>
      </c>
      <c r="V20" s="1163"/>
      <c r="W20" s="1164">
        <f>IFERROR(VLOOKUP(AP20&amp;AQ20,'$ LEGO'!A:E,5,0),0)</f>
        <v>0</v>
      </c>
      <c r="X20" s="1165"/>
      <c r="Y20" s="1166"/>
      <c r="Z20" s="1167"/>
      <c r="AA20" s="1168"/>
      <c r="AB20" s="1169"/>
      <c r="AC20" s="967" t="str">
        <f>IFERROR(VLOOKUP((D20),'$ LEGO'!A:D,4,0),"")</f>
        <v/>
      </c>
      <c r="AD20" s="968"/>
      <c r="AE20" s="1171">
        <f>IFERROR(+'BT2'!Q31*VLOOKUP(AP20,'$ LEGO'!$F$199:$G$1227,2,0),'BT2'!Q31)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+'BT2'!AS31</f>
        <v>0</v>
      </c>
      <c r="AX20" s="176">
        <f>+'BT2'!S31</f>
        <v>0</v>
      </c>
      <c r="AY20" s="1" t="s">
        <v>1217</v>
      </c>
      <c r="AZ20" s="46" t="s">
        <v>2501</v>
      </c>
      <c r="BA20" s="46">
        <f t="shared" si="2"/>
        <v>0</v>
      </c>
      <c r="BB20" s="47"/>
      <c r="BC20" s="120">
        <f t="shared" si="3"/>
        <v>0</v>
      </c>
    </row>
    <row r="21" spans="2:78" ht="15.75" thickBot="1">
      <c r="B21" s="66">
        <f t="shared" si="4"/>
        <v>0</v>
      </c>
      <c r="C21" s="214">
        <v>9</v>
      </c>
      <c r="D21" s="1159">
        <f>+'BT2'!B32</f>
        <v>0</v>
      </c>
      <c r="E21" s="1160"/>
      <c r="F21" s="1161"/>
      <c r="G21" s="1170">
        <f>+'BT2'!D32</f>
        <v>0</v>
      </c>
      <c r="H21" s="1160"/>
      <c r="I21" s="1160"/>
      <c r="J21" s="1160"/>
      <c r="K21" s="1160"/>
      <c r="L21" s="1160"/>
      <c r="M21" s="1160"/>
      <c r="N21" s="1160"/>
      <c r="O21" s="1160"/>
      <c r="P21" s="1160"/>
      <c r="Q21" s="1161"/>
      <c r="R21" s="1177" t="s">
        <v>3446</v>
      </c>
      <c r="S21" s="975"/>
      <c r="T21" s="975"/>
      <c r="U21" s="1176" t="s">
        <v>3447</v>
      </c>
      <c r="V21" s="1163"/>
      <c r="W21" s="1164">
        <f>IFERROR(VLOOKUP(AP21&amp;AQ21,'$ LEGO'!A:E,5,0),0)</f>
        <v>0</v>
      </c>
      <c r="X21" s="1165"/>
      <c r="Y21" s="1166"/>
      <c r="Z21" s="1167"/>
      <c r="AA21" s="1168"/>
      <c r="AB21" s="1169"/>
      <c r="AC21" s="967" t="str">
        <f>IFERROR(VLOOKUP((D21),'$ LEGO'!A:D,4,0),"")</f>
        <v/>
      </c>
      <c r="AD21" s="968"/>
      <c r="AE21" s="1171">
        <f>IFERROR(+'BT2'!AK24*VLOOKUP(AP21,'$ LEGO'!$F$199:$G$1227,2,0),'BT2'!AK24)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+'BT2'!AS32</f>
        <v>0</v>
      </c>
      <c r="AX21" s="176">
        <f>+'BT2'!AM24</f>
        <v>0</v>
      </c>
      <c r="AY21" s="1" t="s">
        <v>1217</v>
      </c>
      <c r="AZ21" s="46" t="s">
        <v>2501</v>
      </c>
      <c r="BA21" s="46">
        <f t="shared" si="2"/>
        <v>0</v>
      </c>
      <c r="BB21" s="47"/>
      <c r="BC21" s="120">
        <f t="shared" si="3"/>
        <v>0</v>
      </c>
    </row>
    <row r="22" spans="2:78" ht="15.75" thickBot="1">
      <c r="B22" s="66">
        <f t="shared" si="4"/>
        <v>0</v>
      </c>
      <c r="C22" s="214">
        <v>10</v>
      </c>
      <c r="D22" s="1159">
        <f>+'BT2'!B33</f>
        <v>0</v>
      </c>
      <c r="E22" s="1160"/>
      <c r="F22" s="1161"/>
      <c r="G22" s="1170">
        <f>+'BT2'!D33</f>
        <v>0</v>
      </c>
      <c r="H22" s="1160"/>
      <c r="I22" s="1160"/>
      <c r="J22" s="1160"/>
      <c r="K22" s="1160"/>
      <c r="L22" s="1160"/>
      <c r="M22" s="1160"/>
      <c r="N22" s="1160"/>
      <c r="O22" s="1160"/>
      <c r="P22" s="1160"/>
      <c r="Q22" s="1161"/>
      <c r="R22" s="1177" t="s">
        <v>3448</v>
      </c>
      <c r="S22" s="975"/>
      <c r="T22" s="975"/>
      <c r="U22" s="1176" t="s">
        <v>3449</v>
      </c>
      <c r="V22" s="1163"/>
      <c r="W22" s="1164">
        <f>IFERROR(VLOOKUP(AP22&amp;AQ22,'$ LEGO'!A:E,5,0),0)</f>
        <v>0</v>
      </c>
      <c r="X22" s="1165"/>
      <c r="Y22" s="1166"/>
      <c r="Z22" s="1167"/>
      <c r="AA22" s="1168"/>
      <c r="AB22" s="1169"/>
      <c r="AC22" s="967" t="str">
        <f>IFERROR(VLOOKUP((D22),'$ LEGO'!A:D,4,0),"")</f>
        <v/>
      </c>
      <c r="AD22" s="968"/>
      <c r="AE22" s="1171">
        <f>IFERROR(+'BT2'!AK25*VLOOKUP(AP22,'$ LEGO'!$F$199:$G$1227,2,0),'BT2'!AK25)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+'BT2'!AS33</f>
        <v>0</v>
      </c>
      <c r="AX22" s="176">
        <f>+'BT2'!AM25</f>
        <v>0</v>
      </c>
      <c r="AY22" s="1" t="s">
        <v>1217</v>
      </c>
      <c r="AZ22" s="46" t="s">
        <v>2501</v>
      </c>
      <c r="BA22" s="46">
        <f t="shared" si="2"/>
        <v>0</v>
      </c>
      <c r="BB22" s="47"/>
      <c r="BC22" s="120">
        <f t="shared" si="3"/>
        <v>0</v>
      </c>
    </row>
    <row r="23" spans="2:78" ht="15.75" thickBot="1">
      <c r="B23" s="66">
        <f t="shared" si="4"/>
        <v>0</v>
      </c>
      <c r="C23" s="214">
        <v>11</v>
      </c>
      <c r="D23" s="1159">
        <f>+'BT2'!V24</f>
        <v>0</v>
      </c>
      <c r="E23" s="1160"/>
      <c r="F23" s="1161"/>
      <c r="G23" s="1170">
        <f>+'BT2'!X24</f>
        <v>0</v>
      </c>
      <c r="H23" s="1160"/>
      <c r="I23" s="1160"/>
      <c r="J23" s="1160"/>
      <c r="K23" s="1160"/>
      <c r="L23" s="1160"/>
      <c r="M23" s="1160"/>
      <c r="N23" s="1160"/>
      <c r="O23" s="1160"/>
      <c r="P23" s="1160"/>
      <c r="Q23" s="1161"/>
      <c r="R23" s="968">
        <f>+'BT2'!AE24</f>
        <v>0</v>
      </c>
      <c r="S23" s="975"/>
      <c r="T23" s="975"/>
      <c r="U23" s="1162">
        <f>+'BT2'!AG24</f>
        <v>0</v>
      </c>
      <c r="V23" s="1163"/>
      <c r="W23" s="1164">
        <f>IFERROR(VLOOKUP(AP23&amp;AQ23,'$ LEGO'!A:E,5,0),0)</f>
        <v>0</v>
      </c>
      <c r="X23" s="1165"/>
      <c r="Y23" s="1166"/>
      <c r="Z23" s="1167"/>
      <c r="AA23" s="1168"/>
      <c r="AB23" s="1169"/>
      <c r="AC23" s="967" t="str">
        <f>IFERROR(VLOOKUP((D23),'$ LEGO'!A:D,4,0),"")</f>
        <v/>
      </c>
      <c r="AD23" s="968"/>
      <c r="AE23" s="1171">
        <f>IFERROR(+'BT2'!AK26*VLOOKUP(AP23,'$ LEGO'!$F$199:$G$1227,2,0),'BT2'!AK26)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+'BT2'!AS34</f>
        <v>0</v>
      </c>
      <c r="AX23" s="176">
        <f>+'BT2'!AM26</f>
        <v>0</v>
      </c>
      <c r="AY23" s="1" t="s">
        <v>1217</v>
      </c>
      <c r="AZ23" s="46" t="s">
        <v>2501</v>
      </c>
      <c r="BA23" s="46">
        <f t="shared" si="2"/>
        <v>0</v>
      </c>
      <c r="BB23" s="47"/>
      <c r="BC23" s="120">
        <f t="shared" si="3"/>
        <v>0</v>
      </c>
    </row>
    <row r="24" spans="2:78" ht="15.75" thickBot="1">
      <c r="B24" s="66">
        <f t="shared" si="4"/>
        <v>0</v>
      </c>
      <c r="C24" s="214">
        <v>12</v>
      </c>
      <c r="D24" s="1159">
        <f>+'BT2'!V25</f>
        <v>0</v>
      </c>
      <c r="E24" s="1160"/>
      <c r="F24" s="1161"/>
      <c r="G24" s="1170">
        <f>+'BT2'!X25</f>
        <v>0</v>
      </c>
      <c r="H24" s="1160"/>
      <c r="I24" s="1160"/>
      <c r="J24" s="1160"/>
      <c r="K24" s="1160"/>
      <c r="L24" s="1160"/>
      <c r="M24" s="1160"/>
      <c r="N24" s="1160"/>
      <c r="O24" s="1160"/>
      <c r="P24" s="1160"/>
      <c r="Q24" s="1161"/>
      <c r="R24" s="968">
        <f>+'BT2'!AE25</f>
        <v>0</v>
      </c>
      <c r="S24" s="975"/>
      <c r="T24" s="975"/>
      <c r="U24" s="1162">
        <f>+'BT2'!AG25</f>
        <v>0</v>
      </c>
      <c r="V24" s="1163"/>
      <c r="W24" s="1164">
        <f>IFERROR(VLOOKUP(AP24&amp;AQ24,'$ LEGO'!A:E,5,0),0)</f>
        <v>0</v>
      </c>
      <c r="X24" s="1165"/>
      <c r="Y24" s="1166"/>
      <c r="Z24" s="1167"/>
      <c r="AA24" s="1168"/>
      <c r="AB24" s="1169"/>
      <c r="AC24" s="967" t="str">
        <f>IFERROR(VLOOKUP((D24),'$ LEGO'!A:D,4,0),"")</f>
        <v/>
      </c>
      <c r="AD24" s="968"/>
      <c r="AE24" s="1171">
        <f>IFERROR(+'BT2'!AK27*VLOOKUP(AP24,'$ LEGO'!$F$199:$G$1227,2,0),'BT2'!AK27)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+'BT2'!AS35</f>
        <v>0</v>
      </c>
      <c r="AX24" s="176">
        <f>+'BT2'!AM27</f>
        <v>0</v>
      </c>
      <c r="AY24" s="1" t="s">
        <v>1217</v>
      </c>
      <c r="AZ24" s="46" t="s">
        <v>2501</v>
      </c>
      <c r="BA24" s="46">
        <f t="shared" si="2"/>
        <v>0</v>
      </c>
      <c r="BB24" s="47"/>
      <c r="BC24" s="120">
        <f t="shared" si="3"/>
        <v>0</v>
      </c>
    </row>
    <row r="25" spans="2:78" ht="15.75" thickBot="1">
      <c r="B25" s="66">
        <f t="shared" si="4"/>
        <v>0</v>
      </c>
      <c r="C25" s="214">
        <v>13</v>
      </c>
      <c r="D25" s="1159">
        <f>+'BT2'!V26</f>
        <v>0</v>
      </c>
      <c r="E25" s="1160"/>
      <c r="F25" s="1161"/>
      <c r="G25" s="1170">
        <f>+'BT2'!X26</f>
        <v>0</v>
      </c>
      <c r="H25" s="1160"/>
      <c r="I25" s="1160"/>
      <c r="J25" s="1160"/>
      <c r="K25" s="1160"/>
      <c r="L25" s="1160"/>
      <c r="M25" s="1160"/>
      <c r="N25" s="1160"/>
      <c r="O25" s="1160"/>
      <c r="P25" s="1160"/>
      <c r="Q25" s="1161"/>
      <c r="R25" s="968">
        <f>+'BT2'!AE26</f>
        <v>0</v>
      </c>
      <c r="S25" s="975"/>
      <c r="T25" s="975"/>
      <c r="U25" s="1162">
        <f>+'BT2'!AG26</f>
        <v>0</v>
      </c>
      <c r="V25" s="1163"/>
      <c r="W25" s="1164">
        <f>IFERROR(VLOOKUP(AP25&amp;AQ25,'$ LEGO'!A:E,5,0),0)</f>
        <v>0</v>
      </c>
      <c r="X25" s="1165"/>
      <c r="Y25" s="1166"/>
      <c r="Z25" s="1167"/>
      <c r="AA25" s="1168"/>
      <c r="AB25" s="1169"/>
      <c r="AC25" s="967" t="str">
        <f>IFERROR(VLOOKUP((D25),'$ LEGO'!A:D,4,0),"")</f>
        <v/>
      </c>
      <c r="AD25" s="968"/>
      <c r="AE25" s="1171">
        <f>IFERROR(+'BT2'!AK28*VLOOKUP(AP25,'$ LEGO'!$F$199:$G$1227,2,0),'BT2'!AK28)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+'BT2'!AS36</f>
        <v>0</v>
      </c>
      <c r="AX25" s="176">
        <f>+'BT2'!AM28</f>
        <v>0</v>
      </c>
      <c r="AY25" s="1" t="s">
        <v>1217</v>
      </c>
      <c r="AZ25" s="46" t="s">
        <v>2501</v>
      </c>
      <c r="BA25" s="46">
        <f t="shared" si="2"/>
        <v>0</v>
      </c>
      <c r="BB25" s="47"/>
      <c r="BC25" s="120">
        <f t="shared" si="3"/>
        <v>1000</v>
      </c>
    </row>
    <row r="26" spans="2:78" ht="15.75" thickBot="1">
      <c r="B26" s="66">
        <f t="shared" si="4"/>
        <v>0</v>
      </c>
      <c r="C26" s="214">
        <v>14</v>
      </c>
      <c r="D26" s="1159">
        <f>+'BT2'!V27</f>
        <v>0</v>
      </c>
      <c r="E26" s="1160"/>
      <c r="F26" s="1161"/>
      <c r="G26" s="1170">
        <f>+'BT2'!X27</f>
        <v>0</v>
      </c>
      <c r="H26" s="1160"/>
      <c r="I26" s="1160"/>
      <c r="J26" s="1160"/>
      <c r="K26" s="1160"/>
      <c r="L26" s="1160"/>
      <c r="M26" s="1160"/>
      <c r="N26" s="1160"/>
      <c r="O26" s="1160"/>
      <c r="P26" s="1160"/>
      <c r="Q26" s="1161"/>
      <c r="R26" s="968">
        <f>+'BT2'!AE27</f>
        <v>0</v>
      </c>
      <c r="S26" s="975"/>
      <c r="T26" s="975"/>
      <c r="U26" s="1162">
        <f>+'BT2'!AG27</f>
        <v>0</v>
      </c>
      <c r="V26" s="1163"/>
      <c r="W26" s="1164">
        <f>IFERROR(VLOOKUP(AP26&amp;AQ26,'$ LEGO'!A:E,5,0),0)</f>
        <v>0</v>
      </c>
      <c r="X26" s="1165"/>
      <c r="Y26" s="1166"/>
      <c r="Z26" s="1167"/>
      <c r="AA26" s="1168"/>
      <c r="AB26" s="1169"/>
      <c r="AC26" s="967" t="str">
        <f>IFERROR(VLOOKUP((D26),'$ LEGO'!A:D,4,0),"")</f>
        <v/>
      </c>
      <c r="AD26" s="968"/>
      <c r="AE26" s="1171">
        <f>IFERROR(+'BT2'!AK29*VLOOKUP(AP26,'$ LEGO'!$F$199:$G$1227,2,0),'BT2'!AK29)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+'BT2'!AS37</f>
        <v>0</v>
      </c>
      <c r="AX26" s="176">
        <f>+'BT2'!AM29</f>
        <v>0</v>
      </c>
      <c r="AY26" s="1" t="s">
        <v>1217</v>
      </c>
      <c r="AZ26" s="46" t="s">
        <v>2501</v>
      </c>
      <c r="BA26" s="46">
        <f t="shared" si="2"/>
        <v>0</v>
      </c>
      <c r="BB26" s="47"/>
      <c r="BC26" s="120">
        <f t="shared" si="3"/>
        <v>0</v>
      </c>
    </row>
    <row r="27" spans="2:78" ht="15.75" thickBot="1">
      <c r="B27" s="66">
        <f t="shared" si="4"/>
        <v>0</v>
      </c>
      <c r="C27" s="214">
        <v>15</v>
      </c>
      <c r="D27" s="1159">
        <f>+'BT2'!V28</f>
        <v>0</v>
      </c>
      <c r="E27" s="1160"/>
      <c r="F27" s="1161"/>
      <c r="G27" s="1170">
        <f>+'BT2'!X28</f>
        <v>0</v>
      </c>
      <c r="H27" s="1160"/>
      <c r="I27" s="1160"/>
      <c r="J27" s="1160"/>
      <c r="K27" s="1160"/>
      <c r="L27" s="1160"/>
      <c r="M27" s="1160"/>
      <c r="N27" s="1160"/>
      <c r="O27" s="1160"/>
      <c r="P27" s="1160"/>
      <c r="Q27" s="1161"/>
      <c r="R27" s="968">
        <f>+'BT2'!AE28</f>
        <v>0</v>
      </c>
      <c r="S27" s="975"/>
      <c r="T27" s="975"/>
      <c r="U27" s="1162">
        <f>+'BT2'!AG28</f>
        <v>0</v>
      </c>
      <c r="V27" s="1163"/>
      <c r="W27" s="1164">
        <f>IFERROR(VLOOKUP(AP27&amp;AQ27,'$ LEGO'!A:E,5,0),0)</f>
        <v>0</v>
      </c>
      <c r="X27" s="1165"/>
      <c r="Y27" s="1166"/>
      <c r="Z27" s="1167"/>
      <c r="AA27" s="1168"/>
      <c r="AB27" s="1169"/>
      <c r="AC27" s="967" t="str">
        <f>IFERROR(VLOOKUP((D27),'$ LEGO'!A:D,4,0),"")</f>
        <v/>
      </c>
      <c r="AD27" s="968"/>
      <c r="AE27" s="1171">
        <f>IFERROR(+'BT2'!AK30*VLOOKUP(AP27,'$ LEGO'!$F$199:$G$1227,2,0),'BT2'!AK30)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+'BT2'!AS38</f>
        <v>0</v>
      </c>
      <c r="AX27" s="176">
        <f>+'BT2'!AM30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+'BT2'!V29</f>
        <v>0</v>
      </c>
      <c r="E28" s="1160"/>
      <c r="F28" s="1161"/>
      <c r="G28" s="1170">
        <f>+'BT2'!X29</f>
        <v>0</v>
      </c>
      <c r="H28" s="1160"/>
      <c r="I28" s="1160"/>
      <c r="J28" s="1160"/>
      <c r="K28" s="1160"/>
      <c r="L28" s="1160"/>
      <c r="M28" s="1160"/>
      <c r="N28" s="1160"/>
      <c r="O28" s="1160"/>
      <c r="P28" s="1160"/>
      <c r="Q28" s="1161"/>
      <c r="R28" s="968">
        <f>+'BT2'!AE29</f>
        <v>0</v>
      </c>
      <c r="S28" s="975"/>
      <c r="T28" s="975"/>
      <c r="U28" s="1162">
        <f>+'BT2'!AG29</f>
        <v>0</v>
      </c>
      <c r="V28" s="1163"/>
      <c r="W28" s="1164">
        <f>IFERROR(VLOOKUP(AP28&amp;AQ28,'$ LEGO'!A:E,5,0),0)</f>
        <v>0</v>
      </c>
      <c r="X28" s="1165"/>
      <c r="Y28" s="1166"/>
      <c r="Z28" s="1167"/>
      <c r="AA28" s="1168"/>
      <c r="AB28" s="1169"/>
      <c r="AC28" s="967" t="str">
        <f>IFERROR(VLOOKUP((D28),'$ LEGO'!A:D,4,0),"")</f>
        <v/>
      </c>
      <c r="AD28" s="968"/>
      <c r="AE28" s="1171">
        <f>IFERROR(+'BT2'!AK31*VLOOKUP(AP28,'$ LEGO'!$F$199:$G$1227,2,0),'BT2'!AK31)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+'BT2'!AS39</f>
        <v>0</v>
      </c>
      <c r="AX28" s="176">
        <f>+'BT2'!AM31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+'BT2'!V30</f>
        <v>0</v>
      </c>
      <c r="E29" s="1160"/>
      <c r="F29" s="1161"/>
      <c r="G29" s="1170">
        <f>+'BT2'!X30</f>
        <v>0</v>
      </c>
      <c r="H29" s="1160"/>
      <c r="I29" s="1160"/>
      <c r="J29" s="1160"/>
      <c r="K29" s="1160"/>
      <c r="L29" s="1160"/>
      <c r="M29" s="1160"/>
      <c r="N29" s="1160"/>
      <c r="O29" s="1160"/>
      <c r="P29" s="1160"/>
      <c r="Q29" s="1161"/>
      <c r="R29" s="968">
        <f>+'BT2'!AE30</f>
        <v>0</v>
      </c>
      <c r="S29" s="975"/>
      <c r="T29" s="975"/>
      <c r="U29" s="1162">
        <f>+'BT2'!AG30</f>
        <v>0</v>
      </c>
      <c r="V29" s="1163"/>
      <c r="W29" s="1164">
        <f>IFERROR(VLOOKUP(AP29&amp;AQ29,'$ LEGO'!A:E,5,0),0)</f>
        <v>0</v>
      </c>
      <c r="X29" s="1165"/>
      <c r="Y29" s="1166"/>
      <c r="Z29" s="1167"/>
      <c r="AA29" s="1168"/>
      <c r="AB29" s="1169"/>
      <c r="AC29" s="967" t="str">
        <f>IFERROR(VLOOKUP((D29),'$ LEGO'!A:D,4,0),"")</f>
        <v/>
      </c>
      <c r="AD29" s="968"/>
      <c r="AE29" s="1171">
        <f>IFERROR(+'BT2'!AK32*VLOOKUP(AP29,'$ LEGO'!$F$199:$G$1227,2,0),'BT2'!AK32)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+'BT2'!AS40</f>
        <v>0</v>
      </c>
      <c r="AX29" s="176">
        <f>+'BT2'!AM32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+'BT2'!V31</f>
        <v>0</v>
      </c>
      <c r="E30" s="1160"/>
      <c r="F30" s="1161"/>
      <c r="G30" s="1170">
        <f>+'BT2'!X31</f>
        <v>0</v>
      </c>
      <c r="H30" s="1160"/>
      <c r="I30" s="1160"/>
      <c r="J30" s="1160"/>
      <c r="K30" s="1160"/>
      <c r="L30" s="1160"/>
      <c r="M30" s="1160"/>
      <c r="N30" s="1160"/>
      <c r="O30" s="1160"/>
      <c r="P30" s="1160"/>
      <c r="Q30" s="1161"/>
      <c r="R30" s="968">
        <f>+'BT2'!AE31</f>
        <v>0</v>
      </c>
      <c r="S30" s="975"/>
      <c r="T30" s="975"/>
      <c r="U30" s="1162">
        <f>+'BT2'!AG31</f>
        <v>0</v>
      </c>
      <c r="V30" s="1163"/>
      <c r="W30" s="1164">
        <f>IFERROR(VLOOKUP(AP30&amp;AQ30,'$ LEGO'!A:E,5,0),0)</f>
        <v>0</v>
      </c>
      <c r="X30" s="1165"/>
      <c r="Y30" s="1166"/>
      <c r="Z30" s="1167"/>
      <c r="AA30" s="1168"/>
      <c r="AB30" s="1169"/>
      <c r="AC30" s="967" t="str">
        <f>IFERROR(VLOOKUP((D30),'$ LEGO'!A:D,4,0),"")</f>
        <v/>
      </c>
      <c r="AD30" s="968"/>
      <c r="AE30" s="1171">
        <f>IFERROR(+'BT2'!AK33*VLOOKUP(AP30,'$ LEGO'!$F$199:$G$1227,2,0),'BT2'!AK33)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+'BT2'!AS41</f>
        <v>0</v>
      </c>
      <c r="AX30" s="176">
        <f>+'BT2'!AM33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+'BT2'!V32</f>
        <v>0</v>
      </c>
      <c r="E31" s="1160"/>
      <c r="F31" s="1161"/>
      <c r="G31" s="1170">
        <f>+'BT2'!X32</f>
        <v>0</v>
      </c>
      <c r="H31" s="1160"/>
      <c r="I31" s="1160"/>
      <c r="J31" s="1160"/>
      <c r="K31" s="1160"/>
      <c r="L31" s="1160"/>
      <c r="M31" s="1160"/>
      <c r="N31" s="1160"/>
      <c r="O31" s="1160"/>
      <c r="P31" s="1160"/>
      <c r="Q31" s="1161"/>
      <c r="R31" s="968">
        <f>+'BT2'!AE32</f>
        <v>0</v>
      </c>
      <c r="S31" s="975"/>
      <c r="T31" s="975"/>
      <c r="U31" s="1162">
        <f>+'BT2'!AG32</f>
        <v>0</v>
      </c>
      <c r="V31" s="1163"/>
      <c r="W31" s="1164">
        <f>IFERROR(VLOOKUP(AP31&amp;AQ31,'$ LEGO'!A:E,5,0),0)</f>
        <v>0</v>
      </c>
      <c r="X31" s="1165"/>
      <c r="Y31" s="1166"/>
      <c r="Z31" s="1167"/>
      <c r="AA31" s="1168"/>
      <c r="AB31" s="1169"/>
      <c r="AC31" s="967" t="str">
        <f>IFERROR(VLOOKUP((D31),'$ LEGO'!A:D,4,0),"")</f>
        <v/>
      </c>
      <c r="AD31" s="968"/>
      <c r="AE31" s="1171">
        <f>IFERROR(+'BT2'!AK34*VLOOKUP(AP31,'$ LEGO'!$F$199:$G$1227,2,0),'BT2'!AK34)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+'BT2'!AS42</f>
        <v>0</v>
      </c>
      <c r="AX31" s="176">
        <f>+'BT2'!AM34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+'BT2'!V33</f>
        <v>0</v>
      </c>
      <c r="E32" s="1160"/>
      <c r="F32" s="1161"/>
      <c r="G32" s="1170">
        <f>+'BT2'!X33</f>
        <v>0</v>
      </c>
      <c r="H32" s="1160"/>
      <c r="I32" s="1160"/>
      <c r="J32" s="1160"/>
      <c r="K32" s="1160"/>
      <c r="L32" s="1160"/>
      <c r="M32" s="1160"/>
      <c r="N32" s="1160"/>
      <c r="O32" s="1160"/>
      <c r="P32" s="1160"/>
      <c r="Q32" s="1161"/>
      <c r="R32" s="968">
        <f>+'BT2'!AE33</f>
        <v>0</v>
      </c>
      <c r="S32" s="975"/>
      <c r="T32" s="975"/>
      <c r="U32" s="1162">
        <f>+'BT2'!AG33</f>
        <v>0</v>
      </c>
      <c r="V32" s="1163"/>
      <c r="W32" s="1164">
        <f>IFERROR(VLOOKUP(AP32&amp;AQ32,'$ LEGO'!A:E,5,0),0)</f>
        <v>0</v>
      </c>
      <c r="X32" s="1165"/>
      <c r="Y32" s="1166"/>
      <c r="Z32" s="1167"/>
      <c r="AA32" s="1168"/>
      <c r="AB32" s="1169"/>
      <c r="AC32" s="967" t="str">
        <f>IFERROR(VLOOKUP((D32),'$ LEGO'!A:D,4,0),"")</f>
        <v/>
      </c>
      <c r="AD32" s="968"/>
      <c r="AE32" s="1171">
        <f>IFERROR(+'BT2'!AK35*VLOOKUP(AP32,'$ LEGO'!$F$199:$G$1227,2,0),'BT2'!AK35)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+'BT2'!AS43</f>
        <v>0</v>
      </c>
      <c r="AX32" s="176">
        <f>+'BT2'!AM35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FC'!$BQ$2:$BQ$41='FC2'!$F$3)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+'FT2'!X79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+'FT2'!X85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+'BT2'!AD1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85" priority="2" operator="greaterThan">
      <formula>0</formula>
    </cfRule>
  </conditionalFormatting>
  <conditionalFormatting sqref="M96">
    <cfRule type="cellIs" dxfId="1284" priority="4" operator="greaterThan">
      <formula>-0.011</formula>
    </cfRule>
    <cfRule type="cellIs" dxfId="1283" priority="5" operator="between">
      <formula>-0.0299</formula>
      <formula>-0.001</formula>
    </cfRule>
    <cfRule type="cellIs" dxfId="1282" priority="6" operator="lessThan">
      <formula>-0.03</formula>
    </cfRule>
  </conditionalFormatting>
  <conditionalFormatting sqref="R13:T32">
    <cfRule type="containsText" dxfId="1281" priority="1" operator="containsText" text="SUBLIMADO">
      <formula>NOT(ISERROR(SEARCH("SUBLIMADO",R13)))</formula>
    </cfRule>
  </conditionalFormatting>
  <conditionalFormatting sqref="R33:T40">
    <cfRule type="containsText" dxfId="1280" priority="7" operator="containsText" text="ESTAMPADO">
      <formula>NOT(ISERROR(SEARCH("ESTAMPADO",R33)))</formula>
    </cfRule>
    <cfRule type="containsText" dxfId="1279" priority="8" operator="containsText" text="SUBLIMADO">
      <formula>NOT(ISERROR(SEARCH("SUBLIMADO",R33)))</formula>
    </cfRule>
  </conditionalFormatting>
  <conditionalFormatting sqref="AJ94">
    <cfRule type="cellIs" dxfId="127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BFA20-3694-4684-9D09-1355E0A386BB}">
          <x14:formula1>
            <xm:f>'LD FC'!$CG$2:$CG$34</xm:f>
          </x14:formula1>
          <xm:sqref>R86:W87</xm:sqref>
        </x14:dataValidation>
        <x14:dataValidation type="list" allowBlank="1" showInputMessage="1" showErrorMessage="1" xr:uid="{129EEDFA-E7C7-4E25-8185-23EBD595145B}">
          <x14:formula1>
            <xm:f>'LD FC'!$CE$2:$CE$12</xm:f>
          </x14:formula1>
          <xm:sqref>M6:R6</xm:sqref>
        </x14:dataValidation>
        <x14:dataValidation type="list" allowBlank="1" showInputMessage="1" showErrorMessage="1" xr:uid="{6E5950C3-9E19-485A-A004-52EA1E571FF4}">
          <x14:formula1>
            <xm:f>'LD FC'!$AU$2:$AU$4</xm:f>
          </x14:formula1>
          <xm:sqref>P10:R10</xm:sqref>
        </x14:dataValidation>
        <x14:dataValidation type="list" allowBlank="1" showInputMessage="1" showErrorMessage="1" xr:uid="{588D7ECF-DCE5-4135-9424-6D7A0FB21892}">
          <x14:formula1>
            <xm:f>'LD FC'!$BN$9:$BN$10</xm:f>
          </x14:formula1>
          <xm:sqref>G47:V47</xm:sqref>
        </x14:dataValidation>
        <x14:dataValidation type="list" allowBlank="1" showInputMessage="1" showErrorMessage="1" xr:uid="{04D2A1C5-11D0-4458-9167-79472E5B45CC}">
          <x14:formula1>
            <xm:f>'LD FC'!$BV$2:$BV$5</xm:f>
          </x14:formula1>
          <xm:sqref>G41:L42</xm:sqref>
        </x14:dataValidation>
        <x14:dataValidation type="list" allowBlank="1" showInputMessage="1" showErrorMessage="1" xr:uid="{26011A28-92A2-41BC-B0B1-84B324E570E7}">
          <x14:formula1>
            <xm:f>'LD FC'!$BZ$2:$BZ$4</xm:f>
          </x14:formula1>
          <xm:sqref>G48:P48</xm:sqref>
        </x14:dataValidation>
        <x14:dataValidation type="list" allowBlank="1" showInputMessage="1" showErrorMessage="1" xr:uid="{FFA775DE-35F3-465D-AF83-8FB43CCF6DBC}">
          <x14:formula1>
            <xm:f>'LD FC'!$AE$2:$AE$6</xm:f>
          </x14:formula1>
          <xm:sqref>R102:S106 R123:S127 R109:S113 R116:S120 R130:S134 R137:S141 R151:S155 R144:S148</xm:sqref>
        </x14:dataValidation>
        <x14:dataValidation type="list" allowBlank="1" showInputMessage="1" showErrorMessage="1" xr:uid="{03148095-FBC0-4A3F-B265-B72C30538EFD}">
          <x14:formula1>
            <xm:f>'LD FC'!$AC$2:$AC$4</xm:f>
          </x14:formula1>
          <xm:sqref>R72:W73</xm:sqref>
        </x14:dataValidation>
        <x14:dataValidation type="list" allowBlank="1" showInputMessage="1" showErrorMessage="1" xr:uid="{F28997AA-3808-4056-AEC1-08CB0C56990C}">
          <x14:formula1>
            <xm:f>'LD FC'!$AA$2:$AA$8</xm:f>
          </x14:formula1>
          <xm:sqref>F6:H6 R71:W71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0070F-DBE1-40B0-8929-C356D33F3DFE}">
  <sheetPr codeName="Hoja7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+'BT2'!D3&amp;" "&amp;'BT2'!H3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5552D-5708-42FB-BF99-1D89F5F27763}">
  <sheetPr codeName="Hoja9">
    <tabColor theme="6" tint="0.39997558519241921"/>
    <pageSetUpPr fitToPage="1"/>
  </sheetPr>
  <dimension ref="A1:DC62"/>
  <sheetViews>
    <sheetView showGridLines="0" zoomScale="96" zoomScaleNormal="96" zoomScaleSheetLayoutView="112" workbookViewId="0">
      <selection activeCell="AA36" sqref="AA36:AH4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77" priority="6" operator="containsText" text="SUBLIMADO">
      <formula>NOT(ISERROR(SEARCH("SUBLIMADO",K24)))</formula>
    </cfRule>
  </conditionalFormatting>
  <conditionalFormatting sqref="AE24:AF31">
    <cfRule type="containsText" dxfId="1276" priority="5" operator="containsText" text="SUBLIMADO">
      <formula>NOT(ISERROR(SEARCH("SUBLIMADO",AE24)))</formula>
    </cfRule>
  </conditionalFormatting>
  <conditionalFormatting sqref="K32:L32">
    <cfRule type="containsText" dxfId="1275" priority="4" operator="containsText" text="SUBLIMADO">
      <formula>NOT(ISERROR(SEARCH("SUBLIMADO",K32)))</formula>
    </cfRule>
  </conditionalFormatting>
  <conditionalFormatting sqref="AE32:AF32">
    <cfRule type="containsText" dxfId="1274" priority="3" operator="containsText" text="SUBLIMADO">
      <formula>NOT(ISERROR(SEARCH("SUBLIMADO",AE32)))</formula>
    </cfRule>
  </conditionalFormatting>
  <conditionalFormatting sqref="K33:L33">
    <cfRule type="containsText" dxfId="1273" priority="2" operator="containsText" text="SUBLIMADO">
      <formula>NOT(ISERROR(SEARCH("SUBLIMADO",K33)))</formula>
    </cfRule>
  </conditionalFormatting>
  <conditionalFormatting sqref="AE33:AF33">
    <cfRule type="containsText" dxfId="127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00836F1-6FB2-485D-9B32-503D963484A6}"/>
    <dataValidation allowBlank="1" showInputMessage="1" showErrorMessage="1" promptTitle="Diligenciar" prompt="Escriba los números separados por coma (por ejemplo: 1,2,3...) según los que necesite." sqref="AS24:AS43" xr:uid="{FAC0CDEC-217F-4878-B63E-FD1092E514E9}"/>
    <dataValidation type="list" allowBlank="1" showInputMessage="1" showErrorMessage="1" sqref="AQ5:AU5 BB5:BF5 BM5:BQ5 BX5:CB5 CI5:CM5 CT5:CX5" xr:uid="{D5E123C5-E5C1-45D7-A122-C5B99A1E5F3B}">
      <formula1>INDIRECT($AW$6)</formula1>
    </dataValidation>
    <dataValidation type="list" allowBlank="1" showInputMessage="1" showErrorMessage="1" sqref="AQ4:AU4 BM4:BQ4 BB4:BF4 BX4:CB4 CI4:CM4 CT4:CX4" xr:uid="{3E7747E9-D0E6-4B0A-BF56-924E4A46EFB1}">
      <formula1>INDIRECT(#REF!)</formula1>
    </dataValidation>
    <dataValidation type="list" allowBlank="1" showInputMessage="1" showErrorMessage="1" sqref="AQ9:AU9 BB9:BF9 BM9:BQ9 BX9:CB9 CI9:CM9 CT9:CX9" xr:uid="{4FAFF525-2865-406B-975F-5516EC239E73}">
      <formula1>INDIRECT($AW$8)</formula1>
    </dataValidation>
    <dataValidation type="list" allowBlank="1" showInputMessage="1" showErrorMessage="1" sqref="AQ8:AU8 BB8:BF8 BM8:BQ8 BX8:CB8 CI8:CM8 CT8:CX8" xr:uid="{1E54E87E-82A3-4495-823B-DCAAE0071ADB}">
      <formula1>INDIRECT($AW$7)</formula1>
    </dataValidation>
    <dataValidation type="list" allowBlank="1" showInputMessage="1" showErrorMessage="1" sqref="AQ7:AU7 BB7:BF7 BM7:BQ7 BX7:CB7 CI7:CM7 CT7:CX7" xr:uid="{CFB7537A-F30D-49F5-8ED8-0895D0FB24F1}">
      <formula1>INDIRECT($AW$4)</formula1>
    </dataValidation>
    <dataValidation type="list" allowBlank="1" showInputMessage="1" showErrorMessage="1" sqref="AQ1:AU1 AQ6:AU6 BB1:BF1 BM1:BQ1 BB6:BF6 BM6:BQ6 BX1:CB1 BX6:CB6 CI1:CM1 CI6:CM6 CT1:CX1 CT6:CX6" xr:uid="{D772B730-427D-4870-9BED-38D1B4AD1B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CBCE5E46-4217-49FE-851C-4CE5DECFC488}">
          <x14:formula1>
            <xm:f>'LD FC'!$DN$2:$DN$29</xm:f>
          </x14:formula1>
          <xm:sqref>H3</xm:sqref>
        </x14:dataValidation>
        <x14:dataValidation type="list" allowBlank="1" showInputMessage="1" showErrorMessage="1" xr:uid="{70F768F9-5E65-4E3D-9FC3-7C48455BBFEF}">
          <x14:formula1>
            <xm:f>'LD FC'!$AQ$2:$AQ$6</xm:f>
          </x14:formula1>
          <xm:sqref>AV9:AZ9 BG9:BK9 BR9:BV9 CC9:CG9 CN9:CR9 CY9:DC9</xm:sqref>
        </x14:dataValidation>
        <x14:dataValidation type="list" allowBlank="1" showInputMessage="1" showErrorMessage="1" xr:uid="{9E78E191-6B61-4AD4-A9E5-91EFB507ADA5}">
          <x14:formula1>
            <xm:f>'LD FC'!$AO$2:$AO$7</xm:f>
          </x14:formula1>
          <xm:sqref>AV8:AZ8 BG8:BK8 BR8:BV8 CC8:CG8 CN8:CR8 CY8:DC8</xm:sqref>
        </x14:dataValidation>
        <x14:dataValidation type="list" allowBlank="1" showInputMessage="1" showErrorMessage="1" xr:uid="{F08A5232-1E8A-4F4F-835E-090A423B11D3}">
          <x14:formula1>
            <xm:f>'LD FC'!$AG$2:$AG$19</xm:f>
          </x14:formula1>
          <xm:sqref>AV7:AZ7 BG7:BK7 BR7:BV7 CC7:CG7 CN7:CR7 CY7:DC7</xm:sqref>
        </x14:dataValidation>
        <x14:dataValidation type="list" allowBlank="1" showInputMessage="1" showErrorMessage="1" xr:uid="{A6035B2E-ACF2-4E6B-B8DA-A2B074EF2E5D}">
          <x14:formula1>
            <xm:f>'LD FC'!$AM$2:$AM$8</xm:f>
          </x14:formula1>
          <xm:sqref>AV5:AZ5 BG5:BK5 BR5:BV5 CC5:CG5 CN5:CR5 CY5:DC5</xm:sqref>
        </x14:dataValidation>
        <x14:dataValidation type="list" allowBlank="1" showInputMessage="1" showErrorMessage="1" xr:uid="{5A4ACF78-E2BE-4F39-B9EE-CC6C6399B560}">
          <x14:formula1>
            <xm:f>'LD FC'!$AK$2:$AK$10</xm:f>
          </x14:formula1>
          <xm:sqref>AV4:AZ4 BG4:BK4 BR4:BV4 CC4:CG4 CN4:CR4 CY4:DC4</xm:sqref>
        </x14:dataValidation>
        <x14:dataValidation type="list" allowBlank="1" showInputMessage="1" showErrorMessage="1" xr:uid="{7FF8F94B-8CCE-48DB-909F-5EC9380D0735}">
          <x14:formula1>
            <xm:f>'LD FC'!$AI$2:$AI$10</xm:f>
          </x14:formula1>
          <xm:sqref>AV3:AZ3 BG3:BK3 BR3:BV3 CC3:CG3 CN3:CR3 CY3:DC3</xm:sqref>
        </x14:dataValidation>
        <x14:dataValidation type="list" allowBlank="1" showInputMessage="1" showErrorMessage="1" xr:uid="{5B1A8D62-2576-415B-8B7C-7F07EEDA4CA6}">
          <x14:formula1>
            <xm:f>'LD FC'!$AG$2:$AG$20</xm:f>
          </x14:formula1>
          <xm:sqref>AV2:AZ2 BG2:BK2 BR2:BV2 CC2:CG2 CN2:CR2 CY2:DC2</xm:sqref>
        </x14:dataValidation>
        <x14:dataValidation type="list" allowBlank="1" showInputMessage="1" showErrorMessage="1" xr:uid="{92E122F9-ABFD-48CF-A6AD-E86F93B8BF37}">
          <x14:formula1>
            <xm:f>'LD FC'!$AC$2:$AC$4</xm:f>
          </x14:formula1>
          <xm:sqref>K24:L33 AE24:AF33</xm:sqref>
        </x14:dataValidation>
        <x14:dataValidation type="list" allowBlank="1" showInputMessage="1" showErrorMessage="1" xr:uid="{21476F04-7E9A-4F95-B354-92A9F41A1C6E}">
          <x14:formula1>
            <xm:f>'LD FC'!$W$2:$W$9</xm:f>
          </x14:formula1>
          <xm:sqref>N4:P4 S4:U4</xm:sqref>
        </x14:dataValidation>
        <x14:dataValidation type="list" allowBlank="1" showInputMessage="1" showErrorMessage="1" xr:uid="{8B6ED684-95F8-4708-9A43-46DC116EF425}">
          <x14:formula1>
            <xm:f>'LD FC'!$AA$2:$AA$7</xm:f>
          </x14:formula1>
          <xm:sqref>AM7:AO7 AH7:AJ7 AC7:AE7</xm:sqref>
        </x14:dataValidation>
        <x14:dataValidation type="list" allowBlank="1" showInputMessage="1" showErrorMessage="1" xr:uid="{E71868BC-B555-45D6-AC0B-0EDAFC75365F}">
          <x14:formula1>
            <xm:f>'LD FC'!$A$2:$A$169</xm:f>
          </x14:formula1>
          <xm:sqref>AM4:AO4 AH4:AJ4 AC4:AE4</xm:sqref>
        </x14:dataValidation>
        <x14:dataValidation type="list" allowBlank="1" showInputMessage="1" showErrorMessage="1" xr:uid="{8EBE4AEE-2E2C-42C0-8B2F-016913076ADD}">
          <x14:formula1>
            <xm:f>'LD FC'!$Y$2:$Y$9</xm:f>
          </x14:formula1>
          <xm:sqref>M24:N33 AG24:AH33</xm:sqref>
        </x14:dataValidation>
        <x14:dataValidation type="list" allowBlank="1" showInputMessage="1" showErrorMessage="1" xr:uid="{9ECF1364-3C59-4D52-861B-7FA43632AE70}">
          <x14:formula1>
            <xm:f>'LD FC'!$U$2:$U$10</xm:f>
          </x14:formula1>
          <xm:sqref>AM5:AO5 AH5:AJ5 AC5:AE5</xm:sqref>
        </x14:dataValidation>
        <x14:dataValidation type="list" allowBlank="1" showInputMessage="1" showErrorMessage="1" xr:uid="{69FA3BDB-F8A3-4DFA-BAA9-D8E5D2C01D45}">
          <x14:formula1>
            <xm:f>'LD FC'!$C$2:$C$7</xm:f>
          </x14:formula1>
          <xm:sqref>D4:E4</xm:sqref>
        </x14:dataValidation>
        <x14:dataValidation type="list" allowBlank="1" showInputMessage="1" showErrorMessage="1" xr:uid="{DAB6C7D8-5465-4041-B316-18810436FEC1}">
          <x14:formula1>
            <xm:f>'LD FC'!$G$2:$G$24</xm:f>
          </x14:formula1>
          <xm:sqref>X2:Z2</xm:sqref>
        </x14:dataValidation>
        <x14:dataValidation type="list" allowBlank="1" showInputMessage="1" showErrorMessage="1" xr:uid="{A29C2D7D-429E-494B-8720-5352806AD297}">
          <x14:formula1>
            <xm:f>'LD FC'!$I$2:$I$15</xm:f>
          </x14:formula1>
          <xm:sqref>S2:U2</xm:sqref>
        </x14:dataValidation>
        <x14:dataValidation type="list" allowBlank="1" showInputMessage="1" showErrorMessage="1" xr:uid="{961F6DAA-576A-4118-9B41-8D80ACDD75FC}">
          <x14:formula1>
            <xm:f>'LD FC'!$E$2:$E$48</xm:f>
          </x14:formula1>
          <xm:sqref>K2:N2</xm:sqref>
        </x14:dataValidation>
        <x14:dataValidation type="list" allowBlank="1" showInputMessage="1" showErrorMessage="1" xr:uid="{D364309A-564E-4E81-9721-479DD308770F}">
          <x14:formula1>
            <xm:f>'LD FC'!$K$2:$K$20</xm:f>
          </x14:formula1>
          <xm:sqref>AI1:AJ1</xm:sqref>
        </x14:dataValidation>
        <x14:dataValidation type="list" allowBlank="1" showInputMessage="1" showErrorMessage="1" xr:uid="{5B52693E-D8F3-4670-B468-1E2E2DC92571}">
          <x14:formula1>
            <xm:f>'LD FC'!$S$2:$S$10</xm:f>
          </x14:formula1>
          <xm:sqref>S1:V1</xm:sqref>
        </x14:dataValidation>
        <x14:dataValidation type="list" allowBlank="1" showInputMessage="1" showErrorMessage="1" xr:uid="{2BF87E8F-3F9A-419A-9440-8320F4401AF1}">
          <x14:formula1>
            <xm:f>'LD FC'!$Q$2:$Q$11</xm:f>
          </x14:formula1>
          <xm:sqref>W1:Z1</xm:sqref>
        </x14:dataValidation>
        <x14:dataValidation type="list" allowBlank="1" showInputMessage="1" showErrorMessage="1" xr:uid="{D59E2EE9-055E-43F9-B7E5-B623AEC67AB8}">
          <x14:formula1>
            <xm:f>'LD FC'!$O$2:$O$10</xm:f>
          </x14:formula1>
          <xm:sqref>L1</xm:sqref>
        </x14:dataValidation>
        <x14:dataValidation type="list" allowBlank="1" showInputMessage="1" showErrorMessage="1" xr:uid="{D0A08EA6-060B-4B0D-8E63-F565967A64B8}">
          <x14:formula1>
            <xm:f>'LD FC'!$A$2:$A$500</xm:f>
          </x14:formula1>
          <xm:sqref>D3</xm:sqref>
        </x14:dataValidation>
        <x14:dataValidation type="list" allowBlank="1" showInputMessage="1" showErrorMessage="1" xr:uid="{C1B98C2B-1C33-4580-9F3E-39C1780343D6}">
          <x14:formula1>
            <xm:f>'LD FC'!$EE$2:$EE$3</xm:f>
          </x14:formula1>
          <xm:sqref>AV14:AZ14</xm:sqref>
        </x14:dataValidation>
        <x14:dataValidation type="list" allowBlank="1" showInputMessage="1" showErrorMessage="1" xr:uid="{0F2DD48D-718E-49A0-A3A4-3AEE7F491EBD}">
          <x14:formula1>
            <xm:f>'LD FC'!$EC$2:$EC$6</xm:f>
          </x14:formula1>
          <xm:sqref>AV12:AZ12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F8C3C-C599-4CD6-B019-3232F3F4B9B6}">
  <sheetPr codeName="Hoja73">
    <tabColor theme="9" tint="0.79998168889431442"/>
    <pageSetUpPr fitToPage="1"/>
  </sheetPr>
  <dimension ref="A1:Z248"/>
  <sheetViews>
    <sheetView showGridLines="0" zoomScale="70" zoomScaleNormal="70" workbookViewId="0">
      <selection activeCell="G147" sqref="G147:G150"/>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+'BT3'!AN1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+'BT3'!D3&amp;" "&amp;'BT3'!H3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+'BT3'!AD2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+'BT3'!AC5</f>
        <v>0</v>
      </c>
      <c r="D5" s="308">
        <f>+'BT3'!AH5</f>
        <v>0</v>
      </c>
      <c r="E5" s="306">
        <f>+'BT3'!AM5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+'BT3'!AI1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+'BT3'!K2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+'BT3'!B24</f>
        <v>0</v>
      </c>
      <c r="D10" s="502">
        <f>+'BT3'!D24</f>
        <v>0</v>
      </c>
      <c r="E10" s="497"/>
      <c r="F10" s="342">
        <f>IFERROR(VLOOKUP(Tabla18615[[#This Row],[COD INT TELA LEGO]],'$ LEGO'!A:E,5,0),0)</f>
        <v>0</v>
      </c>
      <c r="G10" s="497"/>
      <c r="H10" s="498"/>
      <c r="I10" s="499">
        <f>IFERROR(VLOOKUP((C10),'$ LEGO'!A:D,4,0),0)</f>
        <v>0</v>
      </c>
      <c r="J10" s="500">
        <f>IF(OR(O10="DANNA ",O10="CAMILA "),'BT3'!Q24*1.07,IF(E10="Verona Cla",'BT3'!Q24*1.06,IF(E10="Verona Osc",'BT3'!Q24*1.08,IF(O10="KIOTO ",'BT3'!Q24*1.1,IF(OR(O10="ANDRES ",O10="GAVIOTA ",O10="COMANECCI ",O10="IGOR "),'BT3'!Q24*1.03,IF(LEFT(C10,3)="650",'BT3'!Q24*1.04,IF(LEFT(C10,3)="651",'BT3'!Q24*1.04,IF('BT3'!K24="NUEVO",'BT3'!Q24*1.04,'BT3'!Q24))))))))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+'BT3'!B25</f>
        <v>0</v>
      </c>
      <c r="D11" s="337">
        <f>+'BT3'!D25</f>
        <v>0</v>
      </c>
      <c r="E11" s="320"/>
      <c r="F11" s="321">
        <f>IFERROR(VLOOKUP(Tabla18615[[#This Row],[COD INT TELA LEGO]],'$ LEGO'!A:E,5,0),0)</f>
        <v>0</v>
      </c>
      <c r="G11" s="334"/>
      <c r="H11" s="322"/>
      <c r="I11" s="323">
        <f>IFERROR(VLOOKUP((C11),'$ LEGO'!A:D,4,0),0)</f>
        <v>0</v>
      </c>
      <c r="J11" s="324">
        <f>IF(OR(O11="DANNA ",O11="CAMILA "),'BT3'!Q25*1.07,IF(E11="Verona Cla",'BT3'!Q25*1.06,IF(E11="Verona Osc",'BT3'!Q25*1.08,IF(O11="KIOTO ",'BT3'!Q25*1.1,IF(OR(O11="ANDRES ",O11="GAVIOTA ",O11="COMANECCI ",O11="IGOR "),'BT3'!Q25*1.03,IF(LEFT(C11,3)="650",'BT3'!Q25*1.04,IF(LEFT(C11,3)="651",'BT3'!Q25*1.04,IF('BT3'!K25="NUEVO",'BT3'!Q25*1.04,'BT3'!Q25))))))))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+'BT3'!B26</f>
        <v>0</v>
      </c>
      <c r="D12" s="337">
        <f>+'BT3'!D26</f>
        <v>0</v>
      </c>
      <c r="E12" s="320"/>
      <c r="F12" s="321">
        <f>IFERROR(VLOOKUP(Tabla18615[[#This Row],[COD INT TELA LEGO]],'$ LEGO'!A:E,5,0),0)</f>
        <v>0</v>
      </c>
      <c r="G12" s="334"/>
      <c r="H12" s="322"/>
      <c r="I12" s="323">
        <f>IFERROR(VLOOKUP((C12),'$ LEGO'!A:D,4,0),0)</f>
        <v>0</v>
      </c>
      <c r="J12" s="324">
        <f>IF(OR(O12="DANNA ",O12="CAMILA "),'BT3'!Q26*1.07,IF(E12="Verona Cla",'BT3'!Q26*1.06,IF(E12="Verona Osc",'BT3'!Q26*1.08,IF(O12="KIOTO ",'BT3'!Q26*1.1,IF(OR(O12="ANDRES ",O12="GAVIOTA ",O12="COMANECCI ",O12="IGOR "),'BT3'!Q26*1.03,IF(LEFT(C12,3)="650",'BT3'!Q26*1.04,IF(LEFT(C12,3)="651",'BT3'!Q26*1.04,IF('BT3'!K26="NUEVO",'BT3'!Q26*1.04,'BT3'!Q26))))))))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+'BT3'!B27</f>
        <v>0</v>
      </c>
      <c r="D13" s="337">
        <f>+'BT3'!D27</f>
        <v>0</v>
      </c>
      <c r="E13" s="320"/>
      <c r="F13" s="321">
        <f>IFERROR(VLOOKUP(Tabla18615[[#This Row],[COD INT TELA LEGO]],'$ LEGO'!A:E,5,0),0)</f>
        <v>0</v>
      </c>
      <c r="G13" s="334"/>
      <c r="H13" s="322"/>
      <c r="I13" s="323">
        <f>IFERROR(VLOOKUP((C13),'$ LEGO'!A:D,4,0),0)</f>
        <v>0</v>
      </c>
      <c r="J13" s="324">
        <f>IF(OR(O13="DANNA ",O13="CAMILA "),'BT3'!Q27*1.07,IF(E13="Verona Cla",'BT3'!Q27*1.06,IF(E13="Verona Osc",'BT3'!Q27*1.08,IF(O13="KIOTO ",'BT3'!Q27*1.1,IF(OR(O13="ANDRES ",O13="GAVIOTA ",O13="COMANECCI ",O13="IGOR "),'BT3'!Q27*1.03,IF(LEFT(C13,3)="650",'BT3'!Q27*1.04,IF(LEFT(C13,3)="651",'BT3'!Q27*1.04,IF('BT3'!K27="NUEVO",'BT3'!Q27*1.04,'BT3'!Q27))))))))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+'BT3'!B28</f>
        <v>0</v>
      </c>
      <c r="D14" s="337">
        <f>+'BT3'!D28</f>
        <v>0</v>
      </c>
      <c r="E14" s="320"/>
      <c r="F14" s="321">
        <f>IFERROR(VLOOKUP(Tabla18615[[#This Row],[COD INT TELA LEGO]],'$ LEGO'!A:E,5,0),0)</f>
        <v>0</v>
      </c>
      <c r="G14" s="334"/>
      <c r="H14" s="322"/>
      <c r="I14" s="323">
        <f>IFERROR(VLOOKUP((C14),'$ LEGO'!A:D,4,0),0)</f>
        <v>0</v>
      </c>
      <c r="J14" s="324">
        <f>IF(OR(O14="DANNA ",O14="CAMILA "),'BT3'!Q28*1.07,IF(E14="Verona Cla",'BT3'!Q28*1.06,IF(E14="Verona Osc",'BT3'!Q28*1.08,IF(O14="KIOTO ",'BT3'!Q28*1.1,IF(OR(O14="ANDRES ",O14="GAVIOTA ",O14="COMANECCI ",O14="IGOR "),'BT3'!Q28*1.03,IF(LEFT(C14,3)="650",'BT3'!Q28*1.04,IF(LEFT(C14,3)="651",'BT3'!Q28*1.04,IF('BT3'!K28="NUEVO",'BT3'!Q28*1.04,'BT3'!Q28))))))))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+'BT3'!B29</f>
        <v>0</v>
      </c>
      <c r="D15" s="337">
        <f>+'BT3'!D29</f>
        <v>0</v>
      </c>
      <c r="E15" s="320"/>
      <c r="F15" s="321">
        <f>IFERROR(VLOOKUP(Tabla18615[[#This Row],[COD INT TELA LEGO]],'$ LEGO'!A:E,5,0),0)</f>
        <v>0</v>
      </c>
      <c r="G15" s="334"/>
      <c r="H15" s="322"/>
      <c r="I15" s="323">
        <f>IFERROR(VLOOKUP((C15),'$ LEGO'!A:D,4,0),0)</f>
        <v>0</v>
      </c>
      <c r="J15" s="324">
        <f>IF(OR(O15="DANNA ",O15="CAMILA "),'BT3'!Q29*1.07,IF(E15="Verona Cla",'BT3'!Q29*1.06,IF(E15="Verona Osc",'BT3'!Q29*1.08,IF(O15="KIOTO ",'BT3'!Q29*1.1,IF(OR(O15="ANDRES ",O15="GAVIOTA ",O15="COMANECCI ",O15="IGOR "),'BT3'!Q29*1.03,IF(LEFT(C15,3)="650",'BT3'!Q29*1.04,IF(LEFT(C15,3)="651",'BT3'!Q29*1.04,IF('BT3'!K29="NUEVO",'BT3'!Q29*1.04,'BT3'!Q29))))))))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+'BT3'!B30</f>
        <v>0</v>
      </c>
      <c r="D16" s="337">
        <f>+'BT3'!D30</f>
        <v>0</v>
      </c>
      <c r="E16" s="320"/>
      <c r="F16" s="321">
        <f>IFERROR(VLOOKUP(Tabla18615[[#This Row],[COD INT TELA LEGO]],'$ LEGO'!A:E,5,0),0)</f>
        <v>0</v>
      </c>
      <c r="G16" s="334"/>
      <c r="H16" s="322"/>
      <c r="I16" s="323">
        <f>IFERROR(VLOOKUP((C16),'$ LEGO'!A:D,4,0),0)</f>
        <v>0</v>
      </c>
      <c r="J16" s="324">
        <f>IF(OR(O16="DANNA ",O16="CAMILA "),'BT3'!Q30*1.07,IF(E16="Verona Cla",'BT3'!Q30*1.06,IF(E16="Verona Osc",'BT3'!Q30*1.08,IF(O16="KIOTO ",'BT3'!Q30*1.1,IF(OR(O16="ANDRES ",O16="GAVIOTA ",O16="COMANECCI ",O16="IGOR "),'BT3'!Q30*1.03,IF(LEFT(C16,3)="650",'BT3'!Q30*1.04,IF(LEFT(C16,3)="651",'BT3'!Q30*1.04,IF('BT3'!K30="NUEVO",'BT3'!Q30*1.04,'BT3'!Q30))))))))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+'BT3'!B31</f>
        <v>0</v>
      </c>
      <c r="D17" s="337">
        <f>+'BT3'!D31</f>
        <v>0</v>
      </c>
      <c r="E17" s="320"/>
      <c r="F17" s="321">
        <f>IFERROR(VLOOKUP(Tabla18615[[#This Row],[COD INT TELA LEGO]],'$ LEGO'!A:E,5,0),0)</f>
        <v>0</v>
      </c>
      <c r="G17" s="334"/>
      <c r="H17" s="322"/>
      <c r="I17" s="323">
        <f>IFERROR(VLOOKUP((C17),'$ LEGO'!A:D,4,0),0)</f>
        <v>0</v>
      </c>
      <c r="J17" s="324">
        <f>IF(OR(O17="DANNA ",O17="CAMILA "),'BT3'!Q31*1.07,IF(E17="Verona Cla",'BT3'!Q31*1.06,IF(E17="Verona Osc",'BT3'!Q31*1.08,IF(O17="KIOTO ",'BT3'!Q31*1.1,IF(OR(O17="ANDRES ",O17="GAVIOTA ",O17="COMANECCI ",O17="IGOR "),'BT3'!Q31*1.03,IF(LEFT(C17,3)="650",'BT3'!Q31*1.04,IF(LEFT(C17,3)="651",'BT3'!Q31*1.04,IF('BT3'!K31="NUEVO",'BT3'!Q31*1.04,'BT3'!Q31))))))))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+'BT3'!B32</f>
        <v>0</v>
      </c>
      <c r="D18" s="337">
        <f>+'BT3'!D32</f>
        <v>0</v>
      </c>
      <c r="E18" s="320"/>
      <c r="F18" s="321">
        <f>IFERROR(VLOOKUP(Tabla18615[[#This Row],[COD INT TELA LEGO]],'$ LEGO'!A:E,5,0),0)</f>
        <v>0</v>
      </c>
      <c r="G18" s="334"/>
      <c r="H18" s="322"/>
      <c r="I18" s="323">
        <f>IFERROR(VLOOKUP((C18),'$ LEGO'!A:D,4,0),0)</f>
        <v>0</v>
      </c>
      <c r="J18" s="324">
        <f>IF(OR(O18="DANNA ",O18="CAMILA "),'BT3'!Q32*1.07,IF(E18="Verona Cla",'BT3'!Q32*1.06,IF(E18="Verona Osc",'BT3'!Q32*1.08,IF(O18="KIOTO ",'BT3'!Q32*1.1,IF(OR(O18="ANDRES ",O18="GAVIOTA ",O18="COMANECCI ",O18="IGOR "),'BT3'!Q32*1.03,IF(LEFT(C18,3)="650",'BT3'!Q32*1.04,IF(LEFT(C18,3)="651",'BT3'!Q32*1.04,IF('BT3'!K32="NUEVO",'BT3'!Q32*1.04,'BT3'!Q32))))))))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+'BT3'!B33</f>
        <v>0</v>
      </c>
      <c r="D19" s="337">
        <f>+'BT3'!D33</f>
        <v>0</v>
      </c>
      <c r="E19" s="320"/>
      <c r="F19" s="321">
        <f>IFERROR(VLOOKUP(Tabla18615[[#This Row],[COD INT TELA LEGO]],'$ LEGO'!A:E,5,0),0)</f>
        <v>0</v>
      </c>
      <c r="G19" s="334"/>
      <c r="H19" s="322"/>
      <c r="I19" s="323">
        <f>IFERROR(VLOOKUP((C19),'$ LEGO'!A:D,4,0),0)</f>
        <v>0</v>
      </c>
      <c r="J19" s="324">
        <f>IF(OR(O19="DANNA ",O19="CAMILA "),'BT3'!Q33*1.07,IF(E19="Verona Cla",'BT3'!Q33*1.06,IF(E19="Verona Osc",'BT3'!Q33*1.08,IF(O19="KIOTO ",'BT3'!Q33*1.1,IF(OR(O19="ANDRES ",O19="GAVIOTA ",O19="COMANECCI ",O19="IGOR "),'BT3'!Q33*1.03,IF(LEFT(C19,3)="650",'BT3'!Q33*1.04,IF(LEFT(C19,3)="651",'BT3'!Q33*1.04,IF('BT3'!K33="NUEVO",'BT3'!Q33*1.04,'BT3'!Q33))))))))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+'BT3'!V24</f>
        <v>0</v>
      </c>
      <c r="D20" s="337">
        <f>+'BT3'!X24</f>
        <v>0</v>
      </c>
      <c r="E20" s="320"/>
      <c r="F20" s="321">
        <f>IFERROR(VLOOKUP(Tabla18615[[#This Row],[COD INT TELA LEGO]],'$ LEGO'!A:E,5,0),0)</f>
        <v>0</v>
      </c>
      <c r="G20" s="334"/>
      <c r="H20" s="322"/>
      <c r="I20" s="323">
        <f>IFERROR(VLOOKUP((C20),'$ LEGO'!A:D,4,0),0)</f>
        <v>0</v>
      </c>
      <c r="J20" s="324">
        <f>IF(OR(O20="DANNA ",O20="CAMILA "),'BT3'!Q34*1.07,IF(E20="Verona Cla",'BT3'!Q34*1.06,IF(E20="Verona Osc",'BT3'!Q34*1.08,IF(O20="KIOTO ",'BT3'!Q34*1.1,IF(OR(O20="ANDRES ",O20="GAVIOTA ",O20="COMANECCI ",O20="IGOR "),'BT3'!Q34*1.03,IF(LEFT(C20,3)="650",'BT3'!Q34*1.04,IF(LEFT(C20,3)="651",'BT3'!Q34*1.04,IF('BT3'!K34="NUEVO",'BT3'!Q34*1.04,'BT3'!Q34))))))))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+'BT3'!V25</f>
        <v>0</v>
      </c>
      <c r="D21" s="337">
        <f>+'BT3'!X25</f>
        <v>0</v>
      </c>
      <c r="E21" s="320"/>
      <c r="F21" s="321">
        <f>IFERROR(VLOOKUP(Tabla18615[[#This Row],[COD INT TELA LEGO]],'$ LEGO'!A:E,5,0),0)</f>
        <v>0</v>
      </c>
      <c r="G21" s="334"/>
      <c r="H21" s="322"/>
      <c r="I21" s="323">
        <f>IFERROR(VLOOKUP((C21),'$ LEGO'!A:D,4,0),0)</f>
        <v>0</v>
      </c>
      <c r="J21" s="324">
        <f>IF(OR(O21="DANNA ",O21="CAMILA "),'BT3'!Q35*1.07,IF(E21="Verona Cla",'BT3'!Q35*1.06,IF(E21="Verona Osc",'BT3'!Q35*1.08,IF(O21="KIOTO ",'BT3'!Q35*1.1,IF(OR(O21="ANDRES ",O21="GAVIOTA ",O21="COMANECCI ",O21="IGOR "),'BT3'!Q35*1.03,IF(LEFT(C21,3)="650",'BT3'!Q35*1.04,IF(LEFT(C21,3)="651",'BT3'!Q35*1.04,IF('BT3'!K35="NUEVO",'BT3'!Q35*1.04,'BT3'!Q35))))))))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+'BT3'!V26</f>
        <v>0</v>
      </c>
      <c r="D22" s="337">
        <f>+'BT3'!X26</f>
        <v>0</v>
      </c>
      <c r="E22" s="320"/>
      <c r="F22" s="321">
        <f>IFERROR(VLOOKUP(Tabla18615[[#This Row],[COD INT TELA LEGO]],'$ LEGO'!A:E,5,0),0)</f>
        <v>0</v>
      </c>
      <c r="G22" s="334"/>
      <c r="H22" s="322"/>
      <c r="I22" s="323">
        <f>IFERROR(VLOOKUP((C22),'$ LEGO'!A:D,4,0),0)</f>
        <v>0</v>
      </c>
      <c r="J22" s="324">
        <f>IF(OR(O22="DANNA ",O22="CAMILA "),'BT3'!Q36*1.07,IF(E22="Verona Cla",'BT3'!Q36*1.06,IF(E22="Verona Osc",'BT3'!Q36*1.08,IF(O22="KIOTO ",'BT3'!Q36*1.1,IF(OR(O22="ANDRES ",O22="GAVIOTA ",O22="COMANECCI ",O22="IGOR "),'BT3'!Q36*1.03,IF(LEFT(C22,3)="650",'BT3'!Q36*1.04,IF(LEFT(C22,3)="651",'BT3'!Q36*1.04,IF('BT3'!K36="NUEVO",'BT3'!Q36*1.04,'BT3'!Q36))))))))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+'BT3'!V27</f>
        <v>0</v>
      </c>
      <c r="D23" s="337">
        <f>+'BT3'!X27</f>
        <v>0</v>
      </c>
      <c r="E23" s="320"/>
      <c r="F23" s="321">
        <f>IFERROR(VLOOKUP(Tabla18615[[#This Row],[COD INT TELA LEGO]],'$ LEGO'!A:E,5,0),0)</f>
        <v>0</v>
      </c>
      <c r="G23" s="334"/>
      <c r="H23" s="322"/>
      <c r="I23" s="323">
        <f>IFERROR(VLOOKUP((C23),'$ LEGO'!A:D,4,0),0)</f>
        <v>0</v>
      </c>
      <c r="J23" s="324">
        <f>IF(OR(O23="DANNA ",O23="CAMILA "),'BT3'!Q37*1.07,IF(E23="Verona Cla",'BT3'!Q37*1.06,IF(E23="Verona Osc",'BT3'!Q37*1.08,IF(O23="KIOTO ",'BT3'!Q37*1.1,IF(OR(O23="ANDRES ",O23="GAVIOTA ",O23="COMANECCI ",O23="IGOR "),'BT3'!Q37*1.03,IF(LEFT(C23,3)="650",'BT3'!Q37*1.04,IF(LEFT(C23,3)="651",'BT3'!Q37*1.04,IF('BT3'!K37="NUEVO",'BT3'!Q37*1.04,'BT3'!Q37))))))))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+'BT3'!V28</f>
        <v>0</v>
      </c>
      <c r="D24" s="337">
        <f>+'BT3'!X28</f>
        <v>0</v>
      </c>
      <c r="E24" s="320"/>
      <c r="F24" s="321">
        <f>IFERROR(VLOOKUP(Tabla18615[[#This Row],[COD INT TELA LEGO]],'$ LEGO'!A:E,5,0),0)</f>
        <v>0</v>
      </c>
      <c r="G24" s="334"/>
      <c r="H24" s="322"/>
      <c r="I24" s="323">
        <f>IFERROR(VLOOKUP((C24),'$ LEGO'!A:D,4,0),0)</f>
        <v>0</v>
      </c>
      <c r="J24" s="324">
        <f>IF(OR(O24="DANNA ",O24="CAMILA "),'BT3'!Q38*1.07,IF(E24="Verona Cla",'BT3'!Q38*1.06,IF(E24="Verona Osc",'BT3'!Q38*1.08,IF(O24="KIOTO ",'BT3'!Q38*1.1,IF(OR(O24="ANDRES ",O24="GAVIOTA ",O24="COMANECCI ",O24="IGOR "),'BT3'!Q38*1.03,IF(LEFT(C24,3)="650",'BT3'!Q38*1.04,IF(LEFT(C24,3)="651",'BT3'!Q38*1.04,IF('BT3'!K38="NUEVO",'BT3'!Q38*1.04,'BT3'!Q38))))))))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+'BT3'!V29</f>
        <v>0</v>
      </c>
      <c r="D25" s="337">
        <f>+'BT3'!X29</f>
        <v>0</v>
      </c>
      <c r="E25" s="320"/>
      <c r="F25" s="321">
        <f>IFERROR(VLOOKUP(Tabla18615[[#This Row],[COD INT TELA LEGO]],'$ LEGO'!A:E,5,0),0)</f>
        <v>0</v>
      </c>
      <c r="G25" s="334"/>
      <c r="H25" s="322"/>
      <c r="I25" s="323">
        <f>IFERROR(VLOOKUP((C25),'$ LEGO'!A:D,4,0),0)</f>
        <v>0</v>
      </c>
      <c r="J25" s="324">
        <f>IF(OR(O25="DANNA ",O25="CAMILA "),'BT3'!Q39*1.07,IF(E25="Verona Cla",'BT3'!Q39*1.06,IF(E25="Verona Osc",'BT3'!Q39*1.08,IF(O25="KIOTO ",'BT3'!Q39*1.1,IF(OR(O25="ANDRES ",O25="GAVIOTA ",O25="COMANECCI ",O25="IGOR "),'BT3'!Q39*1.03,IF(LEFT(C25,3)="650",'BT3'!Q39*1.04,IF(LEFT(C25,3)="651",'BT3'!Q39*1.04,IF('BT3'!K39="NUEVO",'BT3'!Q39*1.04,'BT3'!Q39))))))))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+'BT3'!V30</f>
        <v>0</v>
      </c>
      <c r="D26" s="337">
        <f>+'BT3'!X30</f>
        <v>0</v>
      </c>
      <c r="E26" s="320"/>
      <c r="F26" s="321">
        <f>IFERROR(VLOOKUP(Tabla18615[[#This Row],[COD INT TELA LEGO]],'$ LEGO'!A:E,5,0),0)</f>
        <v>0</v>
      </c>
      <c r="G26" s="334"/>
      <c r="H26" s="322"/>
      <c r="I26" s="323">
        <f>IFERROR(VLOOKUP((C26),'$ LEGO'!A:D,4,0),0)</f>
        <v>0</v>
      </c>
      <c r="J26" s="324">
        <f>IF(OR(O26="DANNA ",O26="CAMILA "),'BT3'!Q40*1.07,IF(E26="Verona Cla",'BT3'!Q40*1.06,IF(E26="Verona Osc",'BT3'!Q40*1.08,IF(O26="KIOTO ",'BT3'!Q40*1.1,IF(OR(O26="ANDRES ",O26="GAVIOTA ",O26="COMANECCI ",O26="IGOR "),'BT3'!Q40*1.03,IF(LEFT(C26,3)="650",'BT3'!Q40*1.04,IF(LEFT(C26,3)="651",'BT3'!Q40*1.04,IF('BT3'!K40="NUEVO",'BT3'!Q40*1.04,'BT3'!Q40))))))))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+'BT3'!V31</f>
        <v>0</v>
      </c>
      <c r="D27" s="337">
        <f>+'BT3'!X31</f>
        <v>0</v>
      </c>
      <c r="E27" s="320"/>
      <c r="F27" s="321">
        <f>IFERROR(VLOOKUP(Tabla18615[[#This Row],[COD INT TELA LEGO]],'$ LEGO'!A:E,5,0),0)</f>
        <v>0</v>
      </c>
      <c r="G27" s="334"/>
      <c r="H27" s="322"/>
      <c r="I27" s="323">
        <f>IFERROR(VLOOKUP((C27),'$ LEGO'!A:D,4,0),0)</f>
        <v>0</v>
      </c>
      <c r="J27" s="324">
        <f>IF(OR(O27="DANNA ",O27="CAMILA "),'BT3'!Q41*1.07,IF(E27="Verona Cla",'BT3'!Q41*1.06,IF(E27="Verona Osc",'BT3'!Q41*1.08,IF(O27="KIOTO ",'BT3'!Q41*1.1,IF(OR(O27="ANDRES ",O27="GAVIOTA ",O27="COMANECCI ",O27="IGOR "),'BT3'!Q41*1.03,IF(LEFT(C27,3)="650",'BT3'!Q41*1.04,IF(LEFT(C27,3)="651",'BT3'!Q41*1.04,IF('BT3'!K41="NUEVO",'BT3'!Q41*1.04,'BT3'!Q41))))))))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+'BT3'!V32</f>
        <v>0</v>
      </c>
      <c r="D28" s="337">
        <f>+'BT3'!X32</f>
        <v>0</v>
      </c>
      <c r="E28" s="320"/>
      <c r="F28" s="321">
        <f>IFERROR(VLOOKUP(Tabla18615[[#This Row],[COD INT TELA LEGO]],'$ LEGO'!A:E,5,0),0)</f>
        <v>0</v>
      </c>
      <c r="G28" s="334"/>
      <c r="H28" s="322"/>
      <c r="I28" s="323">
        <f>IFERROR(VLOOKUP((C28),'$ LEGO'!A:D,4,0),0)</f>
        <v>0</v>
      </c>
      <c r="J28" s="324">
        <f>IF(OR(O28="DANNA ",O28="CAMILA "),'BT3'!Q42*1.07,IF(E28="Verona Cla",'BT3'!Q42*1.06,IF(E28="Verona Osc",'BT3'!Q42*1.08,IF(O28="KIOTO ",'BT3'!Q42*1.1,IF(OR(O28="ANDRES ",O28="GAVIOTA ",O28="COMANECCI ",O28="IGOR "),'BT3'!Q42*1.03,IF(LEFT(C28,3)="650",'BT3'!Q42*1.04,IF(LEFT(C28,3)="651",'BT3'!Q42*1.04,IF('BT3'!K42="NUEVO",'BT3'!Q42*1.04,'BT3'!Q42))))))))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+'BT3'!V33</f>
        <v>0</v>
      </c>
      <c r="D29" s="483">
        <f>+'BT3'!X33</f>
        <v>0</v>
      </c>
      <c r="E29" s="484"/>
      <c r="F29" s="485">
        <f>IFERROR(VLOOKUP(Tabla18615[[#This Row],[COD INT TELA LEGO]],'$ LEGO'!A:E,5,0),0)</f>
        <v>0</v>
      </c>
      <c r="G29" s="486"/>
      <c r="H29" s="487"/>
      <c r="I29" s="488">
        <f>IFERROR(VLOOKUP((C29),'$ LEGO'!A:D,4,0),0)</f>
        <v>0</v>
      </c>
      <c r="J29" s="489">
        <f>IF(OR(O29="DANNA ",O29="CAMILA "),'BT3'!Q43*1.07,IF(E29="Verona Cla",'BT3'!Q43*1.06,IF(E29="Verona Osc",'BT3'!Q43*1.08,IF(O29="KIOTO ",'BT3'!Q43*1.1,IF(OR(O29="ANDRES ",O29="GAVIOTA ",O29="COMANECCI ",O29="IGOR "),'BT3'!Q43*1.03,IF(LEFT(C29,3)="650",'BT3'!Q43*1.04,IF(LEFT(C29,3)="651",'BT3'!Q43*1.04,IF('BT3'!K43="NUEVO",'BT3'!Q43*1.04,'BT3'!Q43))))))))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VLOOKUP(Tabla138817[[#This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VLOOKUP(Tabla138817[[#This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VLOOKUP(Tabla138817[[#This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VLOOKUP(Tabla138817[[#This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VLOOKUP(Tabla138817[[#This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VLOOKUP(Tabla138817[[#This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VLOOKUP(Tabla138817[[#This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VLOOKUP(Tabla138817[[#This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VLOOKUP(Tabla138817[[#This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VLOOKUP(Tabla138817[[#This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VLOOKUP(Tabla138817[[#This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VLOOKUP(Tabla138817[[#This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VLOOKUP(Tabla138817[[#This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VLOOKUP(Tabla138817[[#This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VLOOKUP(Tabla138817[[#This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VLOOKUP(Tabla138817[[#This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VLOOKUP(Tabla138817[[#This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VLOOKUP(Tabla138817[[#This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VLOOKUP(Tabla138817[[#This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VLOOKUP(Tabla138817[[#This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VLOOKUP(Tabla138817[[#This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VLOOKUP(Tabla138817[[#This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VLOOKUP(Tabla138817[[#This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VLOOKUP(Tabla138817[[#This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VLOOKUP(Tabla138817[[#This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+'FT3'!X79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+'FT3'!X80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+'FT3'!X81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+'FT3'!X83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+'FT3'!X83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+'FT3'!X84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+'BT3'!AD1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71" priority="4"/>
  </conditionalFormatting>
  <conditionalFormatting sqref="C94">
    <cfRule type="duplicateValues" dxfId="1270" priority="3"/>
  </conditionalFormatting>
  <conditionalFormatting sqref="D46:D79">
    <cfRule type="expression" dxfId="1269" priority="2">
      <formula>ISNUMBER(SEARCH("R",$D$2,1))</formula>
    </cfRule>
  </conditionalFormatting>
  <conditionalFormatting sqref="D83:D122">
    <cfRule type="expression" dxfId="126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C9CB52A-C614-435D-874E-A5EC7D5085B3}">
          <x14:formula1>
            <xm:f>'LD FC'!$CG$2:$CG$27</xm:f>
          </x14:formula1>
          <xm:sqref>E138:F138</xm:sqref>
        </x14:dataValidation>
        <x14:dataValidation type="list" allowBlank="1" showInputMessage="1" showErrorMessage="1" xr:uid="{80971519-BCA0-4CD4-A1A2-E38685ECD036}">
          <x14:formula1>
            <xm:f>'LD FC'!$AS$2:$AS$11</xm:f>
          </x14:formula1>
          <xm:sqref>H10:H29</xm:sqref>
        </x14:dataValidation>
        <x14:dataValidation type="list" allowBlank="1" showInputMessage="1" showErrorMessage="1" xr:uid="{8775DB04-1245-4E46-8EA2-0333010CA959}">
          <x14:formula1>
            <xm:f>'$ LEGO'!$A$101:$A$189</xm:f>
          </x14:formula1>
          <xm:sqref>E10</xm:sqref>
        </x14:dataValidation>
        <x14:dataValidation type="list" allowBlank="1" showInputMessage="1" showErrorMessage="1" xr:uid="{2C27EB0E-0735-4DDD-AB32-0DFF34700C0F}">
          <x14:formula1>
            <xm:f>'LD FC'!$AA$2:$AA$8</xm:f>
          </x14:formula1>
          <xm:sqref>D8</xm:sqref>
        </x14:dataValidation>
        <x14:dataValidation type="list" allowBlank="1" showInputMessage="1" showErrorMessage="1" xr:uid="{7EE10BB4-B430-4B92-9FA6-F5374113054F}">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123A54E5-1529-45BF-8BF7-AF31766C5CC9}">
          <x14:formula1>
            <xm:f>'LD FC'!$AC$2:$AC$5</xm:f>
          </x14:formula1>
          <xm:sqref>E127 F127 E128 F128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5C75B-7ACC-4136-8A69-2A0793C1F70B}">
  <sheetPr codeName="Hoja10">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+'BT3'!AI1</f>
        <v>0</v>
      </c>
      <c r="AH2" s="1201"/>
      <c r="AI2" s="1006" t="s">
        <v>2466</v>
      </c>
      <c r="AJ2" s="1007"/>
      <c r="AK2" s="1191">
        <f>+'BT3'!AN1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+'BT3'!D4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'BT3'!W1</f>
        <v>0</v>
      </c>
      <c r="G4" s="1041"/>
      <c r="H4" s="1041"/>
      <c r="I4" s="1022" t="s">
        <v>1220</v>
      </c>
      <c r="J4" s="1022"/>
      <c r="K4" s="1022"/>
      <c r="L4" s="1023"/>
      <c r="M4" s="1041">
        <f>+'BT3'!X2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+'BT3'!S1</f>
        <v>0</v>
      </c>
      <c r="G5" s="1041"/>
      <c r="H5" s="1041"/>
      <c r="I5" s="1022" t="s">
        <v>2471</v>
      </c>
      <c r="J5" s="1022"/>
      <c r="K5" s="1022"/>
      <c r="L5" s="1023"/>
      <c r="M5" s="976"/>
      <c r="N5" s="968"/>
      <c r="O5" s="1010" t="s">
        <v>1254</v>
      </c>
      <c r="P5" s="1011"/>
      <c r="Q5" s="1011"/>
      <c r="R5" s="119">
        <f>+'BT3'!Y3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+'BT3'!AC5</f>
        <v>0</v>
      </c>
      <c r="G7" s="1202"/>
      <c r="H7" s="1202"/>
      <c r="I7" s="1008" t="s">
        <v>2474</v>
      </c>
      <c r="J7" s="1009"/>
      <c r="K7" s="1009"/>
      <c r="L7" s="1009"/>
      <c r="M7" s="976">
        <f>+'BT3'!AD2</f>
        <v>0</v>
      </c>
      <c r="N7" s="968"/>
      <c r="O7" s="1010" t="s">
        <v>2422</v>
      </c>
      <c r="P7" s="1011"/>
      <c r="Q7" s="1011"/>
      <c r="R7" s="112">
        <f>+'BT3'!AD3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+'BT3'!AH5</f>
        <v>0</v>
      </c>
      <c r="G8" s="1202"/>
      <c r="H8" s="1202"/>
      <c r="I8" s="1008" t="s">
        <v>2476</v>
      </c>
      <c r="J8" s="1009"/>
      <c r="K8" s="1009"/>
      <c r="L8" s="1009"/>
      <c r="M8" s="976">
        <f>+'BT3'!AI2</f>
        <v>0</v>
      </c>
      <c r="N8" s="968"/>
      <c r="O8" s="1010" t="s">
        <v>2422</v>
      </c>
      <c r="P8" s="1011"/>
      <c r="Q8" s="1011"/>
      <c r="R8" s="112">
        <f>+'BT3'!AI3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+'BT3'!AM5</f>
        <v>0</v>
      </c>
      <c r="G9" s="1204"/>
      <c r="H9" s="1204"/>
      <c r="I9" s="1008" t="s">
        <v>2478</v>
      </c>
      <c r="J9" s="1009"/>
      <c r="K9" s="1009"/>
      <c r="L9" s="1009"/>
      <c r="M9" s="976">
        <f>+'BT3'!AN2</f>
        <v>0</v>
      </c>
      <c r="N9" s="968"/>
      <c r="O9" s="1010" t="s">
        <v>2422</v>
      </c>
      <c r="P9" s="1011"/>
      <c r="Q9" s="1011"/>
      <c r="R9" s="112">
        <f>+'BT3'!AN3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+'BT3'!B24</f>
        <v>0</v>
      </c>
      <c r="E13" s="1160"/>
      <c r="F13" s="1161"/>
      <c r="G13" s="1170">
        <f>+'BT3'!D24</f>
        <v>0</v>
      </c>
      <c r="H13" s="1160"/>
      <c r="I13" s="1160"/>
      <c r="J13" s="1160"/>
      <c r="K13" s="1160"/>
      <c r="L13" s="1160"/>
      <c r="M13" s="1160"/>
      <c r="N13" s="1160"/>
      <c r="O13" s="1160"/>
      <c r="P13" s="1160"/>
      <c r="Q13" s="1161"/>
      <c r="R13" s="1177" t="s">
        <v>3450</v>
      </c>
      <c r="S13" s="975"/>
      <c r="T13" s="975"/>
      <c r="U13" s="1176" t="s">
        <v>3451</v>
      </c>
      <c r="V13" s="1163"/>
      <c r="W13" s="1164">
        <f>IFERROR(VLOOKUP(AP13&amp;AQ13,'$ LEGO'!A:E,5,0),0)</f>
        <v>0</v>
      </c>
      <c r="X13" s="1165"/>
      <c r="Y13" s="1166"/>
      <c r="Z13" s="1167"/>
      <c r="AA13" s="1168"/>
      <c r="AB13" s="1169"/>
      <c r="AC13" s="967" t="str">
        <f>IFERROR(VLOOKUP((D13),'$ LEGO'!A:D,4,0),"")</f>
        <v/>
      </c>
      <c r="AD13" s="968"/>
      <c r="AE13" s="1171">
        <f>IFERROR(+'BT3'!Q24*VLOOKUP(AP13,'$ LEGO'!$F$199:$G$1227,2,0),'BT3'!Q24)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+'BT3'!AS24</f>
        <v>0</v>
      </c>
      <c r="AX13" s="176">
        <f>+'BT3'!S24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+'BT3'!B25</f>
        <v>0</v>
      </c>
      <c r="E14" s="1160"/>
      <c r="F14" s="1161"/>
      <c r="G14" s="1170">
        <f>+'BT3'!D25</f>
        <v>0</v>
      </c>
      <c r="H14" s="1160"/>
      <c r="I14" s="1160"/>
      <c r="J14" s="1160"/>
      <c r="K14" s="1160"/>
      <c r="L14" s="1160"/>
      <c r="M14" s="1160"/>
      <c r="N14" s="1160"/>
      <c r="O14" s="1160"/>
      <c r="P14" s="1160"/>
      <c r="Q14" s="1161"/>
      <c r="R14" s="1177" t="s">
        <v>3452</v>
      </c>
      <c r="S14" s="975"/>
      <c r="T14" s="975"/>
      <c r="U14" s="1176" t="s">
        <v>3453</v>
      </c>
      <c r="V14" s="1163"/>
      <c r="W14" s="1164">
        <f>IFERROR(VLOOKUP(AP14&amp;AQ14,'$ LEGO'!A:E,5,0),0)</f>
        <v>0</v>
      </c>
      <c r="X14" s="1165"/>
      <c r="Y14" s="1166"/>
      <c r="Z14" s="1167"/>
      <c r="AA14" s="1168"/>
      <c r="AB14" s="1169"/>
      <c r="AC14" s="967" t="str">
        <f>IFERROR(VLOOKUP((D14),'$ LEGO'!A:D,4,0),"")</f>
        <v/>
      </c>
      <c r="AD14" s="968"/>
      <c r="AE14" s="1171">
        <f>IFERROR(+'BT3'!Q25*VLOOKUP(AP14,'$ LEGO'!$F$199:$G$1227,2,0),'BT3'!Q25)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+'BT3'!AS25</f>
        <v>0</v>
      </c>
      <c r="AX14" s="176">
        <f>+'BT3'!S25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+'BT3'!B26</f>
        <v>0</v>
      </c>
      <c r="E15" s="1160"/>
      <c r="F15" s="1161"/>
      <c r="G15" s="1170">
        <f>+'BT3'!D26</f>
        <v>0</v>
      </c>
      <c r="H15" s="1160"/>
      <c r="I15" s="1160"/>
      <c r="J15" s="1160"/>
      <c r="K15" s="1160"/>
      <c r="L15" s="1160"/>
      <c r="M15" s="1160"/>
      <c r="N15" s="1160"/>
      <c r="O15" s="1160"/>
      <c r="P15" s="1160"/>
      <c r="Q15" s="1161"/>
      <c r="R15" s="1177" t="s">
        <v>3454</v>
      </c>
      <c r="S15" s="975"/>
      <c r="T15" s="975"/>
      <c r="U15" s="1176" t="s">
        <v>3455</v>
      </c>
      <c r="V15" s="1163"/>
      <c r="W15" s="1164">
        <f>IFERROR(VLOOKUP(AP15&amp;AQ15,'$ LEGO'!A:E,5,0),0)</f>
        <v>0</v>
      </c>
      <c r="X15" s="1165"/>
      <c r="Y15" s="1166"/>
      <c r="Z15" s="1167"/>
      <c r="AA15" s="1168"/>
      <c r="AB15" s="1169"/>
      <c r="AC15" s="967" t="str">
        <f>IFERROR(VLOOKUP((D15),'$ LEGO'!A:D,4,0),"")</f>
        <v/>
      </c>
      <c r="AD15" s="968"/>
      <c r="AE15" s="1171">
        <f>IFERROR(+'BT3'!Q26*VLOOKUP(AP15,'$ LEGO'!$F$199:$G$1227,2,0),'BT3'!Q26)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+'BT3'!AS26</f>
        <v>0</v>
      </c>
      <c r="AX15" s="176">
        <f>+'BT3'!S26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+'BT3'!B27</f>
        <v>0</v>
      </c>
      <c r="E16" s="1160"/>
      <c r="F16" s="1161"/>
      <c r="G16" s="1170">
        <f>+'BT3'!D27</f>
        <v>0</v>
      </c>
      <c r="H16" s="1160"/>
      <c r="I16" s="1160"/>
      <c r="J16" s="1160"/>
      <c r="K16" s="1160"/>
      <c r="L16" s="1160"/>
      <c r="M16" s="1160"/>
      <c r="N16" s="1160"/>
      <c r="O16" s="1160"/>
      <c r="P16" s="1160"/>
      <c r="Q16" s="1161"/>
      <c r="R16" s="1177" t="s">
        <v>3456</v>
      </c>
      <c r="S16" s="975"/>
      <c r="T16" s="975"/>
      <c r="U16" s="1176" t="s">
        <v>3457</v>
      </c>
      <c r="V16" s="1163"/>
      <c r="W16" s="1164">
        <f>IFERROR(VLOOKUP(AP16&amp;AQ16,'$ LEGO'!A:E,5,0),0)</f>
        <v>0</v>
      </c>
      <c r="X16" s="1165"/>
      <c r="Y16" s="1166"/>
      <c r="Z16" s="1167"/>
      <c r="AA16" s="1168"/>
      <c r="AB16" s="1169"/>
      <c r="AC16" s="967" t="str">
        <f>IFERROR(VLOOKUP((D16),'$ LEGO'!A:D,4,0),"")</f>
        <v/>
      </c>
      <c r="AD16" s="968"/>
      <c r="AE16" s="1171">
        <f>IFERROR(+'BT3'!Q27*VLOOKUP(AP16,'$ LEGO'!$F$199:$G$1227,2,0),'BT3'!Q27)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+'BT3'!AS27</f>
        <v>0</v>
      </c>
      <c r="AX16" s="176">
        <f>+'BT3'!S27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+'BT3'!B28</f>
        <v>0</v>
      </c>
      <c r="E17" s="1160"/>
      <c r="F17" s="1161"/>
      <c r="G17" s="1170">
        <f>+'BT3'!D28</f>
        <v>0</v>
      </c>
      <c r="H17" s="1160"/>
      <c r="I17" s="1160"/>
      <c r="J17" s="1160"/>
      <c r="K17" s="1160"/>
      <c r="L17" s="1160"/>
      <c r="M17" s="1160"/>
      <c r="N17" s="1160"/>
      <c r="O17" s="1160"/>
      <c r="P17" s="1160"/>
      <c r="Q17" s="1161"/>
      <c r="R17" s="1177" t="s">
        <v>3458</v>
      </c>
      <c r="S17" s="975"/>
      <c r="T17" s="975"/>
      <c r="U17" s="1176" t="s">
        <v>3459</v>
      </c>
      <c r="V17" s="1163"/>
      <c r="W17" s="1164">
        <f>IFERROR(VLOOKUP(AP17&amp;AQ17,'$ LEGO'!A:E,5,0),0)</f>
        <v>0</v>
      </c>
      <c r="X17" s="1165"/>
      <c r="Y17" s="1166"/>
      <c r="Z17" s="1167"/>
      <c r="AA17" s="1168"/>
      <c r="AB17" s="1169"/>
      <c r="AC17" s="967" t="str">
        <f>IFERROR(VLOOKUP((D17),'$ LEGO'!A:D,4,0),"")</f>
        <v/>
      </c>
      <c r="AD17" s="968"/>
      <c r="AE17" s="1171">
        <f>IFERROR(+'BT3'!Q28*VLOOKUP(AP17,'$ LEGO'!$F$199:$G$1227,2,0),'BT3'!Q28)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+'BT3'!AS28</f>
        <v>0</v>
      </c>
      <c r="AX17" s="176">
        <f>+'BT3'!S28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+'BT3'!B29</f>
        <v>0</v>
      </c>
      <c r="E18" s="1160"/>
      <c r="F18" s="1161"/>
      <c r="G18" s="1170">
        <f>+'BT3'!D29</f>
        <v>0</v>
      </c>
      <c r="H18" s="1160"/>
      <c r="I18" s="1160"/>
      <c r="J18" s="1160"/>
      <c r="K18" s="1160"/>
      <c r="L18" s="1160"/>
      <c r="M18" s="1160"/>
      <c r="N18" s="1160"/>
      <c r="O18" s="1160"/>
      <c r="P18" s="1160"/>
      <c r="Q18" s="1161"/>
      <c r="R18" s="1177" t="s">
        <v>3460</v>
      </c>
      <c r="S18" s="975"/>
      <c r="T18" s="975"/>
      <c r="U18" s="1176" t="s">
        <v>3461</v>
      </c>
      <c r="V18" s="1163"/>
      <c r="W18" s="1164">
        <f>IFERROR(VLOOKUP(AP18&amp;AQ18,'$ LEGO'!A:E,5,0),0)</f>
        <v>0</v>
      </c>
      <c r="X18" s="1165"/>
      <c r="Y18" s="1166"/>
      <c r="Z18" s="1167"/>
      <c r="AA18" s="1168"/>
      <c r="AB18" s="1169"/>
      <c r="AC18" s="967" t="str">
        <f>IFERROR(VLOOKUP((D18),'$ LEGO'!A:D,4,0),"")</f>
        <v/>
      </c>
      <c r="AD18" s="968"/>
      <c r="AE18" s="1171">
        <f>IFERROR(+'BT3'!Q29*VLOOKUP(AP18,'$ LEGO'!$F$199:$G$1227,2,0),'BT3'!Q29)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+'BT3'!AS29</f>
        <v>0</v>
      </c>
      <c r="AX18" s="176">
        <f>+'BT3'!S29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+'BT3'!B30</f>
        <v>0</v>
      </c>
      <c r="E19" s="1160"/>
      <c r="F19" s="1161"/>
      <c r="G19" s="1170">
        <f>+'BT3'!D30</f>
        <v>0</v>
      </c>
      <c r="H19" s="1160"/>
      <c r="I19" s="1160"/>
      <c r="J19" s="1160"/>
      <c r="K19" s="1160"/>
      <c r="L19" s="1160"/>
      <c r="M19" s="1160"/>
      <c r="N19" s="1160"/>
      <c r="O19" s="1160"/>
      <c r="P19" s="1160"/>
      <c r="Q19" s="1161"/>
      <c r="R19" s="1177" t="s">
        <v>3462</v>
      </c>
      <c r="S19" s="975"/>
      <c r="T19" s="975"/>
      <c r="U19" s="1176" t="s">
        <v>3463</v>
      </c>
      <c r="V19" s="1163"/>
      <c r="W19" s="1164">
        <f>IFERROR(VLOOKUP(AP19&amp;AQ19,'$ LEGO'!A:E,5,0),0)</f>
        <v>0</v>
      </c>
      <c r="X19" s="1165"/>
      <c r="Y19" s="1166"/>
      <c r="Z19" s="1167"/>
      <c r="AA19" s="1168"/>
      <c r="AB19" s="1169"/>
      <c r="AC19" s="967" t="str">
        <f>IFERROR(VLOOKUP((D19),'$ LEGO'!A:D,4,0),"")</f>
        <v/>
      </c>
      <c r="AD19" s="968"/>
      <c r="AE19" s="1171">
        <f>IFERROR(+'BT3'!Q30*VLOOKUP(AP19,'$ LEGO'!$F$199:$G$1227,2,0),'BT3'!Q30)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+'BT3'!AS30</f>
        <v>0</v>
      </c>
      <c r="AX19" s="176">
        <f>+'BT3'!S30</f>
        <v>0</v>
      </c>
      <c r="AY19" s="1" t="s">
        <v>1217</v>
      </c>
      <c r="AZ19" s="46" t="s">
        <v>2501</v>
      </c>
      <c r="BA19" s="46">
        <f t="shared" si="2"/>
        <v>0</v>
      </c>
      <c r="BB19" s="47"/>
      <c r="BC19" s="120">
        <f t="shared" si="3"/>
        <v>0</v>
      </c>
    </row>
    <row r="20" spans="2:78" ht="15.75" thickBot="1">
      <c r="B20" s="66">
        <f t="shared" si="4"/>
        <v>0</v>
      </c>
      <c r="C20" s="214">
        <v>8</v>
      </c>
      <c r="D20" s="1159">
        <f>+'BT3'!B31</f>
        <v>0</v>
      </c>
      <c r="E20" s="1160"/>
      <c r="F20" s="1161"/>
      <c r="G20" s="1170">
        <f>+'BT3'!D31</f>
        <v>0</v>
      </c>
      <c r="H20" s="1160"/>
      <c r="I20" s="1160"/>
      <c r="J20" s="1160"/>
      <c r="K20" s="1160"/>
      <c r="L20" s="1160"/>
      <c r="M20" s="1160"/>
      <c r="N20" s="1160"/>
      <c r="O20" s="1160"/>
      <c r="P20" s="1160"/>
      <c r="Q20" s="1161"/>
      <c r="R20" s="1177" t="s">
        <v>3464</v>
      </c>
      <c r="S20" s="975"/>
      <c r="T20" s="975"/>
      <c r="U20" s="1176" t="s">
        <v>3465</v>
      </c>
      <c r="V20" s="1163"/>
      <c r="W20" s="1164">
        <f>IFERROR(VLOOKUP(AP20&amp;AQ20,'$ LEGO'!A:E,5,0),0)</f>
        <v>0</v>
      </c>
      <c r="X20" s="1165"/>
      <c r="Y20" s="1166"/>
      <c r="Z20" s="1167"/>
      <c r="AA20" s="1168"/>
      <c r="AB20" s="1169"/>
      <c r="AC20" s="967" t="str">
        <f>IFERROR(VLOOKUP((D20),'$ LEGO'!A:D,4,0),"")</f>
        <v/>
      </c>
      <c r="AD20" s="968"/>
      <c r="AE20" s="1171">
        <f>IFERROR(+'BT3'!Q31*VLOOKUP(AP20,'$ LEGO'!$F$199:$G$1227,2,0),'BT3'!Q31)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+'BT3'!AS31</f>
        <v>0</v>
      </c>
      <c r="AX20" s="176">
        <f>+'BT3'!S31</f>
        <v>0</v>
      </c>
      <c r="AY20" s="1" t="s">
        <v>1217</v>
      </c>
      <c r="AZ20" s="46" t="s">
        <v>2501</v>
      </c>
      <c r="BA20" s="46">
        <f t="shared" si="2"/>
        <v>0</v>
      </c>
      <c r="BB20" s="47"/>
      <c r="BC20" s="120">
        <f t="shared" si="3"/>
        <v>0</v>
      </c>
    </row>
    <row r="21" spans="2:78" ht="15.75" thickBot="1">
      <c r="B21" s="66">
        <f t="shared" si="4"/>
        <v>0</v>
      </c>
      <c r="C21" s="214">
        <v>9</v>
      </c>
      <c r="D21" s="1159">
        <f>+'BT3'!B32</f>
        <v>0</v>
      </c>
      <c r="E21" s="1160"/>
      <c r="F21" s="1161"/>
      <c r="G21" s="1170">
        <f>+'BT3'!D32</f>
        <v>0</v>
      </c>
      <c r="H21" s="1160"/>
      <c r="I21" s="1160"/>
      <c r="J21" s="1160"/>
      <c r="K21" s="1160"/>
      <c r="L21" s="1160"/>
      <c r="M21" s="1160"/>
      <c r="N21" s="1160"/>
      <c r="O21" s="1160"/>
      <c r="P21" s="1160"/>
      <c r="Q21" s="1161"/>
      <c r="R21" s="1177" t="s">
        <v>3466</v>
      </c>
      <c r="S21" s="975"/>
      <c r="T21" s="975"/>
      <c r="U21" s="1176" t="s">
        <v>3467</v>
      </c>
      <c r="V21" s="1163"/>
      <c r="W21" s="1164">
        <f>IFERROR(VLOOKUP(AP21&amp;AQ21,'$ LEGO'!A:E,5,0),0)</f>
        <v>0</v>
      </c>
      <c r="X21" s="1165"/>
      <c r="Y21" s="1166"/>
      <c r="Z21" s="1167"/>
      <c r="AA21" s="1168"/>
      <c r="AB21" s="1169"/>
      <c r="AC21" s="967" t="str">
        <f>IFERROR(VLOOKUP((D21),'$ LEGO'!A:D,4,0),"")</f>
        <v/>
      </c>
      <c r="AD21" s="968"/>
      <c r="AE21" s="1171">
        <f>IFERROR(+'BT3'!AK24*VLOOKUP(AP21,'$ LEGO'!$F$199:$G$1227,2,0),'BT3'!AK24)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+'BT3'!AS32</f>
        <v>0</v>
      </c>
      <c r="AX21" s="176">
        <f>+'BT3'!AM24</f>
        <v>0</v>
      </c>
      <c r="AY21" s="1" t="s">
        <v>1217</v>
      </c>
      <c r="AZ21" s="46" t="s">
        <v>2501</v>
      </c>
      <c r="BA21" s="46">
        <f t="shared" si="2"/>
        <v>0</v>
      </c>
      <c r="BB21" s="47"/>
      <c r="BC21" s="120">
        <f t="shared" si="3"/>
        <v>0</v>
      </c>
    </row>
    <row r="22" spans="2:78" ht="15.75" thickBot="1">
      <c r="B22" s="66">
        <f t="shared" si="4"/>
        <v>0</v>
      </c>
      <c r="C22" s="214">
        <v>10</v>
      </c>
      <c r="D22" s="1159">
        <f>+'BT3'!B33</f>
        <v>0</v>
      </c>
      <c r="E22" s="1160"/>
      <c r="F22" s="1161"/>
      <c r="G22" s="1170">
        <f>+'BT3'!D33</f>
        <v>0</v>
      </c>
      <c r="H22" s="1160"/>
      <c r="I22" s="1160"/>
      <c r="J22" s="1160"/>
      <c r="K22" s="1160"/>
      <c r="L22" s="1160"/>
      <c r="M22" s="1160"/>
      <c r="N22" s="1160"/>
      <c r="O22" s="1160"/>
      <c r="P22" s="1160"/>
      <c r="Q22" s="1161"/>
      <c r="R22" s="1177" t="s">
        <v>3468</v>
      </c>
      <c r="S22" s="975"/>
      <c r="T22" s="975"/>
      <c r="U22" s="1176" t="s">
        <v>3469</v>
      </c>
      <c r="V22" s="1163"/>
      <c r="W22" s="1164">
        <f>IFERROR(VLOOKUP(AP22&amp;AQ22,'$ LEGO'!A:E,5,0),0)</f>
        <v>0</v>
      </c>
      <c r="X22" s="1165"/>
      <c r="Y22" s="1166"/>
      <c r="Z22" s="1167"/>
      <c r="AA22" s="1168"/>
      <c r="AB22" s="1169"/>
      <c r="AC22" s="967" t="str">
        <f>IFERROR(VLOOKUP((D22),'$ LEGO'!A:D,4,0),"")</f>
        <v/>
      </c>
      <c r="AD22" s="968"/>
      <c r="AE22" s="1171">
        <f>IFERROR(+'BT3'!AK25*VLOOKUP(AP22,'$ LEGO'!$F$199:$G$1227,2,0),'BT3'!AK25)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+'BT3'!AS33</f>
        <v>0</v>
      </c>
      <c r="AX22" s="176">
        <f>+'BT3'!AM25</f>
        <v>0</v>
      </c>
      <c r="AY22" s="1" t="s">
        <v>1217</v>
      </c>
      <c r="AZ22" s="46" t="s">
        <v>2501</v>
      </c>
      <c r="BA22" s="46">
        <f t="shared" si="2"/>
        <v>0</v>
      </c>
      <c r="BB22" s="47"/>
      <c r="BC22" s="120">
        <f t="shared" si="3"/>
        <v>0</v>
      </c>
    </row>
    <row r="23" spans="2:78" ht="15.75" thickBot="1">
      <c r="B23" s="66">
        <f t="shared" si="4"/>
        <v>0</v>
      </c>
      <c r="C23" s="214">
        <v>11</v>
      </c>
      <c r="D23" s="1159">
        <f>+'BT3'!V24</f>
        <v>0</v>
      </c>
      <c r="E23" s="1160"/>
      <c r="F23" s="1161"/>
      <c r="G23" s="1170">
        <f>+'BT3'!X24</f>
        <v>0</v>
      </c>
      <c r="H23" s="1160"/>
      <c r="I23" s="1160"/>
      <c r="J23" s="1160"/>
      <c r="K23" s="1160"/>
      <c r="L23" s="1160"/>
      <c r="M23" s="1160"/>
      <c r="N23" s="1160"/>
      <c r="O23" s="1160"/>
      <c r="P23" s="1160"/>
      <c r="Q23" s="1161"/>
      <c r="R23" s="968">
        <f>+'BT3'!AE24</f>
        <v>0</v>
      </c>
      <c r="S23" s="975"/>
      <c r="T23" s="975"/>
      <c r="U23" s="1162">
        <f>+'BT3'!AG24</f>
        <v>0</v>
      </c>
      <c r="V23" s="1163"/>
      <c r="W23" s="1164">
        <f>IFERROR(VLOOKUP(AP23&amp;AQ23,'$ LEGO'!A:E,5,0),0)</f>
        <v>0</v>
      </c>
      <c r="X23" s="1165"/>
      <c r="Y23" s="1166"/>
      <c r="Z23" s="1167"/>
      <c r="AA23" s="1168"/>
      <c r="AB23" s="1169"/>
      <c r="AC23" s="967" t="str">
        <f>IFERROR(VLOOKUP((D23),'$ LEGO'!A:D,4,0),"")</f>
        <v/>
      </c>
      <c r="AD23" s="968"/>
      <c r="AE23" s="1171">
        <f>IFERROR(+'BT3'!AK26*VLOOKUP(AP23,'$ LEGO'!$F$199:$G$1227,2,0),'BT3'!AK26)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+'BT3'!AS34</f>
        <v>0</v>
      </c>
      <c r="AX23" s="176">
        <f>+'BT3'!AM26</f>
        <v>0</v>
      </c>
      <c r="AY23" s="1" t="s">
        <v>1217</v>
      </c>
      <c r="AZ23" s="46" t="s">
        <v>2501</v>
      </c>
      <c r="BA23" s="46">
        <f t="shared" si="2"/>
        <v>0</v>
      </c>
      <c r="BB23" s="47"/>
      <c r="BC23" s="120">
        <f t="shared" si="3"/>
        <v>0</v>
      </c>
    </row>
    <row r="24" spans="2:78" ht="15.75" thickBot="1">
      <c r="B24" s="66">
        <f t="shared" si="4"/>
        <v>0</v>
      </c>
      <c r="C24" s="214">
        <v>12</v>
      </c>
      <c r="D24" s="1159">
        <f>+'BT3'!V25</f>
        <v>0</v>
      </c>
      <c r="E24" s="1160"/>
      <c r="F24" s="1161"/>
      <c r="G24" s="1170">
        <f>+'BT3'!X25</f>
        <v>0</v>
      </c>
      <c r="H24" s="1160"/>
      <c r="I24" s="1160"/>
      <c r="J24" s="1160"/>
      <c r="K24" s="1160"/>
      <c r="L24" s="1160"/>
      <c r="M24" s="1160"/>
      <c r="N24" s="1160"/>
      <c r="O24" s="1160"/>
      <c r="P24" s="1160"/>
      <c r="Q24" s="1161"/>
      <c r="R24" s="968">
        <f>+'BT3'!AE25</f>
        <v>0</v>
      </c>
      <c r="S24" s="975"/>
      <c r="T24" s="975"/>
      <c r="U24" s="1162">
        <f>+'BT3'!AG25</f>
        <v>0</v>
      </c>
      <c r="V24" s="1163"/>
      <c r="W24" s="1164">
        <f>IFERROR(VLOOKUP(AP24&amp;AQ24,'$ LEGO'!A:E,5,0),0)</f>
        <v>0</v>
      </c>
      <c r="X24" s="1165"/>
      <c r="Y24" s="1166"/>
      <c r="Z24" s="1167"/>
      <c r="AA24" s="1168"/>
      <c r="AB24" s="1169"/>
      <c r="AC24" s="967" t="str">
        <f>IFERROR(VLOOKUP((D24),'$ LEGO'!A:D,4,0),"")</f>
        <v/>
      </c>
      <c r="AD24" s="968"/>
      <c r="AE24" s="1171">
        <f>IFERROR(+'BT3'!AK27*VLOOKUP(AP24,'$ LEGO'!$F$199:$G$1227,2,0),'BT3'!AK27)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+'BT3'!AS35</f>
        <v>0</v>
      </c>
      <c r="AX24" s="176">
        <f>+'BT3'!AM27</f>
        <v>0</v>
      </c>
      <c r="AY24" s="1" t="s">
        <v>1217</v>
      </c>
      <c r="AZ24" s="46" t="s">
        <v>2501</v>
      </c>
      <c r="BA24" s="46">
        <f t="shared" si="2"/>
        <v>0</v>
      </c>
      <c r="BB24" s="47"/>
      <c r="BC24" s="120">
        <f t="shared" si="3"/>
        <v>0</v>
      </c>
    </row>
    <row r="25" spans="2:78" ht="15.75" thickBot="1">
      <c r="B25" s="66">
        <f t="shared" si="4"/>
        <v>0</v>
      </c>
      <c r="C25" s="214">
        <v>13</v>
      </c>
      <c r="D25" s="1159">
        <f>+'BT3'!V26</f>
        <v>0</v>
      </c>
      <c r="E25" s="1160"/>
      <c r="F25" s="1161"/>
      <c r="G25" s="1170">
        <f>+'BT3'!X26</f>
        <v>0</v>
      </c>
      <c r="H25" s="1160"/>
      <c r="I25" s="1160"/>
      <c r="J25" s="1160"/>
      <c r="K25" s="1160"/>
      <c r="L25" s="1160"/>
      <c r="M25" s="1160"/>
      <c r="N25" s="1160"/>
      <c r="O25" s="1160"/>
      <c r="P25" s="1160"/>
      <c r="Q25" s="1161"/>
      <c r="R25" s="968">
        <f>+'BT3'!AE26</f>
        <v>0</v>
      </c>
      <c r="S25" s="975"/>
      <c r="T25" s="975"/>
      <c r="U25" s="1162">
        <f>+'BT3'!AG26</f>
        <v>0</v>
      </c>
      <c r="V25" s="1163"/>
      <c r="W25" s="1164">
        <f>IFERROR(VLOOKUP(AP25&amp;AQ25,'$ LEGO'!A:E,5,0),0)</f>
        <v>0</v>
      </c>
      <c r="X25" s="1165"/>
      <c r="Y25" s="1166"/>
      <c r="Z25" s="1167"/>
      <c r="AA25" s="1168"/>
      <c r="AB25" s="1169"/>
      <c r="AC25" s="967" t="str">
        <f>IFERROR(VLOOKUP((D25),'$ LEGO'!A:D,4,0),"")</f>
        <v/>
      </c>
      <c r="AD25" s="968"/>
      <c r="AE25" s="1171">
        <f>IFERROR(+'BT3'!AK28*VLOOKUP(AP25,'$ LEGO'!$F$199:$G$1227,2,0),'BT3'!AK28)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+'BT3'!AS36</f>
        <v>0</v>
      </c>
      <c r="AX25" s="176">
        <f>+'BT3'!AM28</f>
        <v>0</v>
      </c>
      <c r="AY25" s="1" t="s">
        <v>1217</v>
      </c>
      <c r="AZ25" s="46" t="s">
        <v>2501</v>
      </c>
      <c r="BA25" s="46">
        <f t="shared" si="2"/>
        <v>0</v>
      </c>
      <c r="BB25" s="47"/>
      <c r="BC25" s="120">
        <f t="shared" si="3"/>
        <v>1000</v>
      </c>
    </row>
    <row r="26" spans="2:78" ht="15.75" thickBot="1">
      <c r="B26" s="66">
        <f t="shared" si="4"/>
        <v>0</v>
      </c>
      <c r="C26" s="214">
        <v>14</v>
      </c>
      <c r="D26" s="1159">
        <f>+'BT3'!V27</f>
        <v>0</v>
      </c>
      <c r="E26" s="1160"/>
      <c r="F26" s="1161"/>
      <c r="G26" s="1170">
        <f>+'BT3'!X27</f>
        <v>0</v>
      </c>
      <c r="H26" s="1160"/>
      <c r="I26" s="1160"/>
      <c r="J26" s="1160"/>
      <c r="K26" s="1160"/>
      <c r="L26" s="1160"/>
      <c r="M26" s="1160"/>
      <c r="N26" s="1160"/>
      <c r="O26" s="1160"/>
      <c r="P26" s="1160"/>
      <c r="Q26" s="1161"/>
      <c r="R26" s="968">
        <f>+'BT3'!AE27</f>
        <v>0</v>
      </c>
      <c r="S26" s="975"/>
      <c r="T26" s="975"/>
      <c r="U26" s="1162">
        <f>+'BT3'!AG27</f>
        <v>0</v>
      </c>
      <c r="V26" s="1163"/>
      <c r="W26" s="1164">
        <f>IFERROR(VLOOKUP(AP26&amp;AQ26,'$ LEGO'!A:E,5,0),0)</f>
        <v>0</v>
      </c>
      <c r="X26" s="1165"/>
      <c r="Y26" s="1166"/>
      <c r="Z26" s="1167"/>
      <c r="AA26" s="1168"/>
      <c r="AB26" s="1169"/>
      <c r="AC26" s="967" t="str">
        <f>IFERROR(VLOOKUP((D26),'$ LEGO'!A:D,4,0),"")</f>
        <v/>
      </c>
      <c r="AD26" s="968"/>
      <c r="AE26" s="1171">
        <f>IFERROR(+'BT3'!AK29*VLOOKUP(AP26,'$ LEGO'!$F$199:$G$1227,2,0),'BT3'!AK29)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+'BT3'!AS37</f>
        <v>0</v>
      </c>
      <c r="AX26" s="176">
        <f>+'BT3'!AM29</f>
        <v>0</v>
      </c>
      <c r="AY26" s="1" t="s">
        <v>1217</v>
      </c>
      <c r="AZ26" s="46" t="s">
        <v>2501</v>
      </c>
      <c r="BA26" s="46">
        <f t="shared" si="2"/>
        <v>0</v>
      </c>
      <c r="BB26" s="47"/>
      <c r="BC26" s="120">
        <f t="shared" si="3"/>
        <v>0</v>
      </c>
    </row>
    <row r="27" spans="2:78" ht="15.75" thickBot="1">
      <c r="B27" s="66">
        <f t="shared" si="4"/>
        <v>0</v>
      </c>
      <c r="C27" s="214">
        <v>15</v>
      </c>
      <c r="D27" s="1159">
        <f>+'BT3'!V28</f>
        <v>0</v>
      </c>
      <c r="E27" s="1160"/>
      <c r="F27" s="1161"/>
      <c r="G27" s="1170">
        <f>+'BT3'!X28</f>
        <v>0</v>
      </c>
      <c r="H27" s="1160"/>
      <c r="I27" s="1160"/>
      <c r="J27" s="1160"/>
      <c r="K27" s="1160"/>
      <c r="L27" s="1160"/>
      <c r="M27" s="1160"/>
      <c r="N27" s="1160"/>
      <c r="O27" s="1160"/>
      <c r="P27" s="1160"/>
      <c r="Q27" s="1161"/>
      <c r="R27" s="968">
        <f>+'BT3'!AE28</f>
        <v>0</v>
      </c>
      <c r="S27" s="975"/>
      <c r="T27" s="975"/>
      <c r="U27" s="1162">
        <f>+'BT3'!AG28</f>
        <v>0</v>
      </c>
      <c r="V27" s="1163"/>
      <c r="W27" s="1164">
        <f>IFERROR(VLOOKUP(AP27&amp;AQ27,'$ LEGO'!A:E,5,0),0)</f>
        <v>0</v>
      </c>
      <c r="X27" s="1165"/>
      <c r="Y27" s="1166"/>
      <c r="Z27" s="1167"/>
      <c r="AA27" s="1168"/>
      <c r="AB27" s="1169"/>
      <c r="AC27" s="967" t="str">
        <f>IFERROR(VLOOKUP((D27),'$ LEGO'!A:D,4,0),"")</f>
        <v/>
      </c>
      <c r="AD27" s="968"/>
      <c r="AE27" s="1171">
        <f>IFERROR(+'BT3'!AK30*VLOOKUP(AP27,'$ LEGO'!$F$199:$G$1227,2,0),'BT3'!AK30)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+'BT3'!AS38</f>
        <v>0</v>
      </c>
      <c r="AX27" s="176">
        <f>+'BT3'!AM30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+'BT3'!V29</f>
        <v>0</v>
      </c>
      <c r="E28" s="1160"/>
      <c r="F28" s="1161"/>
      <c r="G28" s="1170">
        <f>+'BT3'!X29</f>
        <v>0</v>
      </c>
      <c r="H28" s="1160"/>
      <c r="I28" s="1160"/>
      <c r="J28" s="1160"/>
      <c r="K28" s="1160"/>
      <c r="L28" s="1160"/>
      <c r="M28" s="1160"/>
      <c r="N28" s="1160"/>
      <c r="O28" s="1160"/>
      <c r="P28" s="1160"/>
      <c r="Q28" s="1161"/>
      <c r="R28" s="968">
        <f>+'BT3'!AE29</f>
        <v>0</v>
      </c>
      <c r="S28" s="975"/>
      <c r="T28" s="975"/>
      <c r="U28" s="1162">
        <f>+'BT3'!AG29</f>
        <v>0</v>
      </c>
      <c r="V28" s="1163"/>
      <c r="W28" s="1164">
        <f>IFERROR(VLOOKUP(AP28&amp;AQ28,'$ LEGO'!A:E,5,0),0)</f>
        <v>0</v>
      </c>
      <c r="X28" s="1165"/>
      <c r="Y28" s="1166"/>
      <c r="Z28" s="1167"/>
      <c r="AA28" s="1168"/>
      <c r="AB28" s="1169"/>
      <c r="AC28" s="967" t="str">
        <f>IFERROR(VLOOKUP((D28),'$ LEGO'!A:D,4,0),"")</f>
        <v/>
      </c>
      <c r="AD28" s="968"/>
      <c r="AE28" s="1171">
        <f>IFERROR(+'BT3'!AK31*VLOOKUP(AP28,'$ LEGO'!$F$199:$G$1227,2,0),'BT3'!AK31)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+'BT3'!AS39</f>
        <v>0</v>
      </c>
      <c r="AX28" s="176">
        <f>+'BT3'!AM31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+'BT3'!V30</f>
        <v>0</v>
      </c>
      <c r="E29" s="1160"/>
      <c r="F29" s="1161"/>
      <c r="G29" s="1170">
        <f>+'BT3'!X30</f>
        <v>0</v>
      </c>
      <c r="H29" s="1160"/>
      <c r="I29" s="1160"/>
      <c r="J29" s="1160"/>
      <c r="K29" s="1160"/>
      <c r="L29" s="1160"/>
      <c r="M29" s="1160"/>
      <c r="N29" s="1160"/>
      <c r="O29" s="1160"/>
      <c r="P29" s="1160"/>
      <c r="Q29" s="1161"/>
      <c r="R29" s="968">
        <f>+'BT3'!AE30</f>
        <v>0</v>
      </c>
      <c r="S29" s="975"/>
      <c r="T29" s="975"/>
      <c r="U29" s="1162">
        <f>+'BT3'!AG30</f>
        <v>0</v>
      </c>
      <c r="V29" s="1163"/>
      <c r="W29" s="1164">
        <f>IFERROR(VLOOKUP(AP29&amp;AQ29,'$ LEGO'!A:E,5,0),0)</f>
        <v>0</v>
      </c>
      <c r="X29" s="1165"/>
      <c r="Y29" s="1166"/>
      <c r="Z29" s="1167"/>
      <c r="AA29" s="1168"/>
      <c r="AB29" s="1169"/>
      <c r="AC29" s="967" t="str">
        <f>IFERROR(VLOOKUP((D29),'$ LEGO'!A:D,4,0),"")</f>
        <v/>
      </c>
      <c r="AD29" s="968"/>
      <c r="AE29" s="1171">
        <f>IFERROR(+'BT3'!AK32*VLOOKUP(AP29,'$ LEGO'!$F$199:$G$1227,2,0),'BT3'!AK32)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+'BT3'!AS40</f>
        <v>0</v>
      </c>
      <c r="AX29" s="176">
        <f>+'BT3'!AM32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+'BT3'!V31</f>
        <v>0</v>
      </c>
      <c r="E30" s="1160"/>
      <c r="F30" s="1161"/>
      <c r="G30" s="1170">
        <f>+'BT3'!X31</f>
        <v>0</v>
      </c>
      <c r="H30" s="1160"/>
      <c r="I30" s="1160"/>
      <c r="J30" s="1160"/>
      <c r="K30" s="1160"/>
      <c r="L30" s="1160"/>
      <c r="M30" s="1160"/>
      <c r="N30" s="1160"/>
      <c r="O30" s="1160"/>
      <c r="P30" s="1160"/>
      <c r="Q30" s="1161"/>
      <c r="R30" s="968">
        <f>+'BT3'!AE31</f>
        <v>0</v>
      </c>
      <c r="S30" s="975"/>
      <c r="T30" s="975"/>
      <c r="U30" s="1162">
        <f>+'BT3'!AG31</f>
        <v>0</v>
      </c>
      <c r="V30" s="1163"/>
      <c r="W30" s="1164">
        <f>IFERROR(VLOOKUP(AP30&amp;AQ30,'$ LEGO'!A:E,5,0),0)</f>
        <v>0</v>
      </c>
      <c r="X30" s="1165"/>
      <c r="Y30" s="1166"/>
      <c r="Z30" s="1167"/>
      <c r="AA30" s="1168"/>
      <c r="AB30" s="1169"/>
      <c r="AC30" s="967" t="str">
        <f>IFERROR(VLOOKUP((D30),'$ LEGO'!A:D,4,0),"")</f>
        <v/>
      </c>
      <c r="AD30" s="968"/>
      <c r="AE30" s="1171">
        <f>IFERROR(+'BT3'!AK33*VLOOKUP(AP30,'$ LEGO'!$F$199:$G$1227,2,0),'BT3'!AK33)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+'BT3'!AS41</f>
        <v>0</v>
      </c>
      <c r="AX30" s="176">
        <f>+'BT3'!AM33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+'BT3'!V32</f>
        <v>0</v>
      </c>
      <c r="E31" s="1160"/>
      <c r="F31" s="1161"/>
      <c r="G31" s="1170">
        <f>+'BT3'!X32</f>
        <v>0</v>
      </c>
      <c r="H31" s="1160"/>
      <c r="I31" s="1160"/>
      <c r="J31" s="1160"/>
      <c r="K31" s="1160"/>
      <c r="L31" s="1160"/>
      <c r="M31" s="1160"/>
      <c r="N31" s="1160"/>
      <c r="O31" s="1160"/>
      <c r="P31" s="1160"/>
      <c r="Q31" s="1161"/>
      <c r="R31" s="968">
        <f>+'BT3'!AE32</f>
        <v>0</v>
      </c>
      <c r="S31" s="975"/>
      <c r="T31" s="975"/>
      <c r="U31" s="1162">
        <f>+'BT3'!AG32</f>
        <v>0</v>
      </c>
      <c r="V31" s="1163"/>
      <c r="W31" s="1164">
        <f>IFERROR(VLOOKUP(AP31&amp;AQ31,'$ LEGO'!A:E,5,0),0)</f>
        <v>0</v>
      </c>
      <c r="X31" s="1165"/>
      <c r="Y31" s="1166"/>
      <c r="Z31" s="1167"/>
      <c r="AA31" s="1168"/>
      <c r="AB31" s="1169"/>
      <c r="AC31" s="967" t="str">
        <f>IFERROR(VLOOKUP((D31),'$ LEGO'!A:D,4,0),"")</f>
        <v/>
      </c>
      <c r="AD31" s="968"/>
      <c r="AE31" s="1171">
        <f>IFERROR(+'BT3'!AK34*VLOOKUP(AP31,'$ LEGO'!$F$199:$G$1227,2,0),'BT3'!AK34)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+'BT3'!AS42</f>
        <v>0</v>
      </c>
      <c r="AX31" s="176">
        <f>+'BT3'!AM34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+'BT3'!V33</f>
        <v>0</v>
      </c>
      <c r="E32" s="1160"/>
      <c r="F32" s="1161"/>
      <c r="G32" s="1170">
        <f>+'BT3'!X33</f>
        <v>0</v>
      </c>
      <c r="H32" s="1160"/>
      <c r="I32" s="1160"/>
      <c r="J32" s="1160"/>
      <c r="K32" s="1160"/>
      <c r="L32" s="1160"/>
      <c r="M32" s="1160"/>
      <c r="N32" s="1160"/>
      <c r="O32" s="1160"/>
      <c r="P32" s="1160"/>
      <c r="Q32" s="1161"/>
      <c r="R32" s="968">
        <f>+'BT3'!AE33</f>
        <v>0</v>
      </c>
      <c r="S32" s="975"/>
      <c r="T32" s="975"/>
      <c r="U32" s="1162">
        <f>+'BT3'!AG33</f>
        <v>0</v>
      </c>
      <c r="V32" s="1163"/>
      <c r="W32" s="1164">
        <f>IFERROR(VLOOKUP(AP32&amp;AQ32,'$ LEGO'!A:E,5,0),0)</f>
        <v>0</v>
      </c>
      <c r="X32" s="1165"/>
      <c r="Y32" s="1166"/>
      <c r="Z32" s="1167"/>
      <c r="AA32" s="1168"/>
      <c r="AB32" s="1169"/>
      <c r="AC32" s="967" t="str">
        <f>IFERROR(VLOOKUP((D32),'$ LEGO'!A:D,4,0),"")</f>
        <v/>
      </c>
      <c r="AD32" s="968"/>
      <c r="AE32" s="1171">
        <f>IFERROR(+'BT3'!AK35*VLOOKUP(AP32,'$ LEGO'!$F$199:$G$1227,2,0),'BT3'!AK35)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+'BT3'!AS43</f>
        <v>0</v>
      </c>
      <c r="AX32" s="176">
        <f>+'BT3'!AM35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FC'!$BQ$2:$BQ$41='FC3'!$F$3)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+'FT3'!X79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+'FT3'!X85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+'BT3'!AD1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14" priority="2" operator="greaterThan">
      <formula>0</formula>
    </cfRule>
  </conditionalFormatting>
  <conditionalFormatting sqref="M96">
    <cfRule type="cellIs" dxfId="1213" priority="4" operator="greaterThan">
      <formula>-0.011</formula>
    </cfRule>
    <cfRule type="cellIs" dxfId="1212" priority="5" operator="between">
      <formula>-0.0299</formula>
      <formula>-0.001</formula>
    </cfRule>
    <cfRule type="cellIs" dxfId="1211" priority="6" operator="lessThan">
      <formula>-0.03</formula>
    </cfRule>
  </conditionalFormatting>
  <conditionalFormatting sqref="R13:T32">
    <cfRule type="containsText" dxfId="1210" priority="1" operator="containsText" text="SUBLIMADO">
      <formula>NOT(ISERROR(SEARCH("SUBLIMADO",R13)))</formula>
    </cfRule>
  </conditionalFormatting>
  <conditionalFormatting sqref="R33:T40">
    <cfRule type="containsText" dxfId="1209" priority="7" operator="containsText" text="ESTAMPADO">
      <formula>NOT(ISERROR(SEARCH("ESTAMPADO",R33)))</formula>
    </cfRule>
    <cfRule type="containsText" dxfId="1208" priority="8" operator="containsText" text="SUBLIMADO">
      <formula>NOT(ISERROR(SEARCH("SUBLIMADO",R33)))</formula>
    </cfRule>
  </conditionalFormatting>
  <conditionalFormatting sqref="AJ94">
    <cfRule type="cellIs" dxfId="120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F350998-3673-4558-A320-2011446261C4}">
          <x14:formula1>
            <xm:f>'LD FC'!$CG$2:$CG$34</xm:f>
          </x14:formula1>
          <xm:sqref>R86:W87</xm:sqref>
        </x14:dataValidation>
        <x14:dataValidation type="list" allowBlank="1" showInputMessage="1" showErrorMessage="1" xr:uid="{3FF2FF8D-8FBB-4CAF-85CE-9E6CE8EEF3B1}">
          <x14:formula1>
            <xm:f>'LD FC'!$CE$2:$CE$12</xm:f>
          </x14:formula1>
          <xm:sqref>M6:R6</xm:sqref>
        </x14:dataValidation>
        <x14:dataValidation type="list" allowBlank="1" showInputMessage="1" showErrorMessage="1" xr:uid="{F07CA8A6-E532-48BA-98B6-27BAB4E0FB7F}">
          <x14:formula1>
            <xm:f>'LD FC'!$AU$2:$AU$4</xm:f>
          </x14:formula1>
          <xm:sqref>P10:R10</xm:sqref>
        </x14:dataValidation>
        <x14:dataValidation type="list" allowBlank="1" showInputMessage="1" showErrorMessage="1" xr:uid="{A3C447D9-D51F-4DCA-B2F3-D6547A7D64B1}">
          <x14:formula1>
            <xm:f>'LD FC'!$BN$9:$BN$10</xm:f>
          </x14:formula1>
          <xm:sqref>G47:V47</xm:sqref>
        </x14:dataValidation>
        <x14:dataValidation type="list" allowBlank="1" showInputMessage="1" showErrorMessage="1" xr:uid="{B050A8ED-429F-440D-A462-FF2A4F55AE6A}">
          <x14:formula1>
            <xm:f>'LD FC'!$BV$2:$BV$5</xm:f>
          </x14:formula1>
          <xm:sqref>G41:L42</xm:sqref>
        </x14:dataValidation>
        <x14:dataValidation type="list" allowBlank="1" showInputMessage="1" showErrorMessage="1" xr:uid="{DF52F1F1-679D-467B-A1C4-D004D37E9EE0}">
          <x14:formula1>
            <xm:f>'LD FC'!$BZ$2:$BZ$4</xm:f>
          </x14:formula1>
          <xm:sqref>G48:P48</xm:sqref>
        </x14:dataValidation>
        <x14:dataValidation type="list" allowBlank="1" showInputMessage="1" showErrorMessage="1" xr:uid="{D7D8C135-5C83-48BB-A518-4B6B05AC30D3}">
          <x14:formula1>
            <xm:f>'LD FC'!$AE$2:$AE$6</xm:f>
          </x14:formula1>
          <xm:sqref>R102:S106 R123:S127 R109:S113 R116:S120 R130:S134 R137:S141 R151:S155 R144:S148</xm:sqref>
        </x14:dataValidation>
        <x14:dataValidation type="list" allowBlank="1" showInputMessage="1" showErrorMessage="1" xr:uid="{194E366C-6C37-446A-9B63-C7811C3C3628}">
          <x14:formula1>
            <xm:f>'LD FC'!$AC$2:$AC$4</xm:f>
          </x14:formula1>
          <xm:sqref>R72:W73</xm:sqref>
        </x14:dataValidation>
        <x14:dataValidation type="list" allowBlank="1" showInputMessage="1" showErrorMessage="1" xr:uid="{9AFB4C7E-7A2F-4EA9-A0B8-CC998EA21159}">
          <x14:formula1>
            <xm:f>'LD FC'!$AA$2:$AA$8</xm:f>
          </x14:formula1>
          <xm:sqref>F6:H6 R71:W71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C5A7-E611-421C-8D97-A2DA3C911DA6}">
  <sheetPr codeName="Hoja7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+'BT3'!D3&amp;" "&amp;'BT3'!H3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D50A0-3A82-4BA2-899D-E21A6F87C469}">
  <sheetPr codeName="Hoja11">
    <tabColor theme="6" tint="0.39997558519241921"/>
    <pageSetUpPr fitToPage="1"/>
  </sheetPr>
  <dimension ref="A1:DC62"/>
  <sheetViews>
    <sheetView showGridLines="0" topLeftCell="A24" zoomScale="96" zoomScaleNormal="96" zoomScaleSheetLayoutView="112" workbookViewId="0">
      <selection activeCell="F5" sqref="F5:O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06" priority="6" operator="containsText" text="SUBLIMADO">
      <formula>NOT(ISERROR(SEARCH("SUBLIMADO",K24)))</formula>
    </cfRule>
  </conditionalFormatting>
  <conditionalFormatting sqref="AE24:AF31">
    <cfRule type="containsText" dxfId="1205" priority="5" operator="containsText" text="SUBLIMADO">
      <formula>NOT(ISERROR(SEARCH("SUBLIMADO",AE24)))</formula>
    </cfRule>
  </conditionalFormatting>
  <conditionalFormatting sqref="K32:L32">
    <cfRule type="containsText" dxfId="1204" priority="4" operator="containsText" text="SUBLIMADO">
      <formula>NOT(ISERROR(SEARCH("SUBLIMADO",K32)))</formula>
    </cfRule>
  </conditionalFormatting>
  <conditionalFormatting sqref="AE32:AF32">
    <cfRule type="containsText" dxfId="1203" priority="3" operator="containsText" text="SUBLIMADO">
      <formula>NOT(ISERROR(SEARCH("SUBLIMADO",AE32)))</formula>
    </cfRule>
  </conditionalFormatting>
  <conditionalFormatting sqref="K33:L33">
    <cfRule type="containsText" dxfId="1202" priority="2" operator="containsText" text="SUBLIMADO">
      <formula>NOT(ISERROR(SEARCH("SUBLIMADO",K33)))</formula>
    </cfRule>
  </conditionalFormatting>
  <conditionalFormatting sqref="AE33:AF33">
    <cfRule type="containsText" dxfId="120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6B98E41-BC81-462C-A6D5-FC517AC5407C}"/>
    <dataValidation allowBlank="1" showInputMessage="1" showErrorMessage="1" promptTitle="Diligenciar" prompt="Escriba los números separados por coma (por ejemplo: 1,2,3...) según los que necesite." sqref="AS24:AS43" xr:uid="{B65508FA-1C75-4F46-B44C-9DDC0E665DD8}"/>
    <dataValidation type="list" allowBlank="1" showInputMessage="1" showErrorMessage="1" sqref="AQ5:AU5 BB5:BF5 BM5:BQ5 BX5:CB5 CI5:CM5 CT5:CX5" xr:uid="{C9A1324E-8CD7-47E2-9907-C13C8CE38971}">
      <formula1>INDIRECT($AW$6)</formula1>
    </dataValidation>
    <dataValidation type="list" allowBlank="1" showInputMessage="1" showErrorMessage="1" sqref="AQ4:AU4 BM4:BQ4 BB4:BF4 BX4:CB4 CI4:CM4 CT4:CX4" xr:uid="{C92B72B5-721C-4A66-8764-CEDB1722E112}">
      <formula1>INDIRECT(#REF!)</formula1>
    </dataValidation>
    <dataValidation type="list" allowBlank="1" showInputMessage="1" showErrorMessage="1" sqref="AQ9:AU9 BB9:BF9 BM9:BQ9 BX9:CB9 CI9:CM9 CT9:CX9" xr:uid="{2195C579-EE24-4FFB-A94F-C39B5D915BF1}">
      <formula1>INDIRECT($AW$8)</formula1>
    </dataValidation>
    <dataValidation type="list" allowBlank="1" showInputMessage="1" showErrorMessage="1" sqref="AQ8:AU8 BB8:BF8 BM8:BQ8 BX8:CB8 CI8:CM8 CT8:CX8" xr:uid="{BB164125-B189-4697-A786-98682E99A67C}">
      <formula1>INDIRECT($AW$7)</formula1>
    </dataValidation>
    <dataValidation type="list" allowBlank="1" showInputMessage="1" showErrorMessage="1" sqref="AQ7:AU7 BB7:BF7 BM7:BQ7 BX7:CB7 CI7:CM7 CT7:CX7" xr:uid="{A9B89A39-5A24-42B3-B373-4FC558AB3260}">
      <formula1>INDIRECT($AW$4)</formula1>
    </dataValidation>
    <dataValidation type="list" allowBlank="1" showInputMessage="1" showErrorMessage="1" sqref="AQ1:AU1 AQ6:AU6 BB1:BF1 BM1:BQ1 BB6:BF6 BM6:BQ6 BX1:CB1 BX6:CB6 CI1:CM1 CI6:CM6 CT1:CX1 CT6:CX6" xr:uid="{D39860F1-8381-4827-9D22-27B1289027C1}">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1C446531-8702-446B-8D9D-C5ABCACE51E1}">
          <x14:formula1>
            <xm:f>'LD FC'!$DN$2:$DN$29</xm:f>
          </x14:formula1>
          <xm:sqref>H3</xm:sqref>
        </x14:dataValidation>
        <x14:dataValidation type="list" allowBlank="1" showInputMessage="1" showErrorMessage="1" xr:uid="{D59D3491-BBD6-4885-BEE8-C70492C4D776}">
          <x14:formula1>
            <xm:f>'LD FC'!$AQ$2:$AQ$6</xm:f>
          </x14:formula1>
          <xm:sqref>AV9:AZ9 BG9:BK9 BR9:BV9 CC9:CG9 CN9:CR9 CY9:DC9</xm:sqref>
        </x14:dataValidation>
        <x14:dataValidation type="list" allowBlank="1" showInputMessage="1" showErrorMessage="1" xr:uid="{D8F08227-C6F6-4831-8D7F-2BD0B54CC853}">
          <x14:formula1>
            <xm:f>'LD FC'!$AO$2:$AO$7</xm:f>
          </x14:formula1>
          <xm:sqref>AV8:AZ8 BG8:BK8 BR8:BV8 CC8:CG8 CN8:CR8 CY8:DC8</xm:sqref>
        </x14:dataValidation>
        <x14:dataValidation type="list" allowBlank="1" showInputMessage="1" showErrorMessage="1" xr:uid="{865430A3-FC81-4BBE-AF6C-06A8B0DB2FFE}">
          <x14:formula1>
            <xm:f>'LD FC'!$AG$2:$AG$19</xm:f>
          </x14:formula1>
          <xm:sqref>AV7:AZ7 BG7:BK7 BR7:BV7 CC7:CG7 CN7:CR7 CY7:DC7</xm:sqref>
        </x14:dataValidation>
        <x14:dataValidation type="list" allowBlank="1" showInputMessage="1" showErrorMessage="1" xr:uid="{A3C2DD8C-FAF9-40C6-95E2-0EDC01DD0775}">
          <x14:formula1>
            <xm:f>'LD FC'!$AM$2:$AM$8</xm:f>
          </x14:formula1>
          <xm:sqref>AV5:AZ5 BG5:BK5 BR5:BV5 CC5:CG5 CN5:CR5 CY5:DC5</xm:sqref>
        </x14:dataValidation>
        <x14:dataValidation type="list" allowBlank="1" showInputMessage="1" showErrorMessage="1" xr:uid="{FB894819-3C3B-4CC8-8C09-A3799459508E}">
          <x14:formula1>
            <xm:f>'LD FC'!$AK$2:$AK$10</xm:f>
          </x14:formula1>
          <xm:sqref>AV4:AZ4 BG4:BK4 BR4:BV4 CC4:CG4 CN4:CR4 CY4:DC4</xm:sqref>
        </x14:dataValidation>
        <x14:dataValidation type="list" allowBlank="1" showInputMessage="1" showErrorMessage="1" xr:uid="{64AFC50D-3A35-4808-8357-9CF59E94BCA3}">
          <x14:formula1>
            <xm:f>'LD FC'!$AI$2:$AI$10</xm:f>
          </x14:formula1>
          <xm:sqref>AV3:AZ3 BG3:BK3 BR3:BV3 CC3:CG3 CN3:CR3 CY3:DC3</xm:sqref>
        </x14:dataValidation>
        <x14:dataValidation type="list" allowBlank="1" showInputMessage="1" showErrorMessage="1" xr:uid="{B27403E6-E6DA-4146-A7EE-22788A6C4458}">
          <x14:formula1>
            <xm:f>'LD FC'!$AG$2:$AG$20</xm:f>
          </x14:formula1>
          <xm:sqref>AV2:AZ2 BG2:BK2 BR2:BV2 CC2:CG2 CN2:CR2 CY2:DC2</xm:sqref>
        </x14:dataValidation>
        <x14:dataValidation type="list" allowBlank="1" showInputMessage="1" showErrorMessage="1" xr:uid="{AE704C26-2E62-4DBD-BE48-9F3BBFD1EE75}">
          <x14:formula1>
            <xm:f>'LD FC'!$AC$2:$AC$4</xm:f>
          </x14:formula1>
          <xm:sqref>K24:L33 AE24:AF33</xm:sqref>
        </x14:dataValidation>
        <x14:dataValidation type="list" allowBlank="1" showInputMessage="1" showErrorMessage="1" xr:uid="{A3562155-CD32-435E-8C8B-8713246307BE}">
          <x14:formula1>
            <xm:f>'LD FC'!$W$2:$W$9</xm:f>
          </x14:formula1>
          <xm:sqref>N4:P4 S4:U4</xm:sqref>
        </x14:dataValidation>
        <x14:dataValidation type="list" allowBlank="1" showInputMessage="1" showErrorMessage="1" xr:uid="{2B8CCA90-E9FC-4C42-A2F6-7DC5DF5080AD}">
          <x14:formula1>
            <xm:f>'LD FC'!$AA$2:$AA$7</xm:f>
          </x14:formula1>
          <xm:sqref>AM7:AO7 AH7:AJ7 AC7:AE7</xm:sqref>
        </x14:dataValidation>
        <x14:dataValidation type="list" allowBlank="1" showInputMessage="1" showErrorMessage="1" xr:uid="{F431166F-FF56-480C-AFA2-762849769264}">
          <x14:formula1>
            <xm:f>'LD FC'!$A$2:$A$169</xm:f>
          </x14:formula1>
          <xm:sqref>AM4:AO4 AH4:AJ4 AC4:AE4</xm:sqref>
        </x14:dataValidation>
        <x14:dataValidation type="list" allowBlank="1" showInputMessage="1" showErrorMessage="1" xr:uid="{E41959B6-4404-4593-BE81-985603F54B69}">
          <x14:formula1>
            <xm:f>'LD FC'!$Y$2:$Y$9</xm:f>
          </x14:formula1>
          <xm:sqref>M24:N33 AG24:AH33</xm:sqref>
        </x14:dataValidation>
        <x14:dataValidation type="list" allowBlank="1" showInputMessage="1" showErrorMessage="1" xr:uid="{CCEFFD36-804B-47C9-9071-B2828777F67C}">
          <x14:formula1>
            <xm:f>'LD FC'!$U$2:$U$10</xm:f>
          </x14:formula1>
          <xm:sqref>AM5:AO5 AH5:AJ5 AC5:AE5</xm:sqref>
        </x14:dataValidation>
        <x14:dataValidation type="list" allowBlank="1" showInputMessage="1" showErrorMessage="1" xr:uid="{F8CE6479-014C-43E4-8D8D-93163C49B5A5}">
          <x14:formula1>
            <xm:f>'LD FC'!$C$2:$C$7</xm:f>
          </x14:formula1>
          <xm:sqref>D4:E4</xm:sqref>
        </x14:dataValidation>
        <x14:dataValidation type="list" allowBlank="1" showInputMessage="1" showErrorMessage="1" xr:uid="{7B23AF23-3C11-45E8-AC0C-400B28569BBE}">
          <x14:formula1>
            <xm:f>'LD FC'!$G$2:$G$24</xm:f>
          </x14:formula1>
          <xm:sqref>X2:Z2</xm:sqref>
        </x14:dataValidation>
        <x14:dataValidation type="list" allowBlank="1" showInputMessage="1" showErrorMessage="1" xr:uid="{F6B3CE7F-30E1-44A0-AEC9-8812B911AC39}">
          <x14:formula1>
            <xm:f>'LD FC'!$I$2:$I$15</xm:f>
          </x14:formula1>
          <xm:sqref>S2:U2</xm:sqref>
        </x14:dataValidation>
        <x14:dataValidation type="list" allowBlank="1" showInputMessage="1" showErrorMessage="1" xr:uid="{A90959CF-7E1F-41B9-B3A2-08AC895FDCB5}">
          <x14:formula1>
            <xm:f>'LD FC'!$E$2:$E$48</xm:f>
          </x14:formula1>
          <xm:sqref>K2:N2</xm:sqref>
        </x14:dataValidation>
        <x14:dataValidation type="list" allowBlank="1" showInputMessage="1" showErrorMessage="1" xr:uid="{29C9FFBE-8733-4D19-AC3D-7711F64D48BA}">
          <x14:formula1>
            <xm:f>'LD FC'!$K$2:$K$20</xm:f>
          </x14:formula1>
          <xm:sqref>AI1:AJ1</xm:sqref>
        </x14:dataValidation>
        <x14:dataValidation type="list" allowBlank="1" showInputMessage="1" showErrorMessage="1" xr:uid="{F8F2893D-3CC1-4E50-9F01-266714D56B00}">
          <x14:formula1>
            <xm:f>'LD FC'!$S$2:$S$10</xm:f>
          </x14:formula1>
          <xm:sqref>S1:V1</xm:sqref>
        </x14:dataValidation>
        <x14:dataValidation type="list" allowBlank="1" showInputMessage="1" showErrorMessage="1" xr:uid="{E6F9922F-310D-4B24-9013-F8DC446B8441}">
          <x14:formula1>
            <xm:f>'LD FC'!$Q$2:$Q$11</xm:f>
          </x14:formula1>
          <xm:sqref>W1:Z1</xm:sqref>
        </x14:dataValidation>
        <x14:dataValidation type="list" allowBlank="1" showInputMessage="1" showErrorMessage="1" xr:uid="{DF8ECEB4-2300-4025-BC32-7461EAFAE0B0}">
          <x14:formula1>
            <xm:f>'LD FC'!$O$2:$O$10</xm:f>
          </x14:formula1>
          <xm:sqref>L1</xm:sqref>
        </x14:dataValidation>
        <x14:dataValidation type="list" allowBlank="1" showInputMessage="1" showErrorMessage="1" xr:uid="{6989797C-8014-4512-AF3A-18EF21449824}">
          <x14:formula1>
            <xm:f>'LD FC'!$A$2:$A$500</xm:f>
          </x14:formula1>
          <xm:sqref>D3</xm:sqref>
        </x14:dataValidation>
        <x14:dataValidation type="list" allowBlank="1" showInputMessage="1" showErrorMessage="1" xr:uid="{15240061-6FEC-4E87-999F-3149469B0B9A}">
          <x14:formula1>
            <xm:f>'LD FC'!$EE$2:$EE$3</xm:f>
          </x14:formula1>
          <xm:sqref>AV14:AZ14</xm:sqref>
        </x14:dataValidation>
        <x14:dataValidation type="list" allowBlank="1" showInputMessage="1" showErrorMessage="1" xr:uid="{A438549E-88B8-4271-9DEB-F90F04E6AAB0}">
          <x14:formula1>
            <xm:f>'LD FC'!$EC$2:$EC$6</xm:f>
          </x14:formula1>
          <xm:sqref>AV12:AZ12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C85C-501D-4C71-9294-DEB919AB5E0A}">
  <sheetPr codeName="Hoja7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+'BT4'!AN1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+'BT4'!D3&amp;" "&amp;'BT4'!H3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+'BT4'!AD2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+'BT4'!AC5</f>
        <v>0</v>
      </c>
      <c r="D5" s="308">
        <f>+'BT4'!AH5</f>
        <v>0</v>
      </c>
      <c r="E5" s="306">
        <f>+'BT4'!AM5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+'BT4'!AI1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+'BT4'!K2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+'BT4'!B24</f>
        <v>0</v>
      </c>
      <c r="D10" s="502">
        <f>+'BT4'!D24</f>
        <v>0</v>
      </c>
      <c r="E10" s="497" t="s">
        <v>3286</v>
      </c>
      <c r="F10" s="342">
        <f>IFERROR(VLOOKUP(Tabla18619[[#This Row],[COD INT TELA LEGO]],'$ LEGO'!A:E,5,0),0)</f>
        <v>6300</v>
      </c>
      <c r="G10" s="497"/>
      <c r="H10" s="498"/>
      <c r="I10" s="499">
        <f>IFERROR(VLOOKUP((C10),'$ LEGO'!A:D,4,0),0)</f>
        <v>0</v>
      </c>
      <c r="J10" s="500">
        <f>IF(OR(O10="DANNA ",O10="CAMILA "),'BT4'!Q24*1.07,IF(E10="Verona Cla",'BT4'!Q24*1.06,IF(E10="Verona Osc",'BT4'!Q24*1.08,IF(O10="KIOTO ",'BT4'!Q24*1.1,IF(OR(O10="ANDRES ",O10="GAVIOTA ",O10="COMANECCI ",O10="IGOR "),'BT4'!Q24*1.03,IF(LEFT(C10,3)="650",'BT4'!Q24*1.04,IF(LEFT(C10,3)="651",'BT4'!Q24*1.04,IF('BT4'!K24="NUEVO",'BT4'!Q24*1.04,'BT4'!Q24))))))))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+'BT4'!B25</f>
        <v>0</v>
      </c>
      <c r="D11" s="337">
        <f>+'BT4'!D25</f>
        <v>0</v>
      </c>
      <c r="E11" s="320"/>
      <c r="F11" s="321">
        <f>IFERROR(VLOOKUP(Tabla18619[[#This Row],[COD INT TELA LEGO]],'$ LEGO'!A:E,5,0),0)</f>
        <v>0</v>
      </c>
      <c r="G11" s="334"/>
      <c r="H11" s="322"/>
      <c r="I11" s="323">
        <f>IFERROR(VLOOKUP((C11),'$ LEGO'!A:D,4,0),0)</f>
        <v>0</v>
      </c>
      <c r="J11" s="324">
        <f>IF(OR(O11="DANNA ",O11="CAMILA "),'BT4'!Q25*1.07,IF(E11="Verona Cla",'BT4'!Q25*1.06,IF(E11="Verona Osc",'BT4'!Q25*1.08,IF(O11="KIOTO ",'BT4'!Q25*1.1,IF(OR(O11="ANDRES ",O11="GAVIOTA ",O11="COMANECCI ",O11="IGOR "),'BT4'!Q25*1.03,IF(LEFT(C11,3)="650",'BT4'!Q25*1.04,IF(LEFT(C11,3)="651",'BT4'!Q25*1.04,IF('BT4'!K25="NUEVO",'BT4'!Q25*1.04,'BT4'!Q25))))))))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+'BT4'!B26</f>
        <v>0</v>
      </c>
      <c r="D12" s="337">
        <f>+'BT4'!D26</f>
        <v>0</v>
      </c>
      <c r="E12" s="320"/>
      <c r="F12" s="321">
        <f>IFERROR(VLOOKUP(Tabla18619[[#This Row],[COD INT TELA LEGO]],'$ LEGO'!A:E,5,0),0)</f>
        <v>0</v>
      </c>
      <c r="G12" s="334"/>
      <c r="H12" s="322"/>
      <c r="I12" s="323">
        <f>IFERROR(VLOOKUP((C12),'$ LEGO'!A:D,4,0),0)</f>
        <v>0</v>
      </c>
      <c r="J12" s="324">
        <f>IF(OR(O12="DANNA ",O12="CAMILA "),'BT4'!Q26*1.07,IF(E12="Verona Cla",'BT4'!Q26*1.06,IF(E12="Verona Osc",'BT4'!Q26*1.08,IF(O12="KIOTO ",'BT4'!Q26*1.1,IF(OR(O12="ANDRES ",O12="GAVIOTA ",O12="COMANECCI ",O12="IGOR "),'BT4'!Q26*1.03,IF(LEFT(C12,3)="650",'BT4'!Q26*1.04,IF(LEFT(C12,3)="651",'BT4'!Q26*1.04,IF('BT4'!K26="NUEVO",'BT4'!Q26*1.04,'BT4'!Q26))))))))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+'BT4'!B27</f>
        <v>0</v>
      </c>
      <c r="D13" s="337">
        <f>+'BT4'!D27</f>
        <v>0</v>
      </c>
      <c r="E13" s="320"/>
      <c r="F13" s="321">
        <f>IFERROR(VLOOKUP(Tabla18619[[#This Row],[COD INT TELA LEGO]],'$ LEGO'!A:E,5,0),0)</f>
        <v>0</v>
      </c>
      <c r="G13" s="334"/>
      <c r="H13" s="322"/>
      <c r="I13" s="323">
        <f>IFERROR(VLOOKUP((C13),'$ LEGO'!A:D,4,0),0)</f>
        <v>0</v>
      </c>
      <c r="J13" s="324">
        <f>IF(OR(O13="DANNA ",O13="CAMILA "),'BT4'!Q27*1.07,IF(E13="Verona Cla",'BT4'!Q27*1.06,IF(E13="Verona Osc",'BT4'!Q27*1.08,IF(O13="KIOTO ",'BT4'!Q27*1.1,IF(OR(O13="ANDRES ",O13="GAVIOTA ",O13="COMANECCI ",O13="IGOR "),'BT4'!Q27*1.03,IF(LEFT(C13,3)="650",'BT4'!Q27*1.04,IF(LEFT(C13,3)="651",'BT4'!Q27*1.04,IF('BT4'!K27="NUEVO",'BT4'!Q27*1.04,'BT4'!Q27))))))))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+'BT4'!B28</f>
        <v>0</v>
      </c>
      <c r="D14" s="337">
        <f>+'BT4'!D28</f>
        <v>0</v>
      </c>
      <c r="E14" s="320"/>
      <c r="F14" s="321">
        <f>IFERROR(VLOOKUP(Tabla18619[[#This Row],[COD INT TELA LEGO]],'$ LEGO'!A:E,5,0),0)</f>
        <v>0</v>
      </c>
      <c r="G14" s="334"/>
      <c r="H14" s="322"/>
      <c r="I14" s="323">
        <f>IFERROR(VLOOKUP((C14),'$ LEGO'!A:D,4,0),0)</f>
        <v>0</v>
      </c>
      <c r="J14" s="324">
        <f>IF(OR(O14="DANNA ",O14="CAMILA "),'BT4'!Q28*1.07,IF(E14="Verona Cla",'BT4'!Q28*1.06,IF(E14="Verona Osc",'BT4'!Q28*1.08,IF(O14="KIOTO ",'BT4'!Q28*1.1,IF(OR(O14="ANDRES ",O14="GAVIOTA ",O14="COMANECCI ",O14="IGOR "),'BT4'!Q28*1.03,IF(LEFT(C14,3)="650",'BT4'!Q28*1.04,IF(LEFT(C14,3)="651",'BT4'!Q28*1.04,IF('BT4'!K28="NUEVO",'BT4'!Q28*1.04,'BT4'!Q28))))))))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+'BT4'!B29</f>
        <v>0</v>
      </c>
      <c r="D15" s="337">
        <f>+'BT4'!D29</f>
        <v>0</v>
      </c>
      <c r="E15" s="320"/>
      <c r="F15" s="321">
        <f>IFERROR(VLOOKUP(Tabla18619[[#This Row],[COD INT TELA LEGO]],'$ LEGO'!A:E,5,0),0)</f>
        <v>0</v>
      </c>
      <c r="G15" s="334"/>
      <c r="H15" s="322"/>
      <c r="I15" s="323">
        <f>IFERROR(VLOOKUP((C15),'$ LEGO'!A:D,4,0),0)</f>
        <v>0</v>
      </c>
      <c r="J15" s="324">
        <f>IF(OR(O15="DANNA ",O15="CAMILA "),'BT4'!Q29*1.07,IF(E15="Verona Cla",'BT4'!Q29*1.06,IF(E15="Verona Osc",'BT4'!Q29*1.08,IF(O15="KIOTO ",'BT4'!Q29*1.1,IF(OR(O15="ANDRES ",O15="GAVIOTA ",O15="COMANECCI ",O15="IGOR "),'BT4'!Q29*1.03,IF(LEFT(C15,3)="650",'BT4'!Q29*1.04,IF(LEFT(C15,3)="651",'BT4'!Q29*1.04,IF('BT4'!K29="NUEVO",'BT4'!Q29*1.04,'BT4'!Q29))))))))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+'BT4'!B30</f>
        <v>0</v>
      </c>
      <c r="D16" s="337">
        <f>+'BT4'!D30</f>
        <v>0</v>
      </c>
      <c r="E16" s="320"/>
      <c r="F16" s="321">
        <f>IFERROR(VLOOKUP(Tabla18619[[#This Row],[COD INT TELA LEGO]],'$ LEGO'!A:E,5,0),0)</f>
        <v>0</v>
      </c>
      <c r="G16" s="334"/>
      <c r="H16" s="322"/>
      <c r="I16" s="323">
        <f>IFERROR(VLOOKUP((C16),'$ LEGO'!A:D,4,0),0)</f>
        <v>0</v>
      </c>
      <c r="J16" s="324">
        <f>IF(OR(O16="DANNA ",O16="CAMILA "),'BT4'!Q30*1.07,IF(E16="Verona Cla",'BT4'!Q30*1.06,IF(E16="Verona Osc",'BT4'!Q30*1.08,IF(O16="KIOTO ",'BT4'!Q30*1.1,IF(OR(O16="ANDRES ",O16="GAVIOTA ",O16="COMANECCI ",O16="IGOR "),'BT4'!Q30*1.03,IF(LEFT(C16,3)="650",'BT4'!Q30*1.04,IF(LEFT(C16,3)="651",'BT4'!Q30*1.04,IF('BT4'!K30="NUEVO",'BT4'!Q30*1.04,'BT4'!Q30))))))))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+'BT4'!B31</f>
        <v>0</v>
      </c>
      <c r="D17" s="337">
        <f>+'BT4'!D31</f>
        <v>0</v>
      </c>
      <c r="E17" s="320"/>
      <c r="F17" s="321">
        <f>IFERROR(VLOOKUP(Tabla18619[[#This Row],[COD INT TELA LEGO]],'$ LEGO'!A:E,5,0),0)</f>
        <v>0</v>
      </c>
      <c r="G17" s="334"/>
      <c r="H17" s="322"/>
      <c r="I17" s="323">
        <f>IFERROR(VLOOKUP((C17),'$ LEGO'!A:D,4,0),0)</f>
        <v>0</v>
      </c>
      <c r="J17" s="324">
        <f>IF(OR(O17="DANNA ",O17="CAMILA "),'BT4'!Q31*1.07,IF(E17="Verona Cla",'BT4'!Q31*1.06,IF(E17="Verona Osc",'BT4'!Q31*1.08,IF(O17="KIOTO ",'BT4'!Q31*1.1,IF(OR(O17="ANDRES ",O17="GAVIOTA ",O17="COMANECCI ",O17="IGOR "),'BT4'!Q31*1.03,IF(LEFT(C17,3)="650",'BT4'!Q31*1.04,IF(LEFT(C17,3)="651",'BT4'!Q31*1.04,IF('BT4'!K31="NUEVO",'BT4'!Q31*1.04,'BT4'!Q31))))))))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+'BT4'!B32</f>
        <v>0</v>
      </c>
      <c r="D18" s="337">
        <f>+'BT4'!D32</f>
        <v>0</v>
      </c>
      <c r="E18" s="320"/>
      <c r="F18" s="321">
        <f>IFERROR(VLOOKUP(Tabla18619[[#This Row],[COD INT TELA LEGO]],'$ LEGO'!A:E,5,0),0)</f>
        <v>0</v>
      </c>
      <c r="G18" s="334"/>
      <c r="H18" s="322"/>
      <c r="I18" s="323">
        <f>IFERROR(VLOOKUP((C18),'$ LEGO'!A:D,4,0),0)</f>
        <v>0</v>
      </c>
      <c r="J18" s="324">
        <f>IF(OR(O18="DANNA ",O18="CAMILA "),'BT4'!Q32*1.07,IF(E18="Verona Cla",'BT4'!Q32*1.06,IF(E18="Verona Osc",'BT4'!Q32*1.08,IF(O18="KIOTO ",'BT4'!Q32*1.1,IF(OR(O18="ANDRES ",O18="GAVIOTA ",O18="COMANECCI ",O18="IGOR "),'BT4'!Q32*1.03,IF(LEFT(C18,3)="650",'BT4'!Q32*1.04,IF(LEFT(C18,3)="651",'BT4'!Q32*1.04,IF('BT4'!K32="NUEVO",'BT4'!Q32*1.04,'BT4'!Q32))))))))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+'BT4'!B33</f>
        <v>0</v>
      </c>
      <c r="D19" s="337">
        <f>+'BT4'!D33</f>
        <v>0</v>
      </c>
      <c r="E19" s="320"/>
      <c r="F19" s="321">
        <f>IFERROR(VLOOKUP(Tabla18619[[#This Row],[COD INT TELA LEGO]],'$ LEGO'!A:E,5,0),0)</f>
        <v>0</v>
      </c>
      <c r="G19" s="334"/>
      <c r="H19" s="322"/>
      <c r="I19" s="323">
        <f>IFERROR(VLOOKUP((C19),'$ LEGO'!A:D,4,0),0)</f>
        <v>0</v>
      </c>
      <c r="J19" s="324">
        <f>IF(OR(O19="DANNA ",O19="CAMILA "),'BT4'!Q33*1.07,IF(E19="Verona Cla",'BT4'!Q33*1.06,IF(E19="Verona Osc",'BT4'!Q33*1.08,IF(O19="KIOTO ",'BT4'!Q33*1.1,IF(OR(O19="ANDRES ",O19="GAVIOTA ",O19="COMANECCI ",O19="IGOR "),'BT4'!Q33*1.03,IF(LEFT(C19,3)="650",'BT4'!Q33*1.04,IF(LEFT(C19,3)="651",'BT4'!Q33*1.04,IF('BT4'!K33="NUEVO",'BT4'!Q33*1.04,'BT4'!Q33))))))))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+'BT4'!V24</f>
        <v>0</v>
      </c>
      <c r="D20" s="337">
        <f>+'BT4'!X24</f>
        <v>0</v>
      </c>
      <c r="E20" s="320"/>
      <c r="F20" s="321">
        <f>IFERROR(VLOOKUP(Tabla18619[[#This Row],[COD INT TELA LEGO]],'$ LEGO'!A:E,5,0),0)</f>
        <v>0</v>
      </c>
      <c r="G20" s="334"/>
      <c r="H20" s="322"/>
      <c r="I20" s="323">
        <f>IFERROR(VLOOKUP((C20),'$ LEGO'!A:D,4,0),0)</f>
        <v>0</v>
      </c>
      <c r="J20" s="324">
        <f>IF(OR(O20="DANNA ",O20="CAMILA "),'BT4'!Q34*1.07,IF(E20="Verona Cla",'BT4'!Q34*1.06,IF(E20="Verona Osc",'BT4'!Q34*1.08,IF(O20="KIOTO ",'BT4'!Q34*1.1,IF(OR(O20="ANDRES ",O20="GAVIOTA ",O20="COMANECCI ",O20="IGOR "),'BT4'!Q34*1.03,IF(LEFT(C20,3)="650",'BT4'!Q34*1.04,IF(LEFT(C20,3)="651",'BT4'!Q34*1.04,IF('BT4'!K34="NUEVO",'BT4'!Q34*1.04,'BT4'!Q34))))))))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+'BT4'!V25</f>
        <v>0</v>
      </c>
      <c r="D21" s="337">
        <f>+'BT4'!X25</f>
        <v>0</v>
      </c>
      <c r="E21" s="320"/>
      <c r="F21" s="321">
        <f>IFERROR(VLOOKUP(Tabla18619[[#This Row],[COD INT TELA LEGO]],'$ LEGO'!A:E,5,0),0)</f>
        <v>0</v>
      </c>
      <c r="G21" s="334"/>
      <c r="H21" s="322"/>
      <c r="I21" s="323">
        <f>IFERROR(VLOOKUP((C21),'$ LEGO'!A:D,4,0),0)</f>
        <v>0</v>
      </c>
      <c r="J21" s="324">
        <f>IF(OR(O21="DANNA ",O21="CAMILA "),'BT4'!Q35*1.07,IF(E21="Verona Cla",'BT4'!Q35*1.06,IF(E21="Verona Osc",'BT4'!Q35*1.08,IF(O21="KIOTO ",'BT4'!Q35*1.1,IF(OR(O21="ANDRES ",O21="GAVIOTA ",O21="COMANECCI ",O21="IGOR "),'BT4'!Q35*1.03,IF(LEFT(C21,3)="650",'BT4'!Q35*1.04,IF(LEFT(C21,3)="651",'BT4'!Q35*1.04,IF('BT4'!K35="NUEVO",'BT4'!Q35*1.04,'BT4'!Q35))))))))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+'BT4'!V26</f>
        <v>0</v>
      </c>
      <c r="D22" s="337">
        <f>+'BT4'!X26</f>
        <v>0</v>
      </c>
      <c r="E22" s="320"/>
      <c r="F22" s="321">
        <f>IFERROR(VLOOKUP(Tabla18619[[#This Row],[COD INT TELA LEGO]],'$ LEGO'!A:E,5,0),0)</f>
        <v>0</v>
      </c>
      <c r="G22" s="334"/>
      <c r="H22" s="322"/>
      <c r="I22" s="323">
        <f>IFERROR(VLOOKUP((C22),'$ LEGO'!A:D,4,0),0)</f>
        <v>0</v>
      </c>
      <c r="J22" s="324">
        <f>IF(OR(O22="DANNA ",O22="CAMILA "),'BT4'!Q36*1.07,IF(E22="Verona Cla",'BT4'!Q36*1.06,IF(E22="Verona Osc",'BT4'!Q36*1.08,IF(O22="KIOTO ",'BT4'!Q36*1.1,IF(OR(O22="ANDRES ",O22="GAVIOTA ",O22="COMANECCI ",O22="IGOR "),'BT4'!Q36*1.03,IF(LEFT(C22,3)="650",'BT4'!Q36*1.04,IF(LEFT(C22,3)="651",'BT4'!Q36*1.04,IF('BT4'!K36="NUEVO",'BT4'!Q36*1.04,'BT4'!Q36))))))))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+'BT4'!V27</f>
        <v>0</v>
      </c>
      <c r="D23" s="337">
        <f>+'BT4'!X27</f>
        <v>0</v>
      </c>
      <c r="E23" s="320"/>
      <c r="F23" s="321">
        <f>IFERROR(VLOOKUP(Tabla18619[[#This Row],[COD INT TELA LEGO]],'$ LEGO'!A:E,5,0),0)</f>
        <v>0</v>
      </c>
      <c r="G23" s="334"/>
      <c r="H23" s="322"/>
      <c r="I23" s="323">
        <f>IFERROR(VLOOKUP((C23),'$ LEGO'!A:D,4,0),0)</f>
        <v>0</v>
      </c>
      <c r="J23" s="324">
        <f>IF(OR(O23="DANNA ",O23="CAMILA "),'BT4'!Q37*1.07,IF(E23="Verona Cla",'BT4'!Q37*1.06,IF(E23="Verona Osc",'BT4'!Q37*1.08,IF(O23="KIOTO ",'BT4'!Q37*1.1,IF(OR(O23="ANDRES ",O23="GAVIOTA ",O23="COMANECCI ",O23="IGOR "),'BT4'!Q37*1.03,IF(LEFT(C23,3)="650",'BT4'!Q37*1.04,IF(LEFT(C23,3)="651",'BT4'!Q37*1.04,IF('BT4'!K37="NUEVO",'BT4'!Q37*1.04,'BT4'!Q37))))))))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+'BT4'!V28</f>
        <v>0</v>
      </c>
      <c r="D24" s="337">
        <f>+'BT4'!X28</f>
        <v>0</v>
      </c>
      <c r="E24" s="320"/>
      <c r="F24" s="321">
        <f>IFERROR(VLOOKUP(Tabla18619[[#This Row],[COD INT TELA LEGO]],'$ LEGO'!A:E,5,0),0)</f>
        <v>0</v>
      </c>
      <c r="G24" s="334"/>
      <c r="H24" s="322"/>
      <c r="I24" s="323">
        <f>IFERROR(VLOOKUP((C24),'$ LEGO'!A:D,4,0),0)</f>
        <v>0</v>
      </c>
      <c r="J24" s="324">
        <f>IF(OR(O24="DANNA ",O24="CAMILA "),'BT4'!Q38*1.07,IF(E24="Verona Cla",'BT4'!Q38*1.06,IF(E24="Verona Osc",'BT4'!Q38*1.08,IF(O24="KIOTO ",'BT4'!Q38*1.1,IF(OR(O24="ANDRES ",O24="GAVIOTA ",O24="COMANECCI ",O24="IGOR "),'BT4'!Q38*1.03,IF(LEFT(C24,3)="650",'BT4'!Q38*1.04,IF(LEFT(C24,3)="651",'BT4'!Q38*1.04,IF('BT4'!K38="NUEVO",'BT4'!Q38*1.04,'BT4'!Q38))))))))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+'BT4'!V29</f>
        <v>0</v>
      </c>
      <c r="D25" s="337">
        <f>+'BT4'!X29</f>
        <v>0</v>
      </c>
      <c r="E25" s="320"/>
      <c r="F25" s="321">
        <f>IFERROR(VLOOKUP(Tabla18619[[#This Row],[COD INT TELA LEGO]],'$ LEGO'!A:E,5,0),0)</f>
        <v>0</v>
      </c>
      <c r="G25" s="334"/>
      <c r="H25" s="322"/>
      <c r="I25" s="323">
        <f>IFERROR(VLOOKUP((C25),'$ LEGO'!A:D,4,0),0)</f>
        <v>0</v>
      </c>
      <c r="J25" s="324">
        <f>IF(OR(O25="DANNA ",O25="CAMILA "),'BT4'!Q39*1.07,IF(E25="Verona Cla",'BT4'!Q39*1.06,IF(E25="Verona Osc",'BT4'!Q39*1.08,IF(O25="KIOTO ",'BT4'!Q39*1.1,IF(OR(O25="ANDRES ",O25="GAVIOTA ",O25="COMANECCI ",O25="IGOR "),'BT4'!Q39*1.03,IF(LEFT(C25,3)="650",'BT4'!Q39*1.04,IF(LEFT(C25,3)="651",'BT4'!Q39*1.04,IF('BT4'!K39="NUEVO",'BT4'!Q39*1.04,'BT4'!Q39))))))))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+'BT4'!V30</f>
        <v>0</v>
      </c>
      <c r="D26" s="337">
        <f>+'BT4'!X30</f>
        <v>0</v>
      </c>
      <c r="E26" s="320"/>
      <c r="F26" s="321">
        <f>IFERROR(VLOOKUP(Tabla18619[[#This Row],[COD INT TELA LEGO]],'$ LEGO'!A:E,5,0),0)</f>
        <v>0</v>
      </c>
      <c r="G26" s="334"/>
      <c r="H26" s="322"/>
      <c r="I26" s="323">
        <f>IFERROR(VLOOKUP((C26),'$ LEGO'!A:D,4,0),0)</f>
        <v>0</v>
      </c>
      <c r="J26" s="324">
        <f>IF(OR(O26="DANNA ",O26="CAMILA "),'BT4'!Q40*1.07,IF(E26="Verona Cla",'BT4'!Q40*1.06,IF(E26="Verona Osc",'BT4'!Q40*1.08,IF(O26="KIOTO ",'BT4'!Q40*1.1,IF(OR(O26="ANDRES ",O26="GAVIOTA ",O26="COMANECCI ",O26="IGOR "),'BT4'!Q40*1.03,IF(LEFT(C26,3)="650",'BT4'!Q40*1.04,IF(LEFT(C26,3)="651",'BT4'!Q40*1.04,IF('BT4'!K40="NUEVO",'BT4'!Q40*1.04,'BT4'!Q40))))))))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+'BT4'!V31</f>
        <v>0</v>
      </c>
      <c r="D27" s="337">
        <f>+'BT4'!X31</f>
        <v>0</v>
      </c>
      <c r="E27" s="320"/>
      <c r="F27" s="321">
        <f>IFERROR(VLOOKUP(Tabla18619[[#This Row],[COD INT TELA LEGO]],'$ LEGO'!A:E,5,0),0)</f>
        <v>0</v>
      </c>
      <c r="G27" s="334"/>
      <c r="H27" s="322"/>
      <c r="I27" s="323">
        <f>IFERROR(VLOOKUP((C27),'$ LEGO'!A:D,4,0),0)</f>
        <v>0</v>
      </c>
      <c r="J27" s="324">
        <f>IF(OR(O27="DANNA ",O27="CAMILA "),'BT4'!Q41*1.07,IF(E27="Verona Cla",'BT4'!Q41*1.06,IF(E27="Verona Osc",'BT4'!Q41*1.08,IF(O27="KIOTO ",'BT4'!Q41*1.1,IF(OR(O27="ANDRES ",O27="GAVIOTA ",O27="COMANECCI ",O27="IGOR "),'BT4'!Q41*1.03,IF(LEFT(C27,3)="650",'BT4'!Q41*1.04,IF(LEFT(C27,3)="651",'BT4'!Q41*1.04,IF('BT4'!K41="NUEVO",'BT4'!Q41*1.04,'BT4'!Q41))))))))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+'BT4'!V32</f>
        <v>0</v>
      </c>
      <c r="D28" s="337">
        <f>+'BT4'!X32</f>
        <v>0</v>
      </c>
      <c r="E28" s="320"/>
      <c r="F28" s="321">
        <f>IFERROR(VLOOKUP(Tabla18619[[#This Row],[COD INT TELA LEGO]],'$ LEGO'!A:E,5,0),0)</f>
        <v>0</v>
      </c>
      <c r="G28" s="334"/>
      <c r="H28" s="322"/>
      <c r="I28" s="323">
        <f>IFERROR(VLOOKUP((C28),'$ LEGO'!A:D,4,0),0)</f>
        <v>0</v>
      </c>
      <c r="J28" s="324">
        <f>IF(OR(O28="DANNA ",O28="CAMILA "),'BT4'!Q42*1.07,IF(E28="Verona Cla",'BT4'!Q42*1.06,IF(E28="Verona Osc",'BT4'!Q42*1.08,IF(O28="KIOTO ",'BT4'!Q42*1.1,IF(OR(O28="ANDRES ",O28="GAVIOTA ",O28="COMANECCI ",O28="IGOR "),'BT4'!Q42*1.03,IF(LEFT(C28,3)="650",'BT4'!Q42*1.04,IF(LEFT(C28,3)="651",'BT4'!Q42*1.04,IF('BT4'!K42="NUEVO",'BT4'!Q42*1.04,'BT4'!Q42))))))))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+'BT4'!V33</f>
        <v>0</v>
      </c>
      <c r="D29" s="483">
        <f>+'BT4'!X33</f>
        <v>0</v>
      </c>
      <c r="E29" s="484"/>
      <c r="F29" s="485">
        <f>IFERROR(VLOOKUP(Tabla18619[[#This Row],[COD INT TELA LEGO]],'$ LEGO'!A:E,5,0),0)</f>
        <v>0</v>
      </c>
      <c r="G29" s="486"/>
      <c r="H29" s="487"/>
      <c r="I29" s="488">
        <f>IFERROR(VLOOKUP((C29),'$ LEGO'!A:D,4,0),0)</f>
        <v>0</v>
      </c>
      <c r="J29" s="489">
        <f>IF(OR(O29="DANNA ",O29="CAMILA "),'BT4'!Q43*1.07,IF(E29="Verona Cla",'BT4'!Q43*1.06,IF(E29="Verona Osc",'BT4'!Q43*1.08,IF(O29="KIOTO ",'BT4'!Q43*1.1,IF(OR(O29="ANDRES ",O29="GAVIOTA ",O29="COMANECCI ",O29="IGOR "),'BT4'!Q43*1.03,IF(LEFT(C29,3)="650",'BT4'!Q43*1.04,IF(LEFT(C29,3)="651",'BT4'!Q43*1.04,IF('BT4'!K43="NUEVO",'BT4'!Q43*1.04,'BT4'!Q43))))))))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+'FT4'!X79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+'FT4'!X80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+'FT4'!X81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+'FT4'!X83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+'FT4'!X83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+'FT4'!X84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+'BT4'!AD1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00" priority="4"/>
  </conditionalFormatting>
  <conditionalFormatting sqref="C94">
    <cfRule type="duplicateValues" dxfId="1199" priority="3"/>
  </conditionalFormatting>
  <conditionalFormatting sqref="D46:D79">
    <cfRule type="expression" dxfId="1198" priority="2">
      <formula>ISNUMBER(SEARCH("R",$D$2,1))</formula>
    </cfRule>
  </conditionalFormatting>
  <conditionalFormatting sqref="D83:D122">
    <cfRule type="expression" dxfId="119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94689617-D114-4DCE-AD99-DAF77A739C0C}">
          <x14:formula1>
            <xm:f>'LD FC'!$CG$2:$CG$27</xm:f>
          </x14:formula1>
          <xm:sqref>E138:F138</xm:sqref>
        </x14:dataValidation>
        <x14:dataValidation type="list" allowBlank="1" showInputMessage="1" showErrorMessage="1" xr:uid="{8972078E-D8F8-468E-90FA-FE67707CF5B2}">
          <x14:formula1>
            <xm:f>'LD FC'!$AS$2:$AS$11</xm:f>
          </x14:formula1>
          <xm:sqref>H10:H29</xm:sqref>
        </x14:dataValidation>
        <x14:dataValidation type="list" allowBlank="1" showInputMessage="1" showErrorMessage="1" xr:uid="{71E6E6A4-A6C4-4F75-BB7C-9254A388278E}">
          <x14:formula1>
            <xm:f>'$ LEGO'!$A$101:$A$189</xm:f>
          </x14:formula1>
          <xm:sqref>E10</xm:sqref>
        </x14:dataValidation>
        <x14:dataValidation type="list" allowBlank="1" showInputMessage="1" showErrorMessage="1" xr:uid="{99349A63-8C64-4C77-8853-5B10B421C096}">
          <x14:formula1>
            <xm:f>'LD FC'!$AA$2:$AA$8</xm:f>
          </x14:formula1>
          <xm:sqref>D8</xm:sqref>
        </x14:dataValidation>
        <x14:dataValidation type="list" allowBlank="1" showInputMessage="1" showErrorMessage="1" xr:uid="{0725F83A-28EF-48C8-9A64-A3BA88CB764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B59020A2-BC19-4074-84C4-8A75FFC96213}">
          <x14:formula1>
            <xm:f>'LD FC'!$AC$2:$AC$5</xm:f>
          </x14:formula1>
          <xm:sqref>E127 F127 E128 F128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6D103-C06B-48C0-8595-E8236D8D82E8}">
  <sheetPr codeName="Hoja12">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+'BT4'!AI1</f>
        <v>0</v>
      </c>
      <c r="AH2" s="1201"/>
      <c r="AI2" s="1006" t="s">
        <v>2466</v>
      </c>
      <c r="AJ2" s="1007"/>
      <c r="AK2" s="1191">
        <f>+'BT4'!AN1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+'BT4'!D4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'BT4'!W1</f>
        <v>0</v>
      </c>
      <c r="G4" s="1041"/>
      <c r="H4" s="1041"/>
      <c r="I4" s="1022" t="s">
        <v>1220</v>
      </c>
      <c r="J4" s="1022"/>
      <c r="K4" s="1022"/>
      <c r="L4" s="1023"/>
      <c r="M4" s="1041">
        <f>+'BT4'!X2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+'BT4'!S1</f>
        <v>0</v>
      </c>
      <c r="G5" s="1041"/>
      <c r="H5" s="1041"/>
      <c r="I5" s="1022" t="s">
        <v>2471</v>
      </c>
      <c r="J5" s="1022"/>
      <c r="K5" s="1022"/>
      <c r="L5" s="1023"/>
      <c r="M5" s="976"/>
      <c r="N5" s="968"/>
      <c r="O5" s="1010" t="s">
        <v>1254</v>
      </c>
      <c r="P5" s="1011"/>
      <c r="Q5" s="1011"/>
      <c r="R5" s="119">
        <f>+'BT4'!Y3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+'BT4'!AC5</f>
        <v>0</v>
      </c>
      <c r="G7" s="1202"/>
      <c r="H7" s="1202"/>
      <c r="I7" s="1008" t="s">
        <v>2474</v>
      </c>
      <c r="J7" s="1009"/>
      <c r="K7" s="1009"/>
      <c r="L7" s="1009"/>
      <c r="M7" s="976">
        <f>+'BT4'!AD2</f>
        <v>0</v>
      </c>
      <c r="N7" s="968"/>
      <c r="O7" s="1010" t="s">
        <v>2422</v>
      </c>
      <c r="P7" s="1011"/>
      <c r="Q7" s="1011"/>
      <c r="R7" s="112">
        <f>+'BT4'!AD3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+'BT4'!AH5</f>
        <v>0</v>
      </c>
      <c r="G8" s="1202"/>
      <c r="H8" s="1202"/>
      <c r="I8" s="1008" t="s">
        <v>2476</v>
      </c>
      <c r="J8" s="1009"/>
      <c r="K8" s="1009"/>
      <c r="L8" s="1009"/>
      <c r="M8" s="976">
        <f>+'BT4'!AI2</f>
        <v>0</v>
      </c>
      <c r="N8" s="968"/>
      <c r="O8" s="1010" t="s">
        <v>2422</v>
      </c>
      <c r="P8" s="1011"/>
      <c r="Q8" s="1011"/>
      <c r="R8" s="112">
        <f>+'BT4'!AI3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+'BT4'!AM5</f>
        <v>0</v>
      </c>
      <c r="G9" s="1204"/>
      <c r="H9" s="1204"/>
      <c r="I9" s="1008" t="s">
        <v>2478</v>
      </c>
      <c r="J9" s="1009"/>
      <c r="K9" s="1009"/>
      <c r="L9" s="1009"/>
      <c r="M9" s="976">
        <f>+'BT4'!AN2</f>
        <v>0</v>
      </c>
      <c r="N9" s="968"/>
      <c r="O9" s="1010" t="s">
        <v>2422</v>
      </c>
      <c r="P9" s="1011"/>
      <c r="Q9" s="1011"/>
      <c r="R9" s="112">
        <f>+'BT4'!AN3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+'BT4'!B24</f>
        <v>0</v>
      </c>
      <c r="E13" s="1160"/>
      <c r="F13" s="1161"/>
      <c r="G13" s="1170">
        <f>+'BT4'!D24</f>
        <v>0</v>
      </c>
      <c r="H13" s="1160"/>
      <c r="I13" s="1160"/>
      <c r="J13" s="1160"/>
      <c r="K13" s="1160"/>
      <c r="L13" s="1160"/>
      <c r="M13" s="1160"/>
      <c r="N13" s="1160"/>
      <c r="O13" s="1160"/>
      <c r="P13" s="1160"/>
      <c r="Q13" s="1161"/>
      <c r="R13" s="1177" t="s">
        <v>3470</v>
      </c>
      <c r="S13" s="975"/>
      <c r="T13" s="975"/>
      <c r="U13" s="1176" t="s">
        <v>3471</v>
      </c>
      <c r="V13" s="1163"/>
      <c r="W13" s="1164">
        <f>IFERROR(VLOOKUP(AP13&amp;AQ13,'$ LEGO'!A:E,5,0),0)</f>
        <v>0</v>
      </c>
      <c r="X13" s="1165"/>
      <c r="Y13" s="1166"/>
      <c r="Z13" s="1167"/>
      <c r="AA13" s="1168"/>
      <c r="AB13" s="1169"/>
      <c r="AC13" s="967" t="str">
        <f>IFERROR(VLOOKUP((D13),'$ LEGO'!A:D,4,0),"")</f>
        <v/>
      </c>
      <c r="AD13" s="968"/>
      <c r="AE13" s="1171">
        <f>IFERROR(+'BT4'!Q24*VLOOKUP(AP13,'$ LEGO'!$F$199:$G$1227,2,0),'BT4'!Q24)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+'BT4'!AS24</f>
        <v>0</v>
      </c>
      <c r="AX13" s="176">
        <f>+'BT4'!S24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+'BT4'!B25</f>
        <v>0</v>
      </c>
      <c r="E14" s="1160"/>
      <c r="F14" s="1161"/>
      <c r="G14" s="1170">
        <f>+'BT4'!D25</f>
        <v>0</v>
      </c>
      <c r="H14" s="1160"/>
      <c r="I14" s="1160"/>
      <c r="J14" s="1160"/>
      <c r="K14" s="1160"/>
      <c r="L14" s="1160"/>
      <c r="M14" s="1160"/>
      <c r="N14" s="1160"/>
      <c r="O14" s="1160"/>
      <c r="P14" s="1160"/>
      <c r="Q14" s="1161"/>
      <c r="R14" s="1177" t="s">
        <v>3472</v>
      </c>
      <c r="S14" s="975"/>
      <c r="T14" s="975"/>
      <c r="U14" s="1176" t="s">
        <v>3473</v>
      </c>
      <c r="V14" s="1163"/>
      <c r="W14" s="1164">
        <f>IFERROR(VLOOKUP(AP14&amp;AQ14,'$ LEGO'!A:E,5,0),0)</f>
        <v>0</v>
      </c>
      <c r="X14" s="1165"/>
      <c r="Y14" s="1166"/>
      <c r="Z14" s="1167"/>
      <c r="AA14" s="1168"/>
      <c r="AB14" s="1169"/>
      <c r="AC14" s="967" t="str">
        <f>IFERROR(VLOOKUP((D14),'$ LEGO'!A:D,4,0),"")</f>
        <v/>
      </c>
      <c r="AD14" s="968"/>
      <c r="AE14" s="1171">
        <f>IFERROR(+'BT4'!Q25*VLOOKUP(AP14,'$ LEGO'!$F$199:$G$1227,2,0),'BT4'!Q25)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+'BT4'!AS25</f>
        <v>0</v>
      </c>
      <c r="AX14" s="176">
        <f>+'BT4'!S25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+'BT4'!B26</f>
        <v>0</v>
      </c>
      <c r="E15" s="1160"/>
      <c r="F15" s="1161"/>
      <c r="G15" s="1170">
        <f>+'BT4'!D26</f>
        <v>0</v>
      </c>
      <c r="H15" s="1160"/>
      <c r="I15" s="1160"/>
      <c r="J15" s="1160"/>
      <c r="K15" s="1160"/>
      <c r="L15" s="1160"/>
      <c r="M15" s="1160"/>
      <c r="N15" s="1160"/>
      <c r="O15" s="1160"/>
      <c r="P15" s="1160"/>
      <c r="Q15" s="1161"/>
      <c r="R15" s="1177" t="s">
        <v>3474</v>
      </c>
      <c r="S15" s="975"/>
      <c r="T15" s="975"/>
      <c r="U15" s="1176" t="s">
        <v>3475</v>
      </c>
      <c r="V15" s="1163"/>
      <c r="W15" s="1164">
        <f>IFERROR(VLOOKUP(AP15&amp;AQ15,'$ LEGO'!A:E,5,0),0)</f>
        <v>0</v>
      </c>
      <c r="X15" s="1165"/>
      <c r="Y15" s="1166"/>
      <c r="Z15" s="1167"/>
      <c r="AA15" s="1168"/>
      <c r="AB15" s="1169"/>
      <c r="AC15" s="967" t="str">
        <f>IFERROR(VLOOKUP((D15),'$ LEGO'!A:D,4,0),"")</f>
        <v/>
      </c>
      <c r="AD15" s="968"/>
      <c r="AE15" s="1171">
        <f>IFERROR(+'BT4'!Q26*VLOOKUP(AP15,'$ LEGO'!$F$199:$G$1227,2,0),'BT4'!Q26)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+'BT4'!AS26</f>
        <v>0</v>
      </c>
      <c r="AX15" s="176">
        <f>+'BT4'!S26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+'BT4'!B27</f>
        <v>0</v>
      </c>
      <c r="E16" s="1160"/>
      <c r="F16" s="1161"/>
      <c r="G16" s="1170">
        <f>+'BT4'!D27</f>
        <v>0</v>
      </c>
      <c r="H16" s="1160"/>
      <c r="I16" s="1160"/>
      <c r="J16" s="1160"/>
      <c r="K16" s="1160"/>
      <c r="L16" s="1160"/>
      <c r="M16" s="1160"/>
      <c r="N16" s="1160"/>
      <c r="O16" s="1160"/>
      <c r="P16" s="1160"/>
      <c r="Q16" s="1161"/>
      <c r="R16" s="1177" t="s">
        <v>3476</v>
      </c>
      <c r="S16" s="975"/>
      <c r="T16" s="975"/>
      <c r="U16" s="1176" t="s">
        <v>3477</v>
      </c>
      <c r="V16" s="1163"/>
      <c r="W16" s="1164">
        <f>IFERROR(VLOOKUP(AP16&amp;AQ16,'$ LEGO'!A:E,5,0),0)</f>
        <v>0</v>
      </c>
      <c r="X16" s="1165"/>
      <c r="Y16" s="1166"/>
      <c r="Z16" s="1167"/>
      <c r="AA16" s="1168"/>
      <c r="AB16" s="1169"/>
      <c r="AC16" s="967" t="str">
        <f>IFERROR(VLOOKUP((D16),'$ LEGO'!A:D,4,0),"")</f>
        <v/>
      </c>
      <c r="AD16" s="968"/>
      <c r="AE16" s="1171">
        <f>IFERROR(+'BT4'!Q27*VLOOKUP(AP16,'$ LEGO'!$F$199:$G$1227,2,0),'BT4'!Q27)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+'BT4'!AS27</f>
        <v>0</v>
      </c>
      <c r="AX16" s="176">
        <f>+'BT4'!S27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+'BT4'!B28</f>
        <v>0</v>
      </c>
      <c r="E17" s="1160"/>
      <c r="F17" s="1161"/>
      <c r="G17" s="1170">
        <f>+'BT4'!D28</f>
        <v>0</v>
      </c>
      <c r="H17" s="1160"/>
      <c r="I17" s="1160"/>
      <c r="J17" s="1160"/>
      <c r="K17" s="1160"/>
      <c r="L17" s="1160"/>
      <c r="M17" s="1160"/>
      <c r="N17" s="1160"/>
      <c r="O17" s="1160"/>
      <c r="P17" s="1160"/>
      <c r="Q17" s="1161"/>
      <c r="R17" s="1177" t="s">
        <v>3478</v>
      </c>
      <c r="S17" s="975"/>
      <c r="T17" s="975"/>
      <c r="U17" s="1176" t="s">
        <v>3479</v>
      </c>
      <c r="V17" s="1163"/>
      <c r="W17" s="1164">
        <f>IFERROR(VLOOKUP(AP17&amp;AQ17,'$ LEGO'!A:E,5,0),0)</f>
        <v>0</v>
      </c>
      <c r="X17" s="1165"/>
      <c r="Y17" s="1166"/>
      <c r="Z17" s="1167"/>
      <c r="AA17" s="1168"/>
      <c r="AB17" s="1169"/>
      <c r="AC17" s="967" t="str">
        <f>IFERROR(VLOOKUP((D17),'$ LEGO'!A:D,4,0),"")</f>
        <v/>
      </c>
      <c r="AD17" s="968"/>
      <c r="AE17" s="1171">
        <f>IFERROR(+'BT4'!Q28*VLOOKUP(AP17,'$ LEGO'!$F$199:$G$1227,2,0),'BT4'!Q28)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+'BT4'!AS28</f>
        <v>0</v>
      </c>
      <c r="AX17" s="176">
        <f>+'BT4'!S28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+'BT4'!B29</f>
        <v>0</v>
      </c>
      <c r="E18" s="1160"/>
      <c r="F18" s="1161"/>
      <c r="G18" s="1170">
        <f>+'BT4'!D29</f>
        <v>0</v>
      </c>
      <c r="H18" s="1160"/>
      <c r="I18" s="1160"/>
      <c r="J18" s="1160"/>
      <c r="K18" s="1160"/>
      <c r="L18" s="1160"/>
      <c r="M18" s="1160"/>
      <c r="N18" s="1160"/>
      <c r="O18" s="1160"/>
      <c r="P18" s="1160"/>
      <c r="Q18" s="1161"/>
      <c r="R18" s="1177" t="s">
        <v>3480</v>
      </c>
      <c r="S18" s="975"/>
      <c r="T18" s="975"/>
      <c r="U18" s="1176" t="s">
        <v>3481</v>
      </c>
      <c r="V18" s="1163"/>
      <c r="W18" s="1164">
        <f>IFERROR(VLOOKUP(AP18&amp;AQ18,'$ LEGO'!A:E,5,0),0)</f>
        <v>0</v>
      </c>
      <c r="X18" s="1165"/>
      <c r="Y18" s="1166"/>
      <c r="Z18" s="1167"/>
      <c r="AA18" s="1168"/>
      <c r="AB18" s="1169"/>
      <c r="AC18" s="967" t="str">
        <f>IFERROR(VLOOKUP((D18),'$ LEGO'!A:D,4,0),"")</f>
        <v/>
      </c>
      <c r="AD18" s="968"/>
      <c r="AE18" s="1171">
        <f>IFERROR(+'BT4'!Q29*VLOOKUP(AP18,'$ LEGO'!$F$199:$G$1227,2,0),'BT4'!Q29)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+'BT4'!AS29</f>
        <v>0</v>
      </c>
      <c r="AX18" s="176">
        <f>+'BT4'!S29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+'BT4'!B30</f>
        <v>0</v>
      </c>
      <c r="E19" s="1160"/>
      <c r="F19" s="1161"/>
      <c r="G19" s="1170">
        <f>+'BT4'!D30</f>
        <v>0</v>
      </c>
      <c r="H19" s="1160"/>
      <c r="I19" s="1160"/>
      <c r="J19" s="1160"/>
      <c r="K19" s="1160"/>
      <c r="L19" s="1160"/>
      <c r="M19" s="1160"/>
      <c r="N19" s="1160"/>
      <c r="O19" s="1160"/>
      <c r="P19" s="1160"/>
      <c r="Q19" s="1161"/>
      <c r="R19" s="1177" t="s">
        <v>3482</v>
      </c>
      <c r="S19" s="975"/>
      <c r="T19" s="975"/>
      <c r="U19" s="1176" t="s">
        <v>3483</v>
      </c>
      <c r="V19" s="1163"/>
      <c r="W19" s="1164">
        <f>IFERROR(VLOOKUP(AP19&amp;AQ19,'$ LEGO'!A:E,5,0),0)</f>
        <v>0</v>
      </c>
      <c r="X19" s="1165"/>
      <c r="Y19" s="1166"/>
      <c r="Z19" s="1167"/>
      <c r="AA19" s="1168"/>
      <c r="AB19" s="1169"/>
      <c r="AC19" s="967" t="str">
        <f>IFERROR(VLOOKUP((D19),'$ LEGO'!A:D,4,0),"")</f>
        <v/>
      </c>
      <c r="AD19" s="968"/>
      <c r="AE19" s="1171">
        <f>IFERROR(+'BT4'!Q30*VLOOKUP(AP19,'$ LEGO'!$F$199:$G$1227,2,0),'BT4'!Q30)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+'BT4'!AS30</f>
        <v>0</v>
      </c>
      <c r="AX19" s="176">
        <f>+'BT4'!S30</f>
        <v>0</v>
      </c>
      <c r="AY19" s="1" t="s">
        <v>1217</v>
      </c>
      <c r="AZ19" s="46" t="s">
        <v>2501</v>
      </c>
      <c r="BA19" s="46">
        <f t="shared" si="2"/>
        <v>0</v>
      </c>
      <c r="BB19" s="47"/>
      <c r="BC19" s="120">
        <f t="shared" si="3"/>
        <v>0</v>
      </c>
    </row>
    <row r="20" spans="2:78" ht="15.75" thickBot="1">
      <c r="B20" s="66">
        <f t="shared" si="4"/>
        <v>0</v>
      </c>
      <c r="C20" s="214">
        <v>8</v>
      </c>
      <c r="D20" s="1159">
        <f>+'BT4'!B31</f>
        <v>0</v>
      </c>
      <c r="E20" s="1160"/>
      <c r="F20" s="1161"/>
      <c r="G20" s="1170">
        <f>+'BT4'!D31</f>
        <v>0</v>
      </c>
      <c r="H20" s="1160"/>
      <c r="I20" s="1160"/>
      <c r="J20" s="1160"/>
      <c r="K20" s="1160"/>
      <c r="L20" s="1160"/>
      <c r="M20" s="1160"/>
      <c r="N20" s="1160"/>
      <c r="O20" s="1160"/>
      <c r="P20" s="1160"/>
      <c r="Q20" s="1161"/>
      <c r="R20" s="1177" t="s">
        <v>3484</v>
      </c>
      <c r="S20" s="975"/>
      <c r="T20" s="975"/>
      <c r="U20" s="1176" t="s">
        <v>3485</v>
      </c>
      <c r="V20" s="1163"/>
      <c r="W20" s="1164">
        <f>IFERROR(VLOOKUP(AP20&amp;AQ20,'$ LEGO'!A:E,5,0),0)</f>
        <v>0</v>
      </c>
      <c r="X20" s="1165"/>
      <c r="Y20" s="1166"/>
      <c r="Z20" s="1167"/>
      <c r="AA20" s="1168"/>
      <c r="AB20" s="1169"/>
      <c r="AC20" s="967" t="str">
        <f>IFERROR(VLOOKUP((D20),'$ LEGO'!A:D,4,0),"")</f>
        <v/>
      </c>
      <c r="AD20" s="968"/>
      <c r="AE20" s="1171">
        <f>IFERROR(+'BT4'!Q31*VLOOKUP(AP20,'$ LEGO'!$F$199:$G$1227,2,0),'BT4'!Q31)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+'BT4'!AS31</f>
        <v>0</v>
      </c>
      <c r="AX20" s="176">
        <f>+'BT4'!S31</f>
        <v>0</v>
      </c>
      <c r="AY20" s="1" t="s">
        <v>1217</v>
      </c>
      <c r="AZ20" s="46" t="s">
        <v>2501</v>
      </c>
      <c r="BA20" s="46">
        <f t="shared" si="2"/>
        <v>0</v>
      </c>
      <c r="BB20" s="47"/>
      <c r="BC20" s="120">
        <f t="shared" si="3"/>
        <v>0</v>
      </c>
    </row>
    <row r="21" spans="2:78" ht="15.75" thickBot="1">
      <c r="B21" s="66">
        <f t="shared" si="4"/>
        <v>0</v>
      </c>
      <c r="C21" s="214">
        <v>9</v>
      </c>
      <c r="D21" s="1159">
        <f>+'BT4'!B32</f>
        <v>0</v>
      </c>
      <c r="E21" s="1160"/>
      <c r="F21" s="1161"/>
      <c r="G21" s="1170">
        <f>+'BT4'!D32</f>
        <v>0</v>
      </c>
      <c r="H21" s="1160"/>
      <c r="I21" s="1160"/>
      <c r="J21" s="1160"/>
      <c r="K21" s="1160"/>
      <c r="L21" s="1160"/>
      <c r="M21" s="1160"/>
      <c r="N21" s="1160"/>
      <c r="O21" s="1160"/>
      <c r="P21" s="1160"/>
      <c r="Q21" s="1161"/>
      <c r="R21" s="1177" t="s">
        <v>3486</v>
      </c>
      <c r="S21" s="975"/>
      <c r="T21" s="975"/>
      <c r="U21" s="1176" t="s">
        <v>3487</v>
      </c>
      <c r="V21" s="1163"/>
      <c r="W21" s="1164">
        <f>IFERROR(VLOOKUP(AP21&amp;AQ21,'$ LEGO'!A:E,5,0),0)</f>
        <v>0</v>
      </c>
      <c r="X21" s="1165"/>
      <c r="Y21" s="1166"/>
      <c r="Z21" s="1167"/>
      <c r="AA21" s="1168"/>
      <c r="AB21" s="1169"/>
      <c r="AC21" s="967" t="str">
        <f>IFERROR(VLOOKUP((D21),'$ LEGO'!A:D,4,0),"")</f>
        <v/>
      </c>
      <c r="AD21" s="968"/>
      <c r="AE21" s="1171">
        <f>IFERROR(+'BT4'!AK24*VLOOKUP(AP21,'$ LEGO'!$F$199:$G$1227,2,0),'BT4'!AK24)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+'BT4'!AS32</f>
        <v>0</v>
      </c>
      <c r="AX21" s="176">
        <f>+'BT4'!AM24</f>
        <v>0</v>
      </c>
      <c r="AY21" s="1" t="s">
        <v>1217</v>
      </c>
      <c r="AZ21" s="46" t="s">
        <v>2501</v>
      </c>
      <c r="BA21" s="46">
        <f t="shared" si="2"/>
        <v>0</v>
      </c>
      <c r="BB21" s="47"/>
      <c r="BC21" s="120">
        <f t="shared" si="3"/>
        <v>0</v>
      </c>
    </row>
    <row r="22" spans="2:78" ht="15.75" thickBot="1">
      <c r="B22" s="66">
        <f t="shared" si="4"/>
        <v>0</v>
      </c>
      <c r="C22" s="214">
        <v>10</v>
      </c>
      <c r="D22" s="1159">
        <f>+'BT4'!B33</f>
        <v>0</v>
      </c>
      <c r="E22" s="1160"/>
      <c r="F22" s="1161"/>
      <c r="G22" s="1170">
        <f>+'BT4'!D33</f>
        <v>0</v>
      </c>
      <c r="H22" s="1160"/>
      <c r="I22" s="1160"/>
      <c r="J22" s="1160"/>
      <c r="K22" s="1160"/>
      <c r="L22" s="1160"/>
      <c r="M22" s="1160"/>
      <c r="N22" s="1160"/>
      <c r="O22" s="1160"/>
      <c r="P22" s="1160"/>
      <c r="Q22" s="1161"/>
      <c r="R22" s="1177" t="s">
        <v>3488</v>
      </c>
      <c r="S22" s="975"/>
      <c r="T22" s="975"/>
      <c r="U22" s="1176" t="s">
        <v>3489</v>
      </c>
      <c r="V22" s="1163"/>
      <c r="W22" s="1164">
        <f>IFERROR(VLOOKUP(AP22&amp;AQ22,'$ LEGO'!A:E,5,0),0)</f>
        <v>0</v>
      </c>
      <c r="X22" s="1165"/>
      <c r="Y22" s="1166"/>
      <c r="Z22" s="1167"/>
      <c r="AA22" s="1168"/>
      <c r="AB22" s="1169"/>
      <c r="AC22" s="967" t="str">
        <f>IFERROR(VLOOKUP((D22),'$ LEGO'!A:D,4,0),"")</f>
        <v/>
      </c>
      <c r="AD22" s="968"/>
      <c r="AE22" s="1171">
        <f>IFERROR(+'BT4'!AK25*VLOOKUP(AP22,'$ LEGO'!$F$199:$G$1227,2,0),'BT4'!AK25)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+'BT4'!AS33</f>
        <v>0</v>
      </c>
      <c r="AX22" s="176">
        <f>+'BT4'!AM25</f>
        <v>0</v>
      </c>
      <c r="AY22" s="1" t="s">
        <v>1217</v>
      </c>
      <c r="AZ22" s="46" t="s">
        <v>2501</v>
      </c>
      <c r="BA22" s="46">
        <f t="shared" si="2"/>
        <v>0</v>
      </c>
      <c r="BB22" s="47"/>
      <c r="BC22" s="120">
        <f t="shared" si="3"/>
        <v>0</v>
      </c>
    </row>
    <row r="23" spans="2:78" ht="15.75" thickBot="1">
      <c r="B23" s="66">
        <f t="shared" si="4"/>
        <v>0</v>
      </c>
      <c r="C23" s="214">
        <v>11</v>
      </c>
      <c r="D23" s="1159">
        <f>+'BT4'!V24</f>
        <v>0</v>
      </c>
      <c r="E23" s="1160"/>
      <c r="F23" s="1161"/>
      <c r="G23" s="1170">
        <f>+'BT4'!X24</f>
        <v>0</v>
      </c>
      <c r="H23" s="1160"/>
      <c r="I23" s="1160"/>
      <c r="J23" s="1160"/>
      <c r="K23" s="1160"/>
      <c r="L23" s="1160"/>
      <c r="M23" s="1160"/>
      <c r="N23" s="1160"/>
      <c r="O23" s="1160"/>
      <c r="P23" s="1160"/>
      <c r="Q23" s="1161"/>
      <c r="R23" s="968">
        <f>+'BT4'!AE24</f>
        <v>0</v>
      </c>
      <c r="S23" s="975"/>
      <c r="T23" s="975"/>
      <c r="U23" s="1162">
        <f>+'BT4'!AG24</f>
        <v>0</v>
      </c>
      <c r="V23" s="1163"/>
      <c r="W23" s="1164">
        <f>IFERROR(VLOOKUP(AP23&amp;AQ23,'$ LEGO'!A:E,5,0),0)</f>
        <v>0</v>
      </c>
      <c r="X23" s="1165"/>
      <c r="Y23" s="1166"/>
      <c r="Z23" s="1167"/>
      <c r="AA23" s="1168"/>
      <c r="AB23" s="1169"/>
      <c r="AC23" s="967" t="str">
        <f>IFERROR(VLOOKUP((D23),'$ LEGO'!A:D,4,0),"")</f>
        <v/>
      </c>
      <c r="AD23" s="968"/>
      <c r="AE23" s="1171">
        <f>IFERROR(+'BT4'!AK26*VLOOKUP(AP23,'$ LEGO'!$F$199:$G$1227,2,0),'BT4'!AK26)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+'BT4'!AS34</f>
        <v>0</v>
      </c>
      <c r="AX23" s="176">
        <f>+'BT4'!AM26</f>
        <v>0</v>
      </c>
      <c r="AY23" s="1" t="s">
        <v>1217</v>
      </c>
      <c r="AZ23" s="46" t="s">
        <v>2501</v>
      </c>
      <c r="BA23" s="46">
        <f t="shared" si="2"/>
        <v>0</v>
      </c>
      <c r="BB23" s="47"/>
      <c r="BC23" s="120">
        <f t="shared" si="3"/>
        <v>0</v>
      </c>
    </row>
    <row r="24" spans="2:78" ht="15.75" thickBot="1">
      <c r="B24" s="66">
        <f t="shared" si="4"/>
        <v>0</v>
      </c>
      <c r="C24" s="214">
        <v>12</v>
      </c>
      <c r="D24" s="1159">
        <f>+'BT4'!V25</f>
        <v>0</v>
      </c>
      <c r="E24" s="1160"/>
      <c r="F24" s="1161"/>
      <c r="G24" s="1170">
        <f>+'BT4'!X25</f>
        <v>0</v>
      </c>
      <c r="H24" s="1160"/>
      <c r="I24" s="1160"/>
      <c r="J24" s="1160"/>
      <c r="K24" s="1160"/>
      <c r="L24" s="1160"/>
      <c r="M24" s="1160"/>
      <c r="N24" s="1160"/>
      <c r="O24" s="1160"/>
      <c r="P24" s="1160"/>
      <c r="Q24" s="1161"/>
      <c r="R24" s="968">
        <f>+'BT4'!AE25</f>
        <v>0</v>
      </c>
      <c r="S24" s="975"/>
      <c r="T24" s="975"/>
      <c r="U24" s="1162">
        <f>+'BT4'!AG25</f>
        <v>0</v>
      </c>
      <c r="V24" s="1163"/>
      <c r="W24" s="1164">
        <f>IFERROR(VLOOKUP(AP24&amp;AQ24,'$ LEGO'!A:E,5,0),0)</f>
        <v>0</v>
      </c>
      <c r="X24" s="1165"/>
      <c r="Y24" s="1166"/>
      <c r="Z24" s="1167"/>
      <c r="AA24" s="1168"/>
      <c r="AB24" s="1169"/>
      <c r="AC24" s="967" t="str">
        <f>IFERROR(VLOOKUP((D24),'$ LEGO'!A:D,4,0),"")</f>
        <v/>
      </c>
      <c r="AD24" s="968"/>
      <c r="AE24" s="1171">
        <f>IFERROR(+'BT4'!AK27*VLOOKUP(AP24,'$ LEGO'!$F$199:$G$1227,2,0),'BT4'!AK27)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+'BT4'!AS35</f>
        <v>0</v>
      </c>
      <c r="AX24" s="176">
        <f>+'BT4'!AM27</f>
        <v>0</v>
      </c>
      <c r="AY24" s="1" t="s">
        <v>1217</v>
      </c>
      <c r="AZ24" s="46" t="s">
        <v>2501</v>
      </c>
      <c r="BA24" s="46">
        <f t="shared" si="2"/>
        <v>0</v>
      </c>
      <c r="BB24" s="47"/>
      <c r="BC24" s="120">
        <f t="shared" si="3"/>
        <v>0</v>
      </c>
    </row>
    <row r="25" spans="2:78" ht="15.75" thickBot="1">
      <c r="B25" s="66">
        <f t="shared" si="4"/>
        <v>0</v>
      </c>
      <c r="C25" s="214">
        <v>13</v>
      </c>
      <c r="D25" s="1159">
        <f>+'BT4'!V26</f>
        <v>0</v>
      </c>
      <c r="E25" s="1160"/>
      <c r="F25" s="1161"/>
      <c r="G25" s="1170">
        <f>+'BT4'!X26</f>
        <v>0</v>
      </c>
      <c r="H25" s="1160"/>
      <c r="I25" s="1160"/>
      <c r="J25" s="1160"/>
      <c r="K25" s="1160"/>
      <c r="L25" s="1160"/>
      <c r="M25" s="1160"/>
      <c r="N25" s="1160"/>
      <c r="O25" s="1160"/>
      <c r="P25" s="1160"/>
      <c r="Q25" s="1161"/>
      <c r="R25" s="968">
        <f>+'BT4'!AE26</f>
        <v>0</v>
      </c>
      <c r="S25" s="975"/>
      <c r="T25" s="975"/>
      <c r="U25" s="1162">
        <f>+'BT4'!AG26</f>
        <v>0</v>
      </c>
      <c r="V25" s="1163"/>
      <c r="W25" s="1164">
        <f>IFERROR(VLOOKUP(AP25&amp;AQ25,'$ LEGO'!A:E,5,0),0)</f>
        <v>0</v>
      </c>
      <c r="X25" s="1165"/>
      <c r="Y25" s="1166"/>
      <c r="Z25" s="1167"/>
      <c r="AA25" s="1168"/>
      <c r="AB25" s="1169"/>
      <c r="AC25" s="967" t="str">
        <f>IFERROR(VLOOKUP((D25),'$ LEGO'!A:D,4,0),"")</f>
        <v/>
      </c>
      <c r="AD25" s="968"/>
      <c r="AE25" s="1171">
        <f>IFERROR(+'BT4'!AK28*VLOOKUP(AP25,'$ LEGO'!$F$199:$G$1227,2,0),'BT4'!AK28)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+'BT4'!AS36</f>
        <v>0</v>
      </c>
      <c r="AX25" s="176">
        <f>+'BT4'!AM28</f>
        <v>0</v>
      </c>
      <c r="AY25" s="1" t="s">
        <v>1217</v>
      </c>
      <c r="AZ25" s="46" t="s">
        <v>2501</v>
      </c>
      <c r="BA25" s="46">
        <f t="shared" si="2"/>
        <v>0</v>
      </c>
      <c r="BB25" s="47"/>
      <c r="BC25" s="120">
        <f t="shared" si="3"/>
        <v>1000</v>
      </c>
    </row>
    <row r="26" spans="2:78" ht="15.75" thickBot="1">
      <c r="B26" s="66">
        <f t="shared" si="4"/>
        <v>0</v>
      </c>
      <c r="C26" s="214">
        <v>14</v>
      </c>
      <c r="D26" s="1159">
        <f>+'BT4'!V27</f>
        <v>0</v>
      </c>
      <c r="E26" s="1160"/>
      <c r="F26" s="1161"/>
      <c r="G26" s="1170">
        <f>+'BT4'!X27</f>
        <v>0</v>
      </c>
      <c r="H26" s="1160"/>
      <c r="I26" s="1160"/>
      <c r="J26" s="1160"/>
      <c r="K26" s="1160"/>
      <c r="L26" s="1160"/>
      <c r="M26" s="1160"/>
      <c r="N26" s="1160"/>
      <c r="O26" s="1160"/>
      <c r="P26" s="1160"/>
      <c r="Q26" s="1161"/>
      <c r="R26" s="968">
        <f>+'BT4'!AE27</f>
        <v>0</v>
      </c>
      <c r="S26" s="975"/>
      <c r="T26" s="975"/>
      <c r="U26" s="1162">
        <f>+'BT4'!AG27</f>
        <v>0</v>
      </c>
      <c r="V26" s="1163"/>
      <c r="W26" s="1164">
        <f>IFERROR(VLOOKUP(AP26&amp;AQ26,'$ LEGO'!A:E,5,0),0)</f>
        <v>0</v>
      </c>
      <c r="X26" s="1165"/>
      <c r="Y26" s="1166"/>
      <c r="Z26" s="1167"/>
      <c r="AA26" s="1168"/>
      <c r="AB26" s="1169"/>
      <c r="AC26" s="967" t="str">
        <f>IFERROR(VLOOKUP((D26),'$ LEGO'!A:D,4,0),"")</f>
        <v/>
      </c>
      <c r="AD26" s="968"/>
      <c r="AE26" s="1171">
        <f>IFERROR(+'BT4'!AK29*VLOOKUP(AP26,'$ LEGO'!$F$199:$G$1227,2,0),'BT4'!AK29)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+'BT4'!AS37</f>
        <v>0</v>
      </c>
      <c r="AX26" s="176">
        <f>+'BT4'!AM29</f>
        <v>0</v>
      </c>
      <c r="AY26" s="1" t="s">
        <v>1217</v>
      </c>
      <c r="AZ26" s="46" t="s">
        <v>2501</v>
      </c>
      <c r="BA26" s="46">
        <f t="shared" si="2"/>
        <v>0</v>
      </c>
      <c r="BB26" s="47"/>
      <c r="BC26" s="120">
        <f t="shared" si="3"/>
        <v>0</v>
      </c>
    </row>
    <row r="27" spans="2:78" ht="15.75" thickBot="1">
      <c r="B27" s="66">
        <f t="shared" si="4"/>
        <v>0</v>
      </c>
      <c r="C27" s="214">
        <v>15</v>
      </c>
      <c r="D27" s="1159">
        <f>+'BT4'!V28</f>
        <v>0</v>
      </c>
      <c r="E27" s="1160"/>
      <c r="F27" s="1161"/>
      <c r="G27" s="1170">
        <f>+'BT4'!X28</f>
        <v>0</v>
      </c>
      <c r="H27" s="1160"/>
      <c r="I27" s="1160"/>
      <c r="J27" s="1160"/>
      <c r="K27" s="1160"/>
      <c r="L27" s="1160"/>
      <c r="M27" s="1160"/>
      <c r="N27" s="1160"/>
      <c r="O27" s="1160"/>
      <c r="P27" s="1160"/>
      <c r="Q27" s="1161"/>
      <c r="R27" s="968">
        <f>+'BT4'!AE28</f>
        <v>0</v>
      </c>
      <c r="S27" s="975"/>
      <c r="T27" s="975"/>
      <c r="U27" s="1162">
        <f>+'BT4'!AG28</f>
        <v>0</v>
      </c>
      <c r="V27" s="1163"/>
      <c r="W27" s="1164">
        <f>IFERROR(VLOOKUP(AP27&amp;AQ27,'$ LEGO'!A:E,5,0),0)</f>
        <v>0</v>
      </c>
      <c r="X27" s="1165"/>
      <c r="Y27" s="1166"/>
      <c r="Z27" s="1167"/>
      <c r="AA27" s="1168"/>
      <c r="AB27" s="1169"/>
      <c r="AC27" s="967" t="str">
        <f>IFERROR(VLOOKUP((D27),'$ LEGO'!A:D,4,0),"")</f>
        <v/>
      </c>
      <c r="AD27" s="968"/>
      <c r="AE27" s="1171">
        <f>IFERROR(+'BT4'!AK30*VLOOKUP(AP27,'$ LEGO'!$F$199:$G$1227,2,0),'BT4'!AK30)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+'BT4'!AS38</f>
        <v>0</v>
      </c>
      <c r="AX27" s="176">
        <f>+'BT4'!AM30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+'BT4'!V29</f>
        <v>0</v>
      </c>
      <c r="E28" s="1160"/>
      <c r="F28" s="1161"/>
      <c r="G28" s="1170">
        <f>+'BT4'!X29</f>
        <v>0</v>
      </c>
      <c r="H28" s="1160"/>
      <c r="I28" s="1160"/>
      <c r="J28" s="1160"/>
      <c r="K28" s="1160"/>
      <c r="L28" s="1160"/>
      <c r="M28" s="1160"/>
      <c r="N28" s="1160"/>
      <c r="O28" s="1160"/>
      <c r="P28" s="1160"/>
      <c r="Q28" s="1161"/>
      <c r="R28" s="968">
        <f>+'BT4'!AE29</f>
        <v>0</v>
      </c>
      <c r="S28" s="975"/>
      <c r="T28" s="975"/>
      <c r="U28" s="1162">
        <f>+'BT4'!AG29</f>
        <v>0</v>
      </c>
      <c r="V28" s="1163"/>
      <c r="W28" s="1164">
        <f>IFERROR(VLOOKUP(AP28&amp;AQ28,'$ LEGO'!A:E,5,0),0)</f>
        <v>0</v>
      </c>
      <c r="X28" s="1165"/>
      <c r="Y28" s="1166"/>
      <c r="Z28" s="1167"/>
      <c r="AA28" s="1168"/>
      <c r="AB28" s="1169"/>
      <c r="AC28" s="967" t="str">
        <f>IFERROR(VLOOKUP((D28),'$ LEGO'!A:D,4,0),"")</f>
        <v/>
      </c>
      <c r="AD28" s="968"/>
      <c r="AE28" s="1171">
        <f>IFERROR(+'BT4'!AK31*VLOOKUP(AP28,'$ LEGO'!$F$199:$G$1227,2,0),'BT4'!AK31)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+'BT4'!AS39</f>
        <v>0</v>
      </c>
      <c r="AX28" s="176">
        <f>+'BT4'!AM31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+'BT4'!V30</f>
        <v>0</v>
      </c>
      <c r="E29" s="1160"/>
      <c r="F29" s="1161"/>
      <c r="G29" s="1170">
        <f>+'BT4'!X30</f>
        <v>0</v>
      </c>
      <c r="H29" s="1160"/>
      <c r="I29" s="1160"/>
      <c r="J29" s="1160"/>
      <c r="K29" s="1160"/>
      <c r="L29" s="1160"/>
      <c r="M29" s="1160"/>
      <c r="N29" s="1160"/>
      <c r="O29" s="1160"/>
      <c r="P29" s="1160"/>
      <c r="Q29" s="1161"/>
      <c r="R29" s="968">
        <f>+'BT4'!AE30</f>
        <v>0</v>
      </c>
      <c r="S29" s="975"/>
      <c r="T29" s="975"/>
      <c r="U29" s="1162">
        <f>+'BT4'!AG30</f>
        <v>0</v>
      </c>
      <c r="V29" s="1163"/>
      <c r="W29" s="1164">
        <f>IFERROR(VLOOKUP(AP29&amp;AQ29,'$ LEGO'!A:E,5,0),0)</f>
        <v>0</v>
      </c>
      <c r="X29" s="1165"/>
      <c r="Y29" s="1166"/>
      <c r="Z29" s="1167"/>
      <c r="AA29" s="1168"/>
      <c r="AB29" s="1169"/>
      <c r="AC29" s="967" t="str">
        <f>IFERROR(VLOOKUP((D29),'$ LEGO'!A:D,4,0),"")</f>
        <v/>
      </c>
      <c r="AD29" s="968"/>
      <c r="AE29" s="1171">
        <f>IFERROR(+'BT4'!AK32*VLOOKUP(AP29,'$ LEGO'!$F$199:$G$1227,2,0),'BT4'!AK32)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+'BT4'!AS40</f>
        <v>0</v>
      </c>
      <c r="AX29" s="176">
        <f>+'BT4'!AM32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+'BT4'!V31</f>
        <v>0</v>
      </c>
      <c r="E30" s="1160"/>
      <c r="F30" s="1161"/>
      <c r="G30" s="1170">
        <f>+'BT4'!X31</f>
        <v>0</v>
      </c>
      <c r="H30" s="1160"/>
      <c r="I30" s="1160"/>
      <c r="J30" s="1160"/>
      <c r="K30" s="1160"/>
      <c r="L30" s="1160"/>
      <c r="M30" s="1160"/>
      <c r="N30" s="1160"/>
      <c r="O30" s="1160"/>
      <c r="P30" s="1160"/>
      <c r="Q30" s="1161"/>
      <c r="R30" s="968">
        <f>+'BT4'!AE31</f>
        <v>0</v>
      </c>
      <c r="S30" s="975"/>
      <c r="T30" s="975"/>
      <c r="U30" s="1162">
        <f>+'BT4'!AG31</f>
        <v>0</v>
      </c>
      <c r="V30" s="1163"/>
      <c r="W30" s="1164">
        <f>IFERROR(VLOOKUP(AP30&amp;AQ30,'$ LEGO'!A:E,5,0),0)</f>
        <v>0</v>
      </c>
      <c r="X30" s="1165"/>
      <c r="Y30" s="1166"/>
      <c r="Z30" s="1167"/>
      <c r="AA30" s="1168"/>
      <c r="AB30" s="1169"/>
      <c r="AC30" s="967" t="str">
        <f>IFERROR(VLOOKUP((D30),'$ LEGO'!A:D,4,0),"")</f>
        <v/>
      </c>
      <c r="AD30" s="968"/>
      <c r="AE30" s="1171">
        <f>IFERROR(+'BT4'!AK33*VLOOKUP(AP30,'$ LEGO'!$F$199:$G$1227,2,0),'BT4'!AK33)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+'BT4'!AS41</f>
        <v>0</v>
      </c>
      <c r="AX30" s="176">
        <f>+'BT4'!AM33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+'BT4'!V32</f>
        <v>0</v>
      </c>
      <c r="E31" s="1160"/>
      <c r="F31" s="1161"/>
      <c r="G31" s="1170">
        <f>+'BT4'!X32</f>
        <v>0</v>
      </c>
      <c r="H31" s="1160"/>
      <c r="I31" s="1160"/>
      <c r="J31" s="1160"/>
      <c r="K31" s="1160"/>
      <c r="L31" s="1160"/>
      <c r="M31" s="1160"/>
      <c r="N31" s="1160"/>
      <c r="O31" s="1160"/>
      <c r="P31" s="1160"/>
      <c r="Q31" s="1161"/>
      <c r="R31" s="968">
        <f>+'BT4'!AE32</f>
        <v>0</v>
      </c>
      <c r="S31" s="975"/>
      <c r="T31" s="975"/>
      <c r="U31" s="1162">
        <f>+'BT4'!AG32</f>
        <v>0</v>
      </c>
      <c r="V31" s="1163"/>
      <c r="W31" s="1164">
        <f>IFERROR(VLOOKUP(AP31&amp;AQ31,'$ LEGO'!A:E,5,0),0)</f>
        <v>0</v>
      </c>
      <c r="X31" s="1165"/>
      <c r="Y31" s="1166"/>
      <c r="Z31" s="1167"/>
      <c r="AA31" s="1168"/>
      <c r="AB31" s="1169"/>
      <c r="AC31" s="967" t="str">
        <f>IFERROR(VLOOKUP((D31),'$ LEGO'!A:D,4,0),"")</f>
        <v/>
      </c>
      <c r="AD31" s="968"/>
      <c r="AE31" s="1171">
        <f>IFERROR(+'BT4'!AK34*VLOOKUP(AP31,'$ LEGO'!$F$199:$G$1227,2,0),'BT4'!AK34)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+'BT4'!AS42</f>
        <v>0</v>
      </c>
      <c r="AX31" s="176">
        <f>+'BT4'!AM34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+'BT4'!V33</f>
        <v>0</v>
      </c>
      <c r="E32" s="1160"/>
      <c r="F32" s="1161"/>
      <c r="G32" s="1170">
        <f>+'BT4'!X33</f>
        <v>0</v>
      </c>
      <c r="H32" s="1160"/>
      <c r="I32" s="1160"/>
      <c r="J32" s="1160"/>
      <c r="K32" s="1160"/>
      <c r="L32" s="1160"/>
      <c r="M32" s="1160"/>
      <c r="N32" s="1160"/>
      <c r="O32" s="1160"/>
      <c r="P32" s="1160"/>
      <c r="Q32" s="1161"/>
      <c r="R32" s="968">
        <f>+'BT4'!AE33</f>
        <v>0</v>
      </c>
      <c r="S32" s="975"/>
      <c r="T32" s="975"/>
      <c r="U32" s="1162">
        <f>+'BT4'!AG33</f>
        <v>0</v>
      </c>
      <c r="V32" s="1163"/>
      <c r="W32" s="1164">
        <f>IFERROR(VLOOKUP(AP32&amp;AQ32,'$ LEGO'!A:E,5,0),0)</f>
        <v>0</v>
      </c>
      <c r="X32" s="1165"/>
      <c r="Y32" s="1166"/>
      <c r="Z32" s="1167"/>
      <c r="AA32" s="1168"/>
      <c r="AB32" s="1169"/>
      <c r="AC32" s="967" t="str">
        <f>IFERROR(VLOOKUP((D32),'$ LEGO'!A:D,4,0),"")</f>
        <v/>
      </c>
      <c r="AD32" s="968"/>
      <c r="AE32" s="1171">
        <f>IFERROR(+'BT4'!AK35*VLOOKUP(AP32,'$ LEGO'!$F$199:$G$1227,2,0),'BT4'!AK35)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+'BT4'!AS43</f>
        <v>0</v>
      </c>
      <c r="AX32" s="176">
        <f>+'BT4'!AM35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FC'!$BQ$2:$BQ$41='FC4'!$F$3)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+'FT4'!X79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+'FT4'!X85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+'BT4'!AD1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143" priority="2" operator="greaterThan">
      <formula>0</formula>
    </cfRule>
  </conditionalFormatting>
  <conditionalFormatting sqref="M96">
    <cfRule type="cellIs" dxfId="1142" priority="4" operator="greaterThan">
      <formula>-0.011</formula>
    </cfRule>
    <cfRule type="cellIs" dxfId="1141" priority="5" operator="between">
      <formula>-0.0299</formula>
      <formula>-0.001</formula>
    </cfRule>
    <cfRule type="cellIs" dxfId="1140" priority="6" operator="lessThan">
      <formula>-0.03</formula>
    </cfRule>
  </conditionalFormatting>
  <conditionalFormatting sqref="R13:T32">
    <cfRule type="containsText" dxfId="1139" priority="1" operator="containsText" text="SUBLIMADO">
      <formula>NOT(ISERROR(SEARCH("SUBLIMADO",R13)))</formula>
    </cfRule>
  </conditionalFormatting>
  <conditionalFormatting sqref="R33:T40">
    <cfRule type="containsText" dxfId="1138" priority="7" operator="containsText" text="ESTAMPADO">
      <formula>NOT(ISERROR(SEARCH("ESTAMPADO",R33)))</formula>
    </cfRule>
    <cfRule type="containsText" dxfId="1137" priority="8" operator="containsText" text="SUBLIMADO">
      <formula>NOT(ISERROR(SEARCH("SUBLIMADO",R33)))</formula>
    </cfRule>
  </conditionalFormatting>
  <conditionalFormatting sqref="AJ94">
    <cfRule type="cellIs" dxfId="113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A0675FD-C0E6-408A-A9D0-8E9005B86F2A}">
          <x14:formula1>
            <xm:f>'LD FC'!$CG$2:$CG$34</xm:f>
          </x14:formula1>
          <xm:sqref>R86:W87</xm:sqref>
        </x14:dataValidation>
        <x14:dataValidation type="list" allowBlank="1" showInputMessage="1" showErrorMessage="1" xr:uid="{C5F9BB30-B902-46F8-9E43-FC0CB3C06BCE}">
          <x14:formula1>
            <xm:f>'LD FC'!$CE$2:$CE$12</xm:f>
          </x14:formula1>
          <xm:sqref>M6:R6</xm:sqref>
        </x14:dataValidation>
        <x14:dataValidation type="list" allowBlank="1" showInputMessage="1" showErrorMessage="1" xr:uid="{0FF66305-5BB8-459E-A665-CA4C32992239}">
          <x14:formula1>
            <xm:f>'LD FC'!$AU$2:$AU$4</xm:f>
          </x14:formula1>
          <xm:sqref>P10:R10</xm:sqref>
        </x14:dataValidation>
        <x14:dataValidation type="list" allowBlank="1" showInputMessage="1" showErrorMessage="1" xr:uid="{3BD0F2FF-89C9-4530-A496-20501685FC7B}">
          <x14:formula1>
            <xm:f>'LD FC'!$BN$9:$BN$10</xm:f>
          </x14:formula1>
          <xm:sqref>G47:V47</xm:sqref>
        </x14:dataValidation>
        <x14:dataValidation type="list" allowBlank="1" showInputMessage="1" showErrorMessage="1" xr:uid="{D3C8CC59-678B-4486-B307-914F0D53534F}">
          <x14:formula1>
            <xm:f>'LD FC'!$BV$2:$BV$5</xm:f>
          </x14:formula1>
          <xm:sqref>G41:L42</xm:sqref>
        </x14:dataValidation>
        <x14:dataValidation type="list" allowBlank="1" showInputMessage="1" showErrorMessage="1" xr:uid="{0B5A00EB-8EBF-4A24-B611-936736974C75}">
          <x14:formula1>
            <xm:f>'LD FC'!$BZ$2:$BZ$4</xm:f>
          </x14:formula1>
          <xm:sqref>G48:P48</xm:sqref>
        </x14:dataValidation>
        <x14:dataValidation type="list" allowBlank="1" showInputMessage="1" showErrorMessage="1" xr:uid="{A6780173-14E4-4CEA-AD97-7247213CB2FF}">
          <x14:formula1>
            <xm:f>'LD FC'!$AE$2:$AE$6</xm:f>
          </x14:formula1>
          <xm:sqref>R102:S106 R123:S127 R109:S113 R116:S120 R130:S134 R137:S141 R151:S155 R144:S148</xm:sqref>
        </x14:dataValidation>
        <x14:dataValidation type="list" allowBlank="1" showInputMessage="1" showErrorMessage="1" xr:uid="{7D5A1876-5A91-4754-9365-59DD990A7DBC}">
          <x14:formula1>
            <xm:f>'LD FC'!$AC$2:$AC$4</xm:f>
          </x14:formula1>
          <xm:sqref>R72:W73</xm:sqref>
        </x14:dataValidation>
        <x14:dataValidation type="list" allowBlank="1" showInputMessage="1" showErrorMessage="1" xr:uid="{FBCF6DBD-D5FC-4D4B-AA37-43F6EC973D69}">
          <x14:formula1>
            <xm:f>'LD FC'!$AA$2:$AA$8</xm:f>
          </x14:formula1>
          <xm:sqref>F6:H6 R71:W71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A4BA2-F0E7-42D1-AEED-556D3662FAB5}">
  <sheetPr codeName="Hoja7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+'BT4'!D3&amp;" "&amp;'BT4'!H3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9225-C304-407B-90AC-BF220AF9A046}">
  <sheetPr codeName="Hoja13">
    <tabColor theme="6" tint="0.39997558519241921"/>
    <pageSetUpPr fitToPage="1"/>
  </sheetPr>
  <dimension ref="A1:DC62"/>
  <sheetViews>
    <sheetView showGridLines="0" topLeftCell="A2" zoomScale="96" zoomScaleNormal="96" zoomScaleSheetLayoutView="112" workbookViewId="0">
      <selection activeCell="P5" sqref="P5:Z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135" priority="6" operator="containsText" text="SUBLIMADO">
      <formula>NOT(ISERROR(SEARCH("SUBLIMADO",K24)))</formula>
    </cfRule>
  </conditionalFormatting>
  <conditionalFormatting sqref="AE24:AF31">
    <cfRule type="containsText" dxfId="1134" priority="5" operator="containsText" text="SUBLIMADO">
      <formula>NOT(ISERROR(SEARCH("SUBLIMADO",AE24)))</formula>
    </cfRule>
  </conditionalFormatting>
  <conditionalFormatting sqref="K32:L32">
    <cfRule type="containsText" dxfId="1133" priority="4" operator="containsText" text="SUBLIMADO">
      <formula>NOT(ISERROR(SEARCH("SUBLIMADO",K32)))</formula>
    </cfRule>
  </conditionalFormatting>
  <conditionalFormatting sqref="AE32:AF32">
    <cfRule type="containsText" dxfId="1132" priority="3" operator="containsText" text="SUBLIMADO">
      <formula>NOT(ISERROR(SEARCH("SUBLIMADO",AE32)))</formula>
    </cfRule>
  </conditionalFormatting>
  <conditionalFormatting sqref="K33:L33">
    <cfRule type="containsText" dxfId="1131" priority="2" operator="containsText" text="SUBLIMADO">
      <formula>NOT(ISERROR(SEARCH("SUBLIMADO",K33)))</formula>
    </cfRule>
  </conditionalFormatting>
  <conditionalFormatting sqref="AE33:AF33">
    <cfRule type="containsText" dxfId="113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8201198-788B-46D2-869C-5B53733D1B74}"/>
    <dataValidation allowBlank="1" showInputMessage="1" showErrorMessage="1" promptTitle="Diligenciar" prompt="Escriba los números separados por coma (por ejemplo: 1,2,3...) según los que necesite." sqref="AS24:AS43" xr:uid="{FF91B114-D1C4-411C-8ABA-3C81A565CD35}"/>
    <dataValidation type="list" allowBlank="1" showInputMessage="1" showErrorMessage="1" sqref="AQ5:AU5 BB5:BF5 BM5:BQ5 BX5:CB5 CI5:CM5 CT5:CX5" xr:uid="{8B71C67C-6827-46B5-BA0B-838481C36A8C}">
      <formula1>INDIRECT($AW$6)</formula1>
    </dataValidation>
    <dataValidation type="list" allowBlank="1" showInputMessage="1" showErrorMessage="1" sqref="AQ4:AU4 BM4:BQ4 BB4:BF4 BX4:CB4 CI4:CM4 CT4:CX4" xr:uid="{9122FB34-356A-4DC6-BE16-49D1A0F604B1}">
      <formula1>INDIRECT(#REF!)</formula1>
    </dataValidation>
    <dataValidation type="list" allowBlank="1" showInputMessage="1" showErrorMessage="1" sqref="AQ9:AU9 BB9:BF9 BM9:BQ9 BX9:CB9 CI9:CM9 CT9:CX9" xr:uid="{5AE63681-67B6-4485-8BFA-33C236596766}">
      <formula1>INDIRECT($AW$8)</formula1>
    </dataValidation>
    <dataValidation type="list" allowBlank="1" showInputMessage="1" showErrorMessage="1" sqref="AQ8:AU8 BB8:BF8 BM8:BQ8 BX8:CB8 CI8:CM8 CT8:CX8" xr:uid="{0712BC03-B458-471E-B116-E5DD7B6CDBC5}">
      <formula1>INDIRECT($AW$7)</formula1>
    </dataValidation>
    <dataValidation type="list" allowBlank="1" showInputMessage="1" showErrorMessage="1" sqref="AQ7:AU7 BB7:BF7 BM7:BQ7 BX7:CB7 CI7:CM7 CT7:CX7" xr:uid="{5E7DA258-A64A-4F67-845C-D640E73ADD4C}">
      <formula1>INDIRECT($AW$4)</formula1>
    </dataValidation>
    <dataValidation type="list" allowBlank="1" showInputMessage="1" showErrorMessage="1" sqref="AQ1:AU1 AQ6:AU6 BB1:BF1 BM1:BQ1 BB6:BF6 BM6:BQ6 BX1:CB1 BX6:CB6 CI1:CM1 CI6:CM6 CT1:CX1 CT6:CX6" xr:uid="{7998A0F4-D62E-44E4-882D-C1285571A86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0223BE22-0A62-48E2-974B-B09E5FF90335}">
          <x14:formula1>
            <xm:f>'LD FC'!$DN$2:$DN$29</xm:f>
          </x14:formula1>
          <xm:sqref>H3</xm:sqref>
        </x14:dataValidation>
        <x14:dataValidation type="list" allowBlank="1" showInputMessage="1" showErrorMessage="1" xr:uid="{0C4F8960-382B-4CB7-A59F-AC01A4E3852E}">
          <x14:formula1>
            <xm:f>'LD FC'!$AQ$2:$AQ$6</xm:f>
          </x14:formula1>
          <xm:sqref>AV9:AZ9 BG9:BK9 BR9:BV9 CC9:CG9 CN9:CR9 CY9:DC9</xm:sqref>
        </x14:dataValidation>
        <x14:dataValidation type="list" allowBlank="1" showInputMessage="1" showErrorMessage="1" xr:uid="{DAD7BED2-EA09-4E74-A32E-4202E6C3DBF9}">
          <x14:formula1>
            <xm:f>'LD FC'!$AO$2:$AO$7</xm:f>
          </x14:formula1>
          <xm:sqref>AV8:AZ8 BG8:BK8 BR8:BV8 CC8:CG8 CN8:CR8 CY8:DC8</xm:sqref>
        </x14:dataValidation>
        <x14:dataValidation type="list" allowBlank="1" showInputMessage="1" showErrorMessage="1" xr:uid="{0B1EE7EA-9333-4473-B79B-CE437365AFC7}">
          <x14:formula1>
            <xm:f>'LD FC'!$AG$2:$AG$19</xm:f>
          </x14:formula1>
          <xm:sqref>AV7:AZ7 BG7:BK7 BR7:BV7 CC7:CG7 CN7:CR7 CY7:DC7</xm:sqref>
        </x14:dataValidation>
        <x14:dataValidation type="list" allowBlank="1" showInputMessage="1" showErrorMessage="1" xr:uid="{99DBFDC8-EF4C-43F6-95D5-1F2FD0CE4B02}">
          <x14:formula1>
            <xm:f>'LD FC'!$AM$2:$AM$8</xm:f>
          </x14:formula1>
          <xm:sqref>AV5:AZ5 BG5:BK5 BR5:BV5 CC5:CG5 CN5:CR5 CY5:DC5</xm:sqref>
        </x14:dataValidation>
        <x14:dataValidation type="list" allowBlank="1" showInputMessage="1" showErrorMessage="1" xr:uid="{BEDF39EF-760E-4C2C-8E9E-86EECE9AFBB0}">
          <x14:formula1>
            <xm:f>'LD FC'!$AK$2:$AK$10</xm:f>
          </x14:formula1>
          <xm:sqref>AV4:AZ4 BG4:BK4 BR4:BV4 CC4:CG4 CN4:CR4 CY4:DC4</xm:sqref>
        </x14:dataValidation>
        <x14:dataValidation type="list" allowBlank="1" showInputMessage="1" showErrorMessage="1" xr:uid="{2F510636-F2C3-4713-BBEE-51EAB1913FC9}">
          <x14:formula1>
            <xm:f>'LD FC'!$AI$2:$AI$10</xm:f>
          </x14:formula1>
          <xm:sqref>AV3:AZ3 BG3:BK3 BR3:BV3 CC3:CG3 CN3:CR3 CY3:DC3</xm:sqref>
        </x14:dataValidation>
        <x14:dataValidation type="list" allowBlank="1" showInputMessage="1" showErrorMessage="1" xr:uid="{88F64410-A80F-4A17-8642-F28B0F41C553}">
          <x14:formula1>
            <xm:f>'LD FC'!$AG$2:$AG$20</xm:f>
          </x14:formula1>
          <xm:sqref>AV2:AZ2 BG2:BK2 BR2:BV2 CC2:CG2 CN2:CR2 CY2:DC2</xm:sqref>
        </x14:dataValidation>
        <x14:dataValidation type="list" allowBlank="1" showInputMessage="1" showErrorMessage="1" xr:uid="{3A66151C-D9CA-424A-9DD2-1192F6391DDA}">
          <x14:formula1>
            <xm:f>'LD FC'!$AC$2:$AC$4</xm:f>
          </x14:formula1>
          <xm:sqref>K24:L33 AE24:AF33</xm:sqref>
        </x14:dataValidation>
        <x14:dataValidation type="list" allowBlank="1" showInputMessage="1" showErrorMessage="1" xr:uid="{20E1E58A-A6A0-4AE1-9526-BBA8E7798A94}">
          <x14:formula1>
            <xm:f>'LD FC'!$W$2:$W$9</xm:f>
          </x14:formula1>
          <xm:sqref>N4:P4 S4:U4</xm:sqref>
        </x14:dataValidation>
        <x14:dataValidation type="list" allowBlank="1" showInputMessage="1" showErrorMessage="1" xr:uid="{BAFD4A46-04D9-4E87-8588-BAB5D3AF1022}">
          <x14:formula1>
            <xm:f>'LD FC'!$AA$2:$AA$7</xm:f>
          </x14:formula1>
          <xm:sqref>AM7:AO7 AH7:AJ7 AC7:AE7</xm:sqref>
        </x14:dataValidation>
        <x14:dataValidation type="list" allowBlank="1" showInputMessage="1" showErrorMessage="1" xr:uid="{09AAD62C-9518-4F77-8BCA-7A99074E56CC}">
          <x14:formula1>
            <xm:f>'LD FC'!$A$2:$A$169</xm:f>
          </x14:formula1>
          <xm:sqref>AM4:AO4 AH4:AJ4 AC4:AE4</xm:sqref>
        </x14:dataValidation>
        <x14:dataValidation type="list" allowBlank="1" showInputMessage="1" showErrorMessage="1" xr:uid="{E83FCCB0-37A0-4FF3-856F-0B3DC87558C1}">
          <x14:formula1>
            <xm:f>'LD FC'!$Y$2:$Y$9</xm:f>
          </x14:formula1>
          <xm:sqref>M24:N33 AG24:AH33</xm:sqref>
        </x14:dataValidation>
        <x14:dataValidation type="list" allowBlank="1" showInputMessage="1" showErrorMessage="1" xr:uid="{68266E03-6669-457A-8661-AEC4F3FA4426}">
          <x14:formula1>
            <xm:f>'LD FC'!$U$2:$U$10</xm:f>
          </x14:formula1>
          <xm:sqref>AM5:AO5 AH5:AJ5 AC5:AE5</xm:sqref>
        </x14:dataValidation>
        <x14:dataValidation type="list" allowBlank="1" showInputMessage="1" showErrorMessage="1" xr:uid="{16EC7224-9C9F-4B99-BB26-D98140C1B5B5}">
          <x14:formula1>
            <xm:f>'LD FC'!$C$2:$C$7</xm:f>
          </x14:formula1>
          <xm:sqref>D4:E4</xm:sqref>
        </x14:dataValidation>
        <x14:dataValidation type="list" allowBlank="1" showInputMessage="1" showErrorMessage="1" xr:uid="{2D6791CB-2438-4C80-8E89-69F8447D0468}">
          <x14:formula1>
            <xm:f>'LD FC'!$G$2:$G$24</xm:f>
          </x14:formula1>
          <xm:sqref>X2:Z2</xm:sqref>
        </x14:dataValidation>
        <x14:dataValidation type="list" allowBlank="1" showInputMessage="1" showErrorMessage="1" xr:uid="{00D74D40-D2D7-4458-8AA7-26D9CA2E8E6A}">
          <x14:formula1>
            <xm:f>'LD FC'!$I$2:$I$15</xm:f>
          </x14:formula1>
          <xm:sqref>S2:U2</xm:sqref>
        </x14:dataValidation>
        <x14:dataValidation type="list" allowBlank="1" showInputMessage="1" showErrorMessage="1" xr:uid="{A902AAAE-2EEE-4BC8-9489-EE8D1E38F6A2}">
          <x14:formula1>
            <xm:f>'LD FC'!$E$2:$E$48</xm:f>
          </x14:formula1>
          <xm:sqref>K2:N2</xm:sqref>
        </x14:dataValidation>
        <x14:dataValidation type="list" allowBlank="1" showInputMessage="1" showErrorMessage="1" xr:uid="{6E630DCE-CB3B-421C-8846-B79BDB10FC97}">
          <x14:formula1>
            <xm:f>'LD FC'!$K$2:$K$20</xm:f>
          </x14:formula1>
          <xm:sqref>AI1:AJ1</xm:sqref>
        </x14:dataValidation>
        <x14:dataValidation type="list" allowBlank="1" showInputMessage="1" showErrorMessage="1" xr:uid="{B7AD1D03-57D0-4C7E-8633-92ADD32C517C}">
          <x14:formula1>
            <xm:f>'LD FC'!$S$2:$S$10</xm:f>
          </x14:formula1>
          <xm:sqref>S1:V1</xm:sqref>
        </x14:dataValidation>
        <x14:dataValidation type="list" allowBlank="1" showInputMessage="1" showErrorMessage="1" xr:uid="{9DC63E44-FED3-42B9-A407-6B2151EA4522}">
          <x14:formula1>
            <xm:f>'LD FC'!$Q$2:$Q$11</xm:f>
          </x14:formula1>
          <xm:sqref>W1:Z1</xm:sqref>
        </x14:dataValidation>
        <x14:dataValidation type="list" allowBlank="1" showInputMessage="1" showErrorMessage="1" xr:uid="{51879AA3-577D-47A4-8310-FE4A105F30A8}">
          <x14:formula1>
            <xm:f>'LD FC'!$O$2:$O$10</xm:f>
          </x14:formula1>
          <xm:sqref>L1</xm:sqref>
        </x14:dataValidation>
        <x14:dataValidation type="list" allowBlank="1" showInputMessage="1" showErrorMessage="1" xr:uid="{F1427B2A-172E-4900-81A8-0E24432E4B03}">
          <x14:formula1>
            <xm:f>'LD FC'!$A$2:$A$500</xm:f>
          </x14:formula1>
          <xm:sqref>D3</xm:sqref>
        </x14:dataValidation>
        <x14:dataValidation type="list" allowBlank="1" showInputMessage="1" showErrorMessage="1" xr:uid="{E1376C44-FAEE-44F1-8DA0-B1D7554C21C5}">
          <x14:formula1>
            <xm:f>'LD FC'!$EE$2:$EE$3</xm:f>
          </x14:formula1>
          <xm:sqref>AV14:AZ14</xm:sqref>
        </x14:dataValidation>
        <x14:dataValidation type="list" allowBlank="1" showInputMessage="1" showErrorMessage="1" xr:uid="{BFA5A5F1-79F4-4DFC-B2EF-260D4533B0DA}">
          <x14:formula1>
            <xm:f>'LD FC'!$EC$2:$EC$6</xm:f>
          </x14:formula1>
          <xm:sqref>AV12:AZ12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F526-FC19-41F8-ACDD-772F0A4764FB}">
  <sheetPr codeName="Hoja7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+'BT5'!AN1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+'BT5'!D3&amp;" "&amp;'BT5'!H3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+'BT5'!AD2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+'BT5'!AC5</f>
        <v>0</v>
      </c>
      <c r="D5" s="308">
        <f>+'BT5'!AH5</f>
        <v>0</v>
      </c>
      <c r="E5" s="306">
        <f>+'BT5'!AM5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+'BT5'!AI1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+'BT5'!K2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+'BT5'!B24</f>
        <v>0</v>
      </c>
      <c r="D10" s="502">
        <f>+'BT5'!D24</f>
        <v>0</v>
      </c>
      <c r="E10" s="497" t="s">
        <v>3286</v>
      </c>
      <c r="F10" s="342">
        <f>IFERROR(VLOOKUP(Tabla18623[[#This Row],[COD INT TELA LEGO]],'$ LEGO'!A:E,5,0),0)</f>
        <v>6300</v>
      </c>
      <c r="G10" s="497"/>
      <c r="H10" s="498"/>
      <c r="I10" s="499">
        <f>IFERROR(VLOOKUP((C10),'$ LEGO'!A:D,4,0),0)</f>
        <v>0</v>
      </c>
      <c r="J10" s="500">
        <f>IF(OR(O10="DANNA ",O10="CAMILA "),'BT5'!Q24*1.07,IF(E10="Verona Cla",'BT5'!Q24*1.06,IF(E10="Verona Osc",'BT5'!Q24*1.08,IF(O10="KIOTO ",'BT5'!Q24*1.1,IF(OR(O10="ANDRES ",O10="GAVIOTA ",O10="COMANECCI ",O10="IGOR "),'BT5'!Q24*1.03,IF(LEFT(C10,3)="650",'BT5'!Q24*1.04,IF(LEFT(C10,3)="651",'BT5'!Q24*1.04,IF('BT5'!K24="NUEVO",'BT5'!Q24*1.04,'BT5'!Q24))))))))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+'BT5'!B25</f>
        <v>0</v>
      </c>
      <c r="D11" s="337">
        <f>+'BT5'!D25</f>
        <v>0</v>
      </c>
      <c r="E11" s="320"/>
      <c r="F11" s="321">
        <f>IFERROR(VLOOKUP(Tabla18623[[#This Row],[COD INT TELA LEGO]],'$ LEGO'!A:E,5,0),0)</f>
        <v>0</v>
      </c>
      <c r="G11" s="334"/>
      <c r="H11" s="322"/>
      <c r="I11" s="323">
        <f>IFERROR(VLOOKUP((C11),'$ LEGO'!A:D,4,0),0)</f>
        <v>0</v>
      </c>
      <c r="J11" s="324">
        <f>IF(OR(O11="DANNA ",O11="CAMILA "),'BT5'!Q25*1.07,IF(E11="Verona Cla",'BT5'!Q25*1.06,IF(E11="Verona Osc",'BT5'!Q25*1.08,IF(O11="KIOTO ",'BT5'!Q25*1.1,IF(OR(O11="ANDRES ",O11="GAVIOTA ",O11="COMANECCI ",O11="IGOR "),'BT5'!Q25*1.03,IF(LEFT(C11,3)="650",'BT5'!Q25*1.04,IF(LEFT(C11,3)="651",'BT5'!Q25*1.04,IF('BT5'!K25="NUEVO",'BT5'!Q25*1.04,'BT5'!Q25))))))))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+'BT5'!B26</f>
        <v>0</v>
      </c>
      <c r="D12" s="337">
        <f>+'BT5'!D26</f>
        <v>0</v>
      </c>
      <c r="E12" s="320"/>
      <c r="F12" s="321">
        <f>IFERROR(VLOOKUP(Tabla18623[[#This Row],[COD INT TELA LEGO]],'$ LEGO'!A:E,5,0),0)</f>
        <v>0</v>
      </c>
      <c r="G12" s="334"/>
      <c r="H12" s="322"/>
      <c r="I12" s="323">
        <f>IFERROR(VLOOKUP((C12),'$ LEGO'!A:D,4,0),0)</f>
        <v>0</v>
      </c>
      <c r="J12" s="324">
        <f>IF(OR(O12="DANNA ",O12="CAMILA "),'BT5'!Q26*1.07,IF(E12="Verona Cla",'BT5'!Q26*1.06,IF(E12="Verona Osc",'BT5'!Q26*1.08,IF(O12="KIOTO ",'BT5'!Q26*1.1,IF(OR(O12="ANDRES ",O12="GAVIOTA ",O12="COMANECCI ",O12="IGOR "),'BT5'!Q26*1.03,IF(LEFT(C12,3)="650",'BT5'!Q26*1.04,IF(LEFT(C12,3)="651",'BT5'!Q26*1.04,IF('BT5'!K26="NUEVO",'BT5'!Q26*1.04,'BT5'!Q26))))))))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+'BT5'!B27</f>
        <v>0</v>
      </c>
      <c r="D13" s="337">
        <f>+'BT5'!D27</f>
        <v>0</v>
      </c>
      <c r="E13" s="320"/>
      <c r="F13" s="321">
        <f>IFERROR(VLOOKUP(Tabla18623[[#This Row],[COD INT TELA LEGO]],'$ LEGO'!A:E,5,0),0)</f>
        <v>0</v>
      </c>
      <c r="G13" s="334"/>
      <c r="H13" s="322"/>
      <c r="I13" s="323">
        <f>IFERROR(VLOOKUP((C13),'$ LEGO'!A:D,4,0),0)</f>
        <v>0</v>
      </c>
      <c r="J13" s="324">
        <f>IF(OR(O13="DANNA ",O13="CAMILA "),'BT5'!Q27*1.07,IF(E13="Verona Cla",'BT5'!Q27*1.06,IF(E13="Verona Osc",'BT5'!Q27*1.08,IF(O13="KIOTO ",'BT5'!Q27*1.1,IF(OR(O13="ANDRES ",O13="GAVIOTA ",O13="COMANECCI ",O13="IGOR "),'BT5'!Q27*1.03,IF(LEFT(C13,3)="650",'BT5'!Q27*1.04,IF(LEFT(C13,3)="651",'BT5'!Q27*1.04,IF('BT5'!K27="NUEVO",'BT5'!Q27*1.04,'BT5'!Q27))))))))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+'BT5'!B28</f>
        <v>0</v>
      </c>
      <c r="D14" s="337">
        <f>+'BT5'!D28</f>
        <v>0</v>
      </c>
      <c r="E14" s="320"/>
      <c r="F14" s="321">
        <f>IFERROR(VLOOKUP(Tabla18623[[#This Row],[COD INT TELA LEGO]],'$ LEGO'!A:E,5,0),0)</f>
        <v>0</v>
      </c>
      <c r="G14" s="334"/>
      <c r="H14" s="322"/>
      <c r="I14" s="323">
        <f>IFERROR(VLOOKUP((C14),'$ LEGO'!A:D,4,0),0)</f>
        <v>0</v>
      </c>
      <c r="J14" s="324">
        <f>IF(OR(O14="DANNA ",O14="CAMILA "),'BT5'!Q28*1.07,IF(E14="Verona Cla",'BT5'!Q28*1.06,IF(E14="Verona Osc",'BT5'!Q28*1.08,IF(O14="KIOTO ",'BT5'!Q28*1.1,IF(OR(O14="ANDRES ",O14="GAVIOTA ",O14="COMANECCI ",O14="IGOR "),'BT5'!Q28*1.03,IF(LEFT(C14,3)="650",'BT5'!Q28*1.04,IF(LEFT(C14,3)="651",'BT5'!Q28*1.04,IF('BT5'!K28="NUEVO",'BT5'!Q28*1.04,'BT5'!Q28))))))))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+'BT5'!B29</f>
        <v>0</v>
      </c>
      <c r="D15" s="337">
        <f>+'BT5'!D29</f>
        <v>0</v>
      </c>
      <c r="E15" s="320"/>
      <c r="F15" s="321">
        <f>IFERROR(VLOOKUP(Tabla18623[[#This Row],[COD INT TELA LEGO]],'$ LEGO'!A:E,5,0),0)</f>
        <v>0</v>
      </c>
      <c r="G15" s="334"/>
      <c r="H15" s="322"/>
      <c r="I15" s="323">
        <f>IFERROR(VLOOKUP((C15),'$ LEGO'!A:D,4,0),0)</f>
        <v>0</v>
      </c>
      <c r="J15" s="324">
        <f>IF(OR(O15="DANNA ",O15="CAMILA "),'BT5'!Q29*1.07,IF(E15="Verona Cla",'BT5'!Q29*1.06,IF(E15="Verona Osc",'BT5'!Q29*1.08,IF(O15="KIOTO ",'BT5'!Q29*1.1,IF(OR(O15="ANDRES ",O15="GAVIOTA ",O15="COMANECCI ",O15="IGOR "),'BT5'!Q29*1.03,IF(LEFT(C15,3)="650",'BT5'!Q29*1.04,IF(LEFT(C15,3)="651",'BT5'!Q29*1.04,IF('BT5'!K29="NUEVO",'BT5'!Q29*1.04,'BT5'!Q29))))))))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+'BT5'!B30</f>
        <v>0</v>
      </c>
      <c r="D16" s="337">
        <f>+'BT5'!D30</f>
        <v>0</v>
      </c>
      <c r="E16" s="320"/>
      <c r="F16" s="321">
        <f>IFERROR(VLOOKUP(Tabla18623[[#This Row],[COD INT TELA LEGO]],'$ LEGO'!A:E,5,0),0)</f>
        <v>0</v>
      </c>
      <c r="G16" s="334"/>
      <c r="H16" s="322"/>
      <c r="I16" s="323">
        <f>IFERROR(VLOOKUP((C16),'$ LEGO'!A:D,4,0),0)</f>
        <v>0</v>
      </c>
      <c r="J16" s="324">
        <f>IF(OR(O16="DANNA ",O16="CAMILA "),'BT5'!Q30*1.07,IF(E16="Verona Cla",'BT5'!Q30*1.06,IF(E16="Verona Osc",'BT5'!Q30*1.08,IF(O16="KIOTO ",'BT5'!Q30*1.1,IF(OR(O16="ANDRES ",O16="GAVIOTA ",O16="COMANECCI ",O16="IGOR "),'BT5'!Q30*1.03,IF(LEFT(C16,3)="650",'BT5'!Q30*1.04,IF(LEFT(C16,3)="651",'BT5'!Q30*1.04,IF('BT5'!K30="NUEVO",'BT5'!Q30*1.04,'BT5'!Q30))))))))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+'BT5'!B31</f>
        <v>0</v>
      </c>
      <c r="D17" s="337">
        <f>+'BT5'!D31</f>
        <v>0</v>
      </c>
      <c r="E17" s="320"/>
      <c r="F17" s="321">
        <f>IFERROR(VLOOKUP(Tabla18623[[#This Row],[COD INT TELA LEGO]],'$ LEGO'!A:E,5,0),0)</f>
        <v>0</v>
      </c>
      <c r="G17" s="334"/>
      <c r="H17" s="322"/>
      <c r="I17" s="323">
        <f>IFERROR(VLOOKUP((C17),'$ LEGO'!A:D,4,0),0)</f>
        <v>0</v>
      </c>
      <c r="J17" s="324">
        <f>IF(OR(O17="DANNA ",O17="CAMILA "),'BT5'!Q31*1.07,IF(E17="Verona Cla",'BT5'!Q31*1.06,IF(E17="Verona Osc",'BT5'!Q31*1.08,IF(O17="KIOTO ",'BT5'!Q31*1.1,IF(OR(O17="ANDRES ",O17="GAVIOTA ",O17="COMANECCI ",O17="IGOR "),'BT5'!Q31*1.03,IF(LEFT(C17,3)="650",'BT5'!Q31*1.04,IF(LEFT(C17,3)="651",'BT5'!Q31*1.04,IF('BT5'!K31="NUEVO",'BT5'!Q31*1.04,'BT5'!Q31))))))))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+'BT5'!B32</f>
        <v>0</v>
      </c>
      <c r="D18" s="337">
        <f>+'BT5'!D32</f>
        <v>0</v>
      </c>
      <c r="E18" s="320"/>
      <c r="F18" s="321">
        <f>IFERROR(VLOOKUP(Tabla18623[[#This Row],[COD INT TELA LEGO]],'$ LEGO'!A:E,5,0),0)</f>
        <v>0</v>
      </c>
      <c r="G18" s="334"/>
      <c r="H18" s="322"/>
      <c r="I18" s="323">
        <f>IFERROR(VLOOKUP((C18),'$ LEGO'!A:D,4,0),0)</f>
        <v>0</v>
      </c>
      <c r="J18" s="324">
        <f>IF(OR(O18="DANNA ",O18="CAMILA "),'BT5'!Q32*1.07,IF(E18="Verona Cla",'BT5'!Q32*1.06,IF(E18="Verona Osc",'BT5'!Q32*1.08,IF(O18="KIOTO ",'BT5'!Q32*1.1,IF(OR(O18="ANDRES ",O18="GAVIOTA ",O18="COMANECCI ",O18="IGOR "),'BT5'!Q32*1.03,IF(LEFT(C18,3)="650",'BT5'!Q32*1.04,IF(LEFT(C18,3)="651",'BT5'!Q32*1.04,IF('BT5'!K32="NUEVO",'BT5'!Q32*1.04,'BT5'!Q32))))))))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+'BT5'!B33</f>
        <v>0</v>
      </c>
      <c r="D19" s="337">
        <f>+'BT5'!D33</f>
        <v>0</v>
      </c>
      <c r="E19" s="320"/>
      <c r="F19" s="321">
        <f>IFERROR(VLOOKUP(Tabla18623[[#This Row],[COD INT TELA LEGO]],'$ LEGO'!A:E,5,0),0)</f>
        <v>0</v>
      </c>
      <c r="G19" s="334"/>
      <c r="H19" s="322"/>
      <c r="I19" s="323">
        <f>IFERROR(VLOOKUP((C19),'$ LEGO'!A:D,4,0),0)</f>
        <v>0</v>
      </c>
      <c r="J19" s="324">
        <f>IF(OR(O19="DANNA ",O19="CAMILA "),'BT5'!Q33*1.07,IF(E19="Verona Cla",'BT5'!Q33*1.06,IF(E19="Verona Osc",'BT5'!Q33*1.08,IF(O19="KIOTO ",'BT5'!Q33*1.1,IF(OR(O19="ANDRES ",O19="GAVIOTA ",O19="COMANECCI ",O19="IGOR "),'BT5'!Q33*1.03,IF(LEFT(C19,3)="650",'BT5'!Q33*1.04,IF(LEFT(C19,3)="651",'BT5'!Q33*1.04,IF('BT5'!K33="NUEVO",'BT5'!Q33*1.04,'BT5'!Q33))))))))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+'BT5'!V24</f>
        <v>0</v>
      </c>
      <c r="D20" s="337">
        <f>+'BT5'!X24</f>
        <v>0</v>
      </c>
      <c r="E20" s="320"/>
      <c r="F20" s="321">
        <f>IFERROR(VLOOKUP(Tabla18623[[#This Row],[COD INT TELA LEGO]],'$ LEGO'!A:E,5,0),0)</f>
        <v>0</v>
      </c>
      <c r="G20" s="334"/>
      <c r="H20" s="322"/>
      <c r="I20" s="323">
        <f>IFERROR(VLOOKUP((C20),'$ LEGO'!A:D,4,0),0)</f>
        <v>0</v>
      </c>
      <c r="J20" s="324">
        <f>IF(OR(O20="DANNA ",O20="CAMILA "),'BT5'!Q34*1.07,IF(E20="Verona Cla",'BT5'!Q34*1.06,IF(E20="Verona Osc",'BT5'!Q34*1.08,IF(O20="KIOTO ",'BT5'!Q34*1.1,IF(OR(O20="ANDRES ",O20="GAVIOTA ",O20="COMANECCI ",O20="IGOR "),'BT5'!Q34*1.03,IF(LEFT(C20,3)="650",'BT5'!Q34*1.04,IF(LEFT(C20,3)="651",'BT5'!Q34*1.04,IF('BT5'!K34="NUEVO",'BT5'!Q34*1.04,'BT5'!Q34))))))))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+'BT5'!V25</f>
        <v>0</v>
      </c>
      <c r="D21" s="337">
        <f>+'BT5'!X25</f>
        <v>0</v>
      </c>
      <c r="E21" s="320"/>
      <c r="F21" s="321">
        <f>IFERROR(VLOOKUP(Tabla18623[[#This Row],[COD INT TELA LEGO]],'$ LEGO'!A:E,5,0),0)</f>
        <v>0</v>
      </c>
      <c r="G21" s="334"/>
      <c r="H21" s="322"/>
      <c r="I21" s="323">
        <f>IFERROR(VLOOKUP((C21),'$ LEGO'!A:D,4,0),0)</f>
        <v>0</v>
      </c>
      <c r="J21" s="324">
        <f>IF(OR(O21="DANNA ",O21="CAMILA "),'BT5'!Q35*1.07,IF(E21="Verona Cla",'BT5'!Q35*1.06,IF(E21="Verona Osc",'BT5'!Q35*1.08,IF(O21="KIOTO ",'BT5'!Q35*1.1,IF(OR(O21="ANDRES ",O21="GAVIOTA ",O21="COMANECCI ",O21="IGOR "),'BT5'!Q35*1.03,IF(LEFT(C21,3)="650",'BT5'!Q35*1.04,IF(LEFT(C21,3)="651",'BT5'!Q35*1.04,IF('BT5'!K35="NUEVO",'BT5'!Q35*1.04,'BT5'!Q35))))))))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+'BT5'!V26</f>
        <v>0</v>
      </c>
      <c r="D22" s="337">
        <f>+'BT5'!X26</f>
        <v>0</v>
      </c>
      <c r="E22" s="320"/>
      <c r="F22" s="321">
        <f>IFERROR(VLOOKUP(Tabla18623[[#This Row],[COD INT TELA LEGO]],'$ LEGO'!A:E,5,0),0)</f>
        <v>0</v>
      </c>
      <c r="G22" s="334"/>
      <c r="H22" s="322"/>
      <c r="I22" s="323">
        <f>IFERROR(VLOOKUP((C22),'$ LEGO'!A:D,4,0),0)</f>
        <v>0</v>
      </c>
      <c r="J22" s="324">
        <f>IF(OR(O22="DANNA ",O22="CAMILA "),'BT5'!Q36*1.07,IF(E22="Verona Cla",'BT5'!Q36*1.06,IF(E22="Verona Osc",'BT5'!Q36*1.08,IF(O22="KIOTO ",'BT5'!Q36*1.1,IF(OR(O22="ANDRES ",O22="GAVIOTA ",O22="COMANECCI ",O22="IGOR "),'BT5'!Q36*1.03,IF(LEFT(C22,3)="650",'BT5'!Q36*1.04,IF(LEFT(C22,3)="651",'BT5'!Q36*1.04,IF('BT5'!K36="NUEVO",'BT5'!Q36*1.04,'BT5'!Q36))))))))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+'BT5'!V27</f>
        <v>0</v>
      </c>
      <c r="D23" s="337">
        <f>+'BT5'!X27</f>
        <v>0</v>
      </c>
      <c r="E23" s="320"/>
      <c r="F23" s="321">
        <f>IFERROR(VLOOKUP(Tabla18623[[#This Row],[COD INT TELA LEGO]],'$ LEGO'!A:E,5,0),0)</f>
        <v>0</v>
      </c>
      <c r="G23" s="334"/>
      <c r="H23" s="322"/>
      <c r="I23" s="323">
        <f>IFERROR(VLOOKUP((C23),'$ LEGO'!A:D,4,0),0)</f>
        <v>0</v>
      </c>
      <c r="J23" s="324">
        <f>IF(OR(O23="DANNA ",O23="CAMILA "),'BT5'!Q37*1.07,IF(E23="Verona Cla",'BT5'!Q37*1.06,IF(E23="Verona Osc",'BT5'!Q37*1.08,IF(O23="KIOTO ",'BT5'!Q37*1.1,IF(OR(O23="ANDRES ",O23="GAVIOTA ",O23="COMANECCI ",O23="IGOR "),'BT5'!Q37*1.03,IF(LEFT(C23,3)="650",'BT5'!Q37*1.04,IF(LEFT(C23,3)="651",'BT5'!Q37*1.04,IF('BT5'!K37="NUEVO",'BT5'!Q37*1.04,'BT5'!Q37))))))))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+'BT5'!V28</f>
        <v>0</v>
      </c>
      <c r="D24" s="337">
        <f>+'BT5'!X28</f>
        <v>0</v>
      </c>
      <c r="E24" s="320"/>
      <c r="F24" s="321">
        <f>IFERROR(VLOOKUP(Tabla18623[[#This Row],[COD INT TELA LEGO]],'$ LEGO'!A:E,5,0),0)</f>
        <v>0</v>
      </c>
      <c r="G24" s="334"/>
      <c r="H24" s="322"/>
      <c r="I24" s="323">
        <f>IFERROR(VLOOKUP((C24),'$ LEGO'!A:D,4,0),0)</f>
        <v>0</v>
      </c>
      <c r="J24" s="324">
        <f>IF(OR(O24="DANNA ",O24="CAMILA "),'BT5'!Q38*1.07,IF(E24="Verona Cla",'BT5'!Q38*1.06,IF(E24="Verona Osc",'BT5'!Q38*1.08,IF(O24="KIOTO ",'BT5'!Q38*1.1,IF(OR(O24="ANDRES ",O24="GAVIOTA ",O24="COMANECCI ",O24="IGOR "),'BT5'!Q38*1.03,IF(LEFT(C24,3)="650",'BT5'!Q38*1.04,IF(LEFT(C24,3)="651",'BT5'!Q38*1.04,IF('BT5'!K38="NUEVO",'BT5'!Q38*1.04,'BT5'!Q38))))))))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+'BT5'!V29</f>
        <v>0</v>
      </c>
      <c r="D25" s="337">
        <f>+'BT5'!X29</f>
        <v>0</v>
      </c>
      <c r="E25" s="320"/>
      <c r="F25" s="321">
        <f>IFERROR(VLOOKUP(Tabla18623[[#This Row],[COD INT TELA LEGO]],'$ LEGO'!A:E,5,0),0)</f>
        <v>0</v>
      </c>
      <c r="G25" s="334"/>
      <c r="H25" s="322"/>
      <c r="I25" s="323">
        <f>IFERROR(VLOOKUP((C25),'$ LEGO'!A:D,4,0),0)</f>
        <v>0</v>
      </c>
      <c r="J25" s="324">
        <f>IF(OR(O25="DANNA ",O25="CAMILA "),'BT5'!Q39*1.07,IF(E25="Verona Cla",'BT5'!Q39*1.06,IF(E25="Verona Osc",'BT5'!Q39*1.08,IF(O25="KIOTO ",'BT5'!Q39*1.1,IF(OR(O25="ANDRES ",O25="GAVIOTA ",O25="COMANECCI ",O25="IGOR "),'BT5'!Q39*1.03,IF(LEFT(C25,3)="650",'BT5'!Q39*1.04,IF(LEFT(C25,3)="651",'BT5'!Q39*1.04,IF('BT5'!K39="NUEVO",'BT5'!Q39*1.04,'BT5'!Q39))))))))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+'BT5'!V30</f>
        <v>0</v>
      </c>
      <c r="D26" s="337">
        <f>+'BT5'!X30</f>
        <v>0</v>
      </c>
      <c r="E26" s="320"/>
      <c r="F26" s="321">
        <f>IFERROR(VLOOKUP(Tabla18623[[#This Row],[COD INT TELA LEGO]],'$ LEGO'!A:E,5,0),0)</f>
        <v>0</v>
      </c>
      <c r="G26" s="334"/>
      <c r="H26" s="322"/>
      <c r="I26" s="323">
        <f>IFERROR(VLOOKUP((C26),'$ LEGO'!A:D,4,0),0)</f>
        <v>0</v>
      </c>
      <c r="J26" s="324">
        <f>IF(OR(O26="DANNA ",O26="CAMILA "),'BT5'!Q40*1.07,IF(E26="Verona Cla",'BT5'!Q40*1.06,IF(E26="Verona Osc",'BT5'!Q40*1.08,IF(O26="KIOTO ",'BT5'!Q40*1.1,IF(OR(O26="ANDRES ",O26="GAVIOTA ",O26="COMANECCI ",O26="IGOR "),'BT5'!Q40*1.03,IF(LEFT(C26,3)="650",'BT5'!Q40*1.04,IF(LEFT(C26,3)="651",'BT5'!Q40*1.04,IF('BT5'!K40="NUEVO",'BT5'!Q40*1.04,'BT5'!Q40))))))))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+'BT5'!V31</f>
        <v>0</v>
      </c>
      <c r="D27" s="337">
        <f>+'BT5'!X31</f>
        <v>0</v>
      </c>
      <c r="E27" s="320"/>
      <c r="F27" s="321">
        <f>IFERROR(VLOOKUP(Tabla18623[[#This Row],[COD INT TELA LEGO]],'$ LEGO'!A:E,5,0),0)</f>
        <v>0</v>
      </c>
      <c r="G27" s="334"/>
      <c r="H27" s="322"/>
      <c r="I27" s="323">
        <f>IFERROR(VLOOKUP((C27),'$ LEGO'!A:D,4,0),0)</f>
        <v>0</v>
      </c>
      <c r="J27" s="324">
        <f>IF(OR(O27="DANNA ",O27="CAMILA "),'BT5'!Q41*1.07,IF(E27="Verona Cla",'BT5'!Q41*1.06,IF(E27="Verona Osc",'BT5'!Q41*1.08,IF(O27="KIOTO ",'BT5'!Q41*1.1,IF(OR(O27="ANDRES ",O27="GAVIOTA ",O27="COMANECCI ",O27="IGOR "),'BT5'!Q41*1.03,IF(LEFT(C27,3)="650",'BT5'!Q41*1.04,IF(LEFT(C27,3)="651",'BT5'!Q41*1.04,IF('BT5'!K41="NUEVO",'BT5'!Q41*1.04,'BT5'!Q41))))))))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+'BT5'!V32</f>
        <v>0</v>
      </c>
      <c r="D28" s="337">
        <f>+'BT5'!X32</f>
        <v>0</v>
      </c>
      <c r="E28" s="320"/>
      <c r="F28" s="321">
        <f>IFERROR(VLOOKUP(Tabla18623[[#This Row],[COD INT TELA LEGO]],'$ LEGO'!A:E,5,0),0)</f>
        <v>0</v>
      </c>
      <c r="G28" s="334"/>
      <c r="H28" s="322"/>
      <c r="I28" s="323">
        <f>IFERROR(VLOOKUP((C28),'$ LEGO'!A:D,4,0),0)</f>
        <v>0</v>
      </c>
      <c r="J28" s="324">
        <f>IF(OR(O28="DANNA ",O28="CAMILA "),'BT5'!Q42*1.07,IF(E28="Verona Cla",'BT5'!Q42*1.06,IF(E28="Verona Osc",'BT5'!Q42*1.08,IF(O28="KIOTO ",'BT5'!Q42*1.1,IF(OR(O28="ANDRES ",O28="GAVIOTA ",O28="COMANECCI ",O28="IGOR "),'BT5'!Q42*1.03,IF(LEFT(C28,3)="650",'BT5'!Q42*1.04,IF(LEFT(C28,3)="651",'BT5'!Q42*1.04,IF('BT5'!K42="NUEVO",'BT5'!Q42*1.04,'BT5'!Q42))))))))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+'BT5'!V33</f>
        <v>0</v>
      </c>
      <c r="D29" s="483">
        <f>+'BT5'!X33</f>
        <v>0</v>
      </c>
      <c r="E29" s="484"/>
      <c r="F29" s="485">
        <f>IFERROR(VLOOKUP(Tabla18623[[#This Row],[COD INT TELA LEGO]],'$ LEGO'!A:E,5,0),0)</f>
        <v>0</v>
      </c>
      <c r="G29" s="486"/>
      <c r="H29" s="487"/>
      <c r="I29" s="488">
        <f>IFERROR(VLOOKUP((C29),'$ LEGO'!A:D,4,0),0)</f>
        <v>0</v>
      </c>
      <c r="J29" s="489">
        <f>IF(OR(O29="DANNA ",O29="CAMILA "),'BT5'!Q43*1.07,IF(E29="Verona Cla",'BT5'!Q43*1.06,IF(E29="Verona Osc",'BT5'!Q43*1.08,IF(O29="KIOTO ",'BT5'!Q43*1.1,IF(OR(O29="ANDRES ",O29="GAVIOTA ",O29="COMANECCI ",O29="IGOR "),'BT5'!Q43*1.03,IF(LEFT(C29,3)="650",'BT5'!Q43*1.04,IF(LEFT(C29,3)="651",'BT5'!Q43*1.04,IF('BT5'!K43="NUEVO",'BT5'!Q43*1.04,'BT5'!Q43))))))))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VLOOKUP(Tabla38522[[#This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VLOOKUP(Tabla38522[[#This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VLOOKUP(Tabla38522[[#This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VLOOKUP(Tabla38522[[#This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VLOOKUP(Tabla38522[[#This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VLOOKUP(Tabla38522[[#This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VLOOKUP(Tabla38522[[#This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VLOOKUP(Tabla38522[[#This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VLOOKUP(Tabla38522[[#This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VLOOKUP(Tabla38522[[#This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VLOOKUP(Tabla38522[[#This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VLOOKUP(Tabla38522[[#This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VLOOKUP(Tabla38522[[#This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VLOOKUP(Tabla38522[[#This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VLOOKUP(Tabla38522[[#This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VLOOKUP(Tabla38522[[#This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VLOOKUP(Tabla38522[[#This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VLOOKUP(Tabla38522[[#This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VLOOKUP(Tabla38522[[#This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VLOOKUP(Tabla38522[[#This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VLOOKUP(Tabla38522[[#This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VLOOKUP(Tabla38522[[#This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VLOOKUP(Tabla38522[[#This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VLOOKUP(Tabla38522[[#This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VLOOKUP(Tabla38522[[#This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VLOOKUP(Tabla38522[[#This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VLOOKUP(Tabla38522[[#This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VLOOKUP(Tabla38522[[#This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VLOOKUP(Tabla38522[[#This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VLOOKUP(Tabla38522[[#This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VLOOKUP(Tabla38522[[#This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VLOOKUP(Tabla38522[[#This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VLOOKUP(Tabla38522[[#This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VLOOKUP(Tabla38522[[#This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+'FT5'!X79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+'FT5'!X80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+'FT5'!X81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+'FT5'!X83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+'FT5'!X83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+'FT5'!X84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+'BT5'!AD1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129" priority="4"/>
  </conditionalFormatting>
  <conditionalFormatting sqref="C94">
    <cfRule type="duplicateValues" dxfId="1128" priority="3"/>
  </conditionalFormatting>
  <conditionalFormatting sqref="D46:D79">
    <cfRule type="expression" dxfId="1127" priority="2">
      <formula>ISNUMBER(SEARCH("R",$D$2,1))</formula>
    </cfRule>
  </conditionalFormatting>
  <conditionalFormatting sqref="D83:D122">
    <cfRule type="expression" dxfId="112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C9C25C1-B6F5-466B-9F46-46FA01624064}">
          <x14:formula1>
            <xm:f>'LD FC'!$CG$2:$CG$27</xm:f>
          </x14:formula1>
          <xm:sqref>E138:F138</xm:sqref>
        </x14:dataValidation>
        <x14:dataValidation type="list" allowBlank="1" showInputMessage="1" showErrorMessage="1" xr:uid="{B0ACAE8E-A863-410B-B47C-1B9183DE32E9}">
          <x14:formula1>
            <xm:f>'LD FC'!$AS$2:$AS$11</xm:f>
          </x14:formula1>
          <xm:sqref>H10:H29</xm:sqref>
        </x14:dataValidation>
        <x14:dataValidation type="list" allowBlank="1" showInputMessage="1" showErrorMessage="1" xr:uid="{A12847F9-0342-49DD-B880-11DF33266699}">
          <x14:formula1>
            <xm:f>'$ LEGO'!$A$101:$A$189</xm:f>
          </x14:formula1>
          <xm:sqref>E10</xm:sqref>
        </x14:dataValidation>
        <x14:dataValidation type="list" allowBlank="1" showInputMessage="1" showErrorMessage="1" xr:uid="{3400ECAC-CC6D-4CC9-A265-20BE8BF0B5B7}">
          <x14:formula1>
            <xm:f>'LD FC'!$AA$2:$AA$8</xm:f>
          </x14:formula1>
          <xm:sqref>D8</xm:sqref>
        </x14:dataValidation>
        <x14:dataValidation type="list" allowBlank="1" showInputMessage="1" showErrorMessage="1" xr:uid="{00392291-95D8-4DCC-A06F-8C6AFDFB4597}">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BF7CA397-1C03-4F7C-9727-DF9D980FFDEA}">
          <x14:formula1>
            <xm:f>'LD FC'!$AC$2:$AC$5</xm:f>
          </x14:formula1>
          <xm:sqref>E127 F127 E128 F128</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91FF-1AE6-4920-A86F-7D56EA15893C}">
  <sheetPr codeName="Hoja1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+'BT5'!AI1</f>
        <v>0</v>
      </c>
      <c r="AH2" s="1201"/>
      <c r="AI2" s="1006" t="s">
        <v>2466</v>
      </c>
      <c r="AJ2" s="1007"/>
      <c r="AK2" s="1191">
        <f>+'BT5'!AN1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+'BT5'!D4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'BT5'!W1</f>
        <v>0</v>
      </c>
      <c r="G4" s="1041"/>
      <c r="H4" s="1041"/>
      <c r="I4" s="1022" t="s">
        <v>1220</v>
      </c>
      <c r="J4" s="1022"/>
      <c r="K4" s="1022"/>
      <c r="L4" s="1023"/>
      <c r="M4" s="1041">
        <f>+'BT5'!X2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+'BT5'!S1</f>
        <v>0</v>
      </c>
      <c r="G5" s="1041"/>
      <c r="H5" s="1041"/>
      <c r="I5" s="1022" t="s">
        <v>2471</v>
      </c>
      <c r="J5" s="1022"/>
      <c r="K5" s="1022"/>
      <c r="L5" s="1023"/>
      <c r="M5" s="976"/>
      <c r="N5" s="968"/>
      <c r="O5" s="1010" t="s">
        <v>1254</v>
      </c>
      <c r="P5" s="1011"/>
      <c r="Q5" s="1011"/>
      <c r="R5" s="119">
        <f>+'BT5'!Y3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+'BT5'!AC5</f>
        <v>0</v>
      </c>
      <c r="G7" s="1202"/>
      <c r="H7" s="1202"/>
      <c r="I7" s="1008" t="s">
        <v>2474</v>
      </c>
      <c r="J7" s="1009"/>
      <c r="K7" s="1009"/>
      <c r="L7" s="1009"/>
      <c r="M7" s="976">
        <f>+'BT5'!AD2</f>
        <v>0</v>
      </c>
      <c r="N7" s="968"/>
      <c r="O7" s="1010" t="s">
        <v>2422</v>
      </c>
      <c r="P7" s="1011"/>
      <c r="Q7" s="1011"/>
      <c r="R7" s="112">
        <f>+'BT5'!AD3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+'BT5'!AH5</f>
        <v>0</v>
      </c>
      <c r="G8" s="1202"/>
      <c r="H8" s="1202"/>
      <c r="I8" s="1008" t="s">
        <v>2476</v>
      </c>
      <c r="J8" s="1009"/>
      <c r="K8" s="1009"/>
      <c r="L8" s="1009"/>
      <c r="M8" s="976">
        <f>+'BT5'!AI2</f>
        <v>0</v>
      </c>
      <c r="N8" s="968"/>
      <c r="O8" s="1010" t="s">
        <v>2422</v>
      </c>
      <c r="P8" s="1011"/>
      <c r="Q8" s="1011"/>
      <c r="R8" s="112">
        <f>+'BT5'!AI3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+'BT5'!AM5</f>
        <v>0</v>
      </c>
      <c r="G9" s="1204"/>
      <c r="H9" s="1204"/>
      <c r="I9" s="1008" t="s">
        <v>2478</v>
      </c>
      <c r="J9" s="1009"/>
      <c r="K9" s="1009"/>
      <c r="L9" s="1009"/>
      <c r="M9" s="976">
        <f>+'BT5'!AN2</f>
        <v>0</v>
      </c>
      <c r="N9" s="968"/>
      <c r="O9" s="1010" t="s">
        <v>2422</v>
      </c>
      <c r="P9" s="1011"/>
      <c r="Q9" s="1011"/>
      <c r="R9" s="112">
        <f>+'BT5'!AN3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+'BT5'!B24</f>
        <v>0</v>
      </c>
      <c r="E13" s="1160"/>
      <c r="F13" s="1161"/>
      <c r="G13" s="1170">
        <f>+'BT5'!D24</f>
        <v>0</v>
      </c>
      <c r="H13" s="1160"/>
      <c r="I13" s="1160"/>
      <c r="J13" s="1160"/>
      <c r="K13" s="1160"/>
      <c r="L13" s="1160"/>
      <c r="M13" s="1160"/>
      <c r="N13" s="1160"/>
      <c r="O13" s="1160"/>
      <c r="P13" s="1160"/>
      <c r="Q13" s="1161"/>
      <c r="R13" s="1177" t="s">
        <v>3490</v>
      </c>
      <c r="S13" s="975"/>
      <c r="T13" s="975"/>
      <c r="U13" s="1176" t="s">
        <v>3491</v>
      </c>
      <c r="V13" s="1163"/>
      <c r="W13" s="1164">
        <f>IFERROR(VLOOKUP(AP13&amp;AQ13,'$ LEGO'!A:E,5,0),0)</f>
        <v>0</v>
      </c>
      <c r="X13" s="1165"/>
      <c r="Y13" s="1166"/>
      <c r="Z13" s="1167"/>
      <c r="AA13" s="1168"/>
      <c r="AB13" s="1169"/>
      <c r="AC13" s="967" t="str">
        <f>IFERROR(VLOOKUP((D13),'$ LEGO'!A:D,4,0),"")</f>
        <v/>
      </c>
      <c r="AD13" s="968"/>
      <c r="AE13" s="1171">
        <f>IFERROR(+'BT5'!Q24*VLOOKUP(AP13,'$ LEGO'!$F$199:$G$1227,2,0),'BT5'!Q24)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+'BT5'!AS24</f>
        <v>0</v>
      </c>
      <c r="AX13" s="176">
        <f>+'BT5'!S24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+'BT5'!B25</f>
        <v>0</v>
      </c>
      <c r="E14" s="1160"/>
      <c r="F14" s="1161"/>
      <c r="G14" s="1170">
        <f>+'BT5'!D25</f>
        <v>0</v>
      </c>
      <c r="H14" s="1160"/>
      <c r="I14" s="1160"/>
      <c r="J14" s="1160"/>
      <c r="K14" s="1160"/>
      <c r="L14" s="1160"/>
      <c r="M14" s="1160"/>
      <c r="N14" s="1160"/>
      <c r="O14" s="1160"/>
      <c r="P14" s="1160"/>
      <c r="Q14" s="1161"/>
      <c r="R14" s="1177" t="s">
        <v>3492</v>
      </c>
      <c r="S14" s="975"/>
      <c r="T14" s="975"/>
      <c r="U14" s="1176" t="s">
        <v>3493</v>
      </c>
      <c r="V14" s="1163"/>
      <c r="W14" s="1164">
        <f>IFERROR(VLOOKUP(AP14&amp;AQ14,'$ LEGO'!A:E,5,0),0)</f>
        <v>0</v>
      </c>
      <c r="X14" s="1165"/>
      <c r="Y14" s="1166"/>
      <c r="Z14" s="1167"/>
      <c r="AA14" s="1168"/>
      <c r="AB14" s="1169"/>
      <c r="AC14" s="967" t="str">
        <f>IFERROR(VLOOKUP((D14),'$ LEGO'!A:D,4,0),"")</f>
        <v/>
      </c>
      <c r="AD14" s="968"/>
      <c r="AE14" s="1171">
        <f>IFERROR(+'BT5'!Q25*VLOOKUP(AP14,'$ LEGO'!$F$199:$G$1227,2,0),'BT5'!Q25)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+'BT5'!AS25</f>
        <v>0</v>
      </c>
      <c r="AX14" s="176">
        <f>+'BT5'!S25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+'BT5'!B26</f>
        <v>0</v>
      </c>
      <c r="E15" s="1160"/>
      <c r="F15" s="1161"/>
      <c r="G15" s="1170">
        <f>+'BT5'!D26</f>
        <v>0</v>
      </c>
      <c r="H15" s="1160"/>
      <c r="I15" s="1160"/>
      <c r="J15" s="1160"/>
      <c r="K15" s="1160"/>
      <c r="L15" s="1160"/>
      <c r="M15" s="1160"/>
      <c r="N15" s="1160"/>
      <c r="O15" s="1160"/>
      <c r="P15" s="1160"/>
      <c r="Q15" s="1161"/>
      <c r="R15" s="1177" t="s">
        <v>3494</v>
      </c>
      <c r="S15" s="975"/>
      <c r="T15" s="975"/>
      <c r="U15" s="1176" t="s">
        <v>3495</v>
      </c>
      <c r="V15" s="1163"/>
      <c r="W15" s="1164">
        <f>IFERROR(VLOOKUP(AP15&amp;AQ15,'$ LEGO'!A:E,5,0),0)</f>
        <v>0</v>
      </c>
      <c r="X15" s="1165"/>
      <c r="Y15" s="1166"/>
      <c r="Z15" s="1167"/>
      <c r="AA15" s="1168"/>
      <c r="AB15" s="1169"/>
      <c r="AC15" s="967" t="str">
        <f>IFERROR(VLOOKUP((D15),'$ LEGO'!A:D,4,0),"")</f>
        <v/>
      </c>
      <c r="AD15" s="968"/>
      <c r="AE15" s="1171">
        <f>IFERROR(+'BT5'!Q26*VLOOKUP(AP15,'$ LEGO'!$F$199:$G$1227,2,0),'BT5'!Q26)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+'BT5'!AS26</f>
        <v>0</v>
      </c>
      <c r="AX15" s="176">
        <f>+'BT5'!S26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+'BT5'!B27</f>
        <v>0</v>
      </c>
      <c r="E16" s="1160"/>
      <c r="F16" s="1161"/>
      <c r="G16" s="1170">
        <f>+'BT5'!D27</f>
        <v>0</v>
      </c>
      <c r="H16" s="1160"/>
      <c r="I16" s="1160"/>
      <c r="J16" s="1160"/>
      <c r="K16" s="1160"/>
      <c r="L16" s="1160"/>
      <c r="M16" s="1160"/>
      <c r="N16" s="1160"/>
      <c r="O16" s="1160"/>
      <c r="P16" s="1160"/>
      <c r="Q16" s="1161"/>
      <c r="R16" s="1177" t="s">
        <v>3496</v>
      </c>
      <c r="S16" s="975"/>
      <c r="T16" s="975"/>
      <c r="U16" s="1176" t="s">
        <v>3497</v>
      </c>
      <c r="V16" s="1163"/>
      <c r="W16" s="1164">
        <f>IFERROR(VLOOKUP(AP16&amp;AQ16,'$ LEGO'!A:E,5,0),0)</f>
        <v>0</v>
      </c>
      <c r="X16" s="1165"/>
      <c r="Y16" s="1166"/>
      <c r="Z16" s="1167"/>
      <c r="AA16" s="1168"/>
      <c r="AB16" s="1169"/>
      <c r="AC16" s="967" t="str">
        <f>IFERROR(VLOOKUP((D16),'$ LEGO'!A:D,4,0),"")</f>
        <v/>
      </c>
      <c r="AD16" s="968"/>
      <c r="AE16" s="1171">
        <f>IFERROR(+'BT5'!Q27*VLOOKUP(AP16,'$ LEGO'!$F$199:$G$1227,2,0),'BT5'!Q27)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+'BT5'!AS27</f>
        <v>0</v>
      </c>
      <c r="AX16" s="176">
        <f>+'BT5'!S27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+'BT5'!B28</f>
        <v>0</v>
      </c>
      <c r="E17" s="1160"/>
      <c r="F17" s="1161"/>
      <c r="G17" s="1170">
        <f>+'BT5'!D28</f>
        <v>0</v>
      </c>
      <c r="H17" s="1160"/>
      <c r="I17" s="1160"/>
      <c r="J17" s="1160"/>
      <c r="K17" s="1160"/>
      <c r="L17" s="1160"/>
      <c r="M17" s="1160"/>
      <c r="N17" s="1160"/>
      <c r="O17" s="1160"/>
      <c r="P17" s="1160"/>
      <c r="Q17" s="1161"/>
      <c r="R17" s="1177" t="s">
        <v>3498</v>
      </c>
      <c r="S17" s="975"/>
      <c r="T17" s="975"/>
      <c r="U17" s="1176" t="s">
        <v>3499</v>
      </c>
      <c r="V17" s="1163"/>
      <c r="W17" s="1164">
        <f>IFERROR(VLOOKUP(AP17&amp;AQ17,'$ LEGO'!A:E,5,0),0)</f>
        <v>0</v>
      </c>
      <c r="X17" s="1165"/>
      <c r="Y17" s="1166"/>
      <c r="Z17" s="1167"/>
      <c r="AA17" s="1168"/>
      <c r="AB17" s="1169"/>
      <c r="AC17" s="967" t="str">
        <f>IFERROR(VLOOKUP((D17),'$ LEGO'!A:D,4,0),"")</f>
        <v/>
      </c>
      <c r="AD17" s="968"/>
      <c r="AE17" s="1171">
        <f>IFERROR(+'BT5'!Q28*VLOOKUP(AP17,'$ LEGO'!$F$199:$G$1227,2,0),'BT5'!Q28)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+'BT5'!AS28</f>
        <v>0</v>
      </c>
      <c r="AX17" s="176">
        <f>+'BT5'!S28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+'BT5'!B29</f>
        <v>0</v>
      </c>
      <c r="E18" s="1160"/>
      <c r="F18" s="1161"/>
      <c r="G18" s="1170">
        <f>+'BT5'!D29</f>
        <v>0</v>
      </c>
      <c r="H18" s="1160"/>
      <c r="I18" s="1160"/>
      <c r="J18" s="1160"/>
      <c r="K18" s="1160"/>
      <c r="L18" s="1160"/>
      <c r="M18" s="1160"/>
      <c r="N18" s="1160"/>
      <c r="O18" s="1160"/>
      <c r="P18" s="1160"/>
      <c r="Q18" s="1161"/>
      <c r="R18" s="1177" t="s">
        <v>3500</v>
      </c>
      <c r="S18" s="975"/>
      <c r="T18" s="975"/>
      <c r="U18" s="1176" t="s">
        <v>3501</v>
      </c>
      <c r="V18" s="1163"/>
      <c r="W18" s="1164">
        <f>IFERROR(VLOOKUP(AP18&amp;AQ18,'$ LEGO'!A:E,5,0),0)</f>
        <v>0</v>
      </c>
      <c r="X18" s="1165"/>
      <c r="Y18" s="1166"/>
      <c r="Z18" s="1167"/>
      <c r="AA18" s="1168"/>
      <c r="AB18" s="1169"/>
      <c r="AC18" s="967" t="str">
        <f>IFERROR(VLOOKUP((D18),'$ LEGO'!A:D,4,0),"")</f>
        <v/>
      </c>
      <c r="AD18" s="968"/>
      <c r="AE18" s="1171">
        <f>IFERROR(+'BT5'!Q29*VLOOKUP(AP18,'$ LEGO'!$F$199:$G$1227,2,0),'BT5'!Q29)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+'BT5'!AS29</f>
        <v>0</v>
      </c>
      <c r="AX18" s="176">
        <f>+'BT5'!S29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+'BT5'!B30</f>
        <v>0</v>
      </c>
      <c r="E19" s="1160"/>
      <c r="F19" s="1161"/>
      <c r="G19" s="1170">
        <f>+'BT5'!D30</f>
        <v>0</v>
      </c>
      <c r="H19" s="1160"/>
      <c r="I19" s="1160"/>
      <c r="J19" s="1160"/>
      <c r="K19" s="1160"/>
      <c r="L19" s="1160"/>
      <c r="M19" s="1160"/>
      <c r="N19" s="1160"/>
      <c r="O19" s="1160"/>
      <c r="P19" s="1160"/>
      <c r="Q19" s="1161"/>
      <c r="R19" s="1177" t="s">
        <v>3502</v>
      </c>
      <c r="S19" s="975"/>
      <c r="T19" s="975"/>
      <c r="U19" s="1176" t="s">
        <v>3503</v>
      </c>
      <c r="V19" s="1163"/>
      <c r="W19" s="1164">
        <f>IFERROR(VLOOKUP(AP19&amp;AQ19,'$ LEGO'!A:E,5,0),0)</f>
        <v>0</v>
      </c>
      <c r="X19" s="1165"/>
      <c r="Y19" s="1166"/>
      <c r="Z19" s="1167"/>
      <c r="AA19" s="1168"/>
      <c r="AB19" s="1169"/>
      <c r="AC19" s="967" t="str">
        <f>IFERROR(VLOOKUP((D19),'$ LEGO'!A:D,4,0),"")</f>
        <v/>
      </c>
      <c r="AD19" s="968"/>
      <c r="AE19" s="1171">
        <f>IFERROR(+'BT5'!Q30*VLOOKUP(AP19,'$ LEGO'!$F$199:$G$1227,2,0),'BT5'!Q30)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+'BT5'!AS30</f>
        <v>0</v>
      </c>
      <c r="AX19" s="176">
        <f>+'BT5'!S30</f>
        <v>0</v>
      </c>
      <c r="AY19" s="1" t="s">
        <v>1217</v>
      </c>
      <c r="AZ19" s="46" t="s">
        <v>2501</v>
      </c>
      <c r="BA19" s="46">
        <f t="shared" si="2"/>
        <v>0</v>
      </c>
      <c r="BB19" s="47"/>
      <c r="BC19" s="120">
        <f t="shared" si="3"/>
        <v>0</v>
      </c>
    </row>
    <row r="20" spans="2:78" ht="15.75" thickBot="1">
      <c r="B20" s="66">
        <f t="shared" si="4"/>
        <v>0</v>
      </c>
      <c r="C20" s="214">
        <v>8</v>
      </c>
      <c r="D20" s="1159">
        <f>+'BT5'!B31</f>
        <v>0</v>
      </c>
      <c r="E20" s="1160"/>
      <c r="F20" s="1161"/>
      <c r="G20" s="1170">
        <f>+'BT5'!D31</f>
        <v>0</v>
      </c>
      <c r="H20" s="1160"/>
      <c r="I20" s="1160"/>
      <c r="J20" s="1160"/>
      <c r="K20" s="1160"/>
      <c r="L20" s="1160"/>
      <c r="M20" s="1160"/>
      <c r="N20" s="1160"/>
      <c r="O20" s="1160"/>
      <c r="P20" s="1160"/>
      <c r="Q20" s="1161"/>
      <c r="R20" s="1177" t="s">
        <v>3504</v>
      </c>
      <c r="S20" s="975"/>
      <c r="T20" s="975"/>
      <c r="U20" s="1176" t="s">
        <v>3505</v>
      </c>
      <c r="V20" s="1163"/>
      <c r="W20" s="1164">
        <f>IFERROR(VLOOKUP(AP20&amp;AQ20,'$ LEGO'!A:E,5,0),0)</f>
        <v>0</v>
      </c>
      <c r="X20" s="1165"/>
      <c r="Y20" s="1166"/>
      <c r="Z20" s="1167"/>
      <c r="AA20" s="1168"/>
      <c r="AB20" s="1169"/>
      <c r="AC20" s="967" t="str">
        <f>IFERROR(VLOOKUP((D20),'$ LEGO'!A:D,4,0),"")</f>
        <v/>
      </c>
      <c r="AD20" s="968"/>
      <c r="AE20" s="1171">
        <f>IFERROR(+'BT5'!Q31*VLOOKUP(AP20,'$ LEGO'!$F$199:$G$1227,2,0),'BT5'!Q31)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+'BT5'!AS31</f>
        <v>0</v>
      </c>
      <c r="AX20" s="176">
        <f>+'BT5'!S31</f>
        <v>0</v>
      </c>
      <c r="AY20" s="1" t="s">
        <v>1217</v>
      </c>
      <c r="AZ20" s="46" t="s">
        <v>2501</v>
      </c>
      <c r="BA20" s="46">
        <f t="shared" si="2"/>
        <v>0</v>
      </c>
      <c r="BB20" s="47"/>
      <c r="BC20" s="120">
        <f t="shared" si="3"/>
        <v>0</v>
      </c>
    </row>
    <row r="21" spans="2:78" ht="15.75" thickBot="1">
      <c r="B21" s="66">
        <f t="shared" si="4"/>
        <v>0</v>
      </c>
      <c r="C21" s="214">
        <v>9</v>
      </c>
      <c r="D21" s="1159">
        <f>+'BT5'!B32</f>
        <v>0</v>
      </c>
      <c r="E21" s="1160"/>
      <c r="F21" s="1161"/>
      <c r="G21" s="1170">
        <f>+'BT5'!D32</f>
        <v>0</v>
      </c>
      <c r="H21" s="1160"/>
      <c r="I21" s="1160"/>
      <c r="J21" s="1160"/>
      <c r="K21" s="1160"/>
      <c r="L21" s="1160"/>
      <c r="M21" s="1160"/>
      <c r="N21" s="1160"/>
      <c r="O21" s="1160"/>
      <c r="P21" s="1160"/>
      <c r="Q21" s="1161"/>
      <c r="R21" s="1177" t="s">
        <v>3506</v>
      </c>
      <c r="S21" s="975"/>
      <c r="T21" s="975"/>
      <c r="U21" s="1176" t="s">
        <v>3507</v>
      </c>
      <c r="V21" s="1163"/>
      <c r="W21" s="1164">
        <f>IFERROR(VLOOKUP(AP21&amp;AQ21,'$ LEGO'!A:E,5,0),0)</f>
        <v>0</v>
      </c>
      <c r="X21" s="1165"/>
      <c r="Y21" s="1166"/>
      <c r="Z21" s="1167"/>
      <c r="AA21" s="1168"/>
      <c r="AB21" s="1169"/>
      <c r="AC21" s="967" t="str">
        <f>IFERROR(VLOOKUP((D21),'$ LEGO'!A:D,4,0),"")</f>
        <v/>
      </c>
      <c r="AD21" s="968"/>
      <c r="AE21" s="1171">
        <f>IFERROR(+'BT5'!AK24*VLOOKUP(AP21,'$ LEGO'!$F$199:$G$1227,2,0),'BT5'!AK24)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+'BT5'!AS32</f>
        <v>0</v>
      </c>
      <c r="AX21" s="176">
        <f>+'BT5'!AM24</f>
        <v>0</v>
      </c>
      <c r="AY21" s="1" t="s">
        <v>1217</v>
      </c>
      <c r="AZ21" s="46" t="s">
        <v>2501</v>
      </c>
      <c r="BA21" s="46">
        <f t="shared" si="2"/>
        <v>0</v>
      </c>
      <c r="BB21" s="47"/>
      <c r="BC21" s="120">
        <f t="shared" si="3"/>
        <v>0</v>
      </c>
    </row>
    <row r="22" spans="2:78" ht="15.75" thickBot="1">
      <c r="B22" s="66">
        <f t="shared" si="4"/>
        <v>0</v>
      </c>
      <c r="C22" s="214">
        <v>10</v>
      </c>
      <c r="D22" s="1159">
        <f>+'BT5'!B33</f>
        <v>0</v>
      </c>
      <c r="E22" s="1160"/>
      <c r="F22" s="1161"/>
      <c r="G22" s="1170">
        <f>+'BT5'!D33</f>
        <v>0</v>
      </c>
      <c r="H22" s="1160"/>
      <c r="I22" s="1160"/>
      <c r="J22" s="1160"/>
      <c r="K22" s="1160"/>
      <c r="L22" s="1160"/>
      <c r="M22" s="1160"/>
      <c r="N22" s="1160"/>
      <c r="O22" s="1160"/>
      <c r="P22" s="1160"/>
      <c r="Q22" s="1161"/>
      <c r="R22" s="1177" t="s">
        <v>3508</v>
      </c>
      <c r="S22" s="975"/>
      <c r="T22" s="975"/>
      <c r="U22" s="1176" t="s">
        <v>3509</v>
      </c>
      <c r="V22" s="1163"/>
      <c r="W22" s="1164">
        <f>IFERROR(VLOOKUP(AP22&amp;AQ22,'$ LEGO'!A:E,5,0),0)</f>
        <v>0</v>
      </c>
      <c r="X22" s="1165"/>
      <c r="Y22" s="1166"/>
      <c r="Z22" s="1167"/>
      <c r="AA22" s="1168"/>
      <c r="AB22" s="1169"/>
      <c r="AC22" s="967" t="str">
        <f>IFERROR(VLOOKUP((D22),'$ LEGO'!A:D,4,0),"")</f>
        <v/>
      </c>
      <c r="AD22" s="968"/>
      <c r="AE22" s="1171">
        <f>IFERROR(+'BT5'!AK25*VLOOKUP(AP22,'$ LEGO'!$F$199:$G$1227,2,0),'BT5'!AK25)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+'BT5'!AS33</f>
        <v>0</v>
      </c>
      <c r="AX22" s="176">
        <f>+'BT5'!AM25</f>
        <v>0</v>
      </c>
      <c r="AY22" s="1" t="s">
        <v>1217</v>
      </c>
      <c r="AZ22" s="46" t="s">
        <v>2501</v>
      </c>
      <c r="BA22" s="46">
        <f t="shared" si="2"/>
        <v>0</v>
      </c>
      <c r="BB22" s="47"/>
      <c r="BC22" s="120">
        <f t="shared" si="3"/>
        <v>0</v>
      </c>
    </row>
    <row r="23" spans="2:78" ht="15.75" thickBot="1">
      <c r="B23" s="66">
        <f t="shared" si="4"/>
        <v>0</v>
      </c>
      <c r="C23" s="214">
        <v>11</v>
      </c>
      <c r="D23" s="1159">
        <f>+'BT5'!V24</f>
        <v>0</v>
      </c>
      <c r="E23" s="1160"/>
      <c r="F23" s="1161"/>
      <c r="G23" s="1170">
        <f>+'BT5'!X24</f>
        <v>0</v>
      </c>
      <c r="H23" s="1160"/>
      <c r="I23" s="1160"/>
      <c r="J23" s="1160"/>
      <c r="K23" s="1160"/>
      <c r="L23" s="1160"/>
      <c r="M23" s="1160"/>
      <c r="N23" s="1160"/>
      <c r="O23" s="1160"/>
      <c r="P23" s="1160"/>
      <c r="Q23" s="1161"/>
      <c r="R23" s="968">
        <f>+'BT5'!AE24</f>
        <v>0</v>
      </c>
      <c r="S23" s="975"/>
      <c r="T23" s="975"/>
      <c r="U23" s="1162">
        <f>+'BT5'!AG24</f>
        <v>0</v>
      </c>
      <c r="V23" s="1163"/>
      <c r="W23" s="1164">
        <f>IFERROR(VLOOKUP(AP23&amp;AQ23,'$ LEGO'!A:E,5,0),0)</f>
        <v>0</v>
      </c>
      <c r="X23" s="1165"/>
      <c r="Y23" s="1166"/>
      <c r="Z23" s="1167"/>
      <c r="AA23" s="1168"/>
      <c r="AB23" s="1169"/>
      <c r="AC23" s="967" t="str">
        <f>IFERROR(VLOOKUP((D23),'$ LEGO'!A:D,4,0),"")</f>
        <v/>
      </c>
      <c r="AD23" s="968"/>
      <c r="AE23" s="1171">
        <f>IFERROR(+'BT5'!AK26*VLOOKUP(AP23,'$ LEGO'!$F$199:$G$1227,2,0),'BT5'!AK26)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+'BT5'!AS34</f>
        <v>0</v>
      </c>
      <c r="AX23" s="176">
        <f>+'BT5'!AM26</f>
        <v>0</v>
      </c>
      <c r="AY23" s="1" t="s">
        <v>1217</v>
      </c>
      <c r="AZ23" s="46" t="s">
        <v>2501</v>
      </c>
      <c r="BA23" s="46">
        <f t="shared" si="2"/>
        <v>0</v>
      </c>
      <c r="BB23" s="47"/>
      <c r="BC23" s="120">
        <f t="shared" si="3"/>
        <v>0</v>
      </c>
    </row>
    <row r="24" spans="2:78" ht="15.75" thickBot="1">
      <c r="B24" s="66">
        <f t="shared" si="4"/>
        <v>0</v>
      </c>
      <c r="C24" s="214">
        <v>12</v>
      </c>
      <c r="D24" s="1159">
        <f>+'BT5'!V25</f>
        <v>0</v>
      </c>
      <c r="E24" s="1160"/>
      <c r="F24" s="1161"/>
      <c r="G24" s="1170">
        <f>+'BT5'!X25</f>
        <v>0</v>
      </c>
      <c r="H24" s="1160"/>
      <c r="I24" s="1160"/>
      <c r="J24" s="1160"/>
      <c r="K24" s="1160"/>
      <c r="L24" s="1160"/>
      <c r="M24" s="1160"/>
      <c r="N24" s="1160"/>
      <c r="O24" s="1160"/>
      <c r="P24" s="1160"/>
      <c r="Q24" s="1161"/>
      <c r="R24" s="968">
        <f>+'BT5'!AE25</f>
        <v>0</v>
      </c>
      <c r="S24" s="975"/>
      <c r="T24" s="975"/>
      <c r="U24" s="1162">
        <f>+'BT5'!AG25</f>
        <v>0</v>
      </c>
      <c r="V24" s="1163"/>
      <c r="W24" s="1164">
        <f>IFERROR(VLOOKUP(AP24&amp;AQ24,'$ LEGO'!A:E,5,0),0)</f>
        <v>0</v>
      </c>
      <c r="X24" s="1165"/>
      <c r="Y24" s="1166"/>
      <c r="Z24" s="1167"/>
      <c r="AA24" s="1168"/>
      <c r="AB24" s="1169"/>
      <c r="AC24" s="967" t="str">
        <f>IFERROR(VLOOKUP((D24),'$ LEGO'!A:D,4,0),"")</f>
        <v/>
      </c>
      <c r="AD24" s="968"/>
      <c r="AE24" s="1171">
        <f>IFERROR(+'BT5'!AK27*VLOOKUP(AP24,'$ LEGO'!$F$199:$G$1227,2,0),'BT5'!AK27)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+'BT5'!AS35</f>
        <v>0</v>
      </c>
      <c r="AX24" s="176">
        <f>+'BT5'!AM27</f>
        <v>0</v>
      </c>
      <c r="AY24" s="1" t="s">
        <v>1217</v>
      </c>
      <c r="AZ24" s="46" t="s">
        <v>2501</v>
      </c>
      <c r="BA24" s="46">
        <f t="shared" si="2"/>
        <v>0</v>
      </c>
      <c r="BB24" s="47"/>
      <c r="BC24" s="120">
        <f t="shared" si="3"/>
        <v>0</v>
      </c>
    </row>
    <row r="25" spans="2:78" ht="15.75" thickBot="1">
      <c r="B25" s="66">
        <f t="shared" si="4"/>
        <v>0</v>
      </c>
      <c r="C25" s="214">
        <v>13</v>
      </c>
      <c r="D25" s="1159">
        <f>+'BT5'!V26</f>
        <v>0</v>
      </c>
      <c r="E25" s="1160"/>
      <c r="F25" s="1161"/>
      <c r="G25" s="1170">
        <f>+'BT5'!X26</f>
        <v>0</v>
      </c>
      <c r="H25" s="1160"/>
      <c r="I25" s="1160"/>
      <c r="J25" s="1160"/>
      <c r="K25" s="1160"/>
      <c r="L25" s="1160"/>
      <c r="M25" s="1160"/>
      <c r="N25" s="1160"/>
      <c r="O25" s="1160"/>
      <c r="P25" s="1160"/>
      <c r="Q25" s="1161"/>
      <c r="R25" s="968">
        <f>+'BT5'!AE26</f>
        <v>0</v>
      </c>
      <c r="S25" s="975"/>
      <c r="T25" s="975"/>
      <c r="U25" s="1162">
        <f>+'BT5'!AG26</f>
        <v>0</v>
      </c>
      <c r="V25" s="1163"/>
      <c r="W25" s="1164">
        <f>IFERROR(VLOOKUP(AP25&amp;AQ25,'$ LEGO'!A:E,5,0),0)</f>
        <v>0</v>
      </c>
      <c r="X25" s="1165"/>
      <c r="Y25" s="1166"/>
      <c r="Z25" s="1167"/>
      <c r="AA25" s="1168"/>
      <c r="AB25" s="1169"/>
      <c r="AC25" s="967" t="str">
        <f>IFERROR(VLOOKUP((D25),'$ LEGO'!A:D,4,0),"")</f>
        <v/>
      </c>
      <c r="AD25" s="968"/>
      <c r="AE25" s="1171">
        <f>IFERROR(+'BT5'!AK28*VLOOKUP(AP25,'$ LEGO'!$F$199:$G$1227,2,0),'BT5'!AK28)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+'BT5'!AS36</f>
        <v>0</v>
      </c>
      <c r="AX25" s="176">
        <f>+'BT5'!AM28</f>
        <v>0</v>
      </c>
      <c r="AY25" s="1" t="s">
        <v>1217</v>
      </c>
      <c r="AZ25" s="46" t="s">
        <v>2501</v>
      </c>
      <c r="BA25" s="46">
        <f t="shared" si="2"/>
        <v>0</v>
      </c>
      <c r="BB25" s="47"/>
      <c r="BC25" s="120">
        <f t="shared" si="3"/>
        <v>1000</v>
      </c>
    </row>
    <row r="26" spans="2:78" ht="15.75" thickBot="1">
      <c r="B26" s="66">
        <f t="shared" si="4"/>
        <v>0</v>
      </c>
      <c r="C26" s="214">
        <v>14</v>
      </c>
      <c r="D26" s="1159">
        <f>+'BT5'!V27</f>
        <v>0</v>
      </c>
      <c r="E26" s="1160"/>
      <c r="F26" s="1161"/>
      <c r="G26" s="1170">
        <f>+'BT5'!X27</f>
        <v>0</v>
      </c>
      <c r="H26" s="1160"/>
      <c r="I26" s="1160"/>
      <c r="J26" s="1160"/>
      <c r="K26" s="1160"/>
      <c r="L26" s="1160"/>
      <c r="M26" s="1160"/>
      <c r="N26" s="1160"/>
      <c r="O26" s="1160"/>
      <c r="P26" s="1160"/>
      <c r="Q26" s="1161"/>
      <c r="R26" s="968">
        <f>+'BT5'!AE27</f>
        <v>0</v>
      </c>
      <c r="S26" s="975"/>
      <c r="T26" s="975"/>
      <c r="U26" s="1162">
        <f>+'BT5'!AG27</f>
        <v>0</v>
      </c>
      <c r="V26" s="1163"/>
      <c r="W26" s="1164">
        <f>IFERROR(VLOOKUP(AP26&amp;AQ26,'$ LEGO'!A:E,5,0),0)</f>
        <v>0</v>
      </c>
      <c r="X26" s="1165"/>
      <c r="Y26" s="1166"/>
      <c r="Z26" s="1167"/>
      <c r="AA26" s="1168"/>
      <c r="AB26" s="1169"/>
      <c r="AC26" s="967" t="str">
        <f>IFERROR(VLOOKUP((D26),'$ LEGO'!A:D,4,0),"")</f>
        <v/>
      </c>
      <c r="AD26" s="968"/>
      <c r="AE26" s="1171">
        <f>IFERROR(+'BT5'!AK29*VLOOKUP(AP26,'$ LEGO'!$F$199:$G$1227,2,0),'BT5'!AK29)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+'BT5'!AS37</f>
        <v>0</v>
      </c>
      <c r="AX26" s="176">
        <f>+'BT5'!AM29</f>
        <v>0</v>
      </c>
      <c r="AY26" s="1" t="s">
        <v>1217</v>
      </c>
      <c r="AZ26" s="46" t="s">
        <v>2501</v>
      </c>
      <c r="BA26" s="46">
        <f t="shared" si="2"/>
        <v>0</v>
      </c>
      <c r="BB26" s="47"/>
      <c r="BC26" s="120">
        <f t="shared" si="3"/>
        <v>0</v>
      </c>
    </row>
    <row r="27" spans="2:78" ht="15.75" thickBot="1">
      <c r="B27" s="66">
        <f t="shared" si="4"/>
        <v>0</v>
      </c>
      <c r="C27" s="214">
        <v>15</v>
      </c>
      <c r="D27" s="1159">
        <f>+'BT5'!V28</f>
        <v>0</v>
      </c>
      <c r="E27" s="1160"/>
      <c r="F27" s="1161"/>
      <c r="G27" s="1170">
        <f>+'BT5'!X28</f>
        <v>0</v>
      </c>
      <c r="H27" s="1160"/>
      <c r="I27" s="1160"/>
      <c r="J27" s="1160"/>
      <c r="K27" s="1160"/>
      <c r="L27" s="1160"/>
      <c r="M27" s="1160"/>
      <c r="N27" s="1160"/>
      <c r="O27" s="1160"/>
      <c r="P27" s="1160"/>
      <c r="Q27" s="1161"/>
      <c r="R27" s="968">
        <f>+'BT5'!AE28</f>
        <v>0</v>
      </c>
      <c r="S27" s="975"/>
      <c r="T27" s="975"/>
      <c r="U27" s="1162">
        <f>+'BT5'!AG28</f>
        <v>0</v>
      </c>
      <c r="V27" s="1163"/>
      <c r="W27" s="1164">
        <f>IFERROR(VLOOKUP(AP27&amp;AQ27,'$ LEGO'!A:E,5,0),0)</f>
        <v>0</v>
      </c>
      <c r="X27" s="1165"/>
      <c r="Y27" s="1166"/>
      <c r="Z27" s="1167"/>
      <c r="AA27" s="1168"/>
      <c r="AB27" s="1169"/>
      <c r="AC27" s="967" t="str">
        <f>IFERROR(VLOOKUP((D27),'$ LEGO'!A:D,4,0),"")</f>
        <v/>
      </c>
      <c r="AD27" s="968"/>
      <c r="AE27" s="1171">
        <f>IFERROR(+'BT5'!AK30*VLOOKUP(AP27,'$ LEGO'!$F$199:$G$1227,2,0),'BT5'!AK30)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+'BT5'!AS38</f>
        <v>0</v>
      </c>
      <c r="AX27" s="176">
        <f>+'BT5'!AM30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+'BT5'!V29</f>
        <v>0</v>
      </c>
      <c r="E28" s="1160"/>
      <c r="F28" s="1161"/>
      <c r="G28" s="1170">
        <f>+'BT5'!X29</f>
        <v>0</v>
      </c>
      <c r="H28" s="1160"/>
      <c r="I28" s="1160"/>
      <c r="J28" s="1160"/>
      <c r="K28" s="1160"/>
      <c r="L28" s="1160"/>
      <c r="M28" s="1160"/>
      <c r="N28" s="1160"/>
      <c r="O28" s="1160"/>
      <c r="P28" s="1160"/>
      <c r="Q28" s="1161"/>
      <c r="R28" s="968">
        <f>+'BT5'!AE29</f>
        <v>0</v>
      </c>
      <c r="S28" s="975"/>
      <c r="T28" s="975"/>
      <c r="U28" s="1162">
        <f>+'BT5'!AG29</f>
        <v>0</v>
      </c>
      <c r="V28" s="1163"/>
      <c r="W28" s="1164">
        <f>IFERROR(VLOOKUP(AP28&amp;AQ28,'$ LEGO'!A:E,5,0),0)</f>
        <v>0</v>
      </c>
      <c r="X28" s="1165"/>
      <c r="Y28" s="1166"/>
      <c r="Z28" s="1167"/>
      <c r="AA28" s="1168"/>
      <c r="AB28" s="1169"/>
      <c r="AC28" s="967" t="str">
        <f>IFERROR(VLOOKUP((D28),'$ LEGO'!A:D,4,0),"")</f>
        <v/>
      </c>
      <c r="AD28" s="968"/>
      <c r="AE28" s="1171">
        <f>IFERROR(+'BT5'!AK31*VLOOKUP(AP28,'$ LEGO'!$F$199:$G$1227,2,0),'BT5'!AK31)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+'BT5'!AS39</f>
        <v>0</v>
      </c>
      <c r="AX28" s="176">
        <f>+'BT5'!AM31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+'BT5'!V30</f>
        <v>0</v>
      </c>
      <c r="E29" s="1160"/>
      <c r="F29" s="1161"/>
      <c r="G29" s="1170">
        <f>+'BT5'!X30</f>
        <v>0</v>
      </c>
      <c r="H29" s="1160"/>
      <c r="I29" s="1160"/>
      <c r="J29" s="1160"/>
      <c r="K29" s="1160"/>
      <c r="L29" s="1160"/>
      <c r="M29" s="1160"/>
      <c r="N29" s="1160"/>
      <c r="O29" s="1160"/>
      <c r="P29" s="1160"/>
      <c r="Q29" s="1161"/>
      <c r="R29" s="968">
        <f>+'BT5'!AE30</f>
        <v>0</v>
      </c>
      <c r="S29" s="975"/>
      <c r="T29" s="975"/>
      <c r="U29" s="1162">
        <f>+'BT5'!AG30</f>
        <v>0</v>
      </c>
      <c r="V29" s="1163"/>
      <c r="W29" s="1164">
        <f>IFERROR(VLOOKUP(AP29&amp;AQ29,'$ LEGO'!A:E,5,0),0)</f>
        <v>0</v>
      </c>
      <c r="X29" s="1165"/>
      <c r="Y29" s="1166"/>
      <c r="Z29" s="1167"/>
      <c r="AA29" s="1168"/>
      <c r="AB29" s="1169"/>
      <c r="AC29" s="967" t="str">
        <f>IFERROR(VLOOKUP((D29),'$ LEGO'!A:D,4,0),"")</f>
        <v/>
      </c>
      <c r="AD29" s="968"/>
      <c r="AE29" s="1171">
        <f>IFERROR(+'BT5'!AK32*VLOOKUP(AP29,'$ LEGO'!$F$199:$G$1227,2,0),'BT5'!AK32)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+'BT5'!AS40</f>
        <v>0</v>
      </c>
      <c r="AX29" s="176">
        <f>+'BT5'!AM32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+'BT5'!V31</f>
        <v>0</v>
      </c>
      <c r="E30" s="1160"/>
      <c r="F30" s="1161"/>
      <c r="G30" s="1170">
        <f>+'BT5'!X31</f>
        <v>0</v>
      </c>
      <c r="H30" s="1160"/>
      <c r="I30" s="1160"/>
      <c r="J30" s="1160"/>
      <c r="K30" s="1160"/>
      <c r="L30" s="1160"/>
      <c r="M30" s="1160"/>
      <c r="N30" s="1160"/>
      <c r="O30" s="1160"/>
      <c r="P30" s="1160"/>
      <c r="Q30" s="1161"/>
      <c r="R30" s="968">
        <f>+'BT5'!AE31</f>
        <v>0</v>
      </c>
      <c r="S30" s="975"/>
      <c r="T30" s="975"/>
      <c r="U30" s="1162">
        <f>+'BT5'!AG31</f>
        <v>0</v>
      </c>
      <c r="V30" s="1163"/>
      <c r="W30" s="1164">
        <f>IFERROR(VLOOKUP(AP30&amp;AQ30,'$ LEGO'!A:E,5,0),0)</f>
        <v>0</v>
      </c>
      <c r="X30" s="1165"/>
      <c r="Y30" s="1166"/>
      <c r="Z30" s="1167"/>
      <c r="AA30" s="1168"/>
      <c r="AB30" s="1169"/>
      <c r="AC30" s="967" t="str">
        <f>IFERROR(VLOOKUP((D30),'$ LEGO'!A:D,4,0),"")</f>
        <v/>
      </c>
      <c r="AD30" s="968"/>
      <c r="AE30" s="1171">
        <f>IFERROR(+'BT5'!AK33*VLOOKUP(AP30,'$ LEGO'!$F$199:$G$1227,2,0),'BT5'!AK33)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+'BT5'!AS41</f>
        <v>0</v>
      </c>
      <c r="AX30" s="176">
        <f>+'BT5'!AM33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+'BT5'!V32</f>
        <v>0</v>
      </c>
      <c r="E31" s="1160"/>
      <c r="F31" s="1161"/>
      <c r="G31" s="1170">
        <f>+'BT5'!X32</f>
        <v>0</v>
      </c>
      <c r="H31" s="1160"/>
      <c r="I31" s="1160"/>
      <c r="J31" s="1160"/>
      <c r="K31" s="1160"/>
      <c r="L31" s="1160"/>
      <c r="M31" s="1160"/>
      <c r="N31" s="1160"/>
      <c r="O31" s="1160"/>
      <c r="P31" s="1160"/>
      <c r="Q31" s="1161"/>
      <c r="R31" s="968">
        <f>+'BT5'!AE32</f>
        <v>0</v>
      </c>
      <c r="S31" s="975"/>
      <c r="T31" s="975"/>
      <c r="U31" s="1162">
        <f>+'BT5'!AG32</f>
        <v>0</v>
      </c>
      <c r="V31" s="1163"/>
      <c r="W31" s="1164">
        <f>IFERROR(VLOOKUP(AP31&amp;AQ31,'$ LEGO'!A:E,5,0),0)</f>
        <v>0</v>
      </c>
      <c r="X31" s="1165"/>
      <c r="Y31" s="1166"/>
      <c r="Z31" s="1167"/>
      <c r="AA31" s="1168"/>
      <c r="AB31" s="1169"/>
      <c r="AC31" s="967" t="str">
        <f>IFERROR(VLOOKUP((D31),'$ LEGO'!A:D,4,0),"")</f>
        <v/>
      </c>
      <c r="AD31" s="968"/>
      <c r="AE31" s="1171">
        <f>IFERROR(+'BT5'!AK34*VLOOKUP(AP31,'$ LEGO'!$F$199:$G$1227,2,0),'BT5'!AK34)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+'BT5'!AS42</f>
        <v>0</v>
      </c>
      <c r="AX31" s="176">
        <f>+'BT5'!AM34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+'BT5'!V33</f>
        <v>0</v>
      </c>
      <c r="E32" s="1160"/>
      <c r="F32" s="1161"/>
      <c r="G32" s="1170">
        <f>+'BT5'!X33</f>
        <v>0</v>
      </c>
      <c r="H32" s="1160"/>
      <c r="I32" s="1160"/>
      <c r="J32" s="1160"/>
      <c r="K32" s="1160"/>
      <c r="L32" s="1160"/>
      <c r="M32" s="1160"/>
      <c r="N32" s="1160"/>
      <c r="O32" s="1160"/>
      <c r="P32" s="1160"/>
      <c r="Q32" s="1161"/>
      <c r="R32" s="968">
        <f>+'BT5'!AE33</f>
        <v>0</v>
      </c>
      <c r="S32" s="975"/>
      <c r="T32" s="975"/>
      <c r="U32" s="1162">
        <f>+'BT5'!AG33</f>
        <v>0</v>
      </c>
      <c r="V32" s="1163"/>
      <c r="W32" s="1164">
        <f>IFERROR(VLOOKUP(AP32&amp;AQ32,'$ LEGO'!A:E,5,0),0)</f>
        <v>0</v>
      </c>
      <c r="X32" s="1165"/>
      <c r="Y32" s="1166"/>
      <c r="Z32" s="1167"/>
      <c r="AA32" s="1168"/>
      <c r="AB32" s="1169"/>
      <c r="AC32" s="967" t="str">
        <f>IFERROR(VLOOKUP((D32),'$ LEGO'!A:D,4,0),"")</f>
        <v/>
      </c>
      <c r="AD32" s="968"/>
      <c r="AE32" s="1171">
        <f>IFERROR(+'BT5'!AK35*VLOOKUP(AP32,'$ LEGO'!$F$199:$G$1227,2,0),'BT5'!AK35)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+'BT5'!AS43</f>
        <v>0</v>
      </c>
      <c r="AX32" s="176">
        <f>+'BT5'!AM35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FC'!$BQ$2:$BQ$41='FC5'!$F$3)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+'FT5'!X79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+'FT5'!X85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+'BT5'!AD1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72" priority="2" operator="greaterThan">
      <formula>0</formula>
    </cfRule>
  </conditionalFormatting>
  <conditionalFormatting sqref="M96">
    <cfRule type="cellIs" dxfId="1071" priority="4" operator="greaterThan">
      <formula>-0.011</formula>
    </cfRule>
    <cfRule type="cellIs" dxfId="1070" priority="5" operator="between">
      <formula>-0.0299</formula>
      <formula>-0.001</formula>
    </cfRule>
    <cfRule type="cellIs" dxfId="1069" priority="6" operator="lessThan">
      <formula>-0.03</formula>
    </cfRule>
  </conditionalFormatting>
  <conditionalFormatting sqref="R13:T32">
    <cfRule type="containsText" dxfId="1068" priority="1" operator="containsText" text="SUBLIMADO">
      <formula>NOT(ISERROR(SEARCH("SUBLIMADO",R13)))</formula>
    </cfRule>
  </conditionalFormatting>
  <conditionalFormatting sqref="R33:T40">
    <cfRule type="containsText" dxfId="1067" priority="7" operator="containsText" text="ESTAMPADO">
      <formula>NOT(ISERROR(SEARCH("ESTAMPADO",R33)))</formula>
    </cfRule>
    <cfRule type="containsText" dxfId="1066" priority="8" operator="containsText" text="SUBLIMADO">
      <formula>NOT(ISERROR(SEARCH("SUBLIMADO",R33)))</formula>
    </cfRule>
  </conditionalFormatting>
  <conditionalFormatting sqref="AJ94">
    <cfRule type="cellIs" dxfId="106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3307485-2C76-4528-A186-C281ACFA8258}">
          <x14:formula1>
            <xm:f>'LD FC'!$CG$2:$CG$34</xm:f>
          </x14:formula1>
          <xm:sqref>R86:W87</xm:sqref>
        </x14:dataValidation>
        <x14:dataValidation type="list" allowBlank="1" showInputMessage="1" showErrorMessage="1" xr:uid="{293FE7E0-5098-4E3B-9BDE-8E2C4EB142B7}">
          <x14:formula1>
            <xm:f>'LD FC'!$CE$2:$CE$12</xm:f>
          </x14:formula1>
          <xm:sqref>M6:R6</xm:sqref>
        </x14:dataValidation>
        <x14:dataValidation type="list" allowBlank="1" showInputMessage="1" showErrorMessage="1" xr:uid="{1A9246E3-DB02-4987-97DC-C4094DA8EB53}">
          <x14:formula1>
            <xm:f>'LD FC'!$AU$2:$AU$4</xm:f>
          </x14:formula1>
          <xm:sqref>P10:R10</xm:sqref>
        </x14:dataValidation>
        <x14:dataValidation type="list" allowBlank="1" showInputMessage="1" showErrorMessage="1" xr:uid="{AD90598D-6DA8-453F-AE3B-A1654FB79B5C}">
          <x14:formula1>
            <xm:f>'LD FC'!$BN$9:$BN$10</xm:f>
          </x14:formula1>
          <xm:sqref>G47:V47</xm:sqref>
        </x14:dataValidation>
        <x14:dataValidation type="list" allowBlank="1" showInputMessage="1" showErrorMessage="1" xr:uid="{94F35097-0632-4DF3-87F2-69BAA5798490}">
          <x14:formula1>
            <xm:f>'LD FC'!$BV$2:$BV$5</xm:f>
          </x14:formula1>
          <xm:sqref>G41:L42</xm:sqref>
        </x14:dataValidation>
        <x14:dataValidation type="list" allowBlank="1" showInputMessage="1" showErrorMessage="1" xr:uid="{A1EB629B-DB4A-4152-B5C6-9F3365BD4346}">
          <x14:formula1>
            <xm:f>'LD FC'!$BZ$2:$BZ$4</xm:f>
          </x14:formula1>
          <xm:sqref>G48:P48</xm:sqref>
        </x14:dataValidation>
        <x14:dataValidation type="list" allowBlank="1" showInputMessage="1" showErrorMessage="1" xr:uid="{AE5E49B2-9127-43E8-AD05-5D20F40CE68B}">
          <x14:formula1>
            <xm:f>'LD FC'!$AE$2:$AE$6</xm:f>
          </x14:formula1>
          <xm:sqref>R102:S106 R123:S127 R109:S113 R116:S120 R130:S134 R137:S141 R151:S155 R144:S148</xm:sqref>
        </x14:dataValidation>
        <x14:dataValidation type="list" allowBlank="1" showInputMessage="1" showErrorMessage="1" xr:uid="{FCC0208E-B10D-4BD1-972C-86F4DFF8D86D}">
          <x14:formula1>
            <xm:f>'LD FC'!$AC$2:$AC$4</xm:f>
          </x14:formula1>
          <xm:sqref>R72:W73</xm:sqref>
        </x14:dataValidation>
        <x14:dataValidation type="list" allowBlank="1" showInputMessage="1" showErrorMessage="1" xr:uid="{08886D2B-B013-4C5F-879C-A17CB6D77BE9}">
          <x14:formula1>
            <xm:f>'LD FC'!$AA$2:$AA$8</xm:f>
          </x14:formula1>
          <xm:sqref>F6:H6 R71:W71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F893D-21CF-47B4-9F1F-00E89EAAFE13}">
  <sheetPr codeName="Hoja7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+'BT5'!D3&amp;" "&amp;'BT5'!H3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B0CA1-840B-4668-88E0-0E8D1C5C9DD4}">
  <sheetPr codeName="Hoja16">
    <tabColor theme="6" tint="0.39997558519241921"/>
    <pageSetUpPr fitToPage="1"/>
  </sheetPr>
  <dimension ref="A1:DC62"/>
  <sheetViews>
    <sheetView showGridLines="0" topLeftCell="A32"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064" priority="6" operator="containsText" text="SUBLIMADO">
      <formula>NOT(ISERROR(SEARCH("SUBLIMADO",K24)))</formula>
    </cfRule>
  </conditionalFormatting>
  <conditionalFormatting sqref="AE24:AF31">
    <cfRule type="containsText" dxfId="1063" priority="5" operator="containsText" text="SUBLIMADO">
      <formula>NOT(ISERROR(SEARCH("SUBLIMADO",AE24)))</formula>
    </cfRule>
  </conditionalFormatting>
  <conditionalFormatting sqref="K32:L32">
    <cfRule type="containsText" dxfId="1062" priority="4" operator="containsText" text="SUBLIMADO">
      <formula>NOT(ISERROR(SEARCH("SUBLIMADO",K32)))</formula>
    </cfRule>
  </conditionalFormatting>
  <conditionalFormatting sqref="AE32:AF32">
    <cfRule type="containsText" dxfId="1061" priority="3" operator="containsText" text="SUBLIMADO">
      <formula>NOT(ISERROR(SEARCH("SUBLIMADO",AE32)))</formula>
    </cfRule>
  </conditionalFormatting>
  <conditionalFormatting sqref="K33:L33">
    <cfRule type="containsText" dxfId="1060" priority="2" operator="containsText" text="SUBLIMADO">
      <formula>NOT(ISERROR(SEARCH("SUBLIMADO",K33)))</formula>
    </cfRule>
  </conditionalFormatting>
  <conditionalFormatting sqref="AE33:AF33">
    <cfRule type="containsText" dxfId="105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A9DC6B96-BB4A-4D69-8F6B-A1D5967FB731}"/>
    <dataValidation allowBlank="1" showInputMessage="1" showErrorMessage="1" promptTitle="Diligenciar" prompt="Escriba los números separados por coma (por ejemplo: 1,2,3...) según los que necesite." sqref="AS24:AS43" xr:uid="{2AB67FDE-667D-4100-A5D5-D6CFBB65276D}"/>
    <dataValidation type="list" allowBlank="1" showInputMessage="1" showErrorMessage="1" sqref="AQ5:AU5 BB5:BF5 BM5:BQ5 BX5:CB5 CI5:CM5 CT5:CX5" xr:uid="{4A609B62-ECC7-45D4-9597-183D0C893E02}">
      <formula1>INDIRECT($AW$6)</formula1>
    </dataValidation>
    <dataValidation type="list" allowBlank="1" showInputMessage="1" showErrorMessage="1" sqref="AQ4:AU4 BM4:BQ4 BB4:BF4 BX4:CB4 CI4:CM4 CT4:CX4" xr:uid="{B545C3AE-158C-4D55-BAAA-7C26B53C06FC}">
      <formula1>INDIRECT(#REF!)</formula1>
    </dataValidation>
    <dataValidation type="list" allowBlank="1" showInputMessage="1" showErrorMessage="1" sqref="AQ9:AU9 BB9:BF9 BM9:BQ9 BX9:CB9 CI9:CM9 CT9:CX9" xr:uid="{19D3AC1B-2523-4755-8B49-8564DA8F8C48}">
      <formula1>INDIRECT($AW$8)</formula1>
    </dataValidation>
    <dataValidation type="list" allowBlank="1" showInputMessage="1" showErrorMessage="1" sqref="AQ8:AU8 BB8:BF8 BM8:BQ8 BX8:CB8 CI8:CM8 CT8:CX8" xr:uid="{5CA497DF-C00E-4E53-AEFC-FC29DDFD39ED}">
      <formula1>INDIRECT($AW$7)</formula1>
    </dataValidation>
    <dataValidation type="list" allowBlank="1" showInputMessage="1" showErrorMessage="1" sqref="AQ7:AU7 BB7:BF7 BM7:BQ7 BX7:CB7 CI7:CM7 CT7:CX7" xr:uid="{0B4B7827-A5FE-455F-A5CD-85AF076151B7}">
      <formula1>INDIRECT($AW$4)</formula1>
    </dataValidation>
    <dataValidation type="list" allowBlank="1" showInputMessage="1" showErrorMessage="1" sqref="AQ1:AU1 AQ6:AU6 BB1:BF1 BM1:BQ1 BB6:BF6 BM6:BQ6 BX1:CB1 BX6:CB6 CI1:CM1 CI6:CM6 CT1:CX1 CT6:CX6" xr:uid="{317FD743-8AEF-4440-A509-BBD7EE1D74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BB32B5CA-C83B-417E-A6B5-54F0122AD7D7}">
          <x14:formula1>
            <xm:f>'LD FC'!$DN$2:$DN$29</xm:f>
          </x14:formula1>
          <xm:sqref>H3</xm:sqref>
        </x14:dataValidation>
        <x14:dataValidation type="list" allowBlank="1" showInputMessage="1" showErrorMessage="1" xr:uid="{BBC8B6C8-93F7-4350-8B7B-C8BC5A490438}">
          <x14:formula1>
            <xm:f>'LD FC'!$AQ$2:$AQ$6</xm:f>
          </x14:formula1>
          <xm:sqref>AV9:AZ9 BG9:BK9 BR9:BV9 CC9:CG9 CN9:CR9 CY9:DC9</xm:sqref>
        </x14:dataValidation>
        <x14:dataValidation type="list" allowBlank="1" showInputMessage="1" showErrorMessage="1" xr:uid="{30734249-2EC5-4BC0-9EA5-F4EC60E49BF0}">
          <x14:formula1>
            <xm:f>'LD FC'!$AO$2:$AO$7</xm:f>
          </x14:formula1>
          <xm:sqref>AV8:AZ8 BG8:BK8 BR8:BV8 CC8:CG8 CN8:CR8 CY8:DC8</xm:sqref>
        </x14:dataValidation>
        <x14:dataValidation type="list" allowBlank="1" showInputMessage="1" showErrorMessage="1" xr:uid="{7B2CDA08-74E8-4BEC-A9D7-DAECD8C0FFB3}">
          <x14:formula1>
            <xm:f>'LD FC'!$AG$2:$AG$19</xm:f>
          </x14:formula1>
          <xm:sqref>AV7:AZ7 BG7:BK7 BR7:BV7 CC7:CG7 CN7:CR7 CY7:DC7</xm:sqref>
        </x14:dataValidation>
        <x14:dataValidation type="list" allowBlank="1" showInputMessage="1" showErrorMessage="1" xr:uid="{802BA3F8-EB95-42CB-9BC8-92ECB6A38FF7}">
          <x14:formula1>
            <xm:f>'LD FC'!$AM$2:$AM$8</xm:f>
          </x14:formula1>
          <xm:sqref>AV5:AZ5 BG5:BK5 BR5:BV5 CC5:CG5 CN5:CR5 CY5:DC5</xm:sqref>
        </x14:dataValidation>
        <x14:dataValidation type="list" allowBlank="1" showInputMessage="1" showErrorMessage="1" xr:uid="{7526EDF2-E710-4C66-931B-DA17E8BE09F6}">
          <x14:formula1>
            <xm:f>'LD FC'!$AK$2:$AK$10</xm:f>
          </x14:formula1>
          <xm:sqref>AV4:AZ4 BG4:BK4 BR4:BV4 CC4:CG4 CN4:CR4 CY4:DC4</xm:sqref>
        </x14:dataValidation>
        <x14:dataValidation type="list" allowBlank="1" showInputMessage="1" showErrorMessage="1" xr:uid="{CCEDD390-D93C-4C30-B3A2-5C85103665E2}">
          <x14:formula1>
            <xm:f>'LD FC'!$AI$2:$AI$10</xm:f>
          </x14:formula1>
          <xm:sqref>AV3:AZ3 BG3:BK3 BR3:BV3 CC3:CG3 CN3:CR3 CY3:DC3</xm:sqref>
        </x14:dataValidation>
        <x14:dataValidation type="list" allowBlank="1" showInputMessage="1" showErrorMessage="1" xr:uid="{36532186-A605-4106-ABA8-9D4CB9562EC3}">
          <x14:formula1>
            <xm:f>'LD FC'!$AG$2:$AG$20</xm:f>
          </x14:formula1>
          <xm:sqref>AV2:AZ2 BG2:BK2 BR2:BV2 CC2:CG2 CN2:CR2 CY2:DC2</xm:sqref>
        </x14:dataValidation>
        <x14:dataValidation type="list" allowBlank="1" showInputMessage="1" showErrorMessage="1" xr:uid="{66C2E5B3-E5E7-457E-85C0-3329AA136818}">
          <x14:formula1>
            <xm:f>'LD FC'!$AC$2:$AC$4</xm:f>
          </x14:formula1>
          <xm:sqref>K24:L33 AE24:AF33</xm:sqref>
        </x14:dataValidation>
        <x14:dataValidation type="list" allowBlank="1" showInputMessage="1" showErrorMessage="1" xr:uid="{9FBA01E3-86B1-447E-AD58-182040935C26}">
          <x14:formula1>
            <xm:f>'LD FC'!$W$2:$W$9</xm:f>
          </x14:formula1>
          <xm:sqref>N4:P4 S4:U4</xm:sqref>
        </x14:dataValidation>
        <x14:dataValidation type="list" allowBlank="1" showInputMessage="1" showErrorMessage="1" xr:uid="{411F3DF2-1851-45DA-B7AF-F2317DE3B948}">
          <x14:formula1>
            <xm:f>'LD FC'!$AA$2:$AA$7</xm:f>
          </x14:formula1>
          <xm:sqref>AM7:AO7 AH7:AJ7 AC7:AE7</xm:sqref>
        </x14:dataValidation>
        <x14:dataValidation type="list" allowBlank="1" showInputMessage="1" showErrorMessage="1" xr:uid="{EE240849-4374-4719-A2C3-05DDE77A6743}">
          <x14:formula1>
            <xm:f>'LD FC'!$A$2:$A$169</xm:f>
          </x14:formula1>
          <xm:sqref>AM4:AO4 AH4:AJ4 AC4:AE4</xm:sqref>
        </x14:dataValidation>
        <x14:dataValidation type="list" allowBlank="1" showInputMessage="1" showErrorMessage="1" xr:uid="{1E7C6786-637F-4006-B373-A22EF5B1ECA9}">
          <x14:formula1>
            <xm:f>'LD FC'!$Y$2:$Y$9</xm:f>
          </x14:formula1>
          <xm:sqref>M24:N33 AG24:AH33</xm:sqref>
        </x14:dataValidation>
        <x14:dataValidation type="list" allowBlank="1" showInputMessage="1" showErrorMessage="1" xr:uid="{8C91E6E7-8C9B-4EA5-8D10-B1F75DF0046F}">
          <x14:formula1>
            <xm:f>'LD FC'!$U$2:$U$10</xm:f>
          </x14:formula1>
          <xm:sqref>AM5:AO5 AH5:AJ5 AC5:AE5</xm:sqref>
        </x14:dataValidation>
        <x14:dataValidation type="list" allowBlank="1" showInputMessage="1" showErrorMessage="1" xr:uid="{F9E64B0B-CA9B-4880-BCF0-6118102BD048}">
          <x14:formula1>
            <xm:f>'LD FC'!$C$2:$C$7</xm:f>
          </x14:formula1>
          <xm:sqref>D4:E4</xm:sqref>
        </x14:dataValidation>
        <x14:dataValidation type="list" allowBlank="1" showInputMessage="1" showErrorMessage="1" xr:uid="{1404F6DC-68C6-4A8E-9FAD-0C419FA9E978}">
          <x14:formula1>
            <xm:f>'LD FC'!$G$2:$G$24</xm:f>
          </x14:formula1>
          <xm:sqref>X2:Z2</xm:sqref>
        </x14:dataValidation>
        <x14:dataValidation type="list" allowBlank="1" showInputMessage="1" showErrorMessage="1" xr:uid="{82DE0C28-0213-495F-836D-196DC3EE8E9B}">
          <x14:formula1>
            <xm:f>'LD FC'!$I$2:$I$15</xm:f>
          </x14:formula1>
          <xm:sqref>S2:U2</xm:sqref>
        </x14:dataValidation>
        <x14:dataValidation type="list" allowBlank="1" showInputMessage="1" showErrorMessage="1" xr:uid="{FAB6B20F-CF6C-45DC-B9C2-5562073B906D}">
          <x14:formula1>
            <xm:f>'LD FC'!$E$2:$E$48</xm:f>
          </x14:formula1>
          <xm:sqref>K2:N2</xm:sqref>
        </x14:dataValidation>
        <x14:dataValidation type="list" allowBlank="1" showInputMessage="1" showErrorMessage="1" xr:uid="{A82CFB74-8A74-45FA-AB38-356432E57E0E}">
          <x14:formula1>
            <xm:f>'LD FC'!$K$2:$K$20</xm:f>
          </x14:formula1>
          <xm:sqref>AI1:AJ1</xm:sqref>
        </x14:dataValidation>
        <x14:dataValidation type="list" allowBlank="1" showInputMessage="1" showErrorMessage="1" xr:uid="{CCC17AB3-E9FE-4C82-AF7F-274FD7DD063B}">
          <x14:formula1>
            <xm:f>'LD FC'!$S$2:$S$10</xm:f>
          </x14:formula1>
          <xm:sqref>S1:V1</xm:sqref>
        </x14:dataValidation>
        <x14:dataValidation type="list" allowBlank="1" showInputMessage="1" showErrorMessage="1" xr:uid="{6811F362-3F13-4442-9AFC-93DD555E583C}">
          <x14:formula1>
            <xm:f>'LD FC'!$Q$2:$Q$11</xm:f>
          </x14:formula1>
          <xm:sqref>W1:Z1</xm:sqref>
        </x14:dataValidation>
        <x14:dataValidation type="list" allowBlank="1" showInputMessage="1" showErrorMessage="1" xr:uid="{266B8CD1-3518-4BC1-8B14-B64F4BB4855C}">
          <x14:formula1>
            <xm:f>'LD FC'!$O$2:$O$10</xm:f>
          </x14:formula1>
          <xm:sqref>L1</xm:sqref>
        </x14:dataValidation>
        <x14:dataValidation type="list" allowBlank="1" showInputMessage="1" showErrorMessage="1" xr:uid="{7396FCE0-0777-48CA-96AA-CD8202C8C300}">
          <x14:formula1>
            <xm:f>'LD FC'!$A$2:$A$500</xm:f>
          </x14:formula1>
          <xm:sqref>D3</xm:sqref>
        </x14:dataValidation>
        <x14:dataValidation type="list" allowBlank="1" showInputMessage="1" showErrorMessage="1" xr:uid="{12D0B36A-23B9-487B-910D-380B265CCFD4}">
          <x14:formula1>
            <xm:f>'LD FC'!$EE$2:$EE$3</xm:f>
          </x14:formula1>
          <xm:sqref>AV14:AZ14</xm:sqref>
        </x14:dataValidation>
        <x14:dataValidation type="list" allowBlank="1" showInputMessage="1" showErrorMessage="1" xr:uid="{0B1B3810-7ED1-4CD2-9322-EF6175DE97F0}">
          <x14:formula1>
            <xm:f>'LD FC'!$EC$2:$EC$6</xm:f>
          </x14:formula1>
          <xm:sqref>AV12:AZ12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E26ED-5C30-4A26-B8B7-E0013984F799}">
  <sheetPr codeName="Hoja7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+'BT6'!AN1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+'BT6'!D3&amp;" "&amp;'BT6'!H3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+'BT6'!AD2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+'BT6'!AC5</f>
        <v>0</v>
      </c>
      <c r="D5" s="308">
        <f>+'BT6'!AH5</f>
        <v>0</v>
      </c>
      <c r="E5" s="306">
        <f>+'BT6'!AM5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+'BT6'!AI1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+'BT6'!K2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+'BT6'!B24</f>
        <v>0</v>
      </c>
      <c r="D10" s="502">
        <f>+'BT6'!D24</f>
        <v>0</v>
      </c>
      <c r="E10" s="497" t="s">
        <v>3286</v>
      </c>
      <c r="F10" s="342">
        <f>IFERROR(VLOOKUP(Tabla18627[[#This Row],[COD INT TELA LEGO]],'$ LEGO'!A:E,5,0),0)</f>
        <v>6300</v>
      </c>
      <c r="G10" s="497"/>
      <c r="H10" s="498"/>
      <c r="I10" s="499">
        <f>IFERROR(VLOOKUP((C10),'$ LEGO'!A:D,4,0),0)</f>
        <v>0</v>
      </c>
      <c r="J10" s="500">
        <f>IF(OR(O10="DANNA ",O10="CAMILA "),'BT6'!Q24*1.07,IF(E10="Verona Cla",'BT6'!Q24*1.06,IF(E10="Verona Osc",'BT6'!Q24*1.08,IF(O10="KIOTO ",'BT6'!Q24*1.1,IF(OR(O10="ANDRES ",O10="GAVIOTA ",O10="COMANECCI ",O10="IGOR "),'BT6'!Q24*1.03,IF(LEFT(C10,3)="650",'BT6'!Q24*1.04,IF(LEFT(C10,3)="651",'BT6'!Q24*1.04,IF('BT6'!K24="NUEVO",'BT6'!Q24*1.04,'BT6'!Q24))))))))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+'BT6'!B25</f>
        <v>0</v>
      </c>
      <c r="D11" s="337">
        <f>+'BT6'!D25</f>
        <v>0</v>
      </c>
      <c r="E11" s="320"/>
      <c r="F11" s="321">
        <f>IFERROR(VLOOKUP(Tabla18627[[#This Row],[COD INT TELA LEGO]],'$ LEGO'!A:E,5,0),0)</f>
        <v>0</v>
      </c>
      <c r="G11" s="334"/>
      <c r="H11" s="322"/>
      <c r="I11" s="323">
        <f>IFERROR(VLOOKUP((C11),'$ LEGO'!A:D,4,0),0)</f>
        <v>0</v>
      </c>
      <c r="J11" s="324">
        <f>IF(OR(O11="DANNA ",O11="CAMILA "),'BT6'!Q25*1.07,IF(E11="Verona Cla",'BT6'!Q25*1.06,IF(E11="Verona Osc",'BT6'!Q25*1.08,IF(O11="KIOTO ",'BT6'!Q25*1.1,IF(OR(O11="ANDRES ",O11="GAVIOTA ",O11="COMANECCI ",O11="IGOR "),'BT6'!Q25*1.03,IF(LEFT(C11,3)="650",'BT6'!Q25*1.04,IF(LEFT(C11,3)="651",'BT6'!Q25*1.04,IF('BT6'!K25="NUEVO",'BT6'!Q25*1.04,'BT6'!Q25))))))))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+'BT6'!B26</f>
        <v>0</v>
      </c>
      <c r="D12" s="337">
        <f>+'BT6'!D26</f>
        <v>0</v>
      </c>
      <c r="E12" s="320"/>
      <c r="F12" s="321">
        <f>IFERROR(VLOOKUP(Tabla18627[[#This Row],[COD INT TELA LEGO]],'$ LEGO'!A:E,5,0),0)</f>
        <v>0</v>
      </c>
      <c r="G12" s="334"/>
      <c r="H12" s="322"/>
      <c r="I12" s="323">
        <f>IFERROR(VLOOKUP((C12),'$ LEGO'!A:D,4,0),0)</f>
        <v>0</v>
      </c>
      <c r="J12" s="324">
        <f>IF(OR(O12="DANNA ",O12="CAMILA "),'BT6'!Q26*1.07,IF(E12="Verona Cla",'BT6'!Q26*1.06,IF(E12="Verona Osc",'BT6'!Q26*1.08,IF(O12="KIOTO ",'BT6'!Q26*1.1,IF(OR(O12="ANDRES ",O12="GAVIOTA ",O12="COMANECCI ",O12="IGOR "),'BT6'!Q26*1.03,IF(LEFT(C12,3)="650",'BT6'!Q26*1.04,IF(LEFT(C12,3)="651",'BT6'!Q26*1.04,IF('BT6'!K26="NUEVO",'BT6'!Q26*1.04,'BT6'!Q26))))))))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+'BT6'!B27</f>
        <v>0</v>
      </c>
      <c r="D13" s="337">
        <f>+'BT6'!D27</f>
        <v>0</v>
      </c>
      <c r="E13" s="320"/>
      <c r="F13" s="321">
        <f>IFERROR(VLOOKUP(Tabla18627[[#This Row],[COD INT TELA LEGO]],'$ LEGO'!A:E,5,0),0)</f>
        <v>0</v>
      </c>
      <c r="G13" s="334"/>
      <c r="H13" s="322"/>
      <c r="I13" s="323">
        <f>IFERROR(VLOOKUP((C13),'$ LEGO'!A:D,4,0),0)</f>
        <v>0</v>
      </c>
      <c r="J13" s="324">
        <f>IF(OR(O13="DANNA ",O13="CAMILA "),'BT6'!Q27*1.07,IF(E13="Verona Cla",'BT6'!Q27*1.06,IF(E13="Verona Osc",'BT6'!Q27*1.08,IF(O13="KIOTO ",'BT6'!Q27*1.1,IF(OR(O13="ANDRES ",O13="GAVIOTA ",O13="COMANECCI ",O13="IGOR "),'BT6'!Q27*1.03,IF(LEFT(C13,3)="650",'BT6'!Q27*1.04,IF(LEFT(C13,3)="651",'BT6'!Q27*1.04,IF('BT6'!K27="NUEVO",'BT6'!Q27*1.04,'BT6'!Q27))))))))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+'BT6'!B28</f>
        <v>0</v>
      </c>
      <c r="D14" s="337">
        <f>+'BT6'!D28</f>
        <v>0</v>
      </c>
      <c r="E14" s="320"/>
      <c r="F14" s="321">
        <f>IFERROR(VLOOKUP(Tabla18627[[#This Row],[COD INT TELA LEGO]],'$ LEGO'!A:E,5,0),0)</f>
        <v>0</v>
      </c>
      <c r="G14" s="334"/>
      <c r="H14" s="322"/>
      <c r="I14" s="323">
        <f>IFERROR(VLOOKUP((C14),'$ LEGO'!A:D,4,0),0)</f>
        <v>0</v>
      </c>
      <c r="J14" s="324">
        <f>IF(OR(O14="DANNA ",O14="CAMILA "),'BT6'!Q28*1.07,IF(E14="Verona Cla",'BT6'!Q28*1.06,IF(E14="Verona Osc",'BT6'!Q28*1.08,IF(O14="KIOTO ",'BT6'!Q28*1.1,IF(OR(O14="ANDRES ",O14="GAVIOTA ",O14="COMANECCI ",O14="IGOR "),'BT6'!Q28*1.03,IF(LEFT(C14,3)="650",'BT6'!Q28*1.04,IF(LEFT(C14,3)="651",'BT6'!Q28*1.04,IF('BT6'!K28="NUEVO",'BT6'!Q28*1.04,'BT6'!Q28))))))))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+'BT6'!B29</f>
        <v>0</v>
      </c>
      <c r="D15" s="337">
        <f>+'BT6'!D29</f>
        <v>0</v>
      </c>
      <c r="E15" s="320"/>
      <c r="F15" s="321">
        <f>IFERROR(VLOOKUP(Tabla18627[[#This Row],[COD INT TELA LEGO]],'$ LEGO'!A:E,5,0),0)</f>
        <v>0</v>
      </c>
      <c r="G15" s="334"/>
      <c r="H15" s="322"/>
      <c r="I15" s="323">
        <f>IFERROR(VLOOKUP((C15),'$ LEGO'!A:D,4,0),0)</f>
        <v>0</v>
      </c>
      <c r="J15" s="324">
        <f>IF(OR(O15="DANNA ",O15="CAMILA "),'BT6'!Q29*1.07,IF(E15="Verona Cla",'BT6'!Q29*1.06,IF(E15="Verona Osc",'BT6'!Q29*1.08,IF(O15="KIOTO ",'BT6'!Q29*1.1,IF(OR(O15="ANDRES ",O15="GAVIOTA ",O15="COMANECCI ",O15="IGOR "),'BT6'!Q29*1.03,IF(LEFT(C15,3)="650",'BT6'!Q29*1.04,IF(LEFT(C15,3)="651",'BT6'!Q29*1.04,IF('BT6'!K29="NUEVO",'BT6'!Q29*1.04,'BT6'!Q29))))))))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+'BT6'!B30</f>
        <v>0</v>
      </c>
      <c r="D16" s="337">
        <f>+'BT6'!D30</f>
        <v>0</v>
      </c>
      <c r="E16" s="320"/>
      <c r="F16" s="321">
        <f>IFERROR(VLOOKUP(Tabla18627[[#This Row],[COD INT TELA LEGO]],'$ LEGO'!A:E,5,0),0)</f>
        <v>0</v>
      </c>
      <c r="G16" s="334"/>
      <c r="H16" s="322"/>
      <c r="I16" s="323">
        <f>IFERROR(VLOOKUP((C16),'$ LEGO'!A:D,4,0),0)</f>
        <v>0</v>
      </c>
      <c r="J16" s="324">
        <f>IF(OR(O16="DANNA ",O16="CAMILA "),'BT6'!Q30*1.07,IF(E16="Verona Cla",'BT6'!Q30*1.06,IF(E16="Verona Osc",'BT6'!Q30*1.08,IF(O16="KIOTO ",'BT6'!Q30*1.1,IF(OR(O16="ANDRES ",O16="GAVIOTA ",O16="COMANECCI ",O16="IGOR "),'BT6'!Q30*1.03,IF(LEFT(C16,3)="650",'BT6'!Q30*1.04,IF(LEFT(C16,3)="651",'BT6'!Q30*1.04,IF('BT6'!K30="NUEVO",'BT6'!Q30*1.04,'BT6'!Q30))))))))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+'BT6'!B31</f>
        <v>0</v>
      </c>
      <c r="D17" s="337">
        <f>+'BT6'!D31</f>
        <v>0</v>
      </c>
      <c r="E17" s="320"/>
      <c r="F17" s="321">
        <f>IFERROR(VLOOKUP(Tabla18627[[#This Row],[COD INT TELA LEGO]],'$ LEGO'!A:E,5,0),0)</f>
        <v>0</v>
      </c>
      <c r="G17" s="334"/>
      <c r="H17" s="322"/>
      <c r="I17" s="323">
        <f>IFERROR(VLOOKUP((C17),'$ LEGO'!A:D,4,0),0)</f>
        <v>0</v>
      </c>
      <c r="J17" s="324">
        <f>IF(OR(O17="DANNA ",O17="CAMILA "),'BT6'!Q31*1.07,IF(E17="Verona Cla",'BT6'!Q31*1.06,IF(E17="Verona Osc",'BT6'!Q31*1.08,IF(O17="KIOTO ",'BT6'!Q31*1.1,IF(OR(O17="ANDRES ",O17="GAVIOTA ",O17="COMANECCI ",O17="IGOR "),'BT6'!Q31*1.03,IF(LEFT(C17,3)="650",'BT6'!Q31*1.04,IF(LEFT(C17,3)="651",'BT6'!Q31*1.04,IF('BT6'!K31="NUEVO",'BT6'!Q31*1.04,'BT6'!Q31))))))))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+'BT6'!B32</f>
        <v>0</v>
      </c>
      <c r="D18" s="337">
        <f>+'BT6'!D32</f>
        <v>0</v>
      </c>
      <c r="E18" s="320"/>
      <c r="F18" s="321">
        <f>IFERROR(VLOOKUP(Tabla18627[[#This Row],[COD INT TELA LEGO]],'$ LEGO'!A:E,5,0),0)</f>
        <v>0</v>
      </c>
      <c r="G18" s="334"/>
      <c r="H18" s="322"/>
      <c r="I18" s="323">
        <f>IFERROR(VLOOKUP((C18),'$ LEGO'!A:D,4,0),0)</f>
        <v>0</v>
      </c>
      <c r="J18" s="324">
        <f>IF(OR(O18="DANNA ",O18="CAMILA "),'BT6'!Q32*1.07,IF(E18="Verona Cla",'BT6'!Q32*1.06,IF(E18="Verona Osc",'BT6'!Q32*1.08,IF(O18="KIOTO ",'BT6'!Q32*1.1,IF(OR(O18="ANDRES ",O18="GAVIOTA ",O18="COMANECCI ",O18="IGOR "),'BT6'!Q32*1.03,IF(LEFT(C18,3)="650",'BT6'!Q32*1.04,IF(LEFT(C18,3)="651",'BT6'!Q32*1.04,IF('BT6'!K32="NUEVO",'BT6'!Q32*1.04,'BT6'!Q32))))))))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+'BT6'!B33</f>
        <v>0</v>
      </c>
      <c r="D19" s="337">
        <f>+'BT6'!D33</f>
        <v>0</v>
      </c>
      <c r="E19" s="320"/>
      <c r="F19" s="321">
        <f>IFERROR(VLOOKUP(Tabla18627[[#This Row],[COD INT TELA LEGO]],'$ LEGO'!A:E,5,0),0)</f>
        <v>0</v>
      </c>
      <c r="G19" s="334"/>
      <c r="H19" s="322"/>
      <c r="I19" s="323">
        <f>IFERROR(VLOOKUP((C19),'$ LEGO'!A:D,4,0),0)</f>
        <v>0</v>
      </c>
      <c r="J19" s="324">
        <f>IF(OR(O19="DANNA ",O19="CAMILA "),'BT6'!Q33*1.07,IF(E19="Verona Cla",'BT6'!Q33*1.06,IF(E19="Verona Osc",'BT6'!Q33*1.08,IF(O19="KIOTO ",'BT6'!Q33*1.1,IF(OR(O19="ANDRES ",O19="GAVIOTA ",O19="COMANECCI ",O19="IGOR "),'BT6'!Q33*1.03,IF(LEFT(C19,3)="650",'BT6'!Q33*1.04,IF(LEFT(C19,3)="651",'BT6'!Q33*1.04,IF('BT6'!K33="NUEVO",'BT6'!Q33*1.04,'BT6'!Q33))))))))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+'BT6'!V24</f>
        <v>0</v>
      </c>
      <c r="D20" s="337">
        <f>+'BT6'!X24</f>
        <v>0</v>
      </c>
      <c r="E20" s="320"/>
      <c r="F20" s="321">
        <f>IFERROR(VLOOKUP(Tabla18627[[#This Row],[COD INT TELA LEGO]],'$ LEGO'!A:E,5,0),0)</f>
        <v>0</v>
      </c>
      <c r="G20" s="334"/>
      <c r="H20" s="322"/>
      <c r="I20" s="323">
        <f>IFERROR(VLOOKUP((C20),'$ LEGO'!A:D,4,0),0)</f>
        <v>0</v>
      </c>
      <c r="J20" s="324">
        <f>IF(OR(O20="DANNA ",O20="CAMILA "),'BT6'!Q34*1.07,IF(E20="Verona Cla",'BT6'!Q34*1.06,IF(E20="Verona Osc",'BT6'!Q34*1.08,IF(O20="KIOTO ",'BT6'!Q34*1.1,IF(OR(O20="ANDRES ",O20="GAVIOTA ",O20="COMANECCI ",O20="IGOR "),'BT6'!Q34*1.03,IF(LEFT(C20,3)="650",'BT6'!Q34*1.04,IF(LEFT(C20,3)="651",'BT6'!Q34*1.04,IF('BT6'!K34="NUEVO",'BT6'!Q34*1.04,'BT6'!Q34))))))))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+'BT6'!V25</f>
        <v>0</v>
      </c>
      <c r="D21" s="337">
        <f>+'BT6'!X25</f>
        <v>0</v>
      </c>
      <c r="E21" s="320"/>
      <c r="F21" s="321">
        <f>IFERROR(VLOOKUP(Tabla18627[[#This Row],[COD INT TELA LEGO]],'$ LEGO'!A:E,5,0),0)</f>
        <v>0</v>
      </c>
      <c r="G21" s="334"/>
      <c r="H21" s="322"/>
      <c r="I21" s="323">
        <f>IFERROR(VLOOKUP((C21),'$ LEGO'!A:D,4,0),0)</f>
        <v>0</v>
      </c>
      <c r="J21" s="324">
        <f>IF(OR(O21="DANNA ",O21="CAMILA "),'BT6'!Q35*1.07,IF(E21="Verona Cla",'BT6'!Q35*1.06,IF(E21="Verona Osc",'BT6'!Q35*1.08,IF(O21="KIOTO ",'BT6'!Q35*1.1,IF(OR(O21="ANDRES ",O21="GAVIOTA ",O21="COMANECCI ",O21="IGOR "),'BT6'!Q35*1.03,IF(LEFT(C21,3)="650",'BT6'!Q35*1.04,IF(LEFT(C21,3)="651",'BT6'!Q35*1.04,IF('BT6'!K35="NUEVO",'BT6'!Q35*1.04,'BT6'!Q35))))))))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+'BT6'!V26</f>
        <v>0</v>
      </c>
      <c r="D22" s="337">
        <f>+'BT6'!X26</f>
        <v>0</v>
      </c>
      <c r="E22" s="320"/>
      <c r="F22" s="321">
        <f>IFERROR(VLOOKUP(Tabla18627[[#This Row],[COD INT TELA LEGO]],'$ LEGO'!A:E,5,0),0)</f>
        <v>0</v>
      </c>
      <c r="G22" s="334"/>
      <c r="H22" s="322"/>
      <c r="I22" s="323">
        <f>IFERROR(VLOOKUP((C22),'$ LEGO'!A:D,4,0),0)</f>
        <v>0</v>
      </c>
      <c r="J22" s="324">
        <f>IF(OR(O22="DANNA ",O22="CAMILA "),'BT6'!Q36*1.07,IF(E22="Verona Cla",'BT6'!Q36*1.06,IF(E22="Verona Osc",'BT6'!Q36*1.08,IF(O22="KIOTO ",'BT6'!Q36*1.1,IF(OR(O22="ANDRES ",O22="GAVIOTA ",O22="COMANECCI ",O22="IGOR "),'BT6'!Q36*1.03,IF(LEFT(C22,3)="650",'BT6'!Q36*1.04,IF(LEFT(C22,3)="651",'BT6'!Q36*1.04,IF('BT6'!K36="NUEVO",'BT6'!Q36*1.04,'BT6'!Q36))))))))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+'BT6'!V27</f>
        <v>0</v>
      </c>
      <c r="D23" s="337">
        <f>+'BT6'!X27</f>
        <v>0</v>
      </c>
      <c r="E23" s="320"/>
      <c r="F23" s="321">
        <f>IFERROR(VLOOKUP(Tabla18627[[#This Row],[COD INT TELA LEGO]],'$ LEGO'!A:E,5,0),0)</f>
        <v>0</v>
      </c>
      <c r="G23" s="334"/>
      <c r="H23" s="322"/>
      <c r="I23" s="323">
        <f>IFERROR(VLOOKUP((C23),'$ LEGO'!A:D,4,0),0)</f>
        <v>0</v>
      </c>
      <c r="J23" s="324">
        <f>IF(OR(O23="DANNA ",O23="CAMILA "),'BT6'!Q37*1.07,IF(E23="Verona Cla",'BT6'!Q37*1.06,IF(E23="Verona Osc",'BT6'!Q37*1.08,IF(O23="KIOTO ",'BT6'!Q37*1.1,IF(OR(O23="ANDRES ",O23="GAVIOTA ",O23="COMANECCI ",O23="IGOR "),'BT6'!Q37*1.03,IF(LEFT(C23,3)="650",'BT6'!Q37*1.04,IF(LEFT(C23,3)="651",'BT6'!Q37*1.04,IF('BT6'!K37="NUEVO",'BT6'!Q37*1.04,'BT6'!Q37))))))))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+'BT6'!V28</f>
        <v>0</v>
      </c>
      <c r="D24" s="337">
        <f>+'BT6'!X28</f>
        <v>0</v>
      </c>
      <c r="E24" s="320"/>
      <c r="F24" s="321">
        <f>IFERROR(VLOOKUP(Tabla18627[[#This Row],[COD INT TELA LEGO]],'$ LEGO'!A:E,5,0),0)</f>
        <v>0</v>
      </c>
      <c r="G24" s="334"/>
      <c r="H24" s="322"/>
      <c r="I24" s="323">
        <f>IFERROR(VLOOKUP((C24),'$ LEGO'!A:D,4,0),0)</f>
        <v>0</v>
      </c>
      <c r="J24" s="324">
        <f>IF(OR(O24="DANNA ",O24="CAMILA "),'BT6'!Q38*1.07,IF(E24="Verona Cla",'BT6'!Q38*1.06,IF(E24="Verona Osc",'BT6'!Q38*1.08,IF(O24="KIOTO ",'BT6'!Q38*1.1,IF(OR(O24="ANDRES ",O24="GAVIOTA ",O24="COMANECCI ",O24="IGOR "),'BT6'!Q38*1.03,IF(LEFT(C24,3)="650",'BT6'!Q38*1.04,IF(LEFT(C24,3)="651",'BT6'!Q38*1.04,IF('BT6'!K38="NUEVO",'BT6'!Q38*1.04,'BT6'!Q38))))))))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+'BT6'!V29</f>
        <v>0</v>
      </c>
      <c r="D25" s="337">
        <f>+'BT6'!X29</f>
        <v>0</v>
      </c>
      <c r="E25" s="320"/>
      <c r="F25" s="321">
        <f>IFERROR(VLOOKUP(Tabla18627[[#This Row],[COD INT TELA LEGO]],'$ LEGO'!A:E,5,0),0)</f>
        <v>0</v>
      </c>
      <c r="G25" s="334"/>
      <c r="H25" s="322"/>
      <c r="I25" s="323">
        <f>IFERROR(VLOOKUP((C25),'$ LEGO'!A:D,4,0),0)</f>
        <v>0</v>
      </c>
      <c r="J25" s="324">
        <f>IF(OR(O25="DANNA ",O25="CAMILA "),'BT6'!Q39*1.07,IF(E25="Verona Cla",'BT6'!Q39*1.06,IF(E25="Verona Osc",'BT6'!Q39*1.08,IF(O25="KIOTO ",'BT6'!Q39*1.1,IF(OR(O25="ANDRES ",O25="GAVIOTA ",O25="COMANECCI ",O25="IGOR "),'BT6'!Q39*1.03,IF(LEFT(C25,3)="650",'BT6'!Q39*1.04,IF(LEFT(C25,3)="651",'BT6'!Q39*1.04,IF('BT6'!K39="NUEVO",'BT6'!Q39*1.04,'BT6'!Q39))))))))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+'BT6'!V30</f>
        <v>0</v>
      </c>
      <c r="D26" s="337">
        <f>+'BT6'!X30</f>
        <v>0</v>
      </c>
      <c r="E26" s="320"/>
      <c r="F26" s="321">
        <f>IFERROR(VLOOKUP(Tabla18627[[#This Row],[COD INT TELA LEGO]],'$ LEGO'!A:E,5,0),0)</f>
        <v>0</v>
      </c>
      <c r="G26" s="334"/>
      <c r="H26" s="322"/>
      <c r="I26" s="323">
        <f>IFERROR(VLOOKUP((C26),'$ LEGO'!A:D,4,0),0)</f>
        <v>0</v>
      </c>
      <c r="J26" s="324">
        <f>IF(OR(O26="DANNA ",O26="CAMILA "),'BT6'!Q40*1.07,IF(E26="Verona Cla",'BT6'!Q40*1.06,IF(E26="Verona Osc",'BT6'!Q40*1.08,IF(O26="KIOTO ",'BT6'!Q40*1.1,IF(OR(O26="ANDRES ",O26="GAVIOTA ",O26="COMANECCI ",O26="IGOR "),'BT6'!Q40*1.03,IF(LEFT(C26,3)="650",'BT6'!Q40*1.04,IF(LEFT(C26,3)="651",'BT6'!Q40*1.04,IF('BT6'!K40="NUEVO",'BT6'!Q40*1.04,'BT6'!Q40))))))))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+'BT6'!V31</f>
        <v>0</v>
      </c>
      <c r="D27" s="337">
        <f>+'BT6'!X31</f>
        <v>0</v>
      </c>
      <c r="E27" s="320"/>
      <c r="F27" s="321">
        <f>IFERROR(VLOOKUP(Tabla18627[[#This Row],[COD INT TELA LEGO]],'$ LEGO'!A:E,5,0),0)</f>
        <v>0</v>
      </c>
      <c r="G27" s="334"/>
      <c r="H27" s="322"/>
      <c r="I27" s="323">
        <f>IFERROR(VLOOKUP((C27),'$ LEGO'!A:D,4,0),0)</f>
        <v>0</v>
      </c>
      <c r="J27" s="324">
        <f>IF(OR(O27="DANNA ",O27="CAMILA "),'BT6'!Q41*1.07,IF(E27="Verona Cla",'BT6'!Q41*1.06,IF(E27="Verona Osc",'BT6'!Q41*1.08,IF(O27="KIOTO ",'BT6'!Q41*1.1,IF(OR(O27="ANDRES ",O27="GAVIOTA ",O27="COMANECCI ",O27="IGOR "),'BT6'!Q41*1.03,IF(LEFT(C27,3)="650",'BT6'!Q41*1.04,IF(LEFT(C27,3)="651",'BT6'!Q41*1.04,IF('BT6'!K41="NUEVO",'BT6'!Q41*1.04,'BT6'!Q41))))))))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+'BT6'!V32</f>
        <v>0</v>
      </c>
      <c r="D28" s="337">
        <f>+'BT6'!X32</f>
        <v>0</v>
      </c>
      <c r="E28" s="320"/>
      <c r="F28" s="321">
        <f>IFERROR(VLOOKUP(Tabla18627[[#This Row],[COD INT TELA LEGO]],'$ LEGO'!A:E,5,0),0)</f>
        <v>0</v>
      </c>
      <c r="G28" s="334"/>
      <c r="H28" s="322"/>
      <c r="I28" s="323">
        <f>IFERROR(VLOOKUP((C28),'$ LEGO'!A:D,4,0),0)</f>
        <v>0</v>
      </c>
      <c r="J28" s="324">
        <f>IF(OR(O28="DANNA ",O28="CAMILA "),'BT6'!Q42*1.07,IF(E28="Verona Cla",'BT6'!Q42*1.06,IF(E28="Verona Osc",'BT6'!Q42*1.08,IF(O28="KIOTO ",'BT6'!Q42*1.1,IF(OR(O28="ANDRES ",O28="GAVIOTA ",O28="COMANECCI ",O28="IGOR "),'BT6'!Q42*1.03,IF(LEFT(C28,3)="650",'BT6'!Q42*1.04,IF(LEFT(C28,3)="651",'BT6'!Q42*1.04,IF('BT6'!K42="NUEVO",'BT6'!Q42*1.04,'BT6'!Q42))))))))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+'BT6'!V33</f>
        <v>0</v>
      </c>
      <c r="D29" s="483">
        <f>+'BT6'!X33</f>
        <v>0</v>
      </c>
      <c r="E29" s="484"/>
      <c r="F29" s="485">
        <f>IFERROR(VLOOKUP(Tabla18627[[#This Row],[COD INT TELA LEGO]],'$ LEGO'!A:E,5,0),0)</f>
        <v>0</v>
      </c>
      <c r="G29" s="486"/>
      <c r="H29" s="487"/>
      <c r="I29" s="488">
        <f>IFERROR(VLOOKUP((C29),'$ LEGO'!A:D,4,0),0)</f>
        <v>0</v>
      </c>
      <c r="J29" s="489">
        <f>IF(OR(O29="DANNA ",O29="CAMILA "),'BT6'!Q43*1.07,IF(E29="Verona Cla",'BT6'!Q43*1.06,IF(E29="Verona Osc",'BT6'!Q43*1.08,IF(O29="KIOTO ",'BT6'!Q43*1.1,IF(OR(O29="ANDRES ",O29="GAVIOTA ",O29="COMANECCI ",O29="IGOR "),'BT6'!Q43*1.03,IF(LEFT(C29,3)="650",'BT6'!Q43*1.04,IF(LEFT(C29,3)="651",'BT6'!Q43*1.04,IF('BT6'!K43="NUEVO",'BT6'!Q43*1.04,'BT6'!Q43))))))))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VLOOKUP(Tabla38526[[#This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VLOOKUP(Tabla38526[[#This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VLOOKUP(Tabla38526[[#This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VLOOKUP(Tabla38526[[#This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VLOOKUP(Tabla38526[[#This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VLOOKUP(Tabla38526[[#This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VLOOKUP(Tabla38526[[#This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VLOOKUP(Tabla38526[[#This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VLOOKUP(Tabla38526[[#This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VLOOKUP(Tabla38526[[#This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VLOOKUP(Tabla38526[[#This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VLOOKUP(Tabla38526[[#This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VLOOKUP(Tabla38526[[#This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VLOOKUP(Tabla38526[[#This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VLOOKUP(Tabla38526[[#This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VLOOKUP(Tabla38526[[#This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VLOOKUP(Tabla38526[[#This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VLOOKUP(Tabla38526[[#This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VLOOKUP(Tabla38526[[#This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VLOOKUP(Tabla38526[[#This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VLOOKUP(Tabla38526[[#This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VLOOKUP(Tabla38526[[#This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VLOOKUP(Tabla38526[[#This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VLOOKUP(Tabla38526[[#This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VLOOKUP(Tabla38526[[#This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VLOOKUP(Tabla38526[[#This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VLOOKUP(Tabla38526[[#This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VLOOKUP(Tabla38526[[#This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VLOOKUP(Tabla38526[[#This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VLOOKUP(Tabla38526[[#This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VLOOKUP(Tabla38526[[#This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VLOOKUP(Tabla38526[[#This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VLOOKUP(Tabla38526[[#This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VLOOKUP(Tabla38526[[#This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+'FT6'!X79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+'FT6'!X80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+'FT6'!X81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+'FT6'!X83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+'FT6'!X83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+'FT6'!X84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+'BT6'!AD1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058" priority="4"/>
  </conditionalFormatting>
  <conditionalFormatting sqref="C94">
    <cfRule type="duplicateValues" dxfId="1057" priority="3"/>
  </conditionalFormatting>
  <conditionalFormatting sqref="D46:D79">
    <cfRule type="expression" dxfId="1056" priority="2">
      <formula>ISNUMBER(SEARCH("R",$D$2,1))</formula>
    </cfRule>
  </conditionalFormatting>
  <conditionalFormatting sqref="D83:D122">
    <cfRule type="expression" dxfId="105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A1C9465B-7246-4A94-AF64-9BB641FB8419}">
          <x14:formula1>
            <xm:f>'LD FC'!$CG$2:$CG$27</xm:f>
          </x14:formula1>
          <xm:sqref>E138:F138</xm:sqref>
        </x14:dataValidation>
        <x14:dataValidation type="list" allowBlank="1" showInputMessage="1" showErrorMessage="1" xr:uid="{42ABD09A-17DA-4E39-96D3-EF6D7398E02D}">
          <x14:formula1>
            <xm:f>'LD FC'!$AS$2:$AS$11</xm:f>
          </x14:formula1>
          <xm:sqref>H10:H29</xm:sqref>
        </x14:dataValidation>
        <x14:dataValidation type="list" allowBlank="1" showInputMessage="1" showErrorMessage="1" xr:uid="{F2E65C0B-DFBF-42ED-8AEC-B291CB6F115D}">
          <x14:formula1>
            <xm:f>'$ LEGO'!$A$101:$A$189</xm:f>
          </x14:formula1>
          <xm:sqref>E10</xm:sqref>
        </x14:dataValidation>
        <x14:dataValidation type="list" allowBlank="1" showInputMessage="1" showErrorMessage="1" xr:uid="{229BCCB6-5183-482B-A5B8-7519C8EA24AD}">
          <x14:formula1>
            <xm:f>'LD FC'!$AA$2:$AA$8</xm:f>
          </x14:formula1>
          <xm:sqref>D8</xm:sqref>
        </x14:dataValidation>
        <x14:dataValidation type="list" allowBlank="1" showInputMessage="1" showErrorMessage="1" xr:uid="{EEDC04C5-5F99-4B9E-8368-A85681E00960}">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E951469-9704-4A7C-BF9C-AD09F1CD0ABF}">
          <x14:formula1>
            <xm:f>'LD FC'!$AC$2:$AC$5</xm:f>
          </x14:formula1>
          <xm:sqref>E127 F127 E128 F128</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ECAA1-CF92-4BF2-956F-BBBFE9061B65}">
  <sheetPr codeName="Hoja1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+'BT6'!AI1</f>
        <v>0</v>
      </c>
      <c r="AH2" s="1201"/>
      <c r="AI2" s="1006" t="s">
        <v>2466</v>
      </c>
      <c r="AJ2" s="1007"/>
      <c r="AK2" s="1191">
        <f>+'BT6'!AN1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+'BT6'!D4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'BT6'!W1</f>
        <v>0</v>
      </c>
      <c r="G4" s="1041"/>
      <c r="H4" s="1041"/>
      <c r="I4" s="1022" t="s">
        <v>1220</v>
      </c>
      <c r="J4" s="1022"/>
      <c r="K4" s="1022"/>
      <c r="L4" s="1023"/>
      <c r="M4" s="1041">
        <f>+'BT6'!X2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+'BT6'!S1</f>
        <v>0</v>
      </c>
      <c r="G5" s="1041"/>
      <c r="H5" s="1041"/>
      <c r="I5" s="1022" t="s">
        <v>2471</v>
      </c>
      <c r="J5" s="1022"/>
      <c r="K5" s="1022"/>
      <c r="L5" s="1023"/>
      <c r="M5" s="976"/>
      <c r="N5" s="968"/>
      <c r="O5" s="1010" t="s">
        <v>1254</v>
      </c>
      <c r="P5" s="1011"/>
      <c r="Q5" s="1011"/>
      <c r="R5" s="119">
        <f>+'BT6'!Y3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+'BT6'!AC5</f>
        <v>0</v>
      </c>
      <c r="G7" s="1202"/>
      <c r="H7" s="1202"/>
      <c r="I7" s="1008" t="s">
        <v>2474</v>
      </c>
      <c r="J7" s="1009"/>
      <c r="K7" s="1009"/>
      <c r="L7" s="1009"/>
      <c r="M7" s="976">
        <f>+'BT6'!AD2</f>
        <v>0</v>
      </c>
      <c r="N7" s="968"/>
      <c r="O7" s="1010" t="s">
        <v>2422</v>
      </c>
      <c r="P7" s="1011"/>
      <c r="Q7" s="1011"/>
      <c r="R7" s="112">
        <f>+'BT6'!AD3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+'BT6'!AH5</f>
        <v>0</v>
      </c>
      <c r="G8" s="1202"/>
      <c r="H8" s="1202"/>
      <c r="I8" s="1008" t="s">
        <v>2476</v>
      </c>
      <c r="J8" s="1009"/>
      <c r="K8" s="1009"/>
      <c r="L8" s="1009"/>
      <c r="M8" s="976">
        <f>+'BT6'!AI2</f>
        <v>0</v>
      </c>
      <c r="N8" s="968"/>
      <c r="O8" s="1010" t="s">
        <v>2422</v>
      </c>
      <c r="P8" s="1011"/>
      <c r="Q8" s="1011"/>
      <c r="R8" s="112">
        <f>+'BT6'!AI3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+'BT6'!AM5</f>
        <v>0</v>
      </c>
      <c r="G9" s="1204"/>
      <c r="H9" s="1204"/>
      <c r="I9" s="1008" t="s">
        <v>2478</v>
      </c>
      <c r="J9" s="1009"/>
      <c r="K9" s="1009"/>
      <c r="L9" s="1009"/>
      <c r="M9" s="976">
        <f>+'BT6'!AN2</f>
        <v>0</v>
      </c>
      <c r="N9" s="968"/>
      <c r="O9" s="1010" t="s">
        <v>2422</v>
      </c>
      <c r="P9" s="1011"/>
      <c r="Q9" s="1011"/>
      <c r="R9" s="112">
        <f>+'BT6'!AN3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+'BT6'!B24</f>
        <v>0</v>
      </c>
      <c r="E13" s="1160"/>
      <c r="F13" s="1161"/>
      <c r="G13" s="1170">
        <f>+'BT6'!D24</f>
        <v>0</v>
      </c>
      <c r="H13" s="1160"/>
      <c r="I13" s="1160"/>
      <c r="J13" s="1160"/>
      <c r="K13" s="1160"/>
      <c r="L13" s="1160"/>
      <c r="M13" s="1160"/>
      <c r="N13" s="1160"/>
      <c r="O13" s="1160"/>
      <c r="P13" s="1160"/>
      <c r="Q13" s="1161"/>
      <c r="R13" s="1177" t="s">
        <v>3510</v>
      </c>
      <c r="S13" s="975"/>
      <c r="T13" s="975"/>
      <c r="U13" s="1176" t="s">
        <v>3511</v>
      </c>
      <c r="V13" s="1163"/>
      <c r="W13" s="1164">
        <f>IFERROR(VLOOKUP(AP13&amp;AQ13,'$ LEGO'!A:E,5,0),0)</f>
        <v>0</v>
      </c>
      <c r="X13" s="1165"/>
      <c r="Y13" s="1166"/>
      <c r="Z13" s="1167"/>
      <c r="AA13" s="1168"/>
      <c r="AB13" s="1169"/>
      <c r="AC13" s="967" t="str">
        <f>IFERROR(VLOOKUP((D13),'$ LEGO'!A:D,4,0),"")</f>
        <v/>
      </c>
      <c r="AD13" s="968"/>
      <c r="AE13" s="1171">
        <f>IFERROR(+'BT6'!Q24*VLOOKUP(AP13,'$ LEGO'!$F$199:$G$1227,2,0),'BT6'!Q24)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+'BT6'!AS24</f>
        <v>0</v>
      </c>
      <c r="AX13" s="176">
        <f>+'BT6'!S24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+'BT6'!B25</f>
        <v>0</v>
      </c>
      <c r="E14" s="1160"/>
      <c r="F14" s="1161"/>
      <c r="G14" s="1170">
        <f>+'BT6'!D25</f>
        <v>0</v>
      </c>
      <c r="H14" s="1160"/>
      <c r="I14" s="1160"/>
      <c r="J14" s="1160"/>
      <c r="K14" s="1160"/>
      <c r="L14" s="1160"/>
      <c r="M14" s="1160"/>
      <c r="N14" s="1160"/>
      <c r="O14" s="1160"/>
      <c r="P14" s="1160"/>
      <c r="Q14" s="1161"/>
      <c r="R14" s="1177" t="s">
        <v>3512</v>
      </c>
      <c r="S14" s="975"/>
      <c r="T14" s="975"/>
      <c r="U14" s="1176" t="s">
        <v>3513</v>
      </c>
      <c r="V14" s="1163"/>
      <c r="W14" s="1164">
        <f>IFERROR(VLOOKUP(AP14&amp;AQ14,'$ LEGO'!A:E,5,0),0)</f>
        <v>0</v>
      </c>
      <c r="X14" s="1165"/>
      <c r="Y14" s="1166"/>
      <c r="Z14" s="1167"/>
      <c r="AA14" s="1168"/>
      <c r="AB14" s="1169"/>
      <c r="AC14" s="967" t="str">
        <f>IFERROR(VLOOKUP((D14),'$ LEGO'!A:D,4,0),"")</f>
        <v/>
      </c>
      <c r="AD14" s="968"/>
      <c r="AE14" s="1171">
        <f>IFERROR(+'BT6'!Q25*VLOOKUP(AP14,'$ LEGO'!$F$199:$G$1227,2,0),'BT6'!Q25)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+'BT6'!AS25</f>
        <v>0</v>
      </c>
      <c r="AX14" s="176">
        <f>+'BT6'!S25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+'BT6'!B26</f>
        <v>0</v>
      </c>
      <c r="E15" s="1160"/>
      <c r="F15" s="1161"/>
      <c r="G15" s="1170">
        <f>+'BT6'!D26</f>
        <v>0</v>
      </c>
      <c r="H15" s="1160"/>
      <c r="I15" s="1160"/>
      <c r="J15" s="1160"/>
      <c r="K15" s="1160"/>
      <c r="L15" s="1160"/>
      <c r="M15" s="1160"/>
      <c r="N15" s="1160"/>
      <c r="O15" s="1160"/>
      <c r="P15" s="1160"/>
      <c r="Q15" s="1161"/>
      <c r="R15" s="1177" t="s">
        <v>3514</v>
      </c>
      <c r="S15" s="975"/>
      <c r="T15" s="975"/>
      <c r="U15" s="1176" t="s">
        <v>3515</v>
      </c>
      <c r="V15" s="1163"/>
      <c r="W15" s="1164">
        <f>IFERROR(VLOOKUP(AP15&amp;AQ15,'$ LEGO'!A:E,5,0),0)</f>
        <v>0</v>
      </c>
      <c r="X15" s="1165"/>
      <c r="Y15" s="1166"/>
      <c r="Z15" s="1167"/>
      <c r="AA15" s="1168"/>
      <c r="AB15" s="1169"/>
      <c r="AC15" s="967" t="str">
        <f>IFERROR(VLOOKUP((D15),'$ LEGO'!A:D,4,0),"")</f>
        <v/>
      </c>
      <c r="AD15" s="968"/>
      <c r="AE15" s="1171">
        <f>IFERROR(+'BT6'!Q26*VLOOKUP(AP15,'$ LEGO'!$F$199:$G$1227,2,0),'BT6'!Q26)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+'BT6'!AS26</f>
        <v>0</v>
      </c>
      <c r="AX15" s="176">
        <f>+'BT6'!S26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+'BT6'!B27</f>
        <v>0</v>
      </c>
      <c r="E16" s="1160"/>
      <c r="F16" s="1161"/>
      <c r="G16" s="1170">
        <f>+'BT6'!D27</f>
        <v>0</v>
      </c>
      <c r="H16" s="1160"/>
      <c r="I16" s="1160"/>
      <c r="J16" s="1160"/>
      <c r="K16" s="1160"/>
      <c r="L16" s="1160"/>
      <c r="M16" s="1160"/>
      <c r="N16" s="1160"/>
      <c r="O16" s="1160"/>
      <c r="P16" s="1160"/>
      <c r="Q16" s="1161"/>
      <c r="R16" s="1177" t="s">
        <v>3516</v>
      </c>
      <c r="S16" s="975"/>
      <c r="T16" s="975"/>
      <c r="U16" s="1176" t="s">
        <v>3517</v>
      </c>
      <c r="V16" s="1163"/>
      <c r="W16" s="1164">
        <f>IFERROR(VLOOKUP(AP16&amp;AQ16,'$ LEGO'!A:E,5,0),0)</f>
        <v>0</v>
      </c>
      <c r="X16" s="1165"/>
      <c r="Y16" s="1166"/>
      <c r="Z16" s="1167"/>
      <c r="AA16" s="1168"/>
      <c r="AB16" s="1169"/>
      <c r="AC16" s="967" t="str">
        <f>IFERROR(VLOOKUP((D16),'$ LEGO'!A:D,4,0),"")</f>
        <v/>
      </c>
      <c r="AD16" s="968"/>
      <c r="AE16" s="1171">
        <f>IFERROR(+'BT6'!Q27*VLOOKUP(AP16,'$ LEGO'!$F$199:$G$1227,2,0),'BT6'!Q27)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+'BT6'!AS27</f>
        <v>0</v>
      </c>
      <c r="AX16" s="176">
        <f>+'BT6'!S27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+'BT6'!B28</f>
        <v>0</v>
      </c>
      <c r="E17" s="1160"/>
      <c r="F17" s="1161"/>
      <c r="G17" s="1170">
        <f>+'BT6'!D28</f>
        <v>0</v>
      </c>
      <c r="H17" s="1160"/>
      <c r="I17" s="1160"/>
      <c r="J17" s="1160"/>
      <c r="K17" s="1160"/>
      <c r="L17" s="1160"/>
      <c r="M17" s="1160"/>
      <c r="N17" s="1160"/>
      <c r="O17" s="1160"/>
      <c r="P17" s="1160"/>
      <c r="Q17" s="1161"/>
      <c r="R17" s="1177" t="s">
        <v>3518</v>
      </c>
      <c r="S17" s="975"/>
      <c r="T17" s="975"/>
      <c r="U17" s="1176" t="s">
        <v>3519</v>
      </c>
      <c r="V17" s="1163"/>
      <c r="W17" s="1164">
        <f>IFERROR(VLOOKUP(AP17&amp;AQ17,'$ LEGO'!A:E,5,0),0)</f>
        <v>0</v>
      </c>
      <c r="X17" s="1165"/>
      <c r="Y17" s="1166"/>
      <c r="Z17" s="1167"/>
      <c r="AA17" s="1168"/>
      <c r="AB17" s="1169"/>
      <c r="AC17" s="967" t="str">
        <f>IFERROR(VLOOKUP((D17),'$ LEGO'!A:D,4,0),"")</f>
        <v/>
      </c>
      <c r="AD17" s="968"/>
      <c r="AE17" s="1171">
        <f>IFERROR(+'BT6'!Q28*VLOOKUP(AP17,'$ LEGO'!$F$199:$G$1227,2,0),'BT6'!Q28)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+'BT6'!AS28</f>
        <v>0</v>
      </c>
      <c r="AX17" s="176">
        <f>+'BT6'!S28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+'BT6'!B29</f>
        <v>0</v>
      </c>
      <c r="E18" s="1160"/>
      <c r="F18" s="1161"/>
      <c r="G18" s="1170">
        <f>+'BT6'!D29</f>
        <v>0</v>
      </c>
      <c r="H18" s="1160"/>
      <c r="I18" s="1160"/>
      <c r="J18" s="1160"/>
      <c r="K18" s="1160"/>
      <c r="L18" s="1160"/>
      <c r="M18" s="1160"/>
      <c r="N18" s="1160"/>
      <c r="O18" s="1160"/>
      <c r="P18" s="1160"/>
      <c r="Q18" s="1161"/>
      <c r="R18" s="1177" t="s">
        <v>3520</v>
      </c>
      <c r="S18" s="975"/>
      <c r="T18" s="975"/>
      <c r="U18" s="1176" t="s">
        <v>3521</v>
      </c>
      <c r="V18" s="1163"/>
      <c r="W18" s="1164">
        <f>IFERROR(VLOOKUP(AP18&amp;AQ18,'$ LEGO'!A:E,5,0),0)</f>
        <v>0</v>
      </c>
      <c r="X18" s="1165"/>
      <c r="Y18" s="1166"/>
      <c r="Z18" s="1167"/>
      <c r="AA18" s="1168"/>
      <c r="AB18" s="1169"/>
      <c r="AC18" s="967" t="str">
        <f>IFERROR(VLOOKUP((D18),'$ LEGO'!A:D,4,0),"")</f>
        <v/>
      </c>
      <c r="AD18" s="968"/>
      <c r="AE18" s="1171">
        <f>IFERROR(+'BT6'!Q29*VLOOKUP(AP18,'$ LEGO'!$F$199:$G$1227,2,0),'BT6'!Q29)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+'BT6'!AS29</f>
        <v>0</v>
      </c>
      <c r="AX18" s="176">
        <f>+'BT6'!S29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+'BT6'!B30</f>
        <v>0</v>
      </c>
      <c r="E19" s="1160"/>
      <c r="F19" s="1161"/>
      <c r="G19" s="1170">
        <f>+'BT6'!D30</f>
        <v>0</v>
      </c>
      <c r="H19" s="1160"/>
      <c r="I19" s="1160"/>
      <c r="J19" s="1160"/>
      <c r="K19" s="1160"/>
      <c r="L19" s="1160"/>
      <c r="M19" s="1160"/>
      <c r="N19" s="1160"/>
      <c r="O19" s="1160"/>
      <c r="P19" s="1160"/>
      <c r="Q19" s="1161"/>
      <c r="R19" s="1177" t="s">
        <v>3522</v>
      </c>
      <c r="S19" s="975"/>
      <c r="T19" s="975"/>
      <c r="U19" s="1176" t="s">
        <v>3523</v>
      </c>
      <c r="V19" s="1163"/>
      <c r="W19" s="1164">
        <f>IFERROR(VLOOKUP(AP19&amp;AQ19,'$ LEGO'!A:E,5,0),0)</f>
        <v>0</v>
      </c>
      <c r="X19" s="1165"/>
      <c r="Y19" s="1166"/>
      <c r="Z19" s="1167"/>
      <c r="AA19" s="1168"/>
      <c r="AB19" s="1169"/>
      <c r="AC19" s="967" t="str">
        <f>IFERROR(VLOOKUP((D19),'$ LEGO'!A:D,4,0),"")</f>
        <v/>
      </c>
      <c r="AD19" s="968"/>
      <c r="AE19" s="1171">
        <f>IFERROR(+'BT6'!Q30*VLOOKUP(AP19,'$ LEGO'!$F$199:$G$1227,2,0),'BT6'!Q30)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+'BT6'!AS30</f>
        <v>0</v>
      </c>
      <c r="AX19" s="176">
        <f>+'BT6'!S30</f>
        <v>0</v>
      </c>
      <c r="AY19" s="1" t="s">
        <v>1217</v>
      </c>
      <c r="AZ19" s="46" t="s">
        <v>2501</v>
      </c>
      <c r="BA19" s="46">
        <f t="shared" si="2"/>
        <v>0</v>
      </c>
      <c r="BB19" s="47"/>
      <c r="BC19" s="120">
        <f t="shared" si="3"/>
        <v>0</v>
      </c>
    </row>
    <row r="20" spans="2:78" ht="15.75" thickBot="1">
      <c r="B20" s="66">
        <f t="shared" si="4"/>
        <v>0</v>
      </c>
      <c r="C20" s="214">
        <v>8</v>
      </c>
      <c r="D20" s="1159">
        <f>+'BT6'!B31</f>
        <v>0</v>
      </c>
      <c r="E20" s="1160"/>
      <c r="F20" s="1161"/>
      <c r="G20" s="1170">
        <f>+'BT6'!D31</f>
        <v>0</v>
      </c>
      <c r="H20" s="1160"/>
      <c r="I20" s="1160"/>
      <c r="J20" s="1160"/>
      <c r="K20" s="1160"/>
      <c r="L20" s="1160"/>
      <c r="M20" s="1160"/>
      <c r="N20" s="1160"/>
      <c r="O20" s="1160"/>
      <c r="P20" s="1160"/>
      <c r="Q20" s="1161"/>
      <c r="R20" s="1177" t="s">
        <v>3524</v>
      </c>
      <c r="S20" s="975"/>
      <c r="T20" s="975"/>
      <c r="U20" s="1176" t="s">
        <v>3525</v>
      </c>
      <c r="V20" s="1163"/>
      <c r="W20" s="1164">
        <f>IFERROR(VLOOKUP(AP20&amp;AQ20,'$ LEGO'!A:E,5,0),0)</f>
        <v>0</v>
      </c>
      <c r="X20" s="1165"/>
      <c r="Y20" s="1166"/>
      <c r="Z20" s="1167"/>
      <c r="AA20" s="1168"/>
      <c r="AB20" s="1169"/>
      <c r="AC20" s="967" t="str">
        <f>IFERROR(VLOOKUP((D20),'$ LEGO'!A:D,4,0),"")</f>
        <v/>
      </c>
      <c r="AD20" s="968"/>
      <c r="AE20" s="1171">
        <f>IFERROR(+'BT6'!Q31*VLOOKUP(AP20,'$ LEGO'!$F$199:$G$1227,2,0),'BT6'!Q31)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+'BT6'!AS31</f>
        <v>0</v>
      </c>
      <c r="AX20" s="176">
        <f>+'BT6'!S31</f>
        <v>0</v>
      </c>
      <c r="AY20" s="1" t="s">
        <v>1217</v>
      </c>
      <c r="AZ20" s="46" t="s">
        <v>2501</v>
      </c>
      <c r="BA20" s="46">
        <f t="shared" si="2"/>
        <v>0</v>
      </c>
      <c r="BB20" s="47"/>
      <c r="BC20" s="120">
        <f t="shared" si="3"/>
        <v>0</v>
      </c>
    </row>
    <row r="21" spans="2:78" ht="15.75" thickBot="1">
      <c r="B21" s="66">
        <f t="shared" si="4"/>
        <v>0</v>
      </c>
      <c r="C21" s="214">
        <v>9</v>
      </c>
      <c r="D21" s="1159">
        <f>+'BT6'!B32</f>
        <v>0</v>
      </c>
      <c r="E21" s="1160"/>
      <c r="F21" s="1161"/>
      <c r="G21" s="1170">
        <f>+'BT6'!D32</f>
        <v>0</v>
      </c>
      <c r="H21" s="1160"/>
      <c r="I21" s="1160"/>
      <c r="J21" s="1160"/>
      <c r="K21" s="1160"/>
      <c r="L21" s="1160"/>
      <c r="M21" s="1160"/>
      <c r="N21" s="1160"/>
      <c r="O21" s="1160"/>
      <c r="P21" s="1160"/>
      <c r="Q21" s="1161"/>
      <c r="R21" s="1177" t="s">
        <v>3526</v>
      </c>
      <c r="S21" s="975"/>
      <c r="T21" s="975"/>
      <c r="U21" s="1176" t="s">
        <v>3527</v>
      </c>
      <c r="V21" s="1163"/>
      <c r="W21" s="1164">
        <f>IFERROR(VLOOKUP(AP21&amp;AQ21,'$ LEGO'!A:E,5,0),0)</f>
        <v>0</v>
      </c>
      <c r="X21" s="1165"/>
      <c r="Y21" s="1166"/>
      <c r="Z21" s="1167"/>
      <c r="AA21" s="1168"/>
      <c r="AB21" s="1169"/>
      <c r="AC21" s="967" t="str">
        <f>IFERROR(VLOOKUP((D21),'$ LEGO'!A:D,4,0),"")</f>
        <v/>
      </c>
      <c r="AD21" s="968"/>
      <c r="AE21" s="1171">
        <f>IFERROR(+'BT6'!AK24*VLOOKUP(AP21,'$ LEGO'!$F$199:$G$1227,2,0),'BT6'!AK24)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+'BT6'!AS32</f>
        <v>0</v>
      </c>
      <c r="AX21" s="176">
        <f>+'BT6'!AM24</f>
        <v>0</v>
      </c>
      <c r="AY21" s="1" t="s">
        <v>1217</v>
      </c>
      <c r="AZ21" s="46" t="s">
        <v>2501</v>
      </c>
      <c r="BA21" s="46">
        <f t="shared" si="2"/>
        <v>0</v>
      </c>
      <c r="BB21" s="47"/>
      <c r="BC21" s="120">
        <f t="shared" si="3"/>
        <v>0</v>
      </c>
    </row>
    <row r="22" spans="2:78" ht="15.75" thickBot="1">
      <c r="B22" s="66">
        <f t="shared" si="4"/>
        <v>0</v>
      </c>
      <c r="C22" s="214">
        <v>10</v>
      </c>
      <c r="D22" s="1159">
        <f>+'BT6'!B33</f>
        <v>0</v>
      </c>
      <c r="E22" s="1160"/>
      <c r="F22" s="1161"/>
      <c r="G22" s="1170">
        <f>+'BT6'!D33</f>
        <v>0</v>
      </c>
      <c r="H22" s="1160"/>
      <c r="I22" s="1160"/>
      <c r="J22" s="1160"/>
      <c r="K22" s="1160"/>
      <c r="L22" s="1160"/>
      <c r="M22" s="1160"/>
      <c r="N22" s="1160"/>
      <c r="O22" s="1160"/>
      <c r="P22" s="1160"/>
      <c r="Q22" s="1161"/>
      <c r="R22" s="1177" t="s">
        <v>3528</v>
      </c>
      <c r="S22" s="975"/>
      <c r="T22" s="975"/>
      <c r="U22" s="1176" t="s">
        <v>3529</v>
      </c>
      <c r="V22" s="1163"/>
      <c r="W22" s="1164">
        <f>IFERROR(VLOOKUP(AP22&amp;AQ22,'$ LEGO'!A:E,5,0),0)</f>
        <v>0</v>
      </c>
      <c r="X22" s="1165"/>
      <c r="Y22" s="1166"/>
      <c r="Z22" s="1167"/>
      <c r="AA22" s="1168"/>
      <c r="AB22" s="1169"/>
      <c r="AC22" s="967" t="str">
        <f>IFERROR(VLOOKUP((D22),'$ LEGO'!A:D,4,0),"")</f>
        <v/>
      </c>
      <c r="AD22" s="968"/>
      <c r="AE22" s="1171">
        <f>IFERROR(+'BT6'!AK25*VLOOKUP(AP22,'$ LEGO'!$F$199:$G$1227,2,0),'BT6'!AK25)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+'BT6'!AS33</f>
        <v>0</v>
      </c>
      <c r="AX22" s="176">
        <f>+'BT6'!AM25</f>
        <v>0</v>
      </c>
      <c r="AY22" s="1" t="s">
        <v>1217</v>
      </c>
      <c r="AZ22" s="46" t="s">
        <v>2501</v>
      </c>
      <c r="BA22" s="46">
        <f t="shared" si="2"/>
        <v>0</v>
      </c>
      <c r="BB22" s="47"/>
      <c r="BC22" s="120">
        <f t="shared" si="3"/>
        <v>0</v>
      </c>
    </row>
    <row r="23" spans="2:78" ht="15.75" thickBot="1">
      <c r="B23" s="66">
        <f t="shared" si="4"/>
        <v>0</v>
      </c>
      <c r="C23" s="214">
        <v>11</v>
      </c>
      <c r="D23" s="1159">
        <f>+'BT6'!V24</f>
        <v>0</v>
      </c>
      <c r="E23" s="1160"/>
      <c r="F23" s="1161"/>
      <c r="G23" s="1170">
        <f>+'BT6'!X24</f>
        <v>0</v>
      </c>
      <c r="H23" s="1160"/>
      <c r="I23" s="1160"/>
      <c r="J23" s="1160"/>
      <c r="K23" s="1160"/>
      <c r="L23" s="1160"/>
      <c r="M23" s="1160"/>
      <c r="N23" s="1160"/>
      <c r="O23" s="1160"/>
      <c r="P23" s="1160"/>
      <c r="Q23" s="1161"/>
      <c r="R23" s="968">
        <f>+'BT6'!AE24</f>
        <v>0</v>
      </c>
      <c r="S23" s="975"/>
      <c r="T23" s="975"/>
      <c r="U23" s="1162">
        <f>+'BT6'!AG24</f>
        <v>0</v>
      </c>
      <c r="V23" s="1163"/>
      <c r="W23" s="1164">
        <f>IFERROR(VLOOKUP(AP23&amp;AQ23,'$ LEGO'!A:E,5,0),0)</f>
        <v>0</v>
      </c>
      <c r="X23" s="1165"/>
      <c r="Y23" s="1166"/>
      <c r="Z23" s="1167"/>
      <c r="AA23" s="1168"/>
      <c r="AB23" s="1169"/>
      <c r="AC23" s="967" t="str">
        <f>IFERROR(VLOOKUP((D23),'$ LEGO'!A:D,4,0),"")</f>
        <v/>
      </c>
      <c r="AD23" s="968"/>
      <c r="AE23" s="1171">
        <f>IFERROR(+'BT6'!AK26*VLOOKUP(AP23,'$ LEGO'!$F$199:$G$1227,2,0),'BT6'!AK26)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+'BT6'!AS34</f>
        <v>0</v>
      </c>
      <c r="AX23" s="176">
        <f>+'BT6'!AM26</f>
        <v>0</v>
      </c>
      <c r="AY23" s="1" t="s">
        <v>1217</v>
      </c>
      <c r="AZ23" s="46" t="s">
        <v>2501</v>
      </c>
      <c r="BA23" s="46">
        <f t="shared" si="2"/>
        <v>0</v>
      </c>
      <c r="BB23" s="47"/>
      <c r="BC23" s="120">
        <f t="shared" si="3"/>
        <v>0</v>
      </c>
    </row>
    <row r="24" spans="2:78" ht="15.75" thickBot="1">
      <c r="B24" s="66">
        <f t="shared" si="4"/>
        <v>0</v>
      </c>
      <c r="C24" s="214">
        <v>12</v>
      </c>
      <c r="D24" s="1159">
        <f>+'BT6'!V25</f>
        <v>0</v>
      </c>
      <c r="E24" s="1160"/>
      <c r="F24" s="1161"/>
      <c r="G24" s="1170">
        <f>+'BT6'!X25</f>
        <v>0</v>
      </c>
      <c r="H24" s="1160"/>
      <c r="I24" s="1160"/>
      <c r="J24" s="1160"/>
      <c r="K24" s="1160"/>
      <c r="L24" s="1160"/>
      <c r="M24" s="1160"/>
      <c r="N24" s="1160"/>
      <c r="O24" s="1160"/>
      <c r="P24" s="1160"/>
      <c r="Q24" s="1161"/>
      <c r="R24" s="968">
        <f>+'BT6'!AE25</f>
        <v>0</v>
      </c>
      <c r="S24" s="975"/>
      <c r="T24" s="975"/>
      <c r="U24" s="1162">
        <f>+'BT6'!AG25</f>
        <v>0</v>
      </c>
      <c r="V24" s="1163"/>
      <c r="W24" s="1164">
        <f>IFERROR(VLOOKUP(AP24&amp;AQ24,'$ LEGO'!A:E,5,0),0)</f>
        <v>0</v>
      </c>
      <c r="X24" s="1165"/>
      <c r="Y24" s="1166"/>
      <c r="Z24" s="1167"/>
      <c r="AA24" s="1168"/>
      <c r="AB24" s="1169"/>
      <c r="AC24" s="967" t="str">
        <f>IFERROR(VLOOKUP((D24),'$ LEGO'!A:D,4,0),"")</f>
        <v/>
      </c>
      <c r="AD24" s="968"/>
      <c r="AE24" s="1171">
        <f>IFERROR(+'BT6'!AK27*VLOOKUP(AP24,'$ LEGO'!$F$199:$G$1227,2,0),'BT6'!AK27)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+'BT6'!AS35</f>
        <v>0</v>
      </c>
      <c r="AX24" s="176">
        <f>+'BT6'!AM27</f>
        <v>0</v>
      </c>
      <c r="AY24" s="1" t="s">
        <v>1217</v>
      </c>
      <c r="AZ24" s="46" t="s">
        <v>2501</v>
      </c>
      <c r="BA24" s="46">
        <f t="shared" si="2"/>
        <v>0</v>
      </c>
      <c r="BB24" s="47"/>
      <c r="BC24" s="120">
        <f t="shared" si="3"/>
        <v>0</v>
      </c>
    </row>
    <row r="25" spans="2:78" ht="15.75" thickBot="1">
      <c r="B25" s="66">
        <f t="shared" si="4"/>
        <v>0</v>
      </c>
      <c r="C25" s="214">
        <v>13</v>
      </c>
      <c r="D25" s="1159">
        <f>+'BT6'!V26</f>
        <v>0</v>
      </c>
      <c r="E25" s="1160"/>
      <c r="F25" s="1161"/>
      <c r="G25" s="1170">
        <f>+'BT6'!X26</f>
        <v>0</v>
      </c>
      <c r="H25" s="1160"/>
      <c r="I25" s="1160"/>
      <c r="J25" s="1160"/>
      <c r="K25" s="1160"/>
      <c r="L25" s="1160"/>
      <c r="M25" s="1160"/>
      <c r="N25" s="1160"/>
      <c r="O25" s="1160"/>
      <c r="P25" s="1160"/>
      <c r="Q25" s="1161"/>
      <c r="R25" s="968">
        <f>+'BT6'!AE26</f>
        <v>0</v>
      </c>
      <c r="S25" s="975"/>
      <c r="T25" s="975"/>
      <c r="U25" s="1162">
        <f>+'BT6'!AG26</f>
        <v>0</v>
      </c>
      <c r="V25" s="1163"/>
      <c r="W25" s="1164">
        <f>IFERROR(VLOOKUP(AP25&amp;AQ25,'$ LEGO'!A:E,5,0),0)</f>
        <v>0</v>
      </c>
      <c r="X25" s="1165"/>
      <c r="Y25" s="1166"/>
      <c r="Z25" s="1167"/>
      <c r="AA25" s="1168"/>
      <c r="AB25" s="1169"/>
      <c r="AC25" s="967" t="str">
        <f>IFERROR(VLOOKUP((D25),'$ LEGO'!A:D,4,0),"")</f>
        <v/>
      </c>
      <c r="AD25" s="968"/>
      <c r="AE25" s="1171">
        <f>IFERROR(+'BT6'!AK28*VLOOKUP(AP25,'$ LEGO'!$F$199:$G$1227,2,0),'BT6'!AK28)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+'BT6'!AS36</f>
        <v>0</v>
      </c>
      <c r="AX25" s="176">
        <f>+'BT6'!AM28</f>
        <v>0</v>
      </c>
      <c r="AY25" s="1" t="s">
        <v>1217</v>
      </c>
      <c r="AZ25" s="46" t="s">
        <v>2501</v>
      </c>
      <c r="BA25" s="46">
        <f t="shared" si="2"/>
        <v>0</v>
      </c>
      <c r="BB25" s="47"/>
      <c r="BC25" s="120">
        <f t="shared" si="3"/>
        <v>1000</v>
      </c>
    </row>
    <row r="26" spans="2:78" ht="15.75" thickBot="1">
      <c r="B26" s="66">
        <f t="shared" si="4"/>
        <v>0</v>
      </c>
      <c r="C26" s="214">
        <v>14</v>
      </c>
      <c r="D26" s="1159">
        <f>+'BT6'!V27</f>
        <v>0</v>
      </c>
      <c r="E26" s="1160"/>
      <c r="F26" s="1161"/>
      <c r="G26" s="1170">
        <f>+'BT6'!X27</f>
        <v>0</v>
      </c>
      <c r="H26" s="1160"/>
      <c r="I26" s="1160"/>
      <c r="J26" s="1160"/>
      <c r="K26" s="1160"/>
      <c r="L26" s="1160"/>
      <c r="M26" s="1160"/>
      <c r="N26" s="1160"/>
      <c r="O26" s="1160"/>
      <c r="P26" s="1160"/>
      <c r="Q26" s="1161"/>
      <c r="R26" s="968">
        <f>+'BT6'!AE27</f>
        <v>0</v>
      </c>
      <c r="S26" s="975"/>
      <c r="T26" s="975"/>
      <c r="U26" s="1162">
        <f>+'BT6'!AG27</f>
        <v>0</v>
      </c>
      <c r="V26" s="1163"/>
      <c r="W26" s="1164">
        <f>IFERROR(VLOOKUP(AP26&amp;AQ26,'$ LEGO'!A:E,5,0),0)</f>
        <v>0</v>
      </c>
      <c r="X26" s="1165"/>
      <c r="Y26" s="1166"/>
      <c r="Z26" s="1167"/>
      <c r="AA26" s="1168"/>
      <c r="AB26" s="1169"/>
      <c r="AC26" s="967" t="str">
        <f>IFERROR(VLOOKUP((D26),'$ LEGO'!A:D,4,0),"")</f>
        <v/>
      </c>
      <c r="AD26" s="968"/>
      <c r="AE26" s="1171">
        <f>IFERROR(+'BT6'!AK29*VLOOKUP(AP26,'$ LEGO'!$F$199:$G$1227,2,0),'BT6'!AK29)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+'BT6'!AS37</f>
        <v>0</v>
      </c>
      <c r="AX26" s="176">
        <f>+'BT6'!AM29</f>
        <v>0</v>
      </c>
      <c r="AY26" s="1" t="s">
        <v>1217</v>
      </c>
      <c r="AZ26" s="46" t="s">
        <v>2501</v>
      </c>
      <c r="BA26" s="46">
        <f t="shared" si="2"/>
        <v>0</v>
      </c>
      <c r="BB26" s="47"/>
      <c r="BC26" s="120">
        <f t="shared" si="3"/>
        <v>0</v>
      </c>
    </row>
    <row r="27" spans="2:78" ht="15.75" thickBot="1">
      <c r="B27" s="66">
        <f t="shared" si="4"/>
        <v>0</v>
      </c>
      <c r="C27" s="214">
        <v>15</v>
      </c>
      <c r="D27" s="1159">
        <f>+'BT6'!V28</f>
        <v>0</v>
      </c>
      <c r="E27" s="1160"/>
      <c r="F27" s="1161"/>
      <c r="G27" s="1170">
        <f>+'BT6'!X28</f>
        <v>0</v>
      </c>
      <c r="H27" s="1160"/>
      <c r="I27" s="1160"/>
      <c r="J27" s="1160"/>
      <c r="K27" s="1160"/>
      <c r="L27" s="1160"/>
      <c r="M27" s="1160"/>
      <c r="N27" s="1160"/>
      <c r="O27" s="1160"/>
      <c r="P27" s="1160"/>
      <c r="Q27" s="1161"/>
      <c r="R27" s="968">
        <f>+'BT6'!AE28</f>
        <v>0</v>
      </c>
      <c r="S27" s="975"/>
      <c r="T27" s="975"/>
      <c r="U27" s="1162">
        <f>+'BT6'!AG28</f>
        <v>0</v>
      </c>
      <c r="V27" s="1163"/>
      <c r="W27" s="1164">
        <f>IFERROR(VLOOKUP(AP27&amp;AQ27,'$ LEGO'!A:E,5,0),0)</f>
        <v>0</v>
      </c>
      <c r="X27" s="1165"/>
      <c r="Y27" s="1166"/>
      <c r="Z27" s="1167"/>
      <c r="AA27" s="1168"/>
      <c r="AB27" s="1169"/>
      <c r="AC27" s="967" t="str">
        <f>IFERROR(VLOOKUP((D27),'$ LEGO'!A:D,4,0),"")</f>
        <v/>
      </c>
      <c r="AD27" s="968"/>
      <c r="AE27" s="1171">
        <f>IFERROR(+'BT6'!AK30*VLOOKUP(AP27,'$ LEGO'!$F$199:$G$1227,2,0),'BT6'!AK30)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+'BT6'!AS38</f>
        <v>0</v>
      </c>
      <c r="AX27" s="176">
        <f>+'BT6'!AM30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+'BT6'!V29</f>
        <v>0</v>
      </c>
      <c r="E28" s="1160"/>
      <c r="F28" s="1161"/>
      <c r="G28" s="1170">
        <f>+'BT6'!X29</f>
        <v>0</v>
      </c>
      <c r="H28" s="1160"/>
      <c r="I28" s="1160"/>
      <c r="J28" s="1160"/>
      <c r="K28" s="1160"/>
      <c r="L28" s="1160"/>
      <c r="M28" s="1160"/>
      <c r="N28" s="1160"/>
      <c r="O28" s="1160"/>
      <c r="P28" s="1160"/>
      <c r="Q28" s="1161"/>
      <c r="R28" s="968">
        <f>+'BT6'!AE29</f>
        <v>0</v>
      </c>
      <c r="S28" s="975"/>
      <c r="T28" s="975"/>
      <c r="U28" s="1162">
        <f>+'BT6'!AG29</f>
        <v>0</v>
      </c>
      <c r="V28" s="1163"/>
      <c r="W28" s="1164">
        <f>IFERROR(VLOOKUP(AP28&amp;AQ28,'$ LEGO'!A:E,5,0),0)</f>
        <v>0</v>
      </c>
      <c r="X28" s="1165"/>
      <c r="Y28" s="1166"/>
      <c r="Z28" s="1167"/>
      <c r="AA28" s="1168"/>
      <c r="AB28" s="1169"/>
      <c r="AC28" s="967" t="str">
        <f>IFERROR(VLOOKUP((D28),'$ LEGO'!A:D,4,0),"")</f>
        <v/>
      </c>
      <c r="AD28" s="968"/>
      <c r="AE28" s="1171">
        <f>IFERROR(+'BT6'!AK31*VLOOKUP(AP28,'$ LEGO'!$F$199:$G$1227,2,0),'BT6'!AK31)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+'BT6'!AS39</f>
        <v>0</v>
      </c>
      <c r="AX28" s="176">
        <f>+'BT6'!AM31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+'BT6'!V30</f>
        <v>0</v>
      </c>
      <c r="E29" s="1160"/>
      <c r="F29" s="1161"/>
      <c r="G29" s="1170">
        <f>+'BT6'!X30</f>
        <v>0</v>
      </c>
      <c r="H29" s="1160"/>
      <c r="I29" s="1160"/>
      <c r="J29" s="1160"/>
      <c r="K29" s="1160"/>
      <c r="L29" s="1160"/>
      <c r="M29" s="1160"/>
      <c r="N29" s="1160"/>
      <c r="O29" s="1160"/>
      <c r="P29" s="1160"/>
      <c r="Q29" s="1161"/>
      <c r="R29" s="968">
        <f>+'BT6'!AE30</f>
        <v>0</v>
      </c>
      <c r="S29" s="975"/>
      <c r="T29" s="975"/>
      <c r="U29" s="1162">
        <f>+'BT6'!AG30</f>
        <v>0</v>
      </c>
      <c r="V29" s="1163"/>
      <c r="W29" s="1164">
        <f>IFERROR(VLOOKUP(AP29&amp;AQ29,'$ LEGO'!A:E,5,0),0)</f>
        <v>0</v>
      </c>
      <c r="X29" s="1165"/>
      <c r="Y29" s="1166"/>
      <c r="Z29" s="1167"/>
      <c r="AA29" s="1168"/>
      <c r="AB29" s="1169"/>
      <c r="AC29" s="967" t="str">
        <f>IFERROR(VLOOKUP((D29),'$ LEGO'!A:D,4,0),"")</f>
        <v/>
      </c>
      <c r="AD29" s="968"/>
      <c r="AE29" s="1171">
        <f>IFERROR(+'BT6'!AK32*VLOOKUP(AP29,'$ LEGO'!$F$199:$G$1227,2,0),'BT6'!AK32)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+'BT6'!AS40</f>
        <v>0</v>
      </c>
      <c r="AX29" s="176">
        <f>+'BT6'!AM32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+'BT6'!V31</f>
        <v>0</v>
      </c>
      <c r="E30" s="1160"/>
      <c r="F30" s="1161"/>
      <c r="G30" s="1170">
        <f>+'BT6'!X31</f>
        <v>0</v>
      </c>
      <c r="H30" s="1160"/>
      <c r="I30" s="1160"/>
      <c r="J30" s="1160"/>
      <c r="K30" s="1160"/>
      <c r="L30" s="1160"/>
      <c r="M30" s="1160"/>
      <c r="N30" s="1160"/>
      <c r="O30" s="1160"/>
      <c r="P30" s="1160"/>
      <c r="Q30" s="1161"/>
      <c r="R30" s="968">
        <f>+'BT6'!AE31</f>
        <v>0</v>
      </c>
      <c r="S30" s="975"/>
      <c r="T30" s="975"/>
      <c r="U30" s="1162">
        <f>+'BT6'!AG31</f>
        <v>0</v>
      </c>
      <c r="V30" s="1163"/>
      <c r="W30" s="1164">
        <f>IFERROR(VLOOKUP(AP30&amp;AQ30,'$ LEGO'!A:E,5,0),0)</f>
        <v>0</v>
      </c>
      <c r="X30" s="1165"/>
      <c r="Y30" s="1166"/>
      <c r="Z30" s="1167"/>
      <c r="AA30" s="1168"/>
      <c r="AB30" s="1169"/>
      <c r="AC30" s="967" t="str">
        <f>IFERROR(VLOOKUP((D30),'$ LEGO'!A:D,4,0),"")</f>
        <v/>
      </c>
      <c r="AD30" s="968"/>
      <c r="AE30" s="1171">
        <f>IFERROR(+'BT6'!AK33*VLOOKUP(AP30,'$ LEGO'!$F$199:$G$1227,2,0),'BT6'!AK33)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+'BT6'!AS41</f>
        <v>0</v>
      </c>
      <c r="AX30" s="176">
        <f>+'BT6'!AM33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+'BT6'!V32</f>
        <v>0</v>
      </c>
      <c r="E31" s="1160"/>
      <c r="F31" s="1161"/>
      <c r="G31" s="1170">
        <f>+'BT6'!X32</f>
        <v>0</v>
      </c>
      <c r="H31" s="1160"/>
      <c r="I31" s="1160"/>
      <c r="J31" s="1160"/>
      <c r="K31" s="1160"/>
      <c r="L31" s="1160"/>
      <c r="M31" s="1160"/>
      <c r="N31" s="1160"/>
      <c r="O31" s="1160"/>
      <c r="P31" s="1160"/>
      <c r="Q31" s="1161"/>
      <c r="R31" s="968">
        <f>+'BT6'!AE32</f>
        <v>0</v>
      </c>
      <c r="S31" s="975"/>
      <c r="T31" s="975"/>
      <c r="U31" s="1162">
        <f>+'BT6'!AG32</f>
        <v>0</v>
      </c>
      <c r="V31" s="1163"/>
      <c r="W31" s="1164">
        <f>IFERROR(VLOOKUP(AP31&amp;AQ31,'$ LEGO'!A:E,5,0),0)</f>
        <v>0</v>
      </c>
      <c r="X31" s="1165"/>
      <c r="Y31" s="1166"/>
      <c r="Z31" s="1167"/>
      <c r="AA31" s="1168"/>
      <c r="AB31" s="1169"/>
      <c r="AC31" s="967" t="str">
        <f>IFERROR(VLOOKUP((D31),'$ LEGO'!A:D,4,0),"")</f>
        <v/>
      </c>
      <c r="AD31" s="968"/>
      <c r="AE31" s="1171">
        <f>IFERROR(+'BT6'!AK34*VLOOKUP(AP31,'$ LEGO'!$F$199:$G$1227,2,0),'BT6'!AK34)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+'BT6'!AS42</f>
        <v>0</v>
      </c>
      <c r="AX31" s="176">
        <f>+'BT6'!AM34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+'BT6'!V33</f>
        <v>0</v>
      </c>
      <c r="E32" s="1160"/>
      <c r="F32" s="1161"/>
      <c r="G32" s="1170">
        <f>+'BT6'!X33</f>
        <v>0</v>
      </c>
      <c r="H32" s="1160"/>
      <c r="I32" s="1160"/>
      <c r="J32" s="1160"/>
      <c r="K32" s="1160"/>
      <c r="L32" s="1160"/>
      <c r="M32" s="1160"/>
      <c r="N32" s="1160"/>
      <c r="O32" s="1160"/>
      <c r="P32" s="1160"/>
      <c r="Q32" s="1161"/>
      <c r="R32" s="968">
        <f>+'BT6'!AE33</f>
        <v>0</v>
      </c>
      <c r="S32" s="975"/>
      <c r="T32" s="975"/>
      <c r="U32" s="1162">
        <f>+'BT6'!AG33</f>
        <v>0</v>
      </c>
      <c r="V32" s="1163"/>
      <c r="W32" s="1164">
        <f>IFERROR(VLOOKUP(AP32&amp;AQ32,'$ LEGO'!A:E,5,0),0)</f>
        <v>0</v>
      </c>
      <c r="X32" s="1165"/>
      <c r="Y32" s="1166"/>
      <c r="Z32" s="1167"/>
      <c r="AA32" s="1168"/>
      <c r="AB32" s="1169"/>
      <c r="AC32" s="967" t="str">
        <f>IFERROR(VLOOKUP((D32),'$ LEGO'!A:D,4,0),"")</f>
        <v/>
      </c>
      <c r="AD32" s="968"/>
      <c r="AE32" s="1171">
        <f>IFERROR(+'BT6'!AK35*VLOOKUP(AP32,'$ LEGO'!$F$199:$G$1227,2,0),'BT6'!AK35)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+'BT6'!AS43</f>
        <v>0</v>
      </c>
      <c r="AX32" s="176">
        <f>+'BT6'!AM35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FC'!$BQ$2:$BQ$41='FC6'!$F$3)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+'FT6'!X79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+'FT6'!X85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+'BT6'!AD1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01" priority="2" operator="greaterThan">
      <formula>0</formula>
    </cfRule>
  </conditionalFormatting>
  <conditionalFormatting sqref="M96">
    <cfRule type="cellIs" dxfId="1000" priority="4" operator="greaterThan">
      <formula>-0.011</formula>
    </cfRule>
    <cfRule type="cellIs" dxfId="999" priority="5" operator="between">
      <formula>-0.0299</formula>
      <formula>-0.001</formula>
    </cfRule>
    <cfRule type="cellIs" dxfId="998" priority="6" operator="lessThan">
      <formula>-0.03</formula>
    </cfRule>
  </conditionalFormatting>
  <conditionalFormatting sqref="R13:T32">
    <cfRule type="containsText" dxfId="997" priority="1" operator="containsText" text="SUBLIMADO">
      <formula>NOT(ISERROR(SEARCH("SUBLIMADO",R13)))</formula>
    </cfRule>
  </conditionalFormatting>
  <conditionalFormatting sqref="R33:T40">
    <cfRule type="containsText" dxfId="996" priority="7" operator="containsText" text="ESTAMPADO">
      <formula>NOT(ISERROR(SEARCH("ESTAMPADO",R33)))</formula>
    </cfRule>
    <cfRule type="containsText" dxfId="995" priority="8" operator="containsText" text="SUBLIMADO">
      <formula>NOT(ISERROR(SEARCH("SUBLIMADO",R33)))</formula>
    </cfRule>
  </conditionalFormatting>
  <conditionalFormatting sqref="AJ94">
    <cfRule type="cellIs" dxfId="99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DEA41F5A-CDAB-48F6-9093-CD4A85C8EECB}">
          <x14:formula1>
            <xm:f>'LD FC'!$CG$2:$CG$34</xm:f>
          </x14:formula1>
          <xm:sqref>R86:W87</xm:sqref>
        </x14:dataValidation>
        <x14:dataValidation type="list" allowBlank="1" showInputMessage="1" showErrorMessage="1" xr:uid="{0571723C-B24D-45B0-8F35-FD847813A359}">
          <x14:formula1>
            <xm:f>'LD FC'!$CE$2:$CE$12</xm:f>
          </x14:formula1>
          <xm:sqref>M6:R6</xm:sqref>
        </x14:dataValidation>
        <x14:dataValidation type="list" allowBlank="1" showInputMessage="1" showErrorMessage="1" xr:uid="{2F74B51B-F609-46AD-BD83-693F79FC1A1E}">
          <x14:formula1>
            <xm:f>'LD FC'!$AU$2:$AU$4</xm:f>
          </x14:formula1>
          <xm:sqref>P10:R10</xm:sqref>
        </x14:dataValidation>
        <x14:dataValidation type="list" allowBlank="1" showInputMessage="1" showErrorMessage="1" xr:uid="{5EB51D2F-A2D7-46DE-BF36-7FAB9C59EA5E}">
          <x14:formula1>
            <xm:f>'LD FC'!$BN$9:$BN$10</xm:f>
          </x14:formula1>
          <xm:sqref>G47:V47</xm:sqref>
        </x14:dataValidation>
        <x14:dataValidation type="list" allowBlank="1" showInputMessage="1" showErrorMessage="1" xr:uid="{373AA4CE-2DAD-42AD-97C3-55B2B22487E5}">
          <x14:formula1>
            <xm:f>'LD FC'!$BV$2:$BV$5</xm:f>
          </x14:formula1>
          <xm:sqref>G41:L42</xm:sqref>
        </x14:dataValidation>
        <x14:dataValidation type="list" allowBlank="1" showInputMessage="1" showErrorMessage="1" xr:uid="{56A279BE-C1DE-4F1E-B93F-77B4A4A84095}">
          <x14:formula1>
            <xm:f>'LD FC'!$BZ$2:$BZ$4</xm:f>
          </x14:formula1>
          <xm:sqref>G48:P48</xm:sqref>
        </x14:dataValidation>
        <x14:dataValidation type="list" allowBlank="1" showInputMessage="1" showErrorMessage="1" xr:uid="{F7719C7D-C2B2-4813-A51C-AF376D367F13}">
          <x14:formula1>
            <xm:f>'LD FC'!$AE$2:$AE$6</xm:f>
          </x14:formula1>
          <xm:sqref>R102:S106 R123:S127 R109:S113 R116:S120 R130:S134 R137:S141 R151:S155 R144:S148</xm:sqref>
        </x14:dataValidation>
        <x14:dataValidation type="list" allowBlank="1" showInputMessage="1" showErrorMessage="1" xr:uid="{E2499831-76FD-4531-A297-55C4F15EB281}">
          <x14:formula1>
            <xm:f>'LD FC'!$AC$2:$AC$4</xm:f>
          </x14:formula1>
          <xm:sqref>R72:W73</xm:sqref>
        </x14:dataValidation>
        <x14:dataValidation type="list" allowBlank="1" showInputMessage="1" showErrorMessage="1" xr:uid="{3B5F6E00-9E30-4821-B75C-CF6423347147}">
          <x14:formula1>
            <xm:f>'LD FC'!$AA$2:$AA$8</xm:f>
          </x14:formula1>
          <xm:sqref>F6:H6 R71:W71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5AE06-6BD5-4857-9B9C-9AB1C87A3351}">
  <sheetPr codeName="Hoja8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+'BT6'!D3&amp;" "&amp;'BT6'!H3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B826-E689-4B93-BC2A-A88000AFC5F4}">
  <sheetPr codeName="Hoja18">
    <tabColor theme="6" tint="0.39997558519241921"/>
    <pageSetUpPr fitToPage="1"/>
  </sheetPr>
  <dimension ref="A1:DC62"/>
  <sheetViews>
    <sheetView showGridLines="0" topLeftCell="A32"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93" priority="6" operator="containsText" text="SUBLIMADO">
      <formula>NOT(ISERROR(SEARCH("SUBLIMADO",K24)))</formula>
    </cfRule>
  </conditionalFormatting>
  <conditionalFormatting sqref="AE24:AF31">
    <cfRule type="containsText" dxfId="992" priority="5" operator="containsText" text="SUBLIMADO">
      <formula>NOT(ISERROR(SEARCH("SUBLIMADO",AE24)))</formula>
    </cfRule>
  </conditionalFormatting>
  <conditionalFormatting sqref="K32:L32">
    <cfRule type="containsText" dxfId="991" priority="4" operator="containsText" text="SUBLIMADO">
      <formula>NOT(ISERROR(SEARCH("SUBLIMADO",K32)))</formula>
    </cfRule>
  </conditionalFormatting>
  <conditionalFormatting sqref="AE32:AF32">
    <cfRule type="containsText" dxfId="990" priority="3" operator="containsText" text="SUBLIMADO">
      <formula>NOT(ISERROR(SEARCH("SUBLIMADO",AE32)))</formula>
    </cfRule>
  </conditionalFormatting>
  <conditionalFormatting sqref="K33:L33">
    <cfRule type="containsText" dxfId="989" priority="2" operator="containsText" text="SUBLIMADO">
      <formula>NOT(ISERROR(SEARCH("SUBLIMADO",K33)))</formula>
    </cfRule>
  </conditionalFormatting>
  <conditionalFormatting sqref="AE33:AF33">
    <cfRule type="containsText" dxfId="98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79AF41D-0FBC-4FF2-BA60-28C115EB4A09}"/>
    <dataValidation allowBlank="1" showInputMessage="1" showErrorMessage="1" promptTitle="Diligenciar" prompt="Escriba los números separados por coma (por ejemplo: 1,2,3...) según los que necesite." sqref="AS24:AS43" xr:uid="{A18BCB7B-A701-48EC-ABDE-0089DAF2FE08}"/>
    <dataValidation type="list" allowBlank="1" showInputMessage="1" showErrorMessage="1" sqref="AQ5:AU5 BB5:BF5 BM5:BQ5 BX5:CB5 CI5:CM5 CT5:CX5" xr:uid="{24A40A6E-3D4F-45B0-9901-C9B997B2B534}">
      <formula1>INDIRECT($AW$6)</formula1>
    </dataValidation>
    <dataValidation type="list" allowBlank="1" showInputMessage="1" showErrorMessage="1" sqref="AQ4:AU4 BM4:BQ4 BB4:BF4 BX4:CB4 CI4:CM4 CT4:CX4" xr:uid="{6847CFBC-6327-46E5-AA16-781B99871EA1}">
      <formula1>INDIRECT(#REF!)</formula1>
    </dataValidation>
    <dataValidation type="list" allowBlank="1" showInputMessage="1" showErrorMessage="1" sqref="AQ9:AU9 BB9:BF9 BM9:BQ9 BX9:CB9 CI9:CM9 CT9:CX9" xr:uid="{1BB6B6DB-619C-4D7D-840C-B78FB0AC9E46}">
      <formula1>INDIRECT($AW$8)</formula1>
    </dataValidation>
    <dataValidation type="list" allowBlank="1" showInputMessage="1" showErrorMessage="1" sqref="AQ8:AU8 BB8:BF8 BM8:BQ8 BX8:CB8 CI8:CM8 CT8:CX8" xr:uid="{9E7238AB-A89A-40A2-9369-24C38F3B88CD}">
      <formula1>INDIRECT($AW$7)</formula1>
    </dataValidation>
    <dataValidation type="list" allowBlank="1" showInputMessage="1" showErrorMessage="1" sqref="AQ7:AU7 BB7:BF7 BM7:BQ7 BX7:CB7 CI7:CM7 CT7:CX7" xr:uid="{C4F7DB31-9D05-4E4C-9425-02D597BF942E}">
      <formula1>INDIRECT($AW$4)</formula1>
    </dataValidation>
    <dataValidation type="list" allowBlank="1" showInputMessage="1" showErrorMessage="1" sqref="AQ1:AU1 AQ6:AU6 BB1:BF1 BM1:BQ1 BB6:BF6 BM6:BQ6 BX1:CB1 BX6:CB6 CI1:CM1 CI6:CM6 CT1:CX1 CT6:CX6" xr:uid="{3D54E86F-7675-497C-923B-4D0B32409FE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E2084903-936B-42FA-B96C-1DE4F40F236B}">
          <x14:formula1>
            <xm:f>'LD FC'!$DN$2:$DN$29</xm:f>
          </x14:formula1>
          <xm:sqref>H3</xm:sqref>
        </x14:dataValidation>
        <x14:dataValidation type="list" allowBlank="1" showInputMessage="1" showErrorMessage="1" xr:uid="{4AB78538-190C-48D0-A27C-4FF8E9CFBD2D}">
          <x14:formula1>
            <xm:f>'LD FC'!$AQ$2:$AQ$6</xm:f>
          </x14:formula1>
          <xm:sqref>AV9:AZ9 BG9:BK9 BR9:BV9 CC9:CG9 CN9:CR9 CY9:DC9</xm:sqref>
        </x14:dataValidation>
        <x14:dataValidation type="list" allowBlank="1" showInputMessage="1" showErrorMessage="1" xr:uid="{03FCD33F-2970-417B-AD68-429034249F67}">
          <x14:formula1>
            <xm:f>'LD FC'!$AO$2:$AO$7</xm:f>
          </x14:formula1>
          <xm:sqref>AV8:AZ8 BG8:BK8 BR8:BV8 CC8:CG8 CN8:CR8 CY8:DC8</xm:sqref>
        </x14:dataValidation>
        <x14:dataValidation type="list" allowBlank="1" showInputMessage="1" showErrorMessage="1" xr:uid="{688FBC7A-9DDA-4E09-8145-792F70D6AD73}">
          <x14:formula1>
            <xm:f>'LD FC'!$AG$2:$AG$19</xm:f>
          </x14:formula1>
          <xm:sqref>AV7:AZ7 BG7:BK7 BR7:BV7 CC7:CG7 CN7:CR7 CY7:DC7</xm:sqref>
        </x14:dataValidation>
        <x14:dataValidation type="list" allowBlank="1" showInputMessage="1" showErrorMessage="1" xr:uid="{1BEB71B6-2015-4F43-9B71-8F22B3508014}">
          <x14:formula1>
            <xm:f>'LD FC'!$AM$2:$AM$8</xm:f>
          </x14:formula1>
          <xm:sqref>AV5:AZ5 BG5:BK5 BR5:BV5 CC5:CG5 CN5:CR5 CY5:DC5</xm:sqref>
        </x14:dataValidation>
        <x14:dataValidation type="list" allowBlank="1" showInputMessage="1" showErrorMessage="1" xr:uid="{D2D0421C-8D1D-462E-BBCE-88529FADC4A9}">
          <x14:formula1>
            <xm:f>'LD FC'!$AK$2:$AK$10</xm:f>
          </x14:formula1>
          <xm:sqref>AV4:AZ4 BG4:BK4 BR4:BV4 CC4:CG4 CN4:CR4 CY4:DC4</xm:sqref>
        </x14:dataValidation>
        <x14:dataValidation type="list" allowBlank="1" showInputMessage="1" showErrorMessage="1" xr:uid="{93A613FB-AEA0-4CDD-B5C0-5001C7E915A4}">
          <x14:formula1>
            <xm:f>'LD FC'!$AI$2:$AI$10</xm:f>
          </x14:formula1>
          <xm:sqref>AV3:AZ3 BG3:BK3 BR3:BV3 CC3:CG3 CN3:CR3 CY3:DC3</xm:sqref>
        </x14:dataValidation>
        <x14:dataValidation type="list" allowBlank="1" showInputMessage="1" showErrorMessage="1" xr:uid="{497B8D13-1436-4E2B-8211-9A57DE9BD2D6}">
          <x14:formula1>
            <xm:f>'LD FC'!$AG$2:$AG$20</xm:f>
          </x14:formula1>
          <xm:sqref>AV2:AZ2 BG2:BK2 BR2:BV2 CC2:CG2 CN2:CR2 CY2:DC2</xm:sqref>
        </x14:dataValidation>
        <x14:dataValidation type="list" allowBlank="1" showInputMessage="1" showErrorMessage="1" xr:uid="{E36C9A68-6663-4399-9F9C-C676AD98A5C1}">
          <x14:formula1>
            <xm:f>'LD FC'!$AC$2:$AC$4</xm:f>
          </x14:formula1>
          <xm:sqref>K24:L33 AE24:AF33</xm:sqref>
        </x14:dataValidation>
        <x14:dataValidation type="list" allowBlank="1" showInputMessage="1" showErrorMessage="1" xr:uid="{C423963C-DF47-4452-91EC-052F0D229AC2}">
          <x14:formula1>
            <xm:f>'LD FC'!$W$2:$W$9</xm:f>
          </x14:formula1>
          <xm:sqref>N4:P4 S4:U4</xm:sqref>
        </x14:dataValidation>
        <x14:dataValidation type="list" allowBlank="1" showInputMessage="1" showErrorMessage="1" xr:uid="{F8686778-D58C-486F-8C00-060A7F88BB95}">
          <x14:formula1>
            <xm:f>'LD FC'!$AA$2:$AA$7</xm:f>
          </x14:formula1>
          <xm:sqref>AM7:AO7 AH7:AJ7 AC7:AE7</xm:sqref>
        </x14:dataValidation>
        <x14:dataValidation type="list" allowBlank="1" showInputMessage="1" showErrorMessage="1" xr:uid="{F429D2BE-5450-43F3-B9BE-2704E53E047E}">
          <x14:formula1>
            <xm:f>'LD FC'!$A$2:$A$169</xm:f>
          </x14:formula1>
          <xm:sqref>AM4:AO4 AH4:AJ4 AC4:AE4</xm:sqref>
        </x14:dataValidation>
        <x14:dataValidation type="list" allowBlank="1" showInputMessage="1" showErrorMessage="1" xr:uid="{527584A9-31ED-4A37-B70F-B9A8AB4F0ED3}">
          <x14:formula1>
            <xm:f>'LD FC'!$Y$2:$Y$9</xm:f>
          </x14:formula1>
          <xm:sqref>M24:N33 AG24:AH33</xm:sqref>
        </x14:dataValidation>
        <x14:dataValidation type="list" allowBlank="1" showInputMessage="1" showErrorMessage="1" xr:uid="{B016A770-8029-440C-949E-56DBD0039E3A}">
          <x14:formula1>
            <xm:f>'LD FC'!$U$2:$U$10</xm:f>
          </x14:formula1>
          <xm:sqref>AM5:AO5 AH5:AJ5 AC5:AE5</xm:sqref>
        </x14:dataValidation>
        <x14:dataValidation type="list" allowBlank="1" showInputMessage="1" showErrorMessage="1" xr:uid="{43F416A5-781E-43C3-AD35-533C00124F75}">
          <x14:formula1>
            <xm:f>'LD FC'!$C$2:$C$7</xm:f>
          </x14:formula1>
          <xm:sqref>D4:E4</xm:sqref>
        </x14:dataValidation>
        <x14:dataValidation type="list" allowBlank="1" showInputMessage="1" showErrorMessage="1" xr:uid="{B9348DD5-CEB5-431C-A707-2CFA647BD298}">
          <x14:formula1>
            <xm:f>'LD FC'!$G$2:$G$24</xm:f>
          </x14:formula1>
          <xm:sqref>X2:Z2</xm:sqref>
        </x14:dataValidation>
        <x14:dataValidation type="list" allowBlank="1" showInputMessage="1" showErrorMessage="1" xr:uid="{57183DC1-131A-4842-80E0-D890F5B13792}">
          <x14:formula1>
            <xm:f>'LD FC'!$I$2:$I$15</xm:f>
          </x14:formula1>
          <xm:sqref>S2:U2</xm:sqref>
        </x14:dataValidation>
        <x14:dataValidation type="list" allowBlank="1" showInputMessage="1" showErrorMessage="1" xr:uid="{EA04474D-AC50-45BC-8D76-90466D08BF64}">
          <x14:formula1>
            <xm:f>'LD FC'!$E$2:$E$48</xm:f>
          </x14:formula1>
          <xm:sqref>K2:N2</xm:sqref>
        </x14:dataValidation>
        <x14:dataValidation type="list" allowBlank="1" showInputMessage="1" showErrorMessage="1" xr:uid="{72BAA018-9177-4EEF-A6E0-3EC5A4A723DF}">
          <x14:formula1>
            <xm:f>'LD FC'!$K$2:$K$20</xm:f>
          </x14:formula1>
          <xm:sqref>AI1:AJ1</xm:sqref>
        </x14:dataValidation>
        <x14:dataValidation type="list" allowBlank="1" showInputMessage="1" showErrorMessage="1" xr:uid="{25CE5130-8268-432A-B73C-3DF104C99186}">
          <x14:formula1>
            <xm:f>'LD FC'!$S$2:$S$10</xm:f>
          </x14:formula1>
          <xm:sqref>S1:V1</xm:sqref>
        </x14:dataValidation>
        <x14:dataValidation type="list" allowBlank="1" showInputMessage="1" showErrorMessage="1" xr:uid="{5C53A440-9731-463D-9F1D-7480CC1741B5}">
          <x14:formula1>
            <xm:f>'LD FC'!$Q$2:$Q$11</xm:f>
          </x14:formula1>
          <xm:sqref>W1:Z1</xm:sqref>
        </x14:dataValidation>
        <x14:dataValidation type="list" allowBlank="1" showInputMessage="1" showErrorMessage="1" xr:uid="{836692F1-4CD2-433B-A939-C5C082B066DF}">
          <x14:formula1>
            <xm:f>'LD FC'!$O$2:$O$10</xm:f>
          </x14:formula1>
          <xm:sqref>L1</xm:sqref>
        </x14:dataValidation>
        <x14:dataValidation type="list" allowBlank="1" showInputMessage="1" showErrorMessage="1" xr:uid="{9744630B-C127-443B-9CFB-092B635147C2}">
          <x14:formula1>
            <xm:f>'LD FC'!$A$2:$A$500</xm:f>
          </x14:formula1>
          <xm:sqref>D3</xm:sqref>
        </x14:dataValidation>
        <x14:dataValidation type="list" allowBlank="1" showInputMessage="1" showErrorMessage="1" xr:uid="{7D54B8F5-CA37-4AB0-AB36-29ECD6A064A4}">
          <x14:formula1>
            <xm:f>'LD FC'!$EE$2:$EE$3</xm:f>
          </x14:formula1>
          <xm:sqref>AV14:AZ14</xm:sqref>
        </x14:dataValidation>
        <x14:dataValidation type="list" allowBlank="1" showInputMessage="1" showErrorMessage="1" xr:uid="{6C1D6568-38A9-4999-8FE5-83FA893CEF6A}">
          <x14:formula1>
            <xm:f>'LD FC'!$EC$2:$EC$6</xm:f>
          </x14:formula1>
          <xm:sqref>AV12:AZ12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23E69-B278-4D3A-9225-354D5A019903}">
  <sheetPr codeName="Hoja8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+'BT7'!AN1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+'BT7'!D3&amp;" "&amp;'BT7'!H3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+'BT7'!AD2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+'BT7'!AC5</f>
        <v>0</v>
      </c>
      <c r="D5" s="308">
        <f>+'BT7'!AH5</f>
        <v>0</v>
      </c>
      <c r="E5" s="306">
        <f>+'BT7'!AM5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+'BT7'!AI1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+'BT7'!K2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+'BT7'!B24</f>
        <v>0</v>
      </c>
      <c r="D10" s="502">
        <f>+'BT7'!D24</f>
        <v>0</v>
      </c>
      <c r="E10" s="497" t="s">
        <v>3286</v>
      </c>
      <c r="F10" s="342">
        <f>IFERROR(VLOOKUP(Tabla18631[[#This Row],[COD INT TELA LEGO]],'$ LEGO'!A:E,5,0),0)</f>
        <v>6300</v>
      </c>
      <c r="G10" s="497"/>
      <c r="H10" s="498"/>
      <c r="I10" s="499">
        <f>IFERROR(VLOOKUP((C10),'$ LEGO'!A:D,4,0),0)</f>
        <v>0</v>
      </c>
      <c r="J10" s="500">
        <f>IF(OR(O10="DANNA ",O10="CAMILA "),'BT7'!Q24*1.07,IF(E10="Verona Cla",'BT7'!Q24*1.06,IF(E10="Verona Osc",'BT7'!Q24*1.08,IF(O10="KIOTO ",'BT7'!Q24*1.1,IF(OR(O10="ANDRES ",O10="GAVIOTA ",O10="COMANECCI ",O10="IGOR "),'BT7'!Q24*1.03,IF(LEFT(C10,3)="650",'BT7'!Q24*1.04,IF(LEFT(C10,3)="651",'BT7'!Q24*1.04,IF('BT7'!K24="NUEVO",'BT7'!Q24*1.04,'BT7'!Q24))))))))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+'BT7'!B25</f>
        <v>0</v>
      </c>
      <c r="D11" s="337">
        <f>+'BT7'!D25</f>
        <v>0</v>
      </c>
      <c r="E11" s="320"/>
      <c r="F11" s="321">
        <f>IFERROR(VLOOKUP(Tabla18631[[#This Row],[COD INT TELA LEGO]],'$ LEGO'!A:E,5,0),0)</f>
        <v>0</v>
      </c>
      <c r="G11" s="334"/>
      <c r="H11" s="322"/>
      <c r="I11" s="323">
        <f>IFERROR(VLOOKUP((C11),'$ LEGO'!A:D,4,0),0)</f>
        <v>0</v>
      </c>
      <c r="J11" s="324">
        <f>IF(OR(O11="DANNA ",O11="CAMILA "),'BT7'!Q25*1.07,IF(E11="Verona Cla",'BT7'!Q25*1.06,IF(E11="Verona Osc",'BT7'!Q25*1.08,IF(O11="KIOTO ",'BT7'!Q25*1.1,IF(OR(O11="ANDRES ",O11="GAVIOTA ",O11="COMANECCI ",O11="IGOR "),'BT7'!Q25*1.03,IF(LEFT(C11,3)="650",'BT7'!Q25*1.04,IF(LEFT(C11,3)="651",'BT7'!Q25*1.04,IF('BT7'!K25="NUEVO",'BT7'!Q25*1.04,'BT7'!Q25))))))))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+'BT7'!B26</f>
        <v>0</v>
      </c>
      <c r="D12" s="337">
        <f>+'BT7'!D26</f>
        <v>0</v>
      </c>
      <c r="E12" s="320"/>
      <c r="F12" s="321">
        <f>IFERROR(VLOOKUP(Tabla18631[[#This Row],[COD INT TELA LEGO]],'$ LEGO'!A:E,5,0),0)</f>
        <v>0</v>
      </c>
      <c r="G12" s="334"/>
      <c r="H12" s="322"/>
      <c r="I12" s="323">
        <f>IFERROR(VLOOKUP((C12),'$ LEGO'!A:D,4,0),0)</f>
        <v>0</v>
      </c>
      <c r="J12" s="324">
        <f>IF(OR(O12="DANNA ",O12="CAMILA "),'BT7'!Q26*1.07,IF(E12="Verona Cla",'BT7'!Q26*1.06,IF(E12="Verona Osc",'BT7'!Q26*1.08,IF(O12="KIOTO ",'BT7'!Q26*1.1,IF(OR(O12="ANDRES ",O12="GAVIOTA ",O12="COMANECCI ",O12="IGOR "),'BT7'!Q26*1.03,IF(LEFT(C12,3)="650",'BT7'!Q26*1.04,IF(LEFT(C12,3)="651",'BT7'!Q26*1.04,IF('BT7'!K26="NUEVO",'BT7'!Q26*1.04,'BT7'!Q26))))))))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+'BT7'!B27</f>
        <v>0</v>
      </c>
      <c r="D13" s="337">
        <f>+'BT7'!D27</f>
        <v>0</v>
      </c>
      <c r="E13" s="320"/>
      <c r="F13" s="321">
        <f>IFERROR(VLOOKUP(Tabla18631[[#This Row],[COD INT TELA LEGO]],'$ LEGO'!A:E,5,0),0)</f>
        <v>0</v>
      </c>
      <c r="G13" s="334"/>
      <c r="H13" s="322"/>
      <c r="I13" s="323">
        <f>IFERROR(VLOOKUP((C13),'$ LEGO'!A:D,4,0),0)</f>
        <v>0</v>
      </c>
      <c r="J13" s="324">
        <f>IF(OR(O13="DANNA ",O13="CAMILA "),'BT7'!Q27*1.07,IF(E13="Verona Cla",'BT7'!Q27*1.06,IF(E13="Verona Osc",'BT7'!Q27*1.08,IF(O13="KIOTO ",'BT7'!Q27*1.1,IF(OR(O13="ANDRES ",O13="GAVIOTA ",O13="COMANECCI ",O13="IGOR "),'BT7'!Q27*1.03,IF(LEFT(C13,3)="650",'BT7'!Q27*1.04,IF(LEFT(C13,3)="651",'BT7'!Q27*1.04,IF('BT7'!K27="NUEVO",'BT7'!Q27*1.04,'BT7'!Q27))))))))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+'BT7'!B28</f>
        <v>0</v>
      </c>
      <c r="D14" s="337">
        <f>+'BT7'!D28</f>
        <v>0</v>
      </c>
      <c r="E14" s="320"/>
      <c r="F14" s="321">
        <f>IFERROR(VLOOKUP(Tabla18631[[#This Row],[COD INT TELA LEGO]],'$ LEGO'!A:E,5,0),0)</f>
        <v>0</v>
      </c>
      <c r="G14" s="334"/>
      <c r="H14" s="322"/>
      <c r="I14" s="323">
        <f>IFERROR(VLOOKUP((C14),'$ LEGO'!A:D,4,0),0)</f>
        <v>0</v>
      </c>
      <c r="J14" s="324">
        <f>IF(OR(O14="DANNA ",O14="CAMILA "),'BT7'!Q28*1.07,IF(E14="Verona Cla",'BT7'!Q28*1.06,IF(E14="Verona Osc",'BT7'!Q28*1.08,IF(O14="KIOTO ",'BT7'!Q28*1.1,IF(OR(O14="ANDRES ",O14="GAVIOTA ",O14="COMANECCI ",O14="IGOR "),'BT7'!Q28*1.03,IF(LEFT(C14,3)="650",'BT7'!Q28*1.04,IF(LEFT(C14,3)="651",'BT7'!Q28*1.04,IF('BT7'!K28="NUEVO",'BT7'!Q28*1.04,'BT7'!Q28))))))))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+'BT7'!B29</f>
        <v>0</v>
      </c>
      <c r="D15" s="337">
        <f>+'BT7'!D29</f>
        <v>0</v>
      </c>
      <c r="E15" s="320"/>
      <c r="F15" s="321">
        <f>IFERROR(VLOOKUP(Tabla18631[[#This Row],[COD INT TELA LEGO]],'$ LEGO'!A:E,5,0),0)</f>
        <v>0</v>
      </c>
      <c r="G15" s="334"/>
      <c r="H15" s="322"/>
      <c r="I15" s="323">
        <f>IFERROR(VLOOKUP((C15),'$ LEGO'!A:D,4,0),0)</f>
        <v>0</v>
      </c>
      <c r="J15" s="324">
        <f>IF(OR(O15="DANNA ",O15="CAMILA "),'BT7'!Q29*1.07,IF(E15="Verona Cla",'BT7'!Q29*1.06,IF(E15="Verona Osc",'BT7'!Q29*1.08,IF(O15="KIOTO ",'BT7'!Q29*1.1,IF(OR(O15="ANDRES ",O15="GAVIOTA ",O15="COMANECCI ",O15="IGOR "),'BT7'!Q29*1.03,IF(LEFT(C15,3)="650",'BT7'!Q29*1.04,IF(LEFT(C15,3)="651",'BT7'!Q29*1.04,IF('BT7'!K29="NUEVO",'BT7'!Q29*1.04,'BT7'!Q29))))))))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+'BT7'!B30</f>
        <v>0</v>
      </c>
      <c r="D16" s="337">
        <f>+'BT7'!D30</f>
        <v>0</v>
      </c>
      <c r="E16" s="320"/>
      <c r="F16" s="321">
        <f>IFERROR(VLOOKUP(Tabla18631[[#This Row],[COD INT TELA LEGO]],'$ LEGO'!A:E,5,0),0)</f>
        <v>0</v>
      </c>
      <c r="G16" s="334"/>
      <c r="H16" s="322"/>
      <c r="I16" s="323">
        <f>IFERROR(VLOOKUP((C16),'$ LEGO'!A:D,4,0),0)</f>
        <v>0</v>
      </c>
      <c r="J16" s="324">
        <f>IF(OR(O16="DANNA ",O16="CAMILA "),'BT7'!Q30*1.07,IF(E16="Verona Cla",'BT7'!Q30*1.06,IF(E16="Verona Osc",'BT7'!Q30*1.08,IF(O16="KIOTO ",'BT7'!Q30*1.1,IF(OR(O16="ANDRES ",O16="GAVIOTA ",O16="COMANECCI ",O16="IGOR "),'BT7'!Q30*1.03,IF(LEFT(C16,3)="650",'BT7'!Q30*1.04,IF(LEFT(C16,3)="651",'BT7'!Q30*1.04,IF('BT7'!K30="NUEVO",'BT7'!Q30*1.04,'BT7'!Q30))))))))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+'BT7'!B31</f>
        <v>0</v>
      </c>
      <c r="D17" s="337">
        <f>+'BT7'!D31</f>
        <v>0</v>
      </c>
      <c r="E17" s="320"/>
      <c r="F17" s="321">
        <f>IFERROR(VLOOKUP(Tabla18631[[#This Row],[COD INT TELA LEGO]],'$ LEGO'!A:E,5,0),0)</f>
        <v>0</v>
      </c>
      <c r="G17" s="334"/>
      <c r="H17" s="322"/>
      <c r="I17" s="323">
        <f>IFERROR(VLOOKUP((C17),'$ LEGO'!A:D,4,0),0)</f>
        <v>0</v>
      </c>
      <c r="J17" s="324">
        <f>IF(OR(O17="DANNA ",O17="CAMILA "),'BT7'!Q31*1.07,IF(E17="Verona Cla",'BT7'!Q31*1.06,IF(E17="Verona Osc",'BT7'!Q31*1.08,IF(O17="KIOTO ",'BT7'!Q31*1.1,IF(OR(O17="ANDRES ",O17="GAVIOTA ",O17="COMANECCI ",O17="IGOR "),'BT7'!Q31*1.03,IF(LEFT(C17,3)="650",'BT7'!Q31*1.04,IF(LEFT(C17,3)="651",'BT7'!Q31*1.04,IF('BT7'!K31="NUEVO",'BT7'!Q31*1.04,'BT7'!Q31))))))))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+'BT7'!B32</f>
        <v>0</v>
      </c>
      <c r="D18" s="337">
        <f>+'BT7'!D32</f>
        <v>0</v>
      </c>
      <c r="E18" s="320"/>
      <c r="F18" s="321">
        <f>IFERROR(VLOOKUP(Tabla18631[[#This Row],[COD INT TELA LEGO]],'$ LEGO'!A:E,5,0),0)</f>
        <v>0</v>
      </c>
      <c r="G18" s="334"/>
      <c r="H18" s="322"/>
      <c r="I18" s="323">
        <f>IFERROR(VLOOKUP((C18),'$ LEGO'!A:D,4,0),0)</f>
        <v>0</v>
      </c>
      <c r="J18" s="324">
        <f>IF(OR(O18="DANNA ",O18="CAMILA "),'BT7'!Q32*1.07,IF(E18="Verona Cla",'BT7'!Q32*1.06,IF(E18="Verona Osc",'BT7'!Q32*1.08,IF(O18="KIOTO ",'BT7'!Q32*1.1,IF(OR(O18="ANDRES ",O18="GAVIOTA ",O18="COMANECCI ",O18="IGOR "),'BT7'!Q32*1.03,IF(LEFT(C18,3)="650",'BT7'!Q32*1.04,IF(LEFT(C18,3)="651",'BT7'!Q32*1.04,IF('BT7'!K32="NUEVO",'BT7'!Q32*1.04,'BT7'!Q32))))))))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+'BT7'!B33</f>
        <v>0</v>
      </c>
      <c r="D19" s="337">
        <f>+'BT7'!D33</f>
        <v>0</v>
      </c>
      <c r="E19" s="320"/>
      <c r="F19" s="321">
        <f>IFERROR(VLOOKUP(Tabla18631[[#This Row],[COD INT TELA LEGO]],'$ LEGO'!A:E,5,0),0)</f>
        <v>0</v>
      </c>
      <c r="G19" s="334"/>
      <c r="H19" s="322"/>
      <c r="I19" s="323">
        <f>IFERROR(VLOOKUP((C19),'$ LEGO'!A:D,4,0),0)</f>
        <v>0</v>
      </c>
      <c r="J19" s="324">
        <f>IF(OR(O19="DANNA ",O19="CAMILA "),'BT7'!Q33*1.07,IF(E19="Verona Cla",'BT7'!Q33*1.06,IF(E19="Verona Osc",'BT7'!Q33*1.08,IF(O19="KIOTO ",'BT7'!Q33*1.1,IF(OR(O19="ANDRES ",O19="GAVIOTA ",O19="COMANECCI ",O19="IGOR "),'BT7'!Q33*1.03,IF(LEFT(C19,3)="650",'BT7'!Q33*1.04,IF(LEFT(C19,3)="651",'BT7'!Q33*1.04,IF('BT7'!K33="NUEVO",'BT7'!Q33*1.04,'BT7'!Q33))))))))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+'BT7'!V24</f>
        <v>0</v>
      </c>
      <c r="D20" s="337">
        <f>+'BT7'!X24</f>
        <v>0</v>
      </c>
      <c r="E20" s="320"/>
      <c r="F20" s="321">
        <f>IFERROR(VLOOKUP(Tabla18631[[#This Row],[COD INT TELA LEGO]],'$ LEGO'!A:E,5,0),0)</f>
        <v>0</v>
      </c>
      <c r="G20" s="334"/>
      <c r="H20" s="322"/>
      <c r="I20" s="323">
        <f>IFERROR(VLOOKUP((C20),'$ LEGO'!A:D,4,0),0)</f>
        <v>0</v>
      </c>
      <c r="J20" s="324">
        <f>IF(OR(O20="DANNA ",O20="CAMILA "),'BT7'!Q34*1.07,IF(E20="Verona Cla",'BT7'!Q34*1.06,IF(E20="Verona Osc",'BT7'!Q34*1.08,IF(O20="KIOTO ",'BT7'!Q34*1.1,IF(OR(O20="ANDRES ",O20="GAVIOTA ",O20="COMANECCI ",O20="IGOR "),'BT7'!Q34*1.03,IF(LEFT(C20,3)="650",'BT7'!Q34*1.04,IF(LEFT(C20,3)="651",'BT7'!Q34*1.04,IF('BT7'!K34="NUEVO",'BT7'!Q34*1.04,'BT7'!Q34))))))))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+'BT7'!V25</f>
        <v>0</v>
      </c>
      <c r="D21" s="337">
        <f>+'BT7'!X25</f>
        <v>0</v>
      </c>
      <c r="E21" s="320"/>
      <c r="F21" s="321">
        <f>IFERROR(VLOOKUP(Tabla18631[[#This Row],[COD INT TELA LEGO]],'$ LEGO'!A:E,5,0),0)</f>
        <v>0</v>
      </c>
      <c r="G21" s="334"/>
      <c r="H21" s="322"/>
      <c r="I21" s="323">
        <f>IFERROR(VLOOKUP((C21),'$ LEGO'!A:D,4,0),0)</f>
        <v>0</v>
      </c>
      <c r="J21" s="324">
        <f>IF(OR(O21="DANNA ",O21="CAMILA "),'BT7'!Q35*1.07,IF(E21="Verona Cla",'BT7'!Q35*1.06,IF(E21="Verona Osc",'BT7'!Q35*1.08,IF(O21="KIOTO ",'BT7'!Q35*1.1,IF(OR(O21="ANDRES ",O21="GAVIOTA ",O21="COMANECCI ",O21="IGOR "),'BT7'!Q35*1.03,IF(LEFT(C21,3)="650",'BT7'!Q35*1.04,IF(LEFT(C21,3)="651",'BT7'!Q35*1.04,IF('BT7'!K35="NUEVO",'BT7'!Q35*1.04,'BT7'!Q35))))))))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+'BT7'!V26</f>
        <v>0</v>
      </c>
      <c r="D22" s="337">
        <f>+'BT7'!X26</f>
        <v>0</v>
      </c>
      <c r="E22" s="320"/>
      <c r="F22" s="321">
        <f>IFERROR(VLOOKUP(Tabla18631[[#This Row],[COD INT TELA LEGO]],'$ LEGO'!A:E,5,0),0)</f>
        <v>0</v>
      </c>
      <c r="G22" s="334"/>
      <c r="H22" s="322"/>
      <c r="I22" s="323">
        <f>IFERROR(VLOOKUP((C22),'$ LEGO'!A:D,4,0),0)</f>
        <v>0</v>
      </c>
      <c r="J22" s="324">
        <f>IF(OR(O22="DANNA ",O22="CAMILA "),'BT7'!Q36*1.07,IF(E22="Verona Cla",'BT7'!Q36*1.06,IF(E22="Verona Osc",'BT7'!Q36*1.08,IF(O22="KIOTO ",'BT7'!Q36*1.1,IF(OR(O22="ANDRES ",O22="GAVIOTA ",O22="COMANECCI ",O22="IGOR "),'BT7'!Q36*1.03,IF(LEFT(C22,3)="650",'BT7'!Q36*1.04,IF(LEFT(C22,3)="651",'BT7'!Q36*1.04,IF('BT7'!K36="NUEVO",'BT7'!Q36*1.04,'BT7'!Q36))))))))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+'BT7'!V27</f>
        <v>0</v>
      </c>
      <c r="D23" s="337">
        <f>+'BT7'!X27</f>
        <v>0</v>
      </c>
      <c r="E23" s="320"/>
      <c r="F23" s="321">
        <f>IFERROR(VLOOKUP(Tabla18631[[#This Row],[COD INT TELA LEGO]],'$ LEGO'!A:E,5,0),0)</f>
        <v>0</v>
      </c>
      <c r="G23" s="334"/>
      <c r="H23" s="322"/>
      <c r="I23" s="323">
        <f>IFERROR(VLOOKUP((C23),'$ LEGO'!A:D,4,0),0)</f>
        <v>0</v>
      </c>
      <c r="J23" s="324">
        <f>IF(OR(O23="DANNA ",O23="CAMILA "),'BT7'!Q37*1.07,IF(E23="Verona Cla",'BT7'!Q37*1.06,IF(E23="Verona Osc",'BT7'!Q37*1.08,IF(O23="KIOTO ",'BT7'!Q37*1.1,IF(OR(O23="ANDRES ",O23="GAVIOTA ",O23="COMANECCI ",O23="IGOR "),'BT7'!Q37*1.03,IF(LEFT(C23,3)="650",'BT7'!Q37*1.04,IF(LEFT(C23,3)="651",'BT7'!Q37*1.04,IF('BT7'!K37="NUEVO",'BT7'!Q37*1.04,'BT7'!Q37))))))))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+'BT7'!V28</f>
        <v>0</v>
      </c>
      <c r="D24" s="337">
        <f>+'BT7'!X28</f>
        <v>0</v>
      </c>
      <c r="E24" s="320"/>
      <c r="F24" s="321">
        <f>IFERROR(VLOOKUP(Tabla18631[[#This Row],[COD INT TELA LEGO]],'$ LEGO'!A:E,5,0),0)</f>
        <v>0</v>
      </c>
      <c r="G24" s="334"/>
      <c r="H24" s="322"/>
      <c r="I24" s="323">
        <f>IFERROR(VLOOKUP((C24),'$ LEGO'!A:D,4,0),0)</f>
        <v>0</v>
      </c>
      <c r="J24" s="324">
        <f>IF(OR(O24="DANNA ",O24="CAMILA "),'BT7'!Q38*1.07,IF(E24="Verona Cla",'BT7'!Q38*1.06,IF(E24="Verona Osc",'BT7'!Q38*1.08,IF(O24="KIOTO ",'BT7'!Q38*1.1,IF(OR(O24="ANDRES ",O24="GAVIOTA ",O24="COMANECCI ",O24="IGOR "),'BT7'!Q38*1.03,IF(LEFT(C24,3)="650",'BT7'!Q38*1.04,IF(LEFT(C24,3)="651",'BT7'!Q38*1.04,IF('BT7'!K38="NUEVO",'BT7'!Q38*1.04,'BT7'!Q38))))))))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+'BT7'!V29</f>
        <v>0</v>
      </c>
      <c r="D25" s="337">
        <f>+'BT7'!X29</f>
        <v>0</v>
      </c>
      <c r="E25" s="320"/>
      <c r="F25" s="321">
        <f>IFERROR(VLOOKUP(Tabla18631[[#This Row],[COD INT TELA LEGO]],'$ LEGO'!A:E,5,0),0)</f>
        <v>0</v>
      </c>
      <c r="G25" s="334"/>
      <c r="H25" s="322"/>
      <c r="I25" s="323">
        <f>IFERROR(VLOOKUP((C25),'$ LEGO'!A:D,4,0),0)</f>
        <v>0</v>
      </c>
      <c r="J25" s="324">
        <f>IF(OR(O25="DANNA ",O25="CAMILA "),'BT7'!Q39*1.07,IF(E25="Verona Cla",'BT7'!Q39*1.06,IF(E25="Verona Osc",'BT7'!Q39*1.08,IF(O25="KIOTO ",'BT7'!Q39*1.1,IF(OR(O25="ANDRES ",O25="GAVIOTA ",O25="COMANECCI ",O25="IGOR "),'BT7'!Q39*1.03,IF(LEFT(C25,3)="650",'BT7'!Q39*1.04,IF(LEFT(C25,3)="651",'BT7'!Q39*1.04,IF('BT7'!K39="NUEVO",'BT7'!Q39*1.04,'BT7'!Q39))))))))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+'BT7'!V30</f>
        <v>0</v>
      </c>
      <c r="D26" s="337">
        <f>+'BT7'!X30</f>
        <v>0</v>
      </c>
      <c r="E26" s="320"/>
      <c r="F26" s="321">
        <f>IFERROR(VLOOKUP(Tabla18631[[#This Row],[COD INT TELA LEGO]],'$ LEGO'!A:E,5,0),0)</f>
        <v>0</v>
      </c>
      <c r="G26" s="334"/>
      <c r="H26" s="322"/>
      <c r="I26" s="323">
        <f>IFERROR(VLOOKUP((C26),'$ LEGO'!A:D,4,0),0)</f>
        <v>0</v>
      </c>
      <c r="J26" s="324">
        <f>IF(OR(O26="DANNA ",O26="CAMILA "),'BT7'!Q40*1.07,IF(E26="Verona Cla",'BT7'!Q40*1.06,IF(E26="Verona Osc",'BT7'!Q40*1.08,IF(O26="KIOTO ",'BT7'!Q40*1.1,IF(OR(O26="ANDRES ",O26="GAVIOTA ",O26="COMANECCI ",O26="IGOR "),'BT7'!Q40*1.03,IF(LEFT(C26,3)="650",'BT7'!Q40*1.04,IF(LEFT(C26,3)="651",'BT7'!Q40*1.04,IF('BT7'!K40="NUEVO",'BT7'!Q40*1.04,'BT7'!Q40))))))))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+'BT7'!V31</f>
        <v>0</v>
      </c>
      <c r="D27" s="337">
        <f>+'BT7'!X31</f>
        <v>0</v>
      </c>
      <c r="E27" s="320"/>
      <c r="F27" s="321">
        <f>IFERROR(VLOOKUP(Tabla18631[[#This Row],[COD INT TELA LEGO]],'$ LEGO'!A:E,5,0),0)</f>
        <v>0</v>
      </c>
      <c r="G27" s="334"/>
      <c r="H27" s="322"/>
      <c r="I27" s="323">
        <f>IFERROR(VLOOKUP((C27),'$ LEGO'!A:D,4,0),0)</f>
        <v>0</v>
      </c>
      <c r="J27" s="324">
        <f>IF(OR(O27="DANNA ",O27="CAMILA "),'BT7'!Q41*1.07,IF(E27="Verona Cla",'BT7'!Q41*1.06,IF(E27="Verona Osc",'BT7'!Q41*1.08,IF(O27="KIOTO ",'BT7'!Q41*1.1,IF(OR(O27="ANDRES ",O27="GAVIOTA ",O27="COMANECCI ",O27="IGOR "),'BT7'!Q41*1.03,IF(LEFT(C27,3)="650",'BT7'!Q41*1.04,IF(LEFT(C27,3)="651",'BT7'!Q41*1.04,IF('BT7'!K41="NUEVO",'BT7'!Q41*1.04,'BT7'!Q41))))))))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+'BT7'!V32</f>
        <v>0</v>
      </c>
      <c r="D28" s="337">
        <f>+'BT7'!X32</f>
        <v>0</v>
      </c>
      <c r="E28" s="320"/>
      <c r="F28" s="321">
        <f>IFERROR(VLOOKUP(Tabla18631[[#This Row],[COD INT TELA LEGO]],'$ LEGO'!A:E,5,0),0)</f>
        <v>0</v>
      </c>
      <c r="G28" s="334"/>
      <c r="H28" s="322"/>
      <c r="I28" s="323">
        <f>IFERROR(VLOOKUP((C28),'$ LEGO'!A:D,4,0),0)</f>
        <v>0</v>
      </c>
      <c r="J28" s="324">
        <f>IF(OR(O28="DANNA ",O28="CAMILA "),'BT7'!Q42*1.07,IF(E28="Verona Cla",'BT7'!Q42*1.06,IF(E28="Verona Osc",'BT7'!Q42*1.08,IF(O28="KIOTO ",'BT7'!Q42*1.1,IF(OR(O28="ANDRES ",O28="GAVIOTA ",O28="COMANECCI ",O28="IGOR "),'BT7'!Q42*1.03,IF(LEFT(C28,3)="650",'BT7'!Q42*1.04,IF(LEFT(C28,3)="651",'BT7'!Q42*1.04,IF('BT7'!K42="NUEVO",'BT7'!Q42*1.04,'BT7'!Q42))))))))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+'BT7'!V33</f>
        <v>0</v>
      </c>
      <c r="D29" s="483">
        <f>+'BT7'!X33</f>
        <v>0</v>
      </c>
      <c r="E29" s="484"/>
      <c r="F29" s="485">
        <f>IFERROR(VLOOKUP(Tabla18631[[#This Row],[COD INT TELA LEGO]],'$ LEGO'!A:E,5,0),0)</f>
        <v>0</v>
      </c>
      <c r="G29" s="486"/>
      <c r="H29" s="487"/>
      <c r="I29" s="488">
        <f>IFERROR(VLOOKUP((C29),'$ LEGO'!A:D,4,0),0)</f>
        <v>0</v>
      </c>
      <c r="J29" s="489">
        <f>IF(OR(O29="DANNA ",O29="CAMILA "),'BT7'!Q43*1.07,IF(E29="Verona Cla",'BT7'!Q43*1.06,IF(E29="Verona Osc",'BT7'!Q43*1.08,IF(O29="KIOTO ",'BT7'!Q43*1.1,IF(OR(O29="ANDRES ",O29="GAVIOTA ",O29="COMANECCI ",O29="IGOR "),'BT7'!Q43*1.03,IF(LEFT(C29,3)="650",'BT7'!Q43*1.04,IF(LEFT(C29,3)="651",'BT7'!Q43*1.04,IF('BT7'!K43="NUEVO",'BT7'!Q43*1.04,'BT7'!Q43))))))))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VLOOKUP(Tabla138833[[#This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VLOOKUP(Tabla138833[[#This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VLOOKUP(Tabla138833[[#This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VLOOKUP(Tabla138833[[#This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VLOOKUP(Tabla138833[[#This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VLOOKUP(Tabla138833[[#This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VLOOKUP(Tabla138833[[#This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VLOOKUP(Tabla138833[[#This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VLOOKUP(Tabla138833[[#This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VLOOKUP(Tabla138833[[#This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VLOOKUP(Tabla138833[[#This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VLOOKUP(Tabla138833[[#This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VLOOKUP(Tabla138833[[#This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VLOOKUP(Tabla138833[[#This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VLOOKUP(Tabla138833[[#This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VLOOKUP(Tabla138833[[#This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VLOOKUP(Tabla138833[[#This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VLOOKUP(Tabla138833[[#This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VLOOKUP(Tabla138833[[#This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VLOOKUP(Tabla138833[[#This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VLOOKUP(Tabla138833[[#This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VLOOKUP(Tabla138833[[#This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VLOOKUP(Tabla138833[[#This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VLOOKUP(Tabla138833[[#This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VLOOKUP(Tabla138833[[#This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+'FT7'!X79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+'FT7'!X80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+'FT7'!X81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+'FT7'!X83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+'FT7'!X83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+'FT7'!X84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+'BT7'!AD1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87" priority="4"/>
  </conditionalFormatting>
  <conditionalFormatting sqref="C94">
    <cfRule type="duplicateValues" dxfId="986" priority="3"/>
  </conditionalFormatting>
  <conditionalFormatting sqref="D46:D79">
    <cfRule type="expression" dxfId="985" priority="2">
      <formula>ISNUMBER(SEARCH("R",$D$2,1))</formula>
    </cfRule>
  </conditionalFormatting>
  <conditionalFormatting sqref="D83:D122">
    <cfRule type="expression" dxfId="98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6E2E1549-6B88-44F4-BF01-7B0F07FF43D7}">
          <x14:formula1>
            <xm:f>'LD FC'!$CG$2:$CG$27</xm:f>
          </x14:formula1>
          <xm:sqref>E138:F138</xm:sqref>
        </x14:dataValidation>
        <x14:dataValidation type="list" allowBlank="1" showInputMessage="1" showErrorMessage="1" xr:uid="{DFD94BE1-E799-4F2B-A815-2148A5F8DFCE}">
          <x14:formula1>
            <xm:f>'LD FC'!$AS$2:$AS$11</xm:f>
          </x14:formula1>
          <xm:sqref>H10:H29</xm:sqref>
        </x14:dataValidation>
        <x14:dataValidation type="list" allowBlank="1" showInputMessage="1" showErrorMessage="1" xr:uid="{0B7561DE-1BD1-44A2-8F17-217FB491E84B}">
          <x14:formula1>
            <xm:f>'$ LEGO'!$A$101:$A$189</xm:f>
          </x14:formula1>
          <xm:sqref>E10</xm:sqref>
        </x14:dataValidation>
        <x14:dataValidation type="list" allowBlank="1" showInputMessage="1" showErrorMessage="1" xr:uid="{F479F6F7-C028-402B-AA80-B6BA020FF86A}">
          <x14:formula1>
            <xm:f>'LD FC'!$AA$2:$AA$8</xm:f>
          </x14:formula1>
          <xm:sqref>D8</xm:sqref>
        </x14:dataValidation>
        <x14:dataValidation type="list" allowBlank="1" showInputMessage="1" showErrorMessage="1" xr:uid="{91F8BFAA-4AAD-4B5D-8BD7-555493012690}">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157AED3-6E58-424F-9BC9-3BE8DFE26F91}">
          <x14:formula1>
            <xm:f>'LD FC'!$AC$2:$AC$5</xm:f>
          </x14:formula1>
          <xm:sqref>E127 F127 E128 F128</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AE959-7B1B-4BE2-8317-E1BFFF2F47BD}">
  <sheetPr codeName="Hoja1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+'BT7'!AI1</f>
        <v>0</v>
      </c>
      <c r="AH2" s="1201"/>
      <c r="AI2" s="1006" t="s">
        <v>2466</v>
      </c>
      <c r="AJ2" s="1007"/>
      <c r="AK2" s="1191">
        <f>+'BT7'!AN1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+'BT7'!D4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'BT7'!W1</f>
        <v>0</v>
      </c>
      <c r="G4" s="1041"/>
      <c r="H4" s="1041"/>
      <c r="I4" s="1022" t="s">
        <v>1220</v>
      </c>
      <c r="J4" s="1022"/>
      <c r="K4" s="1022"/>
      <c r="L4" s="1023"/>
      <c r="M4" s="1041">
        <f>+'BT7'!X2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+'BT7'!S1</f>
        <v>0</v>
      </c>
      <c r="G5" s="1041"/>
      <c r="H5" s="1041"/>
      <c r="I5" s="1022" t="s">
        <v>2471</v>
      </c>
      <c r="J5" s="1022"/>
      <c r="K5" s="1022"/>
      <c r="L5" s="1023"/>
      <c r="M5" s="976"/>
      <c r="N5" s="968"/>
      <c r="O5" s="1010" t="s">
        <v>1254</v>
      </c>
      <c r="P5" s="1011"/>
      <c r="Q5" s="1011"/>
      <c r="R5" s="119">
        <f>+'BT7'!Y3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+'BT7'!AC5</f>
        <v>0</v>
      </c>
      <c r="G7" s="1202"/>
      <c r="H7" s="1202"/>
      <c r="I7" s="1008" t="s">
        <v>2474</v>
      </c>
      <c r="J7" s="1009"/>
      <c r="K7" s="1009"/>
      <c r="L7" s="1009"/>
      <c r="M7" s="976">
        <f>+'BT7'!AD2</f>
        <v>0</v>
      </c>
      <c r="N7" s="968"/>
      <c r="O7" s="1010" t="s">
        <v>2422</v>
      </c>
      <c r="P7" s="1011"/>
      <c r="Q7" s="1011"/>
      <c r="R7" s="112">
        <f>+'BT7'!AD3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+'BT7'!AH5</f>
        <v>0</v>
      </c>
      <c r="G8" s="1202"/>
      <c r="H8" s="1202"/>
      <c r="I8" s="1008" t="s">
        <v>2476</v>
      </c>
      <c r="J8" s="1009"/>
      <c r="K8" s="1009"/>
      <c r="L8" s="1009"/>
      <c r="M8" s="976">
        <f>+'BT7'!AI2</f>
        <v>0</v>
      </c>
      <c r="N8" s="968"/>
      <c r="O8" s="1010" t="s">
        <v>2422</v>
      </c>
      <c r="P8" s="1011"/>
      <c r="Q8" s="1011"/>
      <c r="R8" s="112">
        <f>+'BT7'!AI3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+'BT7'!AM5</f>
        <v>0</v>
      </c>
      <c r="G9" s="1204"/>
      <c r="H9" s="1204"/>
      <c r="I9" s="1008" t="s">
        <v>2478</v>
      </c>
      <c r="J9" s="1009"/>
      <c r="K9" s="1009"/>
      <c r="L9" s="1009"/>
      <c r="M9" s="976">
        <f>+'BT7'!AN2</f>
        <v>0</v>
      </c>
      <c r="N9" s="968"/>
      <c r="O9" s="1010" t="s">
        <v>2422</v>
      </c>
      <c r="P9" s="1011"/>
      <c r="Q9" s="1011"/>
      <c r="R9" s="112">
        <f>+'BT7'!AN3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+'BT7'!B24</f>
        <v>0</v>
      </c>
      <c r="E13" s="1160"/>
      <c r="F13" s="1161"/>
      <c r="G13" s="1170">
        <f>+'BT7'!D24</f>
        <v>0</v>
      </c>
      <c r="H13" s="1160"/>
      <c r="I13" s="1160"/>
      <c r="J13" s="1160"/>
      <c r="K13" s="1160"/>
      <c r="L13" s="1160"/>
      <c r="M13" s="1160"/>
      <c r="N13" s="1160"/>
      <c r="O13" s="1160"/>
      <c r="P13" s="1160"/>
      <c r="Q13" s="1161"/>
      <c r="R13" s="1177" t="s">
        <v>3530</v>
      </c>
      <c r="S13" s="975"/>
      <c r="T13" s="975"/>
      <c r="U13" s="1176" t="s">
        <v>3531</v>
      </c>
      <c r="V13" s="1163"/>
      <c r="W13" s="1164">
        <f>IFERROR(VLOOKUP(AP13&amp;AQ13,'$ LEGO'!A:E,5,0),0)</f>
        <v>0</v>
      </c>
      <c r="X13" s="1165"/>
      <c r="Y13" s="1166"/>
      <c r="Z13" s="1167"/>
      <c r="AA13" s="1168"/>
      <c r="AB13" s="1169"/>
      <c r="AC13" s="967" t="str">
        <f>IFERROR(VLOOKUP((D13),'$ LEGO'!A:D,4,0),"")</f>
        <v/>
      </c>
      <c r="AD13" s="968"/>
      <c r="AE13" s="1171">
        <f>IFERROR(+'BT7'!Q24*VLOOKUP(AP13,'$ LEGO'!$F$199:$G$1227,2,0),'BT7'!Q24)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+'BT7'!AS24</f>
        <v>0</v>
      </c>
      <c r="AX13" s="176">
        <f>+'BT7'!S24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+'BT7'!B25</f>
        <v>0</v>
      </c>
      <c r="E14" s="1160"/>
      <c r="F14" s="1161"/>
      <c r="G14" s="1170">
        <f>+'BT7'!D25</f>
        <v>0</v>
      </c>
      <c r="H14" s="1160"/>
      <c r="I14" s="1160"/>
      <c r="J14" s="1160"/>
      <c r="K14" s="1160"/>
      <c r="L14" s="1160"/>
      <c r="M14" s="1160"/>
      <c r="N14" s="1160"/>
      <c r="O14" s="1160"/>
      <c r="P14" s="1160"/>
      <c r="Q14" s="1161"/>
      <c r="R14" s="1177" t="s">
        <v>3532</v>
      </c>
      <c r="S14" s="975"/>
      <c r="T14" s="975"/>
      <c r="U14" s="1176" t="s">
        <v>3533</v>
      </c>
      <c r="V14" s="1163"/>
      <c r="W14" s="1164">
        <f>IFERROR(VLOOKUP(AP14&amp;AQ14,'$ LEGO'!A:E,5,0),0)</f>
        <v>0</v>
      </c>
      <c r="X14" s="1165"/>
      <c r="Y14" s="1166"/>
      <c r="Z14" s="1167"/>
      <c r="AA14" s="1168"/>
      <c r="AB14" s="1169"/>
      <c r="AC14" s="967" t="str">
        <f>IFERROR(VLOOKUP((D14),'$ LEGO'!A:D,4,0),"")</f>
        <v/>
      </c>
      <c r="AD14" s="968"/>
      <c r="AE14" s="1171">
        <f>IFERROR(+'BT7'!Q25*VLOOKUP(AP14,'$ LEGO'!$F$199:$G$1227,2,0),'BT7'!Q25)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+'BT7'!AS25</f>
        <v>0</v>
      </c>
      <c r="AX14" s="176">
        <f>+'BT7'!S25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+'BT7'!B26</f>
        <v>0</v>
      </c>
      <c r="E15" s="1160"/>
      <c r="F15" s="1161"/>
      <c r="G15" s="1170">
        <f>+'BT7'!D26</f>
        <v>0</v>
      </c>
      <c r="H15" s="1160"/>
      <c r="I15" s="1160"/>
      <c r="J15" s="1160"/>
      <c r="K15" s="1160"/>
      <c r="L15" s="1160"/>
      <c r="M15" s="1160"/>
      <c r="N15" s="1160"/>
      <c r="O15" s="1160"/>
      <c r="P15" s="1160"/>
      <c r="Q15" s="1161"/>
      <c r="R15" s="1177" t="s">
        <v>3534</v>
      </c>
      <c r="S15" s="975"/>
      <c r="T15" s="975"/>
      <c r="U15" s="1176" t="s">
        <v>3535</v>
      </c>
      <c r="V15" s="1163"/>
      <c r="W15" s="1164">
        <f>IFERROR(VLOOKUP(AP15&amp;AQ15,'$ LEGO'!A:E,5,0),0)</f>
        <v>0</v>
      </c>
      <c r="X15" s="1165"/>
      <c r="Y15" s="1166"/>
      <c r="Z15" s="1167"/>
      <c r="AA15" s="1168"/>
      <c r="AB15" s="1169"/>
      <c r="AC15" s="967" t="str">
        <f>IFERROR(VLOOKUP((D15),'$ LEGO'!A:D,4,0),"")</f>
        <v/>
      </c>
      <c r="AD15" s="968"/>
      <c r="AE15" s="1171">
        <f>IFERROR(+'BT7'!Q26*VLOOKUP(AP15,'$ LEGO'!$F$199:$G$1227,2,0),'BT7'!Q26)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+'BT7'!AS26</f>
        <v>0</v>
      </c>
      <c r="AX15" s="176">
        <f>+'BT7'!S26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+'BT7'!B27</f>
        <v>0</v>
      </c>
      <c r="E16" s="1160"/>
      <c r="F16" s="1161"/>
      <c r="G16" s="1170">
        <f>+'BT7'!D27</f>
        <v>0</v>
      </c>
      <c r="H16" s="1160"/>
      <c r="I16" s="1160"/>
      <c r="J16" s="1160"/>
      <c r="K16" s="1160"/>
      <c r="L16" s="1160"/>
      <c r="M16" s="1160"/>
      <c r="N16" s="1160"/>
      <c r="O16" s="1160"/>
      <c r="P16" s="1160"/>
      <c r="Q16" s="1161"/>
      <c r="R16" s="1177" t="s">
        <v>3536</v>
      </c>
      <c r="S16" s="975"/>
      <c r="T16" s="975"/>
      <c r="U16" s="1176" t="s">
        <v>3537</v>
      </c>
      <c r="V16" s="1163"/>
      <c r="W16" s="1164">
        <f>IFERROR(VLOOKUP(AP16&amp;AQ16,'$ LEGO'!A:E,5,0),0)</f>
        <v>0</v>
      </c>
      <c r="X16" s="1165"/>
      <c r="Y16" s="1166"/>
      <c r="Z16" s="1167"/>
      <c r="AA16" s="1168"/>
      <c r="AB16" s="1169"/>
      <c r="AC16" s="967" t="str">
        <f>IFERROR(VLOOKUP((D16),'$ LEGO'!A:D,4,0),"")</f>
        <v/>
      </c>
      <c r="AD16" s="968"/>
      <c r="AE16" s="1171">
        <f>IFERROR(+'BT7'!Q27*VLOOKUP(AP16,'$ LEGO'!$F$199:$G$1227,2,0),'BT7'!Q27)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+'BT7'!AS27</f>
        <v>0</v>
      </c>
      <c r="AX16" s="176">
        <f>+'BT7'!S27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+'BT7'!B28</f>
        <v>0</v>
      </c>
      <c r="E17" s="1160"/>
      <c r="F17" s="1161"/>
      <c r="G17" s="1170">
        <f>+'BT7'!D28</f>
        <v>0</v>
      </c>
      <c r="H17" s="1160"/>
      <c r="I17" s="1160"/>
      <c r="J17" s="1160"/>
      <c r="K17" s="1160"/>
      <c r="L17" s="1160"/>
      <c r="M17" s="1160"/>
      <c r="N17" s="1160"/>
      <c r="O17" s="1160"/>
      <c r="P17" s="1160"/>
      <c r="Q17" s="1161"/>
      <c r="R17" s="1177" t="s">
        <v>3538</v>
      </c>
      <c r="S17" s="975"/>
      <c r="T17" s="975"/>
      <c r="U17" s="1176" t="s">
        <v>3539</v>
      </c>
      <c r="V17" s="1163"/>
      <c r="W17" s="1164">
        <f>IFERROR(VLOOKUP(AP17&amp;AQ17,'$ LEGO'!A:E,5,0),0)</f>
        <v>0</v>
      </c>
      <c r="X17" s="1165"/>
      <c r="Y17" s="1166"/>
      <c r="Z17" s="1167"/>
      <c r="AA17" s="1168"/>
      <c r="AB17" s="1169"/>
      <c r="AC17" s="967" t="str">
        <f>IFERROR(VLOOKUP((D17),'$ LEGO'!A:D,4,0),"")</f>
        <v/>
      </c>
      <c r="AD17" s="968"/>
      <c r="AE17" s="1171">
        <f>IFERROR(+'BT7'!Q28*VLOOKUP(AP17,'$ LEGO'!$F$199:$G$1227,2,0),'BT7'!Q28)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+'BT7'!AS28</f>
        <v>0</v>
      </c>
      <c r="AX17" s="176">
        <f>+'BT7'!S28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+'BT7'!B29</f>
        <v>0</v>
      </c>
      <c r="E18" s="1160"/>
      <c r="F18" s="1161"/>
      <c r="G18" s="1170">
        <f>+'BT7'!D29</f>
        <v>0</v>
      </c>
      <c r="H18" s="1160"/>
      <c r="I18" s="1160"/>
      <c r="J18" s="1160"/>
      <c r="K18" s="1160"/>
      <c r="L18" s="1160"/>
      <c r="M18" s="1160"/>
      <c r="N18" s="1160"/>
      <c r="O18" s="1160"/>
      <c r="P18" s="1160"/>
      <c r="Q18" s="1161"/>
      <c r="R18" s="1177" t="s">
        <v>3540</v>
      </c>
      <c r="S18" s="975"/>
      <c r="T18" s="975"/>
      <c r="U18" s="1176" t="s">
        <v>3541</v>
      </c>
      <c r="V18" s="1163"/>
      <c r="W18" s="1164">
        <f>IFERROR(VLOOKUP(AP18&amp;AQ18,'$ LEGO'!A:E,5,0),0)</f>
        <v>0</v>
      </c>
      <c r="X18" s="1165"/>
      <c r="Y18" s="1166"/>
      <c r="Z18" s="1167"/>
      <c r="AA18" s="1168"/>
      <c r="AB18" s="1169"/>
      <c r="AC18" s="967" t="str">
        <f>IFERROR(VLOOKUP((D18),'$ LEGO'!A:D,4,0),"")</f>
        <v/>
      </c>
      <c r="AD18" s="968"/>
      <c r="AE18" s="1171">
        <f>IFERROR(+'BT7'!Q29*VLOOKUP(AP18,'$ LEGO'!$F$199:$G$1227,2,0),'BT7'!Q29)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+'BT7'!AS29</f>
        <v>0</v>
      </c>
      <c r="AX18" s="176">
        <f>+'BT7'!S29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+'BT7'!B30</f>
        <v>0</v>
      </c>
      <c r="E19" s="1160"/>
      <c r="F19" s="1161"/>
      <c r="G19" s="1170">
        <f>+'BT7'!D30</f>
        <v>0</v>
      </c>
      <c r="H19" s="1160"/>
      <c r="I19" s="1160"/>
      <c r="J19" s="1160"/>
      <c r="K19" s="1160"/>
      <c r="L19" s="1160"/>
      <c r="M19" s="1160"/>
      <c r="N19" s="1160"/>
      <c r="O19" s="1160"/>
      <c r="P19" s="1160"/>
      <c r="Q19" s="1161"/>
      <c r="R19" s="1177" t="s">
        <v>3542</v>
      </c>
      <c r="S19" s="975"/>
      <c r="T19" s="975"/>
      <c r="U19" s="1176" t="s">
        <v>3543</v>
      </c>
      <c r="V19" s="1163"/>
      <c r="W19" s="1164">
        <f>IFERROR(VLOOKUP(AP19&amp;AQ19,'$ LEGO'!A:E,5,0),0)</f>
        <v>0</v>
      </c>
      <c r="X19" s="1165"/>
      <c r="Y19" s="1166"/>
      <c r="Z19" s="1167"/>
      <c r="AA19" s="1168"/>
      <c r="AB19" s="1169"/>
      <c r="AC19" s="967" t="str">
        <f>IFERROR(VLOOKUP((D19),'$ LEGO'!A:D,4,0),"")</f>
        <v/>
      </c>
      <c r="AD19" s="968"/>
      <c r="AE19" s="1171">
        <f>IFERROR(+'BT7'!Q30*VLOOKUP(AP19,'$ LEGO'!$F$199:$G$1227,2,0),'BT7'!Q30)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+'BT7'!AS30</f>
        <v>0</v>
      </c>
      <c r="AX19" s="176">
        <f>+'BT7'!S30</f>
        <v>0</v>
      </c>
      <c r="AY19" s="1" t="s">
        <v>1217</v>
      </c>
      <c r="AZ19" s="46" t="s">
        <v>2501</v>
      </c>
      <c r="BA19" s="46">
        <f t="shared" si="2"/>
        <v>0</v>
      </c>
      <c r="BB19" s="47"/>
      <c r="BC19" s="120">
        <f t="shared" si="3"/>
        <v>0</v>
      </c>
    </row>
    <row r="20" spans="2:78" ht="15.75" thickBot="1">
      <c r="B20" s="66">
        <f t="shared" si="4"/>
        <v>0</v>
      </c>
      <c r="C20" s="214">
        <v>8</v>
      </c>
      <c r="D20" s="1159">
        <f>+'BT7'!B31</f>
        <v>0</v>
      </c>
      <c r="E20" s="1160"/>
      <c r="F20" s="1161"/>
      <c r="G20" s="1170">
        <f>+'BT7'!D31</f>
        <v>0</v>
      </c>
      <c r="H20" s="1160"/>
      <c r="I20" s="1160"/>
      <c r="J20" s="1160"/>
      <c r="K20" s="1160"/>
      <c r="L20" s="1160"/>
      <c r="M20" s="1160"/>
      <c r="N20" s="1160"/>
      <c r="O20" s="1160"/>
      <c r="P20" s="1160"/>
      <c r="Q20" s="1161"/>
      <c r="R20" s="1177" t="s">
        <v>3544</v>
      </c>
      <c r="S20" s="975"/>
      <c r="T20" s="975"/>
      <c r="U20" s="1176" t="s">
        <v>3545</v>
      </c>
      <c r="V20" s="1163"/>
      <c r="W20" s="1164">
        <f>IFERROR(VLOOKUP(AP20&amp;AQ20,'$ LEGO'!A:E,5,0),0)</f>
        <v>0</v>
      </c>
      <c r="X20" s="1165"/>
      <c r="Y20" s="1166"/>
      <c r="Z20" s="1167"/>
      <c r="AA20" s="1168"/>
      <c r="AB20" s="1169"/>
      <c r="AC20" s="967" t="str">
        <f>IFERROR(VLOOKUP((D20),'$ LEGO'!A:D,4,0),"")</f>
        <v/>
      </c>
      <c r="AD20" s="968"/>
      <c r="AE20" s="1171">
        <f>IFERROR(+'BT7'!Q31*VLOOKUP(AP20,'$ LEGO'!$F$199:$G$1227,2,0),'BT7'!Q31)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+'BT7'!AS31</f>
        <v>0</v>
      </c>
      <c r="AX20" s="176">
        <f>+'BT7'!S31</f>
        <v>0</v>
      </c>
      <c r="AY20" s="1" t="s">
        <v>1217</v>
      </c>
      <c r="AZ20" s="46" t="s">
        <v>2501</v>
      </c>
      <c r="BA20" s="46">
        <f t="shared" si="2"/>
        <v>0</v>
      </c>
      <c r="BB20" s="47"/>
      <c r="BC20" s="120">
        <f t="shared" si="3"/>
        <v>0</v>
      </c>
    </row>
    <row r="21" spans="2:78" ht="15.75" thickBot="1">
      <c r="B21" s="66">
        <f t="shared" si="4"/>
        <v>0</v>
      </c>
      <c r="C21" s="214">
        <v>9</v>
      </c>
      <c r="D21" s="1159">
        <f>+'BT7'!B32</f>
        <v>0</v>
      </c>
      <c r="E21" s="1160"/>
      <c r="F21" s="1161"/>
      <c r="G21" s="1170">
        <f>+'BT7'!D32</f>
        <v>0</v>
      </c>
      <c r="H21" s="1160"/>
      <c r="I21" s="1160"/>
      <c r="J21" s="1160"/>
      <c r="K21" s="1160"/>
      <c r="L21" s="1160"/>
      <c r="M21" s="1160"/>
      <c r="N21" s="1160"/>
      <c r="O21" s="1160"/>
      <c r="P21" s="1160"/>
      <c r="Q21" s="1161"/>
      <c r="R21" s="1177" t="s">
        <v>3546</v>
      </c>
      <c r="S21" s="975"/>
      <c r="T21" s="975"/>
      <c r="U21" s="1176" t="s">
        <v>3547</v>
      </c>
      <c r="V21" s="1163"/>
      <c r="W21" s="1164">
        <f>IFERROR(VLOOKUP(AP21&amp;AQ21,'$ LEGO'!A:E,5,0),0)</f>
        <v>0</v>
      </c>
      <c r="X21" s="1165"/>
      <c r="Y21" s="1166"/>
      <c r="Z21" s="1167"/>
      <c r="AA21" s="1168"/>
      <c r="AB21" s="1169"/>
      <c r="AC21" s="967" t="str">
        <f>IFERROR(VLOOKUP((D21),'$ LEGO'!A:D,4,0),"")</f>
        <v/>
      </c>
      <c r="AD21" s="968"/>
      <c r="AE21" s="1171">
        <f>IFERROR(+'BT7'!AK24*VLOOKUP(AP21,'$ LEGO'!$F$199:$G$1227,2,0),'BT7'!AK24)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+'BT7'!AS32</f>
        <v>0</v>
      </c>
      <c r="AX21" s="176">
        <f>+'BT7'!AM24</f>
        <v>0</v>
      </c>
      <c r="AY21" s="1" t="s">
        <v>1217</v>
      </c>
      <c r="AZ21" s="46" t="s">
        <v>2501</v>
      </c>
      <c r="BA21" s="46">
        <f t="shared" si="2"/>
        <v>0</v>
      </c>
      <c r="BB21" s="47"/>
      <c r="BC21" s="120">
        <f t="shared" si="3"/>
        <v>0</v>
      </c>
    </row>
    <row r="22" spans="2:78" ht="15.75" thickBot="1">
      <c r="B22" s="66">
        <f t="shared" si="4"/>
        <v>0</v>
      </c>
      <c r="C22" s="214">
        <v>10</v>
      </c>
      <c r="D22" s="1159">
        <f>+'BT7'!B33</f>
        <v>0</v>
      </c>
      <c r="E22" s="1160"/>
      <c r="F22" s="1161"/>
      <c r="G22" s="1170">
        <f>+'BT7'!D33</f>
        <v>0</v>
      </c>
      <c r="H22" s="1160"/>
      <c r="I22" s="1160"/>
      <c r="J22" s="1160"/>
      <c r="K22" s="1160"/>
      <c r="L22" s="1160"/>
      <c r="M22" s="1160"/>
      <c r="N22" s="1160"/>
      <c r="O22" s="1160"/>
      <c r="P22" s="1160"/>
      <c r="Q22" s="1161"/>
      <c r="R22" s="1177" t="s">
        <v>3548</v>
      </c>
      <c r="S22" s="975"/>
      <c r="T22" s="975"/>
      <c r="U22" s="1176" t="s">
        <v>3549</v>
      </c>
      <c r="V22" s="1163"/>
      <c r="W22" s="1164">
        <f>IFERROR(VLOOKUP(AP22&amp;AQ22,'$ LEGO'!A:E,5,0),0)</f>
        <v>0</v>
      </c>
      <c r="X22" s="1165"/>
      <c r="Y22" s="1166"/>
      <c r="Z22" s="1167"/>
      <c r="AA22" s="1168"/>
      <c r="AB22" s="1169"/>
      <c r="AC22" s="967" t="str">
        <f>IFERROR(VLOOKUP((D22),'$ LEGO'!A:D,4,0),"")</f>
        <v/>
      </c>
      <c r="AD22" s="968"/>
      <c r="AE22" s="1171">
        <f>IFERROR(+'BT7'!AK25*VLOOKUP(AP22,'$ LEGO'!$F$199:$G$1227,2,0),'BT7'!AK25)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+'BT7'!AS33</f>
        <v>0</v>
      </c>
      <c r="AX22" s="176">
        <f>+'BT7'!AM25</f>
        <v>0</v>
      </c>
      <c r="AY22" s="1" t="s">
        <v>1217</v>
      </c>
      <c r="AZ22" s="46" t="s">
        <v>2501</v>
      </c>
      <c r="BA22" s="46">
        <f t="shared" si="2"/>
        <v>0</v>
      </c>
      <c r="BB22" s="47"/>
      <c r="BC22" s="120">
        <f t="shared" si="3"/>
        <v>0</v>
      </c>
    </row>
    <row r="23" spans="2:78" ht="15.75" thickBot="1">
      <c r="B23" s="66">
        <f t="shared" si="4"/>
        <v>0</v>
      </c>
      <c r="C23" s="214">
        <v>11</v>
      </c>
      <c r="D23" s="1159">
        <f>+'BT7'!V24</f>
        <v>0</v>
      </c>
      <c r="E23" s="1160"/>
      <c r="F23" s="1161"/>
      <c r="G23" s="1170">
        <f>+'BT7'!X24</f>
        <v>0</v>
      </c>
      <c r="H23" s="1160"/>
      <c r="I23" s="1160"/>
      <c r="J23" s="1160"/>
      <c r="K23" s="1160"/>
      <c r="L23" s="1160"/>
      <c r="M23" s="1160"/>
      <c r="N23" s="1160"/>
      <c r="O23" s="1160"/>
      <c r="P23" s="1160"/>
      <c r="Q23" s="1161"/>
      <c r="R23" s="968">
        <f>+'BT7'!AE24</f>
        <v>0</v>
      </c>
      <c r="S23" s="975"/>
      <c r="T23" s="975"/>
      <c r="U23" s="1162">
        <f>+'BT7'!AG24</f>
        <v>0</v>
      </c>
      <c r="V23" s="1163"/>
      <c r="W23" s="1164">
        <f>IFERROR(VLOOKUP(AP23&amp;AQ23,'$ LEGO'!A:E,5,0),0)</f>
        <v>0</v>
      </c>
      <c r="X23" s="1165"/>
      <c r="Y23" s="1166"/>
      <c r="Z23" s="1167"/>
      <c r="AA23" s="1168"/>
      <c r="AB23" s="1169"/>
      <c r="AC23" s="967" t="str">
        <f>IFERROR(VLOOKUP((D23),'$ LEGO'!A:D,4,0),"")</f>
        <v/>
      </c>
      <c r="AD23" s="968"/>
      <c r="AE23" s="1171">
        <f>IFERROR(+'BT7'!AK26*VLOOKUP(AP23,'$ LEGO'!$F$199:$G$1227,2,0),'BT7'!AK26)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+'BT7'!AS34</f>
        <v>0</v>
      </c>
      <c r="AX23" s="176">
        <f>+'BT7'!AM26</f>
        <v>0</v>
      </c>
      <c r="AY23" s="1" t="s">
        <v>1217</v>
      </c>
      <c r="AZ23" s="46" t="s">
        <v>2501</v>
      </c>
      <c r="BA23" s="46">
        <f t="shared" si="2"/>
        <v>0</v>
      </c>
      <c r="BB23" s="47"/>
      <c r="BC23" s="120">
        <f t="shared" si="3"/>
        <v>0</v>
      </c>
    </row>
    <row r="24" spans="2:78" ht="15.75" thickBot="1">
      <c r="B24" s="66">
        <f t="shared" si="4"/>
        <v>0</v>
      </c>
      <c r="C24" s="214">
        <v>12</v>
      </c>
      <c r="D24" s="1159">
        <f>+'BT7'!V25</f>
        <v>0</v>
      </c>
      <c r="E24" s="1160"/>
      <c r="F24" s="1161"/>
      <c r="G24" s="1170">
        <f>+'BT7'!X25</f>
        <v>0</v>
      </c>
      <c r="H24" s="1160"/>
      <c r="I24" s="1160"/>
      <c r="J24" s="1160"/>
      <c r="K24" s="1160"/>
      <c r="L24" s="1160"/>
      <c r="M24" s="1160"/>
      <c r="N24" s="1160"/>
      <c r="O24" s="1160"/>
      <c r="P24" s="1160"/>
      <c r="Q24" s="1161"/>
      <c r="R24" s="968">
        <f>+'BT7'!AE25</f>
        <v>0</v>
      </c>
      <c r="S24" s="975"/>
      <c r="T24" s="975"/>
      <c r="U24" s="1162">
        <f>+'BT7'!AG25</f>
        <v>0</v>
      </c>
      <c r="V24" s="1163"/>
      <c r="W24" s="1164">
        <f>IFERROR(VLOOKUP(AP24&amp;AQ24,'$ LEGO'!A:E,5,0),0)</f>
        <v>0</v>
      </c>
      <c r="X24" s="1165"/>
      <c r="Y24" s="1166"/>
      <c r="Z24" s="1167"/>
      <c r="AA24" s="1168"/>
      <c r="AB24" s="1169"/>
      <c r="AC24" s="967" t="str">
        <f>IFERROR(VLOOKUP((D24),'$ LEGO'!A:D,4,0),"")</f>
        <v/>
      </c>
      <c r="AD24" s="968"/>
      <c r="AE24" s="1171">
        <f>IFERROR(+'BT7'!AK27*VLOOKUP(AP24,'$ LEGO'!$F$199:$G$1227,2,0),'BT7'!AK27)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+'BT7'!AS35</f>
        <v>0</v>
      </c>
      <c r="AX24" s="176">
        <f>+'BT7'!AM27</f>
        <v>0</v>
      </c>
      <c r="AY24" s="1" t="s">
        <v>1217</v>
      </c>
      <c r="AZ24" s="46" t="s">
        <v>2501</v>
      </c>
      <c r="BA24" s="46">
        <f t="shared" si="2"/>
        <v>0</v>
      </c>
      <c r="BB24" s="47"/>
      <c r="BC24" s="120">
        <f t="shared" si="3"/>
        <v>0</v>
      </c>
    </row>
    <row r="25" spans="2:78" ht="15.75" thickBot="1">
      <c r="B25" s="66">
        <f t="shared" si="4"/>
        <v>0</v>
      </c>
      <c r="C25" s="214">
        <v>13</v>
      </c>
      <c r="D25" s="1159">
        <f>+'BT7'!V26</f>
        <v>0</v>
      </c>
      <c r="E25" s="1160"/>
      <c r="F25" s="1161"/>
      <c r="G25" s="1170">
        <f>+'BT7'!X26</f>
        <v>0</v>
      </c>
      <c r="H25" s="1160"/>
      <c r="I25" s="1160"/>
      <c r="J25" s="1160"/>
      <c r="K25" s="1160"/>
      <c r="L25" s="1160"/>
      <c r="M25" s="1160"/>
      <c r="N25" s="1160"/>
      <c r="O25" s="1160"/>
      <c r="P25" s="1160"/>
      <c r="Q25" s="1161"/>
      <c r="R25" s="968">
        <f>+'BT7'!AE26</f>
        <v>0</v>
      </c>
      <c r="S25" s="975"/>
      <c r="T25" s="975"/>
      <c r="U25" s="1162">
        <f>+'BT7'!AG26</f>
        <v>0</v>
      </c>
      <c r="V25" s="1163"/>
      <c r="W25" s="1164">
        <f>IFERROR(VLOOKUP(AP25&amp;AQ25,'$ LEGO'!A:E,5,0),0)</f>
        <v>0</v>
      </c>
      <c r="X25" s="1165"/>
      <c r="Y25" s="1166"/>
      <c r="Z25" s="1167"/>
      <c r="AA25" s="1168"/>
      <c r="AB25" s="1169"/>
      <c r="AC25" s="967" t="str">
        <f>IFERROR(VLOOKUP((D25),'$ LEGO'!A:D,4,0),"")</f>
        <v/>
      </c>
      <c r="AD25" s="968"/>
      <c r="AE25" s="1171">
        <f>IFERROR(+'BT7'!AK28*VLOOKUP(AP25,'$ LEGO'!$F$199:$G$1227,2,0),'BT7'!AK28)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+'BT7'!AS36</f>
        <v>0</v>
      </c>
      <c r="AX25" s="176">
        <f>+'BT7'!AM28</f>
        <v>0</v>
      </c>
      <c r="AY25" s="1" t="s">
        <v>1217</v>
      </c>
      <c r="AZ25" s="46" t="s">
        <v>2501</v>
      </c>
      <c r="BA25" s="46">
        <f t="shared" si="2"/>
        <v>0</v>
      </c>
      <c r="BB25" s="47"/>
      <c r="BC25" s="120">
        <f t="shared" si="3"/>
        <v>1000</v>
      </c>
    </row>
    <row r="26" spans="2:78" ht="15.75" thickBot="1">
      <c r="B26" s="66">
        <f t="shared" si="4"/>
        <v>0</v>
      </c>
      <c r="C26" s="214">
        <v>14</v>
      </c>
      <c r="D26" s="1159">
        <f>+'BT7'!V27</f>
        <v>0</v>
      </c>
      <c r="E26" s="1160"/>
      <c r="F26" s="1161"/>
      <c r="G26" s="1170">
        <f>+'BT7'!X27</f>
        <v>0</v>
      </c>
      <c r="H26" s="1160"/>
      <c r="I26" s="1160"/>
      <c r="J26" s="1160"/>
      <c r="K26" s="1160"/>
      <c r="L26" s="1160"/>
      <c r="M26" s="1160"/>
      <c r="N26" s="1160"/>
      <c r="O26" s="1160"/>
      <c r="P26" s="1160"/>
      <c r="Q26" s="1161"/>
      <c r="R26" s="968">
        <f>+'BT7'!AE27</f>
        <v>0</v>
      </c>
      <c r="S26" s="975"/>
      <c r="T26" s="975"/>
      <c r="U26" s="1162">
        <f>+'BT7'!AG27</f>
        <v>0</v>
      </c>
      <c r="V26" s="1163"/>
      <c r="W26" s="1164">
        <f>IFERROR(VLOOKUP(AP26&amp;AQ26,'$ LEGO'!A:E,5,0),0)</f>
        <v>0</v>
      </c>
      <c r="X26" s="1165"/>
      <c r="Y26" s="1166"/>
      <c r="Z26" s="1167"/>
      <c r="AA26" s="1168"/>
      <c r="AB26" s="1169"/>
      <c r="AC26" s="967" t="str">
        <f>IFERROR(VLOOKUP((D26),'$ LEGO'!A:D,4,0),"")</f>
        <v/>
      </c>
      <c r="AD26" s="968"/>
      <c r="AE26" s="1171">
        <f>IFERROR(+'BT7'!AK29*VLOOKUP(AP26,'$ LEGO'!$F$199:$G$1227,2,0),'BT7'!AK29)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+'BT7'!AS37</f>
        <v>0</v>
      </c>
      <c r="AX26" s="176">
        <f>+'BT7'!AM29</f>
        <v>0</v>
      </c>
      <c r="AY26" s="1" t="s">
        <v>1217</v>
      </c>
      <c r="AZ26" s="46" t="s">
        <v>2501</v>
      </c>
      <c r="BA26" s="46">
        <f t="shared" si="2"/>
        <v>0</v>
      </c>
      <c r="BB26" s="47"/>
      <c r="BC26" s="120">
        <f t="shared" si="3"/>
        <v>0</v>
      </c>
    </row>
    <row r="27" spans="2:78" ht="15.75" thickBot="1">
      <c r="B27" s="66">
        <f t="shared" si="4"/>
        <v>0</v>
      </c>
      <c r="C27" s="214">
        <v>15</v>
      </c>
      <c r="D27" s="1159">
        <f>+'BT7'!V28</f>
        <v>0</v>
      </c>
      <c r="E27" s="1160"/>
      <c r="F27" s="1161"/>
      <c r="G27" s="1170">
        <f>+'BT7'!X28</f>
        <v>0</v>
      </c>
      <c r="H27" s="1160"/>
      <c r="I27" s="1160"/>
      <c r="J27" s="1160"/>
      <c r="K27" s="1160"/>
      <c r="L27" s="1160"/>
      <c r="M27" s="1160"/>
      <c r="N27" s="1160"/>
      <c r="O27" s="1160"/>
      <c r="P27" s="1160"/>
      <c r="Q27" s="1161"/>
      <c r="R27" s="968">
        <f>+'BT7'!AE28</f>
        <v>0</v>
      </c>
      <c r="S27" s="975"/>
      <c r="T27" s="975"/>
      <c r="U27" s="1162">
        <f>+'BT7'!AG28</f>
        <v>0</v>
      </c>
      <c r="V27" s="1163"/>
      <c r="W27" s="1164">
        <f>IFERROR(VLOOKUP(AP27&amp;AQ27,'$ LEGO'!A:E,5,0),0)</f>
        <v>0</v>
      </c>
      <c r="X27" s="1165"/>
      <c r="Y27" s="1166"/>
      <c r="Z27" s="1167"/>
      <c r="AA27" s="1168"/>
      <c r="AB27" s="1169"/>
      <c r="AC27" s="967" t="str">
        <f>IFERROR(VLOOKUP((D27),'$ LEGO'!A:D,4,0),"")</f>
        <v/>
      </c>
      <c r="AD27" s="968"/>
      <c r="AE27" s="1171">
        <f>IFERROR(+'BT7'!AK30*VLOOKUP(AP27,'$ LEGO'!$F$199:$G$1227,2,0),'BT7'!AK30)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+'BT7'!AS38</f>
        <v>0</v>
      </c>
      <c r="AX27" s="176">
        <f>+'BT7'!AM30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+'BT7'!V29</f>
        <v>0</v>
      </c>
      <c r="E28" s="1160"/>
      <c r="F28" s="1161"/>
      <c r="G28" s="1170">
        <f>+'BT7'!X29</f>
        <v>0</v>
      </c>
      <c r="H28" s="1160"/>
      <c r="I28" s="1160"/>
      <c r="J28" s="1160"/>
      <c r="K28" s="1160"/>
      <c r="L28" s="1160"/>
      <c r="M28" s="1160"/>
      <c r="N28" s="1160"/>
      <c r="O28" s="1160"/>
      <c r="P28" s="1160"/>
      <c r="Q28" s="1161"/>
      <c r="R28" s="968">
        <f>+'BT7'!AE29</f>
        <v>0</v>
      </c>
      <c r="S28" s="975"/>
      <c r="T28" s="975"/>
      <c r="U28" s="1162">
        <f>+'BT7'!AG29</f>
        <v>0</v>
      </c>
      <c r="V28" s="1163"/>
      <c r="W28" s="1164">
        <f>IFERROR(VLOOKUP(AP28&amp;AQ28,'$ LEGO'!A:E,5,0),0)</f>
        <v>0</v>
      </c>
      <c r="X28" s="1165"/>
      <c r="Y28" s="1166"/>
      <c r="Z28" s="1167"/>
      <c r="AA28" s="1168"/>
      <c r="AB28" s="1169"/>
      <c r="AC28" s="967" t="str">
        <f>IFERROR(VLOOKUP((D28),'$ LEGO'!A:D,4,0),"")</f>
        <v/>
      </c>
      <c r="AD28" s="968"/>
      <c r="AE28" s="1171">
        <f>IFERROR(+'BT7'!AK31*VLOOKUP(AP28,'$ LEGO'!$F$199:$G$1227,2,0),'BT7'!AK31)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+'BT7'!AS39</f>
        <v>0</v>
      </c>
      <c r="AX28" s="176">
        <f>+'BT7'!AM31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+'BT7'!V30</f>
        <v>0</v>
      </c>
      <c r="E29" s="1160"/>
      <c r="F29" s="1161"/>
      <c r="G29" s="1170">
        <f>+'BT7'!X30</f>
        <v>0</v>
      </c>
      <c r="H29" s="1160"/>
      <c r="I29" s="1160"/>
      <c r="J29" s="1160"/>
      <c r="K29" s="1160"/>
      <c r="L29" s="1160"/>
      <c r="M29" s="1160"/>
      <c r="N29" s="1160"/>
      <c r="O29" s="1160"/>
      <c r="P29" s="1160"/>
      <c r="Q29" s="1161"/>
      <c r="R29" s="968">
        <f>+'BT7'!AE30</f>
        <v>0</v>
      </c>
      <c r="S29" s="975"/>
      <c r="T29" s="975"/>
      <c r="U29" s="1162">
        <f>+'BT7'!AG30</f>
        <v>0</v>
      </c>
      <c r="V29" s="1163"/>
      <c r="W29" s="1164">
        <f>IFERROR(VLOOKUP(AP29&amp;AQ29,'$ LEGO'!A:E,5,0),0)</f>
        <v>0</v>
      </c>
      <c r="X29" s="1165"/>
      <c r="Y29" s="1166"/>
      <c r="Z29" s="1167"/>
      <c r="AA29" s="1168"/>
      <c r="AB29" s="1169"/>
      <c r="AC29" s="967" t="str">
        <f>IFERROR(VLOOKUP((D29),'$ LEGO'!A:D,4,0),"")</f>
        <v/>
      </c>
      <c r="AD29" s="968"/>
      <c r="AE29" s="1171">
        <f>IFERROR(+'BT7'!AK32*VLOOKUP(AP29,'$ LEGO'!$F$199:$G$1227,2,0),'BT7'!AK32)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+'BT7'!AS40</f>
        <v>0</v>
      </c>
      <c r="AX29" s="176">
        <f>+'BT7'!AM32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+'BT7'!V31</f>
        <v>0</v>
      </c>
      <c r="E30" s="1160"/>
      <c r="F30" s="1161"/>
      <c r="G30" s="1170">
        <f>+'BT7'!X31</f>
        <v>0</v>
      </c>
      <c r="H30" s="1160"/>
      <c r="I30" s="1160"/>
      <c r="J30" s="1160"/>
      <c r="K30" s="1160"/>
      <c r="L30" s="1160"/>
      <c r="M30" s="1160"/>
      <c r="N30" s="1160"/>
      <c r="O30" s="1160"/>
      <c r="P30" s="1160"/>
      <c r="Q30" s="1161"/>
      <c r="R30" s="968">
        <f>+'BT7'!AE31</f>
        <v>0</v>
      </c>
      <c r="S30" s="975"/>
      <c r="T30" s="975"/>
      <c r="U30" s="1162">
        <f>+'BT7'!AG31</f>
        <v>0</v>
      </c>
      <c r="V30" s="1163"/>
      <c r="W30" s="1164">
        <f>IFERROR(VLOOKUP(AP30&amp;AQ30,'$ LEGO'!A:E,5,0),0)</f>
        <v>0</v>
      </c>
      <c r="X30" s="1165"/>
      <c r="Y30" s="1166"/>
      <c r="Z30" s="1167"/>
      <c r="AA30" s="1168"/>
      <c r="AB30" s="1169"/>
      <c r="AC30" s="967" t="str">
        <f>IFERROR(VLOOKUP((D30),'$ LEGO'!A:D,4,0),"")</f>
        <v/>
      </c>
      <c r="AD30" s="968"/>
      <c r="AE30" s="1171">
        <f>IFERROR(+'BT7'!AK33*VLOOKUP(AP30,'$ LEGO'!$F$199:$G$1227,2,0),'BT7'!AK33)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+'BT7'!AS41</f>
        <v>0</v>
      </c>
      <c r="AX30" s="176">
        <f>+'BT7'!AM33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+'BT7'!V32</f>
        <v>0</v>
      </c>
      <c r="E31" s="1160"/>
      <c r="F31" s="1161"/>
      <c r="G31" s="1170">
        <f>+'BT7'!X32</f>
        <v>0</v>
      </c>
      <c r="H31" s="1160"/>
      <c r="I31" s="1160"/>
      <c r="J31" s="1160"/>
      <c r="K31" s="1160"/>
      <c r="L31" s="1160"/>
      <c r="M31" s="1160"/>
      <c r="N31" s="1160"/>
      <c r="O31" s="1160"/>
      <c r="P31" s="1160"/>
      <c r="Q31" s="1161"/>
      <c r="R31" s="968">
        <f>+'BT7'!AE32</f>
        <v>0</v>
      </c>
      <c r="S31" s="975"/>
      <c r="T31" s="975"/>
      <c r="U31" s="1162">
        <f>+'BT7'!AG32</f>
        <v>0</v>
      </c>
      <c r="V31" s="1163"/>
      <c r="W31" s="1164">
        <f>IFERROR(VLOOKUP(AP31&amp;AQ31,'$ LEGO'!A:E,5,0),0)</f>
        <v>0</v>
      </c>
      <c r="X31" s="1165"/>
      <c r="Y31" s="1166"/>
      <c r="Z31" s="1167"/>
      <c r="AA31" s="1168"/>
      <c r="AB31" s="1169"/>
      <c r="AC31" s="967" t="str">
        <f>IFERROR(VLOOKUP((D31),'$ LEGO'!A:D,4,0),"")</f>
        <v/>
      </c>
      <c r="AD31" s="968"/>
      <c r="AE31" s="1171">
        <f>IFERROR(+'BT7'!AK34*VLOOKUP(AP31,'$ LEGO'!$F$199:$G$1227,2,0),'BT7'!AK34)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+'BT7'!AS42</f>
        <v>0</v>
      </c>
      <c r="AX31" s="176">
        <f>+'BT7'!AM34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+'BT7'!V33</f>
        <v>0</v>
      </c>
      <c r="E32" s="1160"/>
      <c r="F32" s="1161"/>
      <c r="G32" s="1170">
        <f>+'BT7'!X33</f>
        <v>0</v>
      </c>
      <c r="H32" s="1160"/>
      <c r="I32" s="1160"/>
      <c r="J32" s="1160"/>
      <c r="K32" s="1160"/>
      <c r="L32" s="1160"/>
      <c r="M32" s="1160"/>
      <c r="N32" s="1160"/>
      <c r="O32" s="1160"/>
      <c r="P32" s="1160"/>
      <c r="Q32" s="1161"/>
      <c r="R32" s="968">
        <f>+'BT7'!AE33</f>
        <v>0</v>
      </c>
      <c r="S32" s="975"/>
      <c r="T32" s="975"/>
      <c r="U32" s="1162">
        <f>+'BT7'!AG33</f>
        <v>0</v>
      </c>
      <c r="V32" s="1163"/>
      <c r="W32" s="1164">
        <f>IFERROR(VLOOKUP(AP32&amp;AQ32,'$ LEGO'!A:E,5,0),0)</f>
        <v>0</v>
      </c>
      <c r="X32" s="1165"/>
      <c r="Y32" s="1166"/>
      <c r="Z32" s="1167"/>
      <c r="AA32" s="1168"/>
      <c r="AB32" s="1169"/>
      <c r="AC32" s="967" t="str">
        <f>IFERROR(VLOOKUP((D32),'$ LEGO'!A:D,4,0),"")</f>
        <v/>
      </c>
      <c r="AD32" s="968"/>
      <c r="AE32" s="1171">
        <f>IFERROR(+'BT7'!AK35*VLOOKUP(AP32,'$ LEGO'!$F$199:$G$1227,2,0),'BT7'!AK35)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+'BT7'!AS43</f>
        <v>0</v>
      </c>
      <c r="AX32" s="176">
        <f>+'BT7'!AM35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FC'!$BQ$2:$BQ$41='FC7'!$F$3)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+'FT7'!X79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+'FT7'!X85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+'BT7'!AD1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930" priority="2" operator="greaterThan">
      <formula>0</formula>
    </cfRule>
  </conditionalFormatting>
  <conditionalFormatting sqref="M96">
    <cfRule type="cellIs" dxfId="929" priority="4" operator="greaterThan">
      <formula>-0.011</formula>
    </cfRule>
    <cfRule type="cellIs" dxfId="928" priority="5" operator="between">
      <formula>-0.0299</formula>
      <formula>-0.001</formula>
    </cfRule>
    <cfRule type="cellIs" dxfId="927" priority="6" operator="lessThan">
      <formula>-0.03</formula>
    </cfRule>
  </conditionalFormatting>
  <conditionalFormatting sqref="R13:T32">
    <cfRule type="containsText" dxfId="926" priority="1" operator="containsText" text="SUBLIMADO">
      <formula>NOT(ISERROR(SEARCH("SUBLIMADO",R13)))</formula>
    </cfRule>
  </conditionalFormatting>
  <conditionalFormatting sqref="R33:T40">
    <cfRule type="containsText" dxfId="925" priority="7" operator="containsText" text="ESTAMPADO">
      <formula>NOT(ISERROR(SEARCH("ESTAMPADO",R33)))</formula>
    </cfRule>
    <cfRule type="containsText" dxfId="924" priority="8" operator="containsText" text="SUBLIMADO">
      <formula>NOT(ISERROR(SEARCH("SUBLIMADO",R33)))</formula>
    </cfRule>
  </conditionalFormatting>
  <conditionalFormatting sqref="AJ94">
    <cfRule type="cellIs" dxfId="92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665BC83-2285-4B35-BB3D-4644EEFA6D48}">
          <x14:formula1>
            <xm:f>'LD FC'!$CG$2:$CG$34</xm:f>
          </x14:formula1>
          <xm:sqref>R86:W87</xm:sqref>
        </x14:dataValidation>
        <x14:dataValidation type="list" allowBlank="1" showInputMessage="1" showErrorMessage="1" xr:uid="{FBCCB52D-7BA8-4018-A79D-F03A5A5022D5}">
          <x14:formula1>
            <xm:f>'LD FC'!$CE$2:$CE$12</xm:f>
          </x14:formula1>
          <xm:sqref>M6:R6</xm:sqref>
        </x14:dataValidation>
        <x14:dataValidation type="list" allowBlank="1" showInputMessage="1" showErrorMessage="1" xr:uid="{BD3E0B7B-9C9F-438A-B4F8-FF0F70EB50DC}">
          <x14:formula1>
            <xm:f>'LD FC'!$AU$2:$AU$4</xm:f>
          </x14:formula1>
          <xm:sqref>P10:R10</xm:sqref>
        </x14:dataValidation>
        <x14:dataValidation type="list" allowBlank="1" showInputMessage="1" showErrorMessage="1" xr:uid="{F0AF2C57-9371-4A66-BA0F-C2F43548276B}">
          <x14:formula1>
            <xm:f>'LD FC'!$BN$9:$BN$10</xm:f>
          </x14:formula1>
          <xm:sqref>G47:V47</xm:sqref>
        </x14:dataValidation>
        <x14:dataValidation type="list" allowBlank="1" showInputMessage="1" showErrorMessage="1" xr:uid="{977C37A1-2B4E-4BB5-B0D5-DF0434D86E53}">
          <x14:formula1>
            <xm:f>'LD FC'!$BV$2:$BV$5</xm:f>
          </x14:formula1>
          <xm:sqref>G41:L42</xm:sqref>
        </x14:dataValidation>
        <x14:dataValidation type="list" allowBlank="1" showInputMessage="1" showErrorMessage="1" xr:uid="{4B4B1198-0925-4299-BD65-9CC496C5622E}">
          <x14:formula1>
            <xm:f>'LD FC'!$BZ$2:$BZ$4</xm:f>
          </x14:formula1>
          <xm:sqref>G48:P48</xm:sqref>
        </x14:dataValidation>
        <x14:dataValidation type="list" allowBlank="1" showInputMessage="1" showErrorMessage="1" xr:uid="{1FAD9DA9-2FEE-4812-9323-527C270DE30F}">
          <x14:formula1>
            <xm:f>'LD FC'!$AE$2:$AE$6</xm:f>
          </x14:formula1>
          <xm:sqref>R102:S106 R123:S127 R109:S113 R116:S120 R130:S134 R137:S141 R151:S155 R144:S148</xm:sqref>
        </x14:dataValidation>
        <x14:dataValidation type="list" allowBlank="1" showInputMessage="1" showErrorMessage="1" xr:uid="{39B0D4E2-82B2-4A97-8BBD-47EA891E7F5C}">
          <x14:formula1>
            <xm:f>'LD FC'!$AC$2:$AC$4</xm:f>
          </x14:formula1>
          <xm:sqref>R72:W73</xm:sqref>
        </x14:dataValidation>
        <x14:dataValidation type="list" allowBlank="1" showInputMessage="1" showErrorMessage="1" xr:uid="{7F69BBA8-1919-4DCB-8365-AD96498F5B0B}">
          <x14:formula1>
            <xm:f>'LD FC'!$AA$2:$AA$8</xm:f>
          </x14:formula1>
          <xm:sqref>F6:H6 R71:W71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6B2C-82BA-4631-8C8B-BB51D44E82A1}">
  <sheetPr codeName="Hoja8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+'BT7'!D3&amp;" "&amp;'BT7'!H3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F3E78-FD46-4DA1-9E57-CD73C3A912F2}">
  <sheetPr codeName="Hoja20">
    <tabColor theme="6" tint="0.39997558519241921"/>
    <pageSetUpPr fitToPage="1"/>
  </sheetPr>
  <dimension ref="A1:DC62"/>
  <sheetViews>
    <sheetView showGridLines="0" topLeftCell="A40"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22" priority="6" operator="containsText" text="SUBLIMADO">
      <formula>NOT(ISERROR(SEARCH("SUBLIMADO",K24)))</formula>
    </cfRule>
  </conditionalFormatting>
  <conditionalFormatting sqref="AE24:AF31">
    <cfRule type="containsText" dxfId="921" priority="5" operator="containsText" text="SUBLIMADO">
      <formula>NOT(ISERROR(SEARCH("SUBLIMADO",AE24)))</formula>
    </cfRule>
  </conditionalFormatting>
  <conditionalFormatting sqref="K32:L32">
    <cfRule type="containsText" dxfId="920" priority="4" operator="containsText" text="SUBLIMADO">
      <formula>NOT(ISERROR(SEARCH("SUBLIMADO",K32)))</formula>
    </cfRule>
  </conditionalFormatting>
  <conditionalFormatting sqref="AE32:AF32">
    <cfRule type="containsText" dxfId="919" priority="3" operator="containsText" text="SUBLIMADO">
      <formula>NOT(ISERROR(SEARCH("SUBLIMADO",AE32)))</formula>
    </cfRule>
  </conditionalFormatting>
  <conditionalFormatting sqref="K33:L33">
    <cfRule type="containsText" dxfId="918" priority="2" operator="containsText" text="SUBLIMADO">
      <formula>NOT(ISERROR(SEARCH("SUBLIMADO",K33)))</formula>
    </cfRule>
  </conditionalFormatting>
  <conditionalFormatting sqref="AE33:AF33">
    <cfRule type="containsText" dxfId="91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4F12ABC-5D8B-4287-901A-6139B81ED3D1}"/>
    <dataValidation allowBlank="1" showInputMessage="1" showErrorMessage="1" promptTitle="Diligenciar" prompt="Escriba los números separados por coma (por ejemplo: 1,2,3...) según los que necesite." sqref="AS24:AS43" xr:uid="{C32CE2CC-5A86-4D0C-A717-B5F693AB9A5B}"/>
    <dataValidation type="list" allowBlank="1" showInputMessage="1" showErrorMessage="1" sqref="AQ5:AU5 BB5:BF5 BM5:BQ5 BX5:CB5 CI5:CM5 CT5:CX5" xr:uid="{C244A93A-BA1F-4993-9DF6-1A55D20947AC}">
      <formula1>INDIRECT($AW$6)</formula1>
    </dataValidation>
    <dataValidation type="list" allowBlank="1" showInputMessage="1" showErrorMessage="1" sqref="AQ4:AU4 BM4:BQ4 BB4:BF4 BX4:CB4 CI4:CM4 CT4:CX4" xr:uid="{AE600053-1D81-462B-B624-892B2FF340AA}">
      <formula1>INDIRECT(#REF!)</formula1>
    </dataValidation>
    <dataValidation type="list" allowBlank="1" showInputMessage="1" showErrorMessage="1" sqref="AQ9:AU9 BB9:BF9 BM9:BQ9 BX9:CB9 CI9:CM9 CT9:CX9" xr:uid="{8187FF95-CF64-4F80-9846-F6A8315E2239}">
      <formula1>INDIRECT($AW$8)</formula1>
    </dataValidation>
    <dataValidation type="list" allowBlank="1" showInputMessage="1" showErrorMessage="1" sqref="AQ8:AU8 BB8:BF8 BM8:BQ8 BX8:CB8 CI8:CM8 CT8:CX8" xr:uid="{43C3BFD5-D934-4181-8086-853FEF00BBA4}">
      <formula1>INDIRECT($AW$7)</formula1>
    </dataValidation>
    <dataValidation type="list" allowBlank="1" showInputMessage="1" showErrorMessage="1" sqref="AQ7:AU7 BB7:BF7 BM7:BQ7 BX7:CB7 CI7:CM7 CT7:CX7" xr:uid="{C3C0E156-E403-4F8E-9955-4891AB0B55A4}">
      <formula1>INDIRECT($AW$4)</formula1>
    </dataValidation>
    <dataValidation type="list" allowBlank="1" showInputMessage="1" showErrorMessage="1" sqref="AQ1:AU1 AQ6:AU6 BB1:BF1 BM1:BQ1 BB6:BF6 BM6:BQ6 BX1:CB1 BX6:CB6 CI1:CM1 CI6:CM6 CT1:CX1 CT6:CX6" xr:uid="{BA91A972-DF91-451E-9ACF-2289C3ED5074}">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573FF682-26AF-4EDD-BAD2-69BD39F30EC3}">
          <x14:formula1>
            <xm:f>'LD FC'!$DN$2:$DN$29</xm:f>
          </x14:formula1>
          <xm:sqref>H3</xm:sqref>
        </x14:dataValidation>
        <x14:dataValidation type="list" allowBlank="1" showInputMessage="1" showErrorMessage="1" xr:uid="{9374A965-31B1-4BEC-B86E-92EED3ECDB67}">
          <x14:formula1>
            <xm:f>'LD FC'!$AQ$2:$AQ$6</xm:f>
          </x14:formula1>
          <xm:sqref>AV9:AZ9 BG9:BK9 BR9:BV9 CC9:CG9 CN9:CR9 CY9:DC9</xm:sqref>
        </x14:dataValidation>
        <x14:dataValidation type="list" allowBlank="1" showInputMessage="1" showErrorMessage="1" xr:uid="{EA6A1770-3A13-4390-B81B-79CBC38676A9}">
          <x14:formula1>
            <xm:f>'LD FC'!$AO$2:$AO$7</xm:f>
          </x14:formula1>
          <xm:sqref>AV8:AZ8 BG8:BK8 BR8:BV8 CC8:CG8 CN8:CR8 CY8:DC8</xm:sqref>
        </x14:dataValidation>
        <x14:dataValidation type="list" allowBlank="1" showInputMessage="1" showErrorMessage="1" xr:uid="{4EA39217-F4C3-4A30-A47F-05F6036BB3BB}">
          <x14:formula1>
            <xm:f>'LD FC'!$AG$2:$AG$19</xm:f>
          </x14:formula1>
          <xm:sqref>AV7:AZ7 BG7:BK7 BR7:BV7 CC7:CG7 CN7:CR7 CY7:DC7</xm:sqref>
        </x14:dataValidation>
        <x14:dataValidation type="list" allowBlank="1" showInputMessage="1" showErrorMessage="1" xr:uid="{908C562A-761D-42CC-97EA-BF7622AFABBD}">
          <x14:formula1>
            <xm:f>'LD FC'!$AM$2:$AM$8</xm:f>
          </x14:formula1>
          <xm:sqref>AV5:AZ5 BG5:BK5 BR5:BV5 CC5:CG5 CN5:CR5 CY5:DC5</xm:sqref>
        </x14:dataValidation>
        <x14:dataValidation type="list" allowBlank="1" showInputMessage="1" showErrorMessage="1" xr:uid="{88ED5AF7-FCA0-4FB5-852E-B3675393D4D2}">
          <x14:formula1>
            <xm:f>'LD FC'!$AK$2:$AK$10</xm:f>
          </x14:formula1>
          <xm:sqref>AV4:AZ4 BG4:BK4 BR4:BV4 CC4:CG4 CN4:CR4 CY4:DC4</xm:sqref>
        </x14:dataValidation>
        <x14:dataValidation type="list" allowBlank="1" showInputMessage="1" showErrorMessage="1" xr:uid="{0D65820B-A063-4237-9D50-4A91DC4BAC60}">
          <x14:formula1>
            <xm:f>'LD FC'!$AI$2:$AI$10</xm:f>
          </x14:formula1>
          <xm:sqref>AV3:AZ3 BG3:BK3 BR3:BV3 CC3:CG3 CN3:CR3 CY3:DC3</xm:sqref>
        </x14:dataValidation>
        <x14:dataValidation type="list" allowBlank="1" showInputMessage="1" showErrorMessage="1" xr:uid="{F26054CD-D25A-4244-AEC6-4BF7B91E5252}">
          <x14:formula1>
            <xm:f>'LD FC'!$AG$2:$AG$20</xm:f>
          </x14:formula1>
          <xm:sqref>AV2:AZ2 BG2:BK2 BR2:BV2 CC2:CG2 CN2:CR2 CY2:DC2</xm:sqref>
        </x14:dataValidation>
        <x14:dataValidation type="list" allowBlank="1" showInputMessage="1" showErrorMessage="1" xr:uid="{DF774C32-54E0-4406-84AE-0FBB1174D148}">
          <x14:formula1>
            <xm:f>'LD FC'!$AC$2:$AC$4</xm:f>
          </x14:formula1>
          <xm:sqref>K24:L33 AE24:AF33</xm:sqref>
        </x14:dataValidation>
        <x14:dataValidation type="list" allowBlank="1" showInputMessage="1" showErrorMessage="1" xr:uid="{E124A5D7-AC49-4390-A089-69C99AFCED98}">
          <x14:formula1>
            <xm:f>'LD FC'!$W$2:$W$9</xm:f>
          </x14:formula1>
          <xm:sqref>N4:P4 S4:U4</xm:sqref>
        </x14:dataValidation>
        <x14:dataValidation type="list" allowBlank="1" showInputMessage="1" showErrorMessage="1" xr:uid="{26820AF3-C882-40F4-A867-19F08135BC5F}">
          <x14:formula1>
            <xm:f>'LD FC'!$AA$2:$AA$7</xm:f>
          </x14:formula1>
          <xm:sqref>AM7:AO7 AH7:AJ7 AC7:AE7</xm:sqref>
        </x14:dataValidation>
        <x14:dataValidation type="list" allowBlank="1" showInputMessage="1" showErrorMessage="1" xr:uid="{BC3E9654-25CC-4D71-8117-8738DAFF044C}">
          <x14:formula1>
            <xm:f>'LD FC'!$A$2:$A$169</xm:f>
          </x14:formula1>
          <xm:sqref>AM4:AO4 AH4:AJ4 AC4:AE4</xm:sqref>
        </x14:dataValidation>
        <x14:dataValidation type="list" allowBlank="1" showInputMessage="1" showErrorMessage="1" xr:uid="{F88A8066-9630-4E68-84F9-F8504AF311E2}">
          <x14:formula1>
            <xm:f>'LD FC'!$Y$2:$Y$9</xm:f>
          </x14:formula1>
          <xm:sqref>M24:N33 AG24:AH33</xm:sqref>
        </x14:dataValidation>
        <x14:dataValidation type="list" allowBlank="1" showInputMessage="1" showErrorMessage="1" xr:uid="{F20EA31D-B96A-4CC7-91F3-9DA60C9B3E0F}">
          <x14:formula1>
            <xm:f>'LD FC'!$U$2:$U$10</xm:f>
          </x14:formula1>
          <xm:sqref>AM5:AO5 AH5:AJ5 AC5:AE5</xm:sqref>
        </x14:dataValidation>
        <x14:dataValidation type="list" allowBlank="1" showInputMessage="1" showErrorMessage="1" xr:uid="{60063C56-9E92-4EE8-806E-83DEC470B336}">
          <x14:formula1>
            <xm:f>'LD FC'!$C$2:$C$7</xm:f>
          </x14:formula1>
          <xm:sqref>D4:E4</xm:sqref>
        </x14:dataValidation>
        <x14:dataValidation type="list" allowBlank="1" showInputMessage="1" showErrorMessage="1" xr:uid="{8DA567B1-0B74-4726-9D2E-A4533CBBF419}">
          <x14:formula1>
            <xm:f>'LD FC'!$G$2:$G$24</xm:f>
          </x14:formula1>
          <xm:sqref>X2:Z2</xm:sqref>
        </x14:dataValidation>
        <x14:dataValidation type="list" allowBlank="1" showInputMessage="1" showErrorMessage="1" xr:uid="{69529F69-8059-4074-8728-E6F53D8A3BD1}">
          <x14:formula1>
            <xm:f>'LD FC'!$I$2:$I$15</xm:f>
          </x14:formula1>
          <xm:sqref>S2:U2</xm:sqref>
        </x14:dataValidation>
        <x14:dataValidation type="list" allowBlank="1" showInputMessage="1" showErrorMessage="1" xr:uid="{2B3F92FA-7706-4C16-8A0B-3DE531CAB9C0}">
          <x14:formula1>
            <xm:f>'LD FC'!$E$2:$E$48</xm:f>
          </x14:formula1>
          <xm:sqref>K2:N2</xm:sqref>
        </x14:dataValidation>
        <x14:dataValidation type="list" allowBlank="1" showInputMessage="1" showErrorMessage="1" xr:uid="{3A52EE42-BBF8-41D4-A584-0F2B637F682B}">
          <x14:formula1>
            <xm:f>'LD FC'!$K$2:$K$20</xm:f>
          </x14:formula1>
          <xm:sqref>AI1:AJ1</xm:sqref>
        </x14:dataValidation>
        <x14:dataValidation type="list" allowBlank="1" showInputMessage="1" showErrorMessage="1" xr:uid="{220D785F-B9AE-4E99-9EFE-8221DB3AA6EB}">
          <x14:formula1>
            <xm:f>'LD FC'!$S$2:$S$10</xm:f>
          </x14:formula1>
          <xm:sqref>S1:V1</xm:sqref>
        </x14:dataValidation>
        <x14:dataValidation type="list" allowBlank="1" showInputMessage="1" showErrorMessage="1" xr:uid="{5C099281-4FEF-4B00-9B07-F603291E9B3F}">
          <x14:formula1>
            <xm:f>'LD FC'!$Q$2:$Q$11</xm:f>
          </x14:formula1>
          <xm:sqref>W1:Z1</xm:sqref>
        </x14:dataValidation>
        <x14:dataValidation type="list" allowBlank="1" showInputMessage="1" showErrorMessage="1" xr:uid="{AA0EC86C-DFEA-4CBC-B0FC-42F0B06FFF2C}">
          <x14:formula1>
            <xm:f>'LD FC'!$O$2:$O$10</xm:f>
          </x14:formula1>
          <xm:sqref>L1</xm:sqref>
        </x14:dataValidation>
        <x14:dataValidation type="list" allowBlank="1" showInputMessage="1" showErrorMessage="1" xr:uid="{48F2EC4F-2192-4C10-A303-5BC552C46A99}">
          <x14:formula1>
            <xm:f>'LD FC'!$A$2:$A$500</xm:f>
          </x14:formula1>
          <xm:sqref>D3</xm:sqref>
        </x14:dataValidation>
        <x14:dataValidation type="list" allowBlank="1" showInputMessage="1" showErrorMessage="1" xr:uid="{ED511AE3-E955-47D1-AF8C-688C079D3DA8}">
          <x14:formula1>
            <xm:f>'LD FC'!$EE$2:$EE$3</xm:f>
          </x14:formula1>
          <xm:sqref>AV14:AZ14</xm:sqref>
        </x14:dataValidation>
        <x14:dataValidation type="list" allowBlank="1" showInputMessage="1" showErrorMessage="1" xr:uid="{2446DB46-FD1A-4B63-A185-0BD8F379062F}">
          <x14:formula1>
            <xm:f>'LD FC'!$EC$2:$EC$6</xm:f>
          </x14:formula1>
          <xm:sqref>AV12:AZ12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994C7-9287-4443-A87D-AAF8FD075335}">
  <sheetPr codeName="Hoja83">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+'BT8'!AN1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+'BT8'!D3&amp;" "&amp;'BT8'!H3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+'BT8'!AD2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+'BT8'!AC5</f>
        <v>0</v>
      </c>
      <c r="D5" s="308">
        <f>+'BT8'!AH5</f>
        <v>0</v>
      </c>
      <c r="E5" s="306">
        <f>+'BT8'!AM5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+'BT8'!AI1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+'BT8'!K2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+'BT8'!B24</f>
        <v>0</v>
      </c>
      <c r="D10" s="502">
        <f>+'BT8'!D24</f>
        <v>0</v>
      </c>
      <c r="E10" s="497" t="s">
        <v>3286</v>
      </c>
      <c r="F10" s="342">
        <f>IFERROR(VLOOKUP(Tabla18635[[#This Row],[COD INT TELA LEGO]],'$ LEGO'!A:E,5,0),0)</f>
        <v>6300</v>
      </c>
      <c r="G10" s="497"/>
      <c r="H10" s="498"/>
      <c r="I10" s="499">
        <f>IFERROR(VLOOKUP((C10),'$ LEGO'!A:D,4,0),0)</f>
        <v>0</v>
      </c>
      <c r="J10" s="500">
        <f>IF(OR(O10="DANNA ",O10="CAMILA "),'BT8'!Q24*1.07,IF(E10="Verona Cla",'BT8'!Q24*1.06,IF(E10="Verona Osc",'BT8'!Q24*1.08,IF(O10="KIOTO ",'BT8'!Q24*1.1,IF(OR(O10="ANDRES ",O10="GAVIOTA ",O10="COMANECCI ",O10="IGOR "),'BT8'!Q24*1.03,IF(LEFT(C10,3)="650",'BT8'!Q24*1.04,IF(LEFT(C10,3)="651",'BT8'!Q24*1.04,IF('BT8'!K24="NUEVO",'BT8'!Q24*1.04,'BT8'!Q24))))))))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+'BT8'!B25</f>
        <v>0</v>
      </c>
      <c r="D11" s="337">
        <f>+'BT8'!D25</f>
        <v>0</v>
      </c>
      <c r="E11" s="320"/>
      <c r="F11" s="321">
        <f>IFERROR(VLOOKUP(Tabla18635[[#This Row],[COD INT TELA LEGO]],'$ LEGO'!A:E,5,0),0)</f>
        <v>0</v>
      </c>
      <c r="G11" s="334"/>
      <c r="H11" s="322"/>
      <c r="I11" s="323">
        <f>IFERROR(VLOOKUP((C11),'$ LEGO'!A:D,4,0),0)</f>
        <v>0</v>
      </c>
      <c r="J11" s="324">
        <f>IF(OR(O11="DANNA ",O11="CAMILA "),'BT8'!Q25*1.07,IF(E11="Verona Cla",'BT8'!Q25*1.06,IF(E11="Verona Osc",'BT8'!Q25*1.08,IF(O11="KIOTO ",'BT8'!Q25*1.1,IF(OR(O11="ANDRES ",O11="GAVIOTA ",O11="COMANECCI ",O11="IGOR "),'BT8'!Q25*1.03,IF(LEFT(C11,3)="650",'BT8'!Q25*1.04,IF(LEFT(C11,3)="651",'BT8'!Q25*1.04,IF('BT8'!K25="NUEVO",'BT8'!Q25*1.04,'BT8'!Q25))))))))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+'BT8'!B26</f>
        <v>0</v>
      </c>
      <c r="D12" s="337">
        <f>+'BT8'!D26</f>
        <v>0</v>
      </c>
      <c r="E12" s="320"/>
      <c r="F12" s="321">
        <f>IFERROR(VLOOKUP(Tabla18635[[#This Row],[COD INT TELA LEGO]],'$ LEGO'!A:E,5,0),0)</f>
        <v>0</v>
      </c>
      <c r="G12" s="334"/>
      <c r="H12" s="322"/>
      <c r="I12" s="323">
        <f>IFERROR(VLOOKUP((C12),'$ LEGO'!A:D,4,0),0)</f>
        <v>0</v>
      </c>
      <c r="J12" s="324">
        <f>IF(OR(O12="DANNA ",O12="CAMILA "),'BT8'!Q26*1.07,IF(E12="Verona Cla",'BT8'!Q26*1.06,IF(E12="Verona Osc",'BT8'!Q26*1.08,IF(O12="KIOTO ",'BT8'!Q26*1.1,IF(OR(O12="ANDRES ",O12="GAVIOTA ",O12="COMANECCI ",O12="IGOR "),'BT8'!Q26*1.03,IF(LEFT(C12,3)="650",'BT8'!Q26*1.04,IF(LEFT(C12,3)="651",'BT8'!Q26*1.04,IF('BT8'!K26="NUEVO",'BT8'!Q26*1.04,'BT8'!Q26))))))))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+'BT8'!B27</f>
        <v>0</v>
      </c>
      <c r="D13" s="337">
        <f>+'BT8'!D27</f>
        <v>0</v>
      </c>
      <c r="E13" s="320"/>
      <c r="F13" s="321">
        <f>IFERROR(VLOOKUP(Tabla18635[[#This Row],[COD INT TELA LEGO]],'$ LEGO'!A:E,5,0),0)</f>
        <v>0</v>
      </c>
      <c r="G13" s="334"/>
      <c r="H13" s="322"/>
      <c r="I13" s="323">
        <f>IFERROR(VLOOKUP((C13),'$ LEGO'!A:D,4,0),0)</f>
        <v>0</v>
      </c>
      <c r="J13" s="324">
        <f>IF(OR(O13="DANNA ",O13="CAMILA "),'BT8'!Q27*1.07,IF(E13="Verona Cla",'BT8'!Q27*1.06,IF(E13="Verona Osc",'BT8'!Q27*1.08,IF(O13="KIOTO ",'BT8'!Q27*1.1,IF(OR(O13="ANDRES ",O13="GAVIOTA ",O13="COMANECCI ",O13="IGOR "),'BT8'!Q27*1.03,IF(LEFT(C13,3)="650",'BT8'!Q27*1.04,IF(LEFT(C13,3)="651",'BT8'!Q27*1.04,IF('BT8'!K27="NUEVO",'BT8'!Q27*1.04,'BT8'!Q27))))))))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+'BT8'!B28</f>
        <v>0</v>
      </c>
      <c r="D14" s="337">
        <f>+'BT8'!D28</f>
        <v>0</v>
      </c>
      <c r="E14" s="320"/>
      <c r="F14" s="321">
        <f>IFERROR(VLOOKUP(Tabla18635[[#This Row],[COD INT TELA LEGO]],'$ LEGO'!A:E,5,0),0)</f>
        <v>0</v>
      </c>
      <c r="G14" s="334"/>
      <c r="H14" s="322"/>
      <c r="I14" s="323">
        <f>IFERROR(VLOOKUP((C14),'$ LEGO'!A:D,4,0),0)</f>
        <v>0</v>
      </c>
      <c r="J14" s="324">
        <f>IF(OR(O14="DANNA ",O14="CAMILA "),'BT8'!Q28*1.07,IF(E14="Verona Cla",'BT8'!Q28*1.06,IF(E14="Verona Osc",'BT8'!Q28*1.08,IF(O14="KIOTO ",'BT8'!Q28*1.1,IF(OR(O14="ANDRES ",O14="GAVIOTA ",O14="COMANECCI ",O14="IGOR "),'BT8'!Q28*1.03,IF(LEFT(C14,3)="650",'BT8'!Q28*1.04,IF(LEFT(C14,3)="651",'BT8'!Q28*1.04,IF('BT8'!K28="NUEVO",'BT8'!Q28*1.04,'BT8'!Q28))))))))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+'BT8'!B29</f>
        <v>0</v>
      </c>
      <c r="D15" s="337">
        <f>+'BT8'!D29</f>
        <v>0</v>
      </c>
      <c r="E15" s="320"/>
      <c r="F15" s="321">
        <f>IFERROR(VLOOKUP(Tabla18635[[#This Row],[COD INT TELA LEGO]],'$ LEGO'!A:E,5,0),0)</f>
        <v>0</v>
      </c>
      <c r="G15" s="334"/>
      <c r="H15" s="322"/>
      <c r="I15" s="323">
        <f>IFERROR(VLOOKUP((C15),'$ LEGO'!A:D,4,0),0)</f>
        <v>0</v>
      </c>
      <c r="J15" s="324">
        <f>IF(OR(O15="DANNA ",O15="CAMILA "),'BT8'!Q29*1.07,IF(E15="Verona Cla",'BT8'!Q29*1.06,IF(E15="Verona Osc",'BT8'!Q29*1.08,IF(O15="KIOTO ",'BT8'!Q29*1.1,IF(OR(O15="ANDRES ",O15="GAVIOTA ",O15="COMANECCI ",O15="IGOR "),'BT8'!Q29*1.03,IF(LEFT(C15,3)="650",'BT8'!Q29*1.04,IF(LEFT(C15,3)="651",'BT8'!Q29*1.04,IF('BT8'!K29="NUEVO",'BT8'!Q29*1.04,'BT8'!Q29))))))))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+'BT8'!B30</f>
        <v>0</v>
      </c>
      <c r="D16" s="337">
        <f>+'BT8'!D30</f>
        <v>0</v>
      </c>
      <c r="E16" s="320"/>
      <c r="F16" s="321">
        <f>IFERROR(VLOOKUP(Tabla18635[[#This Row],[COD INT TELA LEGO]],'$ LEGO'!A:E,5,0),0)</f>
        <v>0</v>
      </c>
      <c r="G16" s="334"/>
      <c r="H16" s="322"/>
      <c r="I16" s="323">
        <f>IFERROR(VLOOKUP((C16),'$ LEGO'!A:D,4,0),0)</f>
        <v>0</v>
      </c>
      <c r="J16" s="324">
        <f>IF(OR(O16="DANNA ",O16="CAMILA "),'BT8'!Q30*1.07,IF(E16="Verona Cla",'BT8'!Q30*1.06,IF(E16="Verona Osc",'BT8'!Q30*1.08,IF(O16="KIOTO ",'BT8'!Q30*1.1,IF(OR(O16="ANDRES ",O16="GAVIOTA ",O16="COMANECCI ",O16="IGOR "),'BT8'!Q30*1.03,IF(LEFT(C16,3)="650",'BT8'!Q30*1.04,IF(LEFT(C16,3)="651",'BT8'!Q30*1.04,IF('BT8'!K30="NUEVO",'BT8'!Q30*1.04,'BT8'!Q30))))))))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+'BT8'!B31</f>
        <v>0</v>
      </c>
      <c r="D17" s="337">
        <f>+'BT8'!D31</f>
        <v>0</v>
      </c>
      <c r="E17" s="320"/>
      <c r="F17" s="321">
        <f>IFERROR(VLOOKUP(Tabla18635[[#This Row],[COD INT TELA LEGO]],'$ LEGO'!A:E,5,0),0)</f>
        <v>0</v>
      </c>
      <c r="G17" s="334"/>
      <c r="H17" s="322"/>
      <c r="I17" s="323">
        <f>IFERROR(VLOOKUP((C17),'$ LEGO'!A:D,4,0),0)</f>
        <v>0</v>
      </c>
      <c r="J17" s="324">
        <f>IF(OR(O17="DANNA ",O17="CAMILA "),'BT8'!Q31*1.07,IF(E17="Verona Cla",'BT8'!Q31*1.06,IF(E17="Verona Osc",'BT8'!Q31*1.08,IF(O17="KIOTO ",'BT8'!Q31*1.1,IF(OR(O17="ANDRES ",O17="GAVIOTA ",O17="COMANECCI ",O17="IGOR "),'BT8'!Q31*1.03,IF(LEFT(C17,3)="650",'BT8'!Q31*1.04,IF(LEFT(C17,3)="651",'BT8'!Q31*1.04,IF('BT8'!K31="NUEVO",'BT8'!Q31*1.04,'BT8'!Q31))))))))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+'BT8'!B32</f>
        <v>0</v>
      </c>
      <c r="D18" s="337">
        <f>+'BT8'!D32</f>
        <v>0</v>
      </c>
      <c r="E18" s="320"/>
      <c r="F18" s="321">
        <f>IFERROR(VLOOKUP(Tabla18635[[#This Row],[COD INT TELA LEGO]],'$ LEGO'!A:E,5,0),0)</f>
        <v>0</v>
      </c>
      <c r="G18" s="334"/>
      <c r="H18" s="322"/>
      <c r="I18" s="323">
        <f>IFERROR(VLOOKUP((C18),'$ LEGO'!A:D,4,0),0)</f>
        <v>0</v>
      </c>
      <c r="J18" s="324">
        <f>IF(OR(O18="DANNA ",O18="CAMILA "),'BT8'!Q32*1.07,IF(E18="Verona Cla",'BT8'!Q32*1.06,IF(E18="Verona Osc",'BT8'!Q32*1.08,IF(O18="KIOTO ",'BT8'!Q32*1.1,IF(OR(O18="ANDRES ",O18="GAVIOTA ",O18="COMANECCI ",O18="IGOR "),'BT8'!Q32*1.03,IF(LEFT(C18,3)="650",'BT8'!Q32*1.04,IF(LEFT(C18,3)="651",'BT8'!Q32*1.04,IF('BT8'!K32="NUEVO",'BT8'!Q32*1.04,'BT8'!Q32))))))))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+'BT8'!B33</f>
        <v>0</v>
      </c>
      <c r="D19" s="337">
        <f>+'BT8'!D33</f>
        <v>0</v>
      </c>
      <c r="E19" s="320"/>
      <c r="F19" s="321">
        <f>IFERROR(VLOOKUP(Tabla18635[[#This Row],[COD INT TELA LEGO]],'$ LEGO'!A:E,5,0),0)</f>
        <v>0</v>
      </c>
      <c r="G19" s="334"/>
      <c r="H19" s="322"/>
      <c r="I19" s="323">
        <f>IFERROR(VLOOKUP((C19),'$ LEGO'!A:D,4,0),0)</f>
        <v>0</v>
      </c>
      <c r="J19" s="324">
        <f>IF(OR(O19="DANNA ",O19="CAMILA "),'BT8'!Q33*1.07,IF(E19="Verona Cla",'BT8'!Q33*1.06,IF(E19="Verona Osc",'BT8'!Q33*1.08,IF(O19="KIOTO ",'BT8'!Q33*1.1,IF(OR(O19="ANDRES ",O19="GAVIOTA ",O19="COMANECCI ",O19="IGOR "),'BT8'!Q33*1.03,IF(LEFT(C19,3)="650",'BT8'!Q33*1.04,IF(LEFT(C19,3)="651",'BT8'!Q33*1.04,IF('BT8'!K33="NUEVO",'BT8'!Q33*1.04,'BT8'!Q33))))))))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+'BT8'!V24</f>
        <v>0</v>
      </c>
      <c r="D20" s="337">
        <f>+'BT8'!X24</f>
        <v>0</v>
      </c>
      <c r="E20" s="320"/>
      <c r="F20" s="321">
        <f>IFERROR(VLOOKUP(Tabla18635[[#This Row],[COD INT TELA LEGO]],'$ LEGO'!A:E,5,0),0)</f>
        <v>0</v>
      </c>
      <c r="G20" s="334"/>
      <c r="H20" s="322"/>
      <c r="I20" s="323">
        <f>IFERROR(VLOOKUP((C20),'$ LEGO'!A:D,4,0),0)</f>
        <v>0</v>
      </c>
      <c r="J20" s="324">
        <f>IF(OR(O20="DANNA ",O20="CAMILA "),'BT8'!Q34*1.07,IF(E20="Verona Cla",'BT8'!Q34*1.06,IF(E20="Verona Osc",'BT8'!Q34*1.08,IF(O20="KIOTO ",'BT8'!Q34*1.1,IF(OR(O20="ANDRES ",O20="GAVIOTA ",O20="COMANECCI ",O20="IGOR "),'BT8'!Q34*1.03,IF(LEFT(C20,3)="650",'BT8'!Q34*1.04,IF(LEFT(C20,3)="651",'BT8'!Q34*1.04,IF('BT8'!K34="NUEVO",'BT8'!Q34*1.04,'BT8'!Q34))))))))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+'BT8'!V25</f>
        <v>0</v>
      </c>
      <c r="D21" s="337">
        <f>+'BT8'!X25</f>
        <v>0</v>
      </c>
      <c r="E21" s="320"/>
      <c r="F21" s="321">
        <f>IFERROR(VLOOKUP(Tabla18635[[#This Row],[COD INT TELA LEGO]],'$ LEGO'!A:E,5,0),0)</f>
        <v>0</v>
      </c>
      <c r="G21" s="334"/>
      <c r="H21" s="322"/>
      <c r="I21" s="323">
        <f>IFERROR(VLOOKUP((C21),'$ LEGO'!A:D,4,0),0)</f>
        <v>0</v>
      </c>
      <c r="J21" s="324">
        <f>IF(OR(O21="DANNA ",O21="CAMILA "),'BT8'!Q35*1.07,IF(E21="Verona Cla",'BT8'!Q35*1.06,IF(E21="Verona Osc",'BT8'!Q35*1.08,IF(O21="KIOTO ",'BT8'!Q35*1.1,IF(OR(O21="ANDRES ",O21="GAVIOTA ",O21="COMANECCI ",O21="IGOR "),'BT8'!Q35*1.03,IF(LEFT(C21,3)="650",'BT8'!Q35*1.04,IF(LEFT(C21,3)="651",'BT8'!Q35*1.04,IF('BT8'!K35="NUEVO",'BT8'!Q35*1.04,'BT8'!Q35))))))))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+'BT8'!V26</f>
        <v>0</v>
      </c>
      <c r="D22" s="337">
        <f>+'BT8'!X26</f>
        <v>0</v>
      </c>
      <c r="E22" s="320"/>
      <c r="F22" s="321">
        <f>IFERROR(VLOOKUP(Tabla18635[[#This Row],[COD INT TELA LEGO]],'$ LEGO'!A:E,5,0),0)</f>
        <v>0</v>
      </c>
      <c r="G22" s="334"/>
      <c r="H22" s="322"/>
      <c r="I22" s="323">
        <f>IFERROR(VLOOKUP((C22),'$ LEGO'!A:D,4,0),0)</f>
        <v>0</v>
      </c>
      <c r="J22" s="324">
        <f>IF(OR(O22="DANNA ",O22="CAMILA "),'BT8'!Q36*1.07,IF(E22="Verona Cla",'BT8'!Q36*1.06,IF(E22="Verona Osc",'BT8'!Q36*1.08,IF(O22="KIOTO ",'BT8'!Q36*1.1,IF(OR(O22="ANDRES ",O22="GAVIOTA ",O22="COMANECCI ",O22="IGOR "),'BT8'!Q36*1.03,IF(LEFT(C22,3)="650",'BT8'!Q36*1.04,IF(LEFT(C22,3)="651",'BT8'!Q36*1.04,IF('BT8'!K36="NUEVO",'BT8'!Q36*1.04,'BT8'!Q36))))))))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+'BT8'!V27</f>
        <v>0</v>
      </c>
      <c r="D23" s="337">
        <f>+'BT8'!X27</f>
        <v>0</v>
      </c>
      <c r="E23" s="320"/>
      <c r="F23" s="321">
        <f>IFERROR(VLOOKUP(Tabla18635[[#This Row],[COD INT TELA LEGO]],'$ LEGO'!A:E,5,0),0)</f>
        <v>0</v>
      </c>
      <c r="G23" s="334"/>
      <c r="H23" s="322"/>
      <c r="I23" s="323">
        <f>IFERROR(VLOOKUP((C23),'$ LEGO'!A:D,4,0),0)</f>
        <v>0</v>
      </c>
      <c r="J23" s="324">
        <f>IF(OR(O23="DANNA ",O23="CAMILA "),'BT8'!Q37*1.07,IF(E23="Verona Cla",'BT8'!Q37*1.06,IF(E23="Verona Osc",'BT8'!Q37*1.08,IF(O23="KIOTO ",'BT8'!Q37*1.1,IF(OR(O23="ANDRES ",O23="GAVIOTA ",O23="COMANECCI ",O23="IGOR "),'BT8'!Q37*1.03,IF(LEFT(C23,3)="650",'BT8'!Q37*1.04,IF(LEFT(C23,3)="651",'BT8'!Q37*1.04,IF('BT8'!K37="NUEVO",'BT8'!Q37*1.04,'BT8'!Q37))))))))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+'BT8'!V28</f>
        <v>0</v>
      </c>
      <c r="D24" s="337">
        <f>+'BT8'!X28</f>
        <v>0</v>
      </c>
      <c r="E24" s="320"/>
      <c r="F24" s="321">
        <f>IFERROR(VLOOKUP(Tabla18635[[#This Row],[COD INT TELA LEGO]],'$ LEGO'!A:E,5,0),0)</f>
        <v>0</v>
      </c>
      <c r="G24" s="334"/>
      <c r="H24" s="322"/>
      <c r="I24" s="323">
        <f>IFERROR(VLOOKUP((C24),'$ LEGO'!A:D,4,0),0)</f>
        <v>0</v>
      </c>
      <c r="J24" s="324">
        <f>IF(OR(O24="DANNA ",O24="CAMILA "),'BT8'!Q38*1.07,IF(E24="Verona Cla",'BT8'!Q38*1.06,IF(E24="Verona Osc",'BT8'!Q38*1.08,IF(O24="KIOTO ",'BT8'!Q38*1.1,IF(OR(O24="ANDRES ",O24="GAVIOTA ",O24="COMANECCI ",O24="IGOR "),'BT8'!Q38*1.03,IF(LEFT(C24,3)="650",'BT8'!Q38*1.04,IF(LEFT(C24,3)="651",'BT8'!Q38*1.04,IF('BT8'!K38="NUEVO",'BT8'!Q38*1.04,'BT8'!Q38))))))))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+'BT8'!V29</f>
        <v>0</v>
      </c>
      <c r="D25" s="337">
        <f>+'BT8'!X29</f>
        <v>0</v>
      </c>
      <c r="E25" s="320"/>
      <c r="F25" s="321">
        <f>IFERROR(VLOOKUP(Tabla18635[[#This Row],[COD INT TELA LEGO]],'$ LEGO'!A:E,5,0),0)</f>
        <v>0</v>
      </c>
      <c r="G25" s="334"/>
      <c r="H25" s="322"/>
      <c r="I25" s="323">
        <f>IFERROR(VLOOKUP((C25),'$ LEGO'!A:D,4,0),0)</f>
        <v>0</v>
      </c>
      <c r="J25" s="324">
        <f>IF(OR(O25="DANNA ",O25="CAMILA "),'BT8'!Q39*1.07,IF(E25="Verona Cla",'BT8'!Q39*1.06,IF(E25="Verona Osc",'BT8'!Q39*1.08,IF(O25="KIOTO ",'BT8'!Q39*1.1,IF(OR(O25="ANDRES ",O25="GAVIOTA ",O25="COMANECCI ",O25="IGOR "),'BT8'!Q39*1.03,IF(LEFT(C25,3)="650",'BT8'!Q39*1.04,IF(LEFT(C25,3)="651",'BT8'!Q39*1.04,IF('BT8'!K39="NUEVO",'BT8'!Q39*1.04,'BT8'!Q39))))))))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+'BT8'!V30</f>
        <v>0</v>
      </c>
      <c r="D26" s="337">
        <f>+'BT8'!X30</f>
        <v>0</v>
      </c>
      <c r="E26" s="320"/>
      <c r="F26" s="321">
        <f>IFERROR(VLOOKUP(Tabla18635[[#This Row],[COD INT TELA LEGO]],'$ LEGO'!A:E,5,0),0)</f>
        <v>0</v>
      </c>
      <c r="G26" s="334"/>
      <c r="H26" s="322"/>
      <c r="I26" s="323">
        <f>IFERROR(VLOOKUP((C26),'$ LEGO'!A:D,4,0),0)</f>
        <v>0</v>
      </c>
      <c r="J26" s="324">
        <f>IF(OR(O26="DANNA ",O26="CAMILA "),'BT8'!Q40*1.07,IF(E26="Verona Cla",'BT8'!Q40*1.06,IF(E26="Verona Osc",'BT8'!Q40*1.08,IF(O26="KIOTO ",'BT8'!Q40*1.1,IF(OR(O26="ANDRES ",O26="GAVIOTA ",O26="COMANECCI ",O26="IGOR "),'BT8'!Q40*1.03,IF(LEFT(C26,3)="650",'BT8'!Q40*1.04,IF(LEFT(C26,3)="651",'BT8'!Q40*1.04,IF('BT8'!K40="NUEVO",'BT8'!Q40*1.04,'BT8'!Q40))))))))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+'BT8'!V31</f>
        <v>0</v>
      </c>
      <c r="D27" s="337">
        <f>+'BT8'!X31</f>
        <v>0</v>
      </c>
      <c r="E27" s="320"/>
      <c r="F27" s="321">
        <f>IFERROR(VLOOKUP(Tabla18635[[#This Row],[COD INT TELA LEGO]],'$ LEGO'!A:E,5,0),0)</f>
        <v>0</v>
      </c>
      <c r="G27" s="334"/>
      <c r="H27" s="322"/>
      <c r="I27" s="323">
        <f>IFERROR(VLOOKUP((C27),'$ LEGO'!A:D,4,0),0)</f>
        <v>0</v>
      </c>
      <c r="J27" s="324">
        <f>IF(OR(O27="DANNA ",O27="CAMILA "),'BT8'!Q41*1.07,IF(E27="Verona Cla",'BT8'!Q41*1.06,IF(E27="Verona Osc",'BT8'!Q41*1.08,IF(O27="KIOTO ",'BT8'!Q41*1.1,IF(OR(O27="ANDRES ",O27="GAVIOTA ",O27="COMANECCI ",O27="IGOR "),'BT8'!Q41*1.03,IF(LEFT(C27,3)="650",'BT8'!Q41*1.04,IF(LEFT(C27,3)="651",'BT8'!Q41*1.04,IF('BT8'!K41="NUEVO",'BT8'!Q41*1.04,'BT8'!Q41))))))))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+'BT8'!V32</f>
        <v>0</v>
      </c>
      <c r="D28" s="337">
        <f>+'BT8'!X32</f>
        <v>0</v>
      </c>
      <c r="E28" s="320"/>
      <c r="F28" s="321">
        <f>IFERROR(VLOOKUP(Tabla18635[[#This Row],[COD INT TELA LEGO]],'$ LEGO'!A:E,5,0),0)</f>
        <v>0</v>
      </c>
      <c r="G28" s="334"/>
      <c r="H28" s="322"/>
      <c r="I28" s="323">
        <f>IFERROR(VLOOKUP((C28),'$ LEGO'!A:D,4,0),0)</f>
        <v>0</v>
      </c>
      <c r="J28" s="324">
        <f>IF(OR(O28="DANNA ",O28="CAMILA "),'BT8'!Q42*1.07,IF(E28="Verona Cla",'BT8'!Q42*1.06,IF(E28="Verona Osc",'BT8'!Q42*1.08,IF(O28="KIOTO ",'BT8'!Q42*1.1,IF(OR(O28="ANDRES ",O28="GAVIOTA ",O28="COMANECCI ",O28="IGOR "),'BT8'!Q42*1.03,IF(LEFT(C28,3)="650",'BT8'!Q42*1.04,IF(LEFT(C28,3)="651",'BT8'!Q42*1.04,IF('BT8'!K42="NUEVO",'BT8'!Q42*1.04,'BT8'!Q42))))))))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+'BT8'!V33</f>
        <v>0</v>
      </c>
      <c r="D29" s="483">
        <f>+'BT8'!X33</f>
        <v>0</v>
      </c>
      <c r="E29" s="484"/>
      <c r="F29" s="485">
        <f>IFERROR(VLOOKUP(Tabla18635[[#This Row],[COD INT TELA LEGO]],'$ LEGO'!A:E,5,0),0)</f>
        <v>0</v>
      </c>
      <c r="G29" s="486"/>
      <c r="H29" s="487"/>
      <c r="I29" s="488">
        <f>IFERROR(VLOOKUP((C29),'$ LEGO'!A:D,4,0),0)</f>
        <v>0</v>
      </c>
      <c r="J29" s="489">
        <f>IF(OR(O29="DANNA ",O29="CAMILA "),'BT8'!Q43*1.07,IF(E29="Verona Cla",'BT8'!Q43*1.06,IF(E29="Verona Osc",'BT8'!Q43*1.08,IF(O29="KIOTO ",'BT8'!Q43*1.1,IF(OR(O29="ANDRES ",O29="GAVIOTA ",O29="COMANECCI ",O29="IGOR "),'BT8'!Q43*1.03,IF(LEFT(C29,3)="650",'BT8'!Q43*1.04,IF(LEFT(C29,3)="651",'BT8'!Q43*1.04,IF('BT8'!K43="NUEVO",'BT8'!Q43*1.04,'BT8'!Q43))))))))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VLOOKUP(Tabla138837[[#This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VLOOKUP(Tabla138837[[#This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VLOOKUP(Tabla138837[[#This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VLOOKUP(Tabla138837[[#This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VLOOKUP(Tabla138837[[#This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VLOOKUP(Tabla138837[[#This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VLOOKUP(Tabla138837[[#This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VLOOKUP(Tabla138837[[#This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VLOOKUP(Tabla138837[[#This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VLOOKUP(Tabla138837[[#This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VLOOKUP(Tabla138837[[#This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VLOOKUP(Tabla138837[[#This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VLOOKUP(Tabla138837[[#This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VLOOKUP(Tabla138837[[#This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VLOOKUP(Tabla138837[[#This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VLOOKUP(Tabla138837[[#This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VLOOKUP(Tabla138837[[#This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VLOOKUP(Tabla138837[[#This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VLOOKUP(Tabla138837[[#This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VLOOKUP(Tabla138837[[#This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VLOOKUP(Tabla138837[[#This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VLOOKUP(Tabla138837[[#This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VLOOKUP(Tabla138837[[#This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VLOOKUP(Tabla138837[[#This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VLOOKUP(Tabla138837[[#This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+'FT8'!X79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+'FT8'!X80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+'FT8'!X81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+'FT8'!X83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+'FT8'!X83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+'FT8'!X84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+'BT8'!AD1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16" priority="4"/>
  </conditionalFormatting>
  <conditionalFormatting sqref="C94">
    <cfRule type="duplicateValues" dxfId="915" priority="3"/>
  </conditionalFormatting>
  <conditionalFormatting sqref="D46:D79">
    <cfRule type="expression" dxfId="914" priority="2">
      <formula>ISNUMBER(SEARCH("R",$D$2,1))</formula>
    </cfRule>
  </conditionalFormatting>
  <conditionalFormatting sqref="D83:D122">
    <cfRule type="expression" dxfId="91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EE676231-DF62-4AFE-AE12-D0A3B758DF8E}">
          <x14:formula1>
            <xm:f>'LD FC'!$CG$2:$CG$27</xm:f>
          </x14:formula1>
          <xm:sqref>E138:F138</xm:sqref>
        </x14:dataValidation>
        <x14:dataValidation type="list" allowBlank="1" showInputMessage="1" showErrorMessage="1" xr:uid="{D83BF5A6-E5F6-42D9-8750-7AC75B9EE219}">
          <x14:formula1>
            <xm:f>'LD FC'!$AS$2:$AS$11</xm:f>
          </x14:formula1>
          <xm:sqref>H10:H29</xm:sqref>
        </x14:dataValidation>
        <x14:dataValidation type="list" allowBlank="1" showInputMessage="1" showErrorMessage="1" xr:uid="{C35A0221-23FA-4EA4-8D89-56A7DDE06540}">
          <x14:formula1>
            <xm:f>'$ LEGO'!$A$101:$A$189</xm:f>
          </x14:formula1>
          <xm:sqref>E10</xm:sqref>
        </x14:dataValidation>
        <x14:dataValidation type="list" allowBlank="1" showInputMessage="1" showErrorMessage="1" xr:uid="{D5B53199-5F51-4A35-BA9D-A9EE6E813498}">
          <x14:formula1>
            <xm:f>'LD FC'!$AA$2:$AA$8</xm:f>
          </x14:formula1>
          <xm:sqref>D8</xm:sqref>
        </x14:dataValidation>
        <x14:dataValidation type="list" allowBlank="1" showInputMessage="1" showErrorMessage="1" xr:uid="{EECCD98F-C587-420D-BCFE-79819B76C116}">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22AF3232-9100-4907-89F4-B281664B3EA4}">
          <x14:formula1>
            <xm:f>'LD FC'!$AC$2:$AC$5</xm:f>
          </x14:formula1>
          <xm:sqref>E127 F127 E128 F128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8E81-DEDA-4E10-8EAE-427629FFAC5C}">
  <sheetPr codeName="Hoja2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+'BT8'!AI1</f>
        <v>0</v>
      </c>
      <c r="AH2" s="1201"/>
      <c r="AI2" s="1006" t="s">
        <v>2466</v>
      </c>
      <c r="AJ2" s="1007"/>
      <c r="AK2" s="1191">
        <f>+'BT8'!AN1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+'BT8'!D4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'BT8'!W1</f>
        <v>0</v>
      </c>
      <c r="G4" s="1041"/>
      <c r="H4" s="1041"/>
      <c r="I4" s="1022" t="s">
        <v>1220</v>
      </c>
      <c r="J4" s="1022"/>
      <c r="K4" s="1022"/>
      <c r="L4" s="1023"/>
      <c r="M4" s="1041">
        <f>+'BT8'!X2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+'BT8'!S1</f>
        <v>0</v>
      </c>
      <c r="G5" s="1041"/>
      <c r="H5" s="1041"/>
      <c r="I5" s="1022" t="s">
        <v>2471</v>
      </c>
      <c r="J5" s="1022"/>
      <c r="K5" s="1022"/>
      <c r="L5" s="1023"/>
      <c r="M5" s="976"/>
      <c r="N5" s="968"/>
      <c r="O5" s="1010" t="s">
        <v>1254</v>
      </c>
      <c r="P5" s="1011"/>
      <c r="Q5" s="1011"/>
      <c r="R5" s="119">
        <f>+'BT8'!Y3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+'BT8'!AC5</f>
        <v>0</v>
      </c>
      <c r="G7" s="1202"/>
      <c r="H7" s="1202"/>
      <c r="I7" s="1008" t="s">
        <v>2474</v>
      </c>
      <c r="J7" s="1009"/>
      <c r="K7" s="1009"/>
      <c r="L7" s="1009"/>
      <c r="M7" s="976">
        <f>+'BT8'!AD2</f>
        <v>0</v>
      </c>
      <c r="N7" s="968"/>
      <c r="O7" s="1010" t="s">
        <v>2422</v>
      </c>
      <c r="P7" s="1011"/>
      <c r="Q7" s="1011"/>
      <c r="R7" s="112">
        <f>+'BT8'!AD3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+'BT8'!AH5</f>
        <v>0</v>
      </c>
      <c r="G8" s="1202"/>
      <c r="H8" s="1202"/>
      <c r="I8" s="1008" t="s">
        <v>2476</v>
      </c>
      <c r="J8" s="1009"/>
      <c r="K8" s="1009"/>
      <c r="L8" s="1009"/>
      <c r="M8" s="976">
        <f>+'BT8'!AI2</f>
        <v>0</v>
      </c>
      <c r="N8" s="968"/>
      <c r="O8" s="1010" t="s">
        <v>2422</v>
      </c>
      <c r="P8" s="1011"/>
      <c r="Q8" s="1011"/>
      <c r="R8" s="112">
        <f>+'BT8'!AI3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+'BT8'!AM5</f>
        <v>0</v>
      </c>
      <c r="G9" s="1204"/>
      <c r="H9" s="1204"/>
      <c r="I9" s="1008" t="s">
        <v>2478</v>
      </c>
      <c r="J9" s="1009"/>
      <c r="K9" s="1009"/>
      <c r="L9" s="1009"/>
      <c r="M9" s="976">
        <f>+'BT8'!AN2</f>
        <v>0</v>
      </c>
      <c r="N9" s="968"/>
      <c r="O9" s="1010" t="s">
        <v>2422</v>
      </c>
      <c r="P9" s="1011"/>
      <c r="Q9" s="1011"/>
      <c r="R9" s="112">
        <f>+'BT8'!AN3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+'BT8'!B24</f>
        <v>0</v>
      </c>
      <c r="E13" s="1160"/>
      <c r="F13" s="1161"/>
      <c r="G13" s="1170">
        <f>+'BT8'!D24</f>
        <v>0</v>
      </c>
      <c r="H13" s="1160"/>
      <c r="I13" s="1160"/>
      <c r="J13" s="1160"/>
      <c r="K13" s="1160"/>
      <c r="L13" s="1160"/>
      <c r="M13" s="1160"/>
      <c r="N13" s="1160"/>
      <c r="O13" s="1160"/>
      <c r="P13" s="1160"/>
      <c r="Q13" s="1161"/>
      <c r="R13" s="1177" t="s">
        <v>3550</v>
      </c>
      <c r="S13" s="975"/>
      <c r="T13" s="975"/>
      <c r="U13" s="1176" t="s">
        <v>3551</v>
      </c>
      <c r="V13" s="1163"/>
      <c r="W13" s="1164">
        <f>IFERROR(VLOOKUP(AP13&amp;AQ13,'$ LEGO'!A:E,5,0),0)</f>
        <v>0</v>
      </c>
      <c r="X13" s="1165"/>
      <c r="Y13" s="1166"/>
      <c r="Z13" s="1167"/>
      <c r="AA13" s="1168"/>
      <c r="AB13" s="1169"/>
      <c r="AC13" s="967" t="str">
        <f>IFERROR(VLOOKUP((D13),'$ LEGO'!A:D,4,0),"")</f>
        <v/>
      </c>
      <c r="AD13" s="968"/>
      <c r="AE13" s="1171">
        <f>IFERROR(+'BT8'!Q24*VLOOKUP(AP13,'$ LEGO'!$F$199:$G$1227,2,0),'BT8'!Q24)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+'BT8'!AS24</f>
        <v>0</v>
      </c>
      <c r="AX13" s="176">
        <f>+'BT8'!S24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+'BT8'!B25</f>
        <v>0</v>
      </c>
      <c r="E14" s="1160"/>
      <c r="F14" s="1161"/>
      <c r="G14" s="1170">
        <f>+'BT8'!D25</f>
        <v>0</v>
      </c>
      <c r="H14" s="1160"/>
      <c r="I14" s="1160"/>
      <c r="J14" s="1160"/>
      <c r="K14" s="1160"/>
      <c r="L14" s="1160"/>
      <c r="M14" s="1160"/>
      <c r="N14" s="1160"/>
      <c r="O14" s="1160"/>
      <c r="P14" s="1160"/>
      <c r="Q14" s="1161"/>
      <c r="R14" s="1177" t="s">
        <v>3552</v>
      </c>
      <c r="S14" s="975"/>
      <c r="T14" s="975"/>
      <c r="U14" s="1176" t="s">
        <v>3553</v>
      </c>
      <c r="V14" s="1163"/>
      <c r="W14" s="1164">
        <f>IFERROR(VLOOKUP(AP14&amp;AQ14,'$ LEGO'!A:E,5,0),0)</f>
        <v>0</v>
      </c>
      <c r="X14" s="1165"/>
      <c r="Y14" s="1166"/>
      <c r="Z14" s="1167"/>
      <c r="AA14" s="1168"/>
      <c r="AB14" s="1169"/>
      <c r="AC14" s="967" t="str">
        <f>IFERROR(VLOOKUP((D14),'$ LEGO'!A:D,4,0),"")</f>
        <v/>
      </c>
      <c r="AD14" s="968"/>
      <c r="AE14" s="1171">
        <f>IFERROR(+'BT8'!Q25*VLOOKUP(AP14,'$ LEGO'!$F$199:$G$1227,2,0),'BT8'!Q25)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+'BT8'!AS25</f>
        <v>0</v>
      </c>
      <c r="AX14" s="176">
        <f>+'BT8'!S25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+'BT8'!B26</f>
        <v>0</v>
      </c>
      <c r="E15" s="1160"/>
      <c r="F15" s="1161"/>
      <c r="G15" s="1170">
        <f>+'BT8'!D26</f>
        <v>0</v>
      </c>
      <c r="H15" s="1160"/>
      <c r="I15" s="1160"/>
      <c r="J15" s="1160"/>
      <c r="K15" s="1160"/>
      <c r="L15" s="1160"/>
      <c r="M15" s="1160"/>
      <c r="N15" s="1160"/>
      <c r="O15" s="1160"/>
      <c r="P15" s="1160"/>
      <c r="Q15" s="1161"/>
      <c r="R15" s="1177" t="s">
        <v>3554</v>
      </c>
      <c r="S15" s="975"/>
      <c r="T15" s="975"/>
      <c r="U15" s="1176" t="s">
        <v>3555</v>
      </c>
      <c r="V15" s="1163"/>
      <c r="W15" s="1164">
        <f>IFERROR(VLOOKUP(AP15&amp;AQ15,'$ LEGO'!A:E,5,0),0)</f>
        <v>0</v>
      </c>
      <c r="X15" s="1165"/>
      <c r="Y15" s="1166"/>
      <c r="Z15" s="1167"/>
      <c r="AA15" s="1168"/>
      <c r="AB15" s="1169"/>
      <c r="AC15" s="967" t="str">
        <f>IFERROR(VLOOKUP((D15),'$ LEGO'!A:D,4,0),"")</f>
        <v/>
      </c>
      <c r="AD15" s="968"/>
      <c r="AE15" s="1171">
        <f>IFERROR(+'BT8'!Q26*VLOOKUP(AP15,'$ LEGO'!$F$199:$G$1227,2,0),'BT8'!Q26)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+'BT8'!AS26</f>
        <v>0</v>
      </c>
      <c r="AX15" s="176">
        <f>+'BT8'!S26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+'BT8'!B27</f>
        <v>0</v>
      </c>
      <c r="E16" s="1160"/>
      <c r="F16" s="1161"/>
      <c r="G16" s="1170">
        <f>+'BT8'!D27</f>
        <v>0</v>
      </c>
      <c r="H16" s="1160"/>
      <c r="I16" s="1160"/>
      <c r="J16" s="1160"/>
      <c r="K16" s="1160"/>
      <c r="L16" s="1160"/>
      <c r="M16" s="1160"/>
      <c r="N16" s="1160"/>
      <c r="O16" s="1160"/>
      <c r="P16" s="1160"/>
      <c r="Q16" s="1161"/>
      <c r="R16" s="1177" t="s">
        <v>3556</v>
      </c>
      <c r="S16" s="975"/>
      <c r="T16" s="975"/>
      <c r="U16" s="1176" t="s">
        <v>3557</v>
      </c>
      <c r="V16" s="1163"/>
      <c r="W16" s="1164">
        <f>IFERROR(VLOOKUP(AP16&amp;AQ16,'$ LEGO'!A:E,5,0),0)</f>
        <v>0</v>
      </c>
      <c r="X16" s="1165"/>
      <c r="Y16" s="1166"/>
      <c r="Z16" s="1167"/>
      <c r="AA16" s="1168"/>
      <c r="AB16" s="1169"/>
      <c r="AC16" s="967" t="str">
        <f>IFERROR(VLOOKUP((D16),'$ LEGO'!A:D,4,0),"")</f>
        <v/>
      </c>
      <c r="AD16" s="968"/>
      <c r="AE16" s="1171">
        <f>IFERROR(+'BT8'!Q27*VLOOKUP(AP16,'$ LEGO'!$F$199:$G$1227,2,0),'BT8'!Q27)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+'BT8'!AS27</f>
        <v>0</v>
      </c>
      <c r="AX16" s="176">
        <f>+'BT8'!S27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+'BT8'!B28</f>
        <v>0</v>
      </c>
      <c r="E17" s="1160"/>
      <c r="F17" s="1161"/>
      <c r="G17" s="1170">
        <f>+'BT8'!D28</f>
        <v>0</v>
      </c>
      <c r="H17" s="1160"/>
      <c r="I17" s="1160"/>
      <c r="J17" s="1160"/>
      <c r="K17" s="1160"/>
      <c r="L17" s="1160"/>
      <c r="M17" s="1160"/>
      <c r="N17" s="1160"/>
      <c r="O17" s="1160"/>
      <c r="P17" s="1160"/>
      <c r="Q17" s="1161"/>
      <c r="R17" s="1177" t="s">
        <v>3558</v>
      </c>
      <c r="S17" s="975"/>
      <c r="T17" s="975"/>
      <c r="U17" s="1176" t="s">
        <v>3559</v>
      </c>
      <c r="V17" s="1163"/>
      <c r="W17" s="1164">
        <f>IFERROR(VLOOKUP(AP17&amp;AQ17,'$ LEGO'!A:E,5,0),0)</f>
        <v>0</v>
      </c>
      <c r="X17" s="1165"/>
      <c r="Y17" s="1166"/>
      <c r="Z17" s="1167"/>
      <c r="AA17" s="1168"/>
      <c r="AB17" s="1169"/>
      <c r="AC17" s="967" t="str">
        <f>IFERROR(VLOOKUP((D17),'$ LEGO'!A:D,4,0),"")</f>
        <v/>
      </c>
      <c r="AD17" s="968"/>
      <c r="AE17" s="1171">
        <f>IFERROR(+'BT8'!Q28*VLOOKUP(AP17,'$ LEGO'!$F$199:$G$1227,2,0),'BT8'!Q28)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+'BT8'!AS28</f>
        <v>0</v>
      </c>
      <c r="AX17" s="176">
        <f>+'BT8'!S28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+'BT8'!B29</f>
        <v>0</v>
      </c>
      <c r="E18" s="1160"/>
      <c r="F18" s="1161"/>
      <c r="G18" s="1170">
        <f>+'BT8'!D29</f>
        <v>0</v>
      </c>
      <c r="H18" s="1160"/>
      <c r="I18" s="1160"/>
      <c r="J18" s="1160"/>
      <c r="K18" s="1160"/>
      <c r="L18" s="1160"/>
      <c r="M18" s="1160"/>
      <c r="N18" s="1160"/>
      <c r="O18" s="1160"/>
      <c r="P18" s="1160"/>
      <c r="Q18" s="1161"/>
      <c r="R18" s="1177" t="s">
        <v>3560</v>
      </c>
      <c r="S18" s="975"/>
      <c r="T18" s="975"/>
      <c r="U18" s="1176" t="s">
        <v>3561</v>
      </c>
      <c r="V18" s="1163"/>
      <c r="W18" s="1164">
        <f>IFERROR(VLOOKUP(AP18&amp;AQ18,'$ LEGO'!A:E,5,0),0)</f>
        <v>0</v>
      </c>
      <c r="X18" s="1165"/>
      <c r="Y18" s="1166"/>
      <c r="Z18" s="1167"/>
      <c r="AA18" s="1168"/>
      <c r="AB18" s="1169"/>
      <c r="AC18" s="967" t="str">
        <f>IFERROR(VLOOKUP((D18),'$ LEGO'!A:D,4,0),"")</f>
        <v/>
      </c>
      <c r="AD18" s="968"/>
      <c r="AE18" s="1171">
        <f>IFERROR(+'BT8'!Q29*VLOOKUP(AP18,'$ LEGO'!$F$199:$G$1227,2,0),'BT8'!Q29)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+'BT8'!AS29</f>
        <v>0</v>
      </c>
      <c r="AX18" s="176">
        <f>+'BT8'!S29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+'BT8'!B30</f>
        <v>0</v>
      </c>
      <c r="E19" s="1160"/>
      <c r="F19" s="1161"/>
      <c r="G19" s="1170">
        <f>+'BT8'!D30</f>
        <v>0</v>
      </c>
      <c r="H19" s="1160"/>
      <c r="I19" s="1160"/>
      <c r="J19" s="1160"/>
      <c r="K19" s="1160"/>
      <c r="L19" s="1160"/>
      <c r="M19" s="1160"/>
      <c r="N19" s="1160"/>
      <c r="O19" s="1160"/>
      <c r="P19" s="1160"/>
      <c r="Q19" s="1161"/>
      <c r="R19" s="1177" t="s">
        <v>3562</v>
      </c>
      <c r="S19" s="975"/>
      <c r="T19" s="975"/>
      <c r="U19" s="1176" t="s">
        <v>3563</v>
      </c>
      <c r="V19" s="1163"/>
      <c r="W19" s="1164">
        <f>IFERROR(VLOOKUP(AP19&amp;AQ19,'$ LEGO'!A:E,5,0),0)</f>
        <v>0</v>
      </c>
      <c r="X19" s="1165"/>
      <c r="Y19" s="1166"/>
      <c r="Z19" s="1167"/>
      <c r="AA19" s="1168"/>
      <c r="AB19" s="1169"/>
      <c r="AC19" s="967" t="str">
        <f>IFERROR(VLOOKUP((D19),'$ LEGO'!A:D,4,0),"")</f>
        <v/>
      </c>
      <c r="AD19" s="968"/>
      <c r="AE19" s="1171">
        <f>IFERROR(+'BT8'!Q30*VLOOKUP(AP19,'$ LEGO'!$F$199:$G$1227,2,0),'BT8'!Q30)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+'BT8'!AS30</f>
        <v>0</v>
      </c>
      <c r="AX19" s="176">
        <f>+'BT8'!S30</f>
        <v>0</v>
      </c>
      <c r="AY19" s="1" t="s">
        <v>1217</v>
      </c>
      <c r="AZ19" s="46" t="s">
        <v>2501</v>
      </c>
      <c r="BA19" s="46">
        <f t="shared" si="2"/>
        <v>0</v>
      </c>
      <c r="BB19" s="47"/>
      <c r="BC19" s="120">
        <f t="shared" si="3"/>
        <v>0</v>
      </c>
    </row>
    <row r="20" spans="2:78" ht="15.75" thickBot="1">
      <c r="B20" s="66">
        <f t="shared" si="4"/>
        <v>0</v>
      </c>
      <c r="C20" s="214">
        <v>8</v>
      </c>
      <c r="D20" s="1159">
        <f>+'BT8'!B31</f>
        <v>0</v>
      </c>
      <c r="E20" s="1160"/>
      <c r="F20" s="1161"/>
      <c r="G20" s="1170">
        <f>+'BT8'!D31</f>
        <v>0</v>
      </c>
      <c r="H20" s="1160"/>
      <c r="I20" s="1160"/>
      <c r="J20" s="1160"/>
      <c r="K20" s="1160"/>
      <c r="L20" s="1160"/>
      <c r="M20" s="1160"/>
      <c r="N20" s="1160"/>
      <c r="O20" s="1160"/>
      <c r="P20" s="1160"/>
      <c r="Q20" s="1161"/>
      <c r="R20" s="1177" t="s">
        <v>3564</v>
      </c>
      <c r="S20" s="975"/>
      <c r="T20" s="975"/>
      <c r="U20" s="1176" t="s">
        <v>3565</v>
      </c>
      <c r="V20" s="1163"/>
      <c r="W20" s="1164">
        <f>IFERROR(VLOOKUP(AP20&amp;AQ20,'$ LEGO'!A:E,5,0),0)</f>
        <v>0</v>
      </c>
      <c r="X20" s="1165"/>
      <c r="Y20" s="1166"/>
      <c r="Z20" s="1167"/>
      <c r="AA20" s="1168"/>
      <c r="AB20" s="1169"/>
      <c r="AC20" s="967" t="str">
        <f>IFERROR(VLOOKUP((D20),'$ LEGO'!A:D,4,0),"")</f>
        <v/>
      </c>
      <c r="AD20" s="968"/>
      <c r="AE20" s="1171">
        <f>IFERROR(+'BT8'!Q31*VLOOKUP(AP20,'$ LEGO'!$F$199:$G$1227,2,0),'BT8'!Q31)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+'BT8'!AS31</f>
        <v>0</v>
      </c>
      <c r="AX20" s="176">
        <f>+'BT8'!S31</f>
        <v>0</v>
      </c>
      <c r="AY20" s="1" t="s">
        <v>1217</v>
      </c>
      <c r="AZ20" s="46" t="s">
        <v>2501</v>
      </c>
      <c r="BA20" s="46">
        <f t="shared" si="2"/>
        <v>0</v>
      </c>
      <c r="BB20" s="47"/>
      <c r="BC20" s="120">
        <f t="shared" si="3"/>
        <v>0</v>
      </c>
    </row>
    <row r="21" spans="2:78" ht="15.75" thickBot="1">
      <c r="B21" s="66">
        <f t="shared" si="4"/>
        <v>0</v>
      </c>
      <c r="C21" s="214">
        <v>9</v>
      </c>
      <c r="D21" s="1159">
        <f>+'BT8'!B32</f>
        <v>0</v>
      </c>
      <c r="E21" s="1160"/>
      <c r="F21" s="1161"/>
      <c r="G21" s="1170">
        <f>+'BT8'!D32</f>
        <v>0</v>
      </c>
      <c r="H21" s="1160"/>
      <c r="I21" s="1160"/>
      <c r="J21" s="1160"/>
      <c r="K21" s="1160"/>
      <c r="L21" s="1160"/>
      <c r="M21" s="1160"/>
      <c r="N21" s="1160"/>
      <c r="O21" s="1160"/>
      <c r="P21" s="1160"/>
      <c r="Q21" s="1161"/>
      <c r="R21" s="1177" t="s">
        <v>3566</v>
      </c>
      <c r="S21" s="975"/>
      <c r="T21" s="975"/>
      <c r="U21" s="1176" t="s">
        <v>3567</v>
      </c>
      <c r="V21" s="1163"/>
      <c r="W21" s="1164">
        <f>IFERROR(VLOOKUP(AP21&amp;AQ21,'$ LEGO'!A:E,5,0),0)</f>
        <v>0</v>
      </c>
      <c r="X21" s="1165"/>
      <c r="Y21" s="1166"/>
      <c r="Z21" s="1167"/>
      <c r="AA21" s="1168"/>
      <c r="AB21" s="1169"/>
      <c r="AC21" s="967" t="str">
        <f>IFERROR(VLOOKUP((D21),'$ LEGO'!A:D,4,0),"")</f>
        <v/>
      </c>
      <c r="AD21" s="968"/>
      <c r="AE21" s="1171">
        <f>IFERROR(+'BT8'!AK24*VLOOKUP(AP21,'$ LEGO'!$F$199:$G$1227,2,0),'BT8'!AK24)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+'BT8'!AS32</f>
        <v>0</v>
      </c>
      <c r="AX21" s="176">
        <f>+'BT8'!AM24</f>
        <v>0</v>
      </c>
      <c r="AY21" s="1" t="s">
        <v>1217</v>
      </c>
      <c r="AZ21" s="46" t="s">
        <v>2501</v>
      </c>
      <c r="BA21" s="46">
        <f t="shared" si="2"/>
        <v>0</v>
      </c>
      <c r="BB21" s="47"/>
      <c r="BC21" s="120">
        <f t="shared" si="3"/>
        <v>0</v>
      </c>
    </row>
    <row r="22" spans="2:78" ht="15.75" thickBot="1">
      <c r="B22" s="66">
        <f t="shared" si="4"/>
        <v>0</v>
      </c>
      <c r="C22" s="214">
        <v>10</v>
      </c>
      <c r="D22" s="1159">
        <f>+'BT8'!B33</f>
        <v>0</v>
      </c>
      <c r="E22" s="1160"/>
      <c r="F22" s="1161"/>
      <c r="G22" s="1170">
        <f>+'BT8'!D33</f>
        <v>0</v>
      </c>
      <c r="H22" s="1160"/>
      <c r="I22" s="1160"/>
      <c r="J22" s="1160"/>
      <c r="K22" s="1160"/>
      <c r="L22" s="1160"/>
      <c r="M22" s="1160"/>
      <c r="N22" s="1160"/>
      <c r="O22" s="1160"/>
      <c r="P22" s="1160"/>
      <c r="Q22" s="1161"/>
      <c r="R22" s="1177" t="s">
        <v>3568</v>
      </c>
      <c r="S22" s="975"/>
      <c r="T22" s="975"/>
      <c r="U22" s="1176" t="s">
        <v>3569</v>
      </c>
      <c r="V22" s="1163"/>
      <c r="W22" s="1164">
        <f>IFERROR(VLOOKUP(AP22&amp;AQ22,'$ LEGO'!A:E,5,0),0)</f>
        <v>0</v>
      </c>
      <c r="X22" s="1165"/>
      <c r="Y22" s="1166"/>
      <c r="Z22" s="1167"/>
      <c r="AA22" s="1168"/>
      <c r="AB22" s="1169"/>
      <c r="AC22" s="967" t="str">
        <f>IFERROR(VLOOKUP((D22),'$ LEGO'!A:D,4,0),"")</f>
        <v/>
      </c>
      <c r="AD22" s="968"/>
      <c r="AE22" s="1171">
        <f>IFERROR(+'BT8'!AK25*VLOOKUP(AP22,'$ LEGO'!$F$199:$G$1227,2,0),'BT8'!AK25)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+'BT8'!AS33</f>
        <v>0</v>
      </c>
      <c r="AX22" s="176">
        <f>+'BT8'!AM25</f>
        <v>0</v>
      </c>
      <c r="AY22" s="1" t="s">
        <v>1217</v>
      </c>
      <c r="AZ22" s="46" t="s">
        <v>2501</v>
      </c>
      <c r="BA22" s="46">
        <f t="shared" si="2"/>
        <v>0</v>
      </c>
      <c r="BB22" s="47"/>
      <c r="BC22" s="120">
        <f t="shared" si="3"/>
        <v>0</v>
      </c>
    </row>
    <row r="23" spans="2:78" ht="15.75" thickBot="1">
      <c r="B23" s="66">
        <f t="shared" si="4"/>
        <v>0</v>
      </c>
      <c r="C23" s="214">
        <v>11</v>
      </c>
      <c r="D23" s="1159">
        <f>+'BT8'!V24</f>
        <v>0</v>
      </c>
      <c r="E23" s="1160"/>
      <c r="F23" s="1161"/>
      <c r="G23" s="1170">
        <f>+'BT8'!X24</f>
        <v>0</v>
      </c>
      <c r="H23" s="1160"/>
      <c r="I23" s="1160"/>
      <c r="J23" s="1160"/>
      <c r="K23" s="1160"/>
      <c r="L23" s="1160"/>
      <c r="M23" s="1160"/>
      <c r="N23" s="1160"/>
      <c r="O23" s="1160"/>
      <c r="P23" s="1160"/>
      <c r="Q23" s="1161"/>
      <c r="R23" s="968">
        <f>+'BT8'!AE24</f>
        <v>0</v>
      </c>
      <c r="S23" s="975"/>
      <c r="T23" s="975"/>
      <c r="U23" s="1162">
        <f>+'BT8'!AG24</f>
        <v>0</v>
      </c>
      <c r="V23" s="1163"/>
      <c r="W23" s="1164">
        <f>IFERROR(VLOOKUP(AP23&amp;AQ23,'$ LEGO'!A:E,5,0),0)</f>
        <v>0</v>
      </c>
      <c r="X23" s="1165"/>
      <c r="Y23" s="1166"/>
      <c r="Z23" s="1167"/>
      <c r="AA23" s="1168"/>
      <c r="AB23" s="1169"/>
      <c r="AC23" s="967" t="str">
        <f>IFERROR(VLOOKUP((D23),'$ LEGO'!A:D,4,0),"")</f>
        <v/>
      </c>
      <c r="AD23" s="968"/>
      <c r="AE23" s="1171">
        <f>IFERROR(+'BT8'!AK26*VLOOKUP(AP23,'$ LEGO'!$F$199:$G$1227,2,0),'BT8'!AK26)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+'BT8'!AS34</f>
        <v>0</v>
      </c>
      <c r="AX23" s="176">
        <f>+'BT8'!AM26</f>
        <v>0</v>
      </c>
      <c r="AY23" s="1" t="s">
        <v>1217</v>
      </c>
      <c r="AZ23" s="46" t="s">
        <v>2501</v>
      </c>
      <c r="BA23" s="46">
        <f t="shared" si="2"/>
        <v>0</v>
      </c>
      <c r="BB23" s="47"/>
      <c r="BC23" s="120">
        <f t="shared" si="3"/>
        <v>0</v>
      </c>
    </row>
    <row r="24" spans="2:78" ht="15.75" thickBot="1">
      <c r="B24" s="66">
        <f t="shared" si="4"/>
        <v>0</v>
      </c>
      <c r="C24" s="214">
        <v>12</v>
      </c>
      <c r="D24" s="1159">
        <f>+'BT8'!V25</f>
        <v>0</v>
      </c>
      <c r="E24" s="1160"/>
      <c r="F24" s="1161"/>
      <c r="G24" s="1170">
        <f>+'BT8'!X25</f>
        <v>0</v>
      </c>
      <c r="H24" s="1160"/>
      <c r="I24" s="1160"/>
      <c r="J24" s="1160"/>
      <c r="K24" s="1160"/>
      <c r="L24" s="1160"/>
      <c r="M24" s="1160"/>
      <c r="N24" s="1160"/>
      <c r="O24" s="1160"/>
      <c r="P24" s="1160"/>
      <c r="Q24" s="1161"/>
      <c r="R24" s="968">
        <f>+'BT8'!AE25</f>
        <v>0</v>
      </c>
      <c r="S24" s="975"/>
      <c r="T24" s="975"/>
      <c r="U24" s="1162">
        <f>+'BT8'!AG25</f>
        <v>0</v>
      </c>
      <c r="V24" s="1163"/>
      <c r="W24" s="1164">
        <f>IFERROR(VLOOKUP(AP24&amp;AQ24,'$ LEGO'!A:E,5,0),0)</f>
        <v>0</v>
      </c>
      <c r="X24" s="1165"/>
      <c r="Y24" s="1166"/>
      <c r="Z24" s="1167"/>
      <c r="AA24" s="1168"/>
      <c r="AB24" s="1169"/>
      <c r="AC24" s="967" t="str">
        <f>IFERROR(VLOOKUP((D24),'$ LEGO'!A:D,4,0),"")</f>
        <v/>
      </c>
      <c r="AD24" s="968"/>
      <c r="AE24" s="1171">
        <f>IFERROR(+'BT8'!AK27*VLOOKUP(AP24,'$ LEGO'!$F$199:$G$1227,2,0),'BT8'!AK27)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+'BT8'!AS35</f>
        <v>0</v>
      </c>
      <c r="AX24" s="176">
        <f>+'BT8'!AM27</f>
        <v>0</v>
      </c>
      <c r="AY24" s="1" t="s">
        <v>1217</v>
      </c>
      <c r="AZ24" s="46" t="s">
        <v>2501</v>
      </c>
      <c r="BA24" s="46">
        <f t="shared" si="2"/>
        <v>0</v>
      </c>
      <c r="BB24" s="47"/>
      <c r="BC24" s="120">
        <f t="shared" si="3"/>
        <v>0</v>
      </c>
    </row>
    <row r="25" spans="2:78" ht="15.75" thickBot="1">
      <c r="B25" s="66">
        <f t="shared" si="4"/>
        <v>0</v>
      </c>
      <c r="C25" s="214">
        <v>13</v>
      </c>
      <c r="D25" s="1159">
        <f>+'BT8'!V26</f>
        <v>0</v>
      </c>
      <c r="E25" s="1160"/>
      <c r="F25" s="1161"/>
      <c r="G25" s="1170">
        <f>+'BT8'!X26</f>
        <v>0</v>
      </c>
      <c r="H25" s="1160"/>
      <c r="I25" s="1160"/>
      <c r="J25" s="1160"/>
      <c r="K25" s="1160"/>
      <c r="L25" s="1160"/>
      <c r="M25" s="1160"/>
      <c r="N25" s="1160"/>
      <c r="O25" s="1160"/>
      <c r="P25" s="1160"/>
      <c r="Q25" s="1161"/>
      <c r="R25" s="968">
        <f>+'BT8'!AE26</f>
        <v>0</v>
      </c>
      <c r="S25" s="975"/>
      <c r="T25" s="975"/>
      <c r="U25" s="1162">
        <f>+'BT8'!AG26</f>
        <v>0</v>
      </c>
      <c r="V25" s="1163"/>
      <c r="W25" s="1164">
        <f>IFERROR(VLOOKUP(AP25&amp;AQ25,'$ LEGO'!A:E,5,0),0)</f>
        <v>0</v>
      </c>
      <c r="X25" s="1165"/>
      <c r="Y25" s="1166"/>
      <c r="Z25" s="1167"/>
      <c r="AA25" s="1168"/>
      <c r="AB25" s="1169"/>
      <c r="AC25" s="967" t="str">
        <f>IFERROR(VLOOKUP((D25),'$ LEGO'!A:D,4,0),"")</f>
        <v/>
      </c>
      <c r="AD25" s="968"/>
      <c r="AE25" s="1171">
        <f>IFERROR(+'BT8'!AK28*VLOOKUP(AP25,'$ LEGO'!$F$199:$G$1227,2,0),'BT8'!AK28)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+'BT8'!AS36</f>
        <v>0</v>
      </c>
      <c r="AX25" s="176">
        <f>+'BT8'!AM28</f>
        <v>0</v>
      </c>
      <c r="AY25" s="1" t="s">
        <v>1217</v>
      </c>
      <c r="AZ25" s="46" t="s">
        <v>2501</v>
      </c>
      <c r="BA25" s="46">
        <f t="shared" si="2"/>
        <v>0</v>
      </c>
      <c r="BB25" s="47"/>
      <c r="BC25" s="120">
        <f t="shared" si="3"/>
        <v>1000</v>
      </c>
    </row>
    <row r="26" spans="2:78" ht="15.75" thickBot="1">
      <c r="B26" s="66">
        <f t="shared" si="4"/>
        <v>0</v>
      </c>
      <c r="C26" s="214">
        <v>14</v>
      </c>
      <c r="D26" s="1159">
        <f>+'BT8'!V27</f>
        <v>0</v>
      </c>
      <c r="E26" s="1160"/>
      <c r="F26" s="1161"/>
      <c r="G26" s="1170">
        <f>+'BT8'!X27</f>
        <v>0</v>
      </c>
      <c r="H26" s="1160"/>
      <c r="I26" s="1160"/>
      <c r="J26" s="1160"/>
      <c r="K26" s="1160"/>
      <c r="L26" s="1160"/>
      <c r="M26" s="1160"/>
      <c r="N26" s="1160"/>
      <c r="O26" s="1160"/>
      <c r="P26" s="1160"/>
      <c r="Q26" s="1161"/>
      <c r="R26" s="968">
        <f>+'BT8'!AE27</f>
        <v>0</v>
      </c>
      <c r="S26" s="975"/>
      <c r="T26" s="975"/>
      <c r="U26" s="1162">
        <f>+'BT8'!AG27</f>
        <v>0</v>
      </c>
      <c r="V26" s="1163"/>
      <c r="W26" s="1164">
        <f>IFERROR(VLOOKUP(AP26&amp;AQ26,'$ LEGO'!A:E,5,0),0)</f>
        <v>0</v>
      </c>
      <c r="X26" s="1165"/>
      <c r="Y26" s="1166"/>
      <c r="Z26" s="1167"/>
      <c r="AA26" s="1168"/>
      <c r="AB26" s="1169"/>
      <c r="AC26" s="967" t="str">
        <f>IFERROR(VLOOKUP((D26),'$ LEGO'!A:D,4,0),"")</f>
        <v/>
      </c>
      <c r="AD26" s="968"/>
      <c r="AE26" s="1171">
        <f>IFERROR(+'BT8'!AK29*VLOOKUP(AP26,'$ LEGO'!$F$199:$G$1227,2,0),'BT8'!AK29)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+'BT8'!AS37</f>
        <v>0</v>
      </c>
      <c r="AX26" s="176">
        <f>+'BT8'!AM29</f>
        <v>0</v>
      </c>
      <c r="AY26" s="1" t="s">
        <v>1217</v>
      </c>
      <c r="AZ26" s="46" t="s">
        <v>2501</v>
      </c>
      <c r="BA26" s="46">
        <f t="shared" si="2"/>
        <v>0</v>
      </c>
      <c r="BB26" s="47"/>
      <c r="BC26" s="120">
        <f t="shared" si="3"/>
        <v>0</v>
      </c>
    </row>
    <row r="27" spans="2:78" ht="15.75" thickBot="1">
      <c r="B27" s="66">
        <f t="shared" si="4"/>
        <v>0</v>
      </c>
      <c r="C27" s="214">
        <v>15</v>
      </c>
      <c r="D27" s="1159">
        <f>+'BT8'!V28</f>
        <v>0</v>
      </c>
      <c r="E27" s="1160"/>
      <c r="F27" s="1161"/>
      <c r="G27" s="1170">
        <f>+'BT8'!X28</f>
        <v>0</v>
      </c>
      <c r="H27" s="1160"/>
      <c r="I27" s="1160"/>
      <c r="J27" s="1160"/>
      <c r="K27" s="1160"/>
      <c r="L27" s="1160"/>
      <c r="M27" s="1160"/>
      <c r="N27" s="1160"/>
      <c r="O27" s="1160"/>
      <c r="P27" s="1160"/>
      <c r="Q27" s="1161"/>
      <c r="R27" s="968">
        <f>+'BT8'!AE28</f>
        <v>0</v>
      </c>
      <c r="S27" s="975"/>
      <c r="T27" s="975"/>
      <c r="U27" s="1162">
        <f>+'BT8'!AG28</f>
        <v>0</v>
      </c>
      <c r="V27" s="1163"/>
      <c r="W27" s="1164">
        <f>IFERROR(VLOOKUP(AP27&amp;AQ27,'$ LEGO'!A:E,5,0),0)</f>
        <v>0</v>
      </c>
      <c r="X27" s="1165"/>
      <c r="Y27" s="1166"/>
      <c r="Z27" s="1167"/>
      <c r="AA27" s="1168"/>
      <c r="AB27" s="1169"/>
      <c r="AC27" s="967" t="str">
        <f>IFERROR(VLOOKUP((D27),'$ LEGO'!A:D,4,0),"")</f>
        <v/>
      </c>
      <c r="AD27" s="968"/>
      <c r="AE27" s="1171">
        <f>IFERROR(+'BT8'!AK30*VLOOKUP(AP27,'$ LEGO'!$F$199:$G$1227,2,0),'BT8'!AK30)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+'BT8'!AS38</f>
        <v>0</v>
      </c>
      <c r="AX27" s="176">
        <f>+'BT8'!AM30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+'BT8'!V29</f>
        <v>0</v>
      </c>
      <c r="E28" s="1160"/>
      <c r="F28" s="1161"/>
      <c r="G28" s="1170">
        <f>+'BT8'!X29</f>
        <v>0</v>
      </c>
      <c r="H28" s="1160"/>
      <c r="I28" s="1160"/>
      <c r="J28" s="1160"/>
      <c r="K28" s="1160"/>
      <c r="L28" s="1160"/>
      <c r="M28" s="1160"/>
      <c r="N28" s="1160"/>
      <c r="O28" s="1160"/>
      <c r="P28" s="1160"/>
      <c r="Q28" s="1161"/>
      <c r="R28" s="968">
        <f>+'BT8'!AE29</f>
        <v>0</v>
      </c>
      <c r="S28" s="975"/>
      <c r="T28" s="975"/>
      <c r="U28" s="1162">
        <f>+'BT8'!AG29</f>
        <v>0</v>
      </c>
      <c r="V28" s="1163"/>
      <c r="W28" s="1164">
        <f>IFERROR(VLOOKUP(AP28&amp;AQ28,'$ LEGO'!A:E,5,0),0)</f>
        <v>0</v>
      </c>
      <c r="X28" s="1165"/>
      <c r="Y28" s="1166"/>
      <c r="Z28" s="1167"/>
      <c r="AA28" s="1168"/>
      <c r="AB28" s="1169"/>
      <c r="AC28" s="967" t="str">
        <f>IFERROR(VLOOKUP((D28),'$ LEGO'!A:D,4,0),"")</f>
        <v/>
      </c>
      <c r="AD28" s="968"/>
      <c r="AE28" s="1171">
        <f>IFERROR(+'BT8'!AK31*VLOOKUP(AP28,'$ LEGO'!$F$199:$G$1227,2,0),'BT8'!AK31)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+'BT8'!AS39</f>
        <v>0</v>
      </c>
      <c r="AX28" s="176">
        <f>+'BT8'!AM31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+'BT8'!V30</f>
        <v>0</v>
      </c>
      <c r="E29" s="1160"/>
      <c r="F29" s="1161"/>
      <c r="G29" s="1170">
        <f>+'BT8'!X30</f>
        <v>0</v>
      </c>
      <c r="H29" s="1160"/>
      <c r="I29" s="1160"/>
      <c r="J29" s="1160"/>
      <c r="K29" s="1160"/>
      <c r="L29" s="1160"/>
      <c r="M29" s="1160"/>
      <c r="N29" s="1160"/>
      <c r="O29" s="1160"/>
      <c r="P29" s="1160"/>
      <c r="Q29" s="1161"/>
      <c r="R29" s="968">
        <f>+'BT8'!AE30</f>
        <v>0</v>
      </c>
      <c r="S29" s="975"/>
      <c r="T29" s="975"/>
      <c r="U29" s="1162">
        <f>+'BT8'!AG30</f>
        <v>0</v>
      </c>
      <c r="V29" s="1163"/>
      <c r="W29" s="1164">
        <f>IFERROR(VLOOKUP(AP29&amp;AQ29,'$ LEGO'!A:E,5,0),0)</f>
        <v>0</v>
      </c>
      <c r="X29" s="1165"/>
      <c r="Y29" s="1166"/>
      <c r="Z29" s="1167"/>
      <c r="AA29" s="1168"/>
      <c r="AB29" s="1169"/>
      <c r="AC29" s="967" t="str">
        <f>IFERROR(VLOOKUP((D29),'$ LEGO'!A:D,4,0),"")</f>
        <v/>
      </c>
      <c r="AD29" s="968"/>
      <c r="AE29" s="1171">
        <f>IFERROR(+'BT8'!AK32*VLOOKUP(AP29,'$ LEGO'!$F$199:$G$1227,2,0),'BT8'!AK32)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+'BT8'!AS40</f>
        <v>0</v>
      </c>
      <c r="AX29" s="176">
        <f>+'BT8'!AM32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+'BT8'!V31</f>
        <v>0</v>
      </c>
      <c r="E30" s="1160"/>
      <c r="F30" s="1161"/>
      <c r="G30" s="1170">
        <f>+'BT8'!X31</f>
        <v>0</v>
      </c>
      <c r="H30" s="1160"/>
      <c r="I30" s="1160"/>
      <c r="J30" s="1160"/>
      <c r="K30" s="1160"/>
      <c r="L30" s="1160"/>
      <c r="M30" s="1160"/>
      <c r="N30" s="1160"/>
      <c r="O30" s="1160"/>
      <c r="P30" s="1160"/>
      <c r="Q30" s="1161"/>
      <c r="R30" s="968">
        <f>+'BT8'!AE31</f>
        <v>0</v>
      </c>
      <c r="S30" s="975"/>
      <c r="T30" s="975"/>
      <c r="U30" s="1162">
        <f>+'BT8'!AG31</f>
        <v>0</v>
      </c>
      <c r="V30" s="1163"/>
      <c r="W30" s="1164">
        <f>IFERROR(VLOOKUP(AP30&amp;AQ30,'$ LEGO'!A:E,5,0),0)</f>
        <v>0</v>
      </c>
      <c r="X30" s="1165"/>
      <c r="Y30" s="1166"/>
      <c r="Z30" s="1167"/>
      <c r="AA30" s="1168"/>
      <c r="AB30" s="1169"/>
      <c r="AC30" s="967" t="str">
        <f>IFERROR(VLOOKUP((D30),'$ LEGO'!A:D,4,0),"")</f>
        <v/>
      </c>
      <c r="AD30" s="968"/>
      <c r="AE30" s="1171">
        <f>IFERROR(+'BT8'!AK33*VLOOKUP(AP30,'$ LEGO'!$F$199:$G$1227,2,0),'BT8'!AK33)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+'BT8'!AS41</f>
        <v>0</v>
      </c>
      <c r="AX30" s="176">
        <f>+'BT8'!AM33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+'BT8'!V32</f>
        <v>0</v>
      </c>
      <c r="E31" s="1160"/>
      <c r="F31" s="1161"/>
      <c r="G31" s="1170">
        <f>+'BT8'!X32</f>
        <v>0</v>
      </c>
      <c r="H31" s="1160"/>
      <c r="I31" s="1160"/>
      <c r="J31" s="1160"/>
      <c r="K31" s="1160"/>
      <c r="L31" s="1160"/>
      <c r="M31" s="1160"/>
      <c r="N31" s="1160"/>
      <c r="O31" s="1160"/>
      <c r="P31" s="1160"/>
      <c r="Q31" s="1161"/>
      <c r="R31" s="968">
        <f>+'BT8'!AE32</f>
        <v>0</v>
      </c>
      <c r="S31" s="975"/>
      <c r="T31" s="975"/>
      <c r="U31" s="1162">
        <f>+'BT8'!AG32</f>
        <v>0</v>
      </c>
      <c r="V31" s="1163"/>
      <c r="W31" s="1164">
        <f>IFERROR(VLOOKUP(AP31&amp;AQ31,'$ LEGO'!A:E,5,0),0)</f>
        <v>0</v>
      </c>
      <c r="X31" s="1165"/>
      <c r="Y31" s="1166"/>
      <c r="Z31" s="1167"/>
      <c r="AA31" s="1168"/>
      <c r="AB31" s="1169"/>
      <c r="AC31" s="967" t="str">
        <f>IFERROR(VLOOKUP((D31),'$ LEGO'!A:D,4,0),"")</f>
        <v/>
      </c>
      <c r="AD31" s="968"/>
      <c r="AE31" s="1171">
        <f>IFERROR(+'BT8'!AK34*VLOOKUP(AP31,'$ LEGO'!$F$199:$G$1227,2,0),'BT8'!AK34)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+'BT8'!AS42</f>
        <v>0</v>
      </c>
      <c r="AX31" s="176">
        <f>+'BT8'!AM34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+'BT8'!V33</f>
        <v>0</v>
      </c>
      <c r="E32" s="1160"/>
      <c r="F32" s="1161"/>
      <c r="G32" s="1170">
        <f>+'BT8'!X33</f>
        <v>0</v>
      </c>
      <c r="H32" s="1160"/>
      <c r="I32" s="1160"/>
      <c r="J32" s="1160"/>
      <c r="K32" s="1160"/>
      <c r="L32" s="1160"/>
      <c r="M32" s="1160"/>
      <c r="N32" s="1160"/>
      <c r="O32" s="1160"/>
      <c r="P32" s="1160"/>
      <c r="Q32" s="1161"/>
      <c r="R32" s="968">
        <f>+'BT8'!AE33</f>
        <v>0</v>
      </c>
      <c r="S32" s="975"/>
      <c r="T32" s="975"/>
      <c r="U32" s="1162">
        <f>+'BT8'!AG33</f>
        <v>0</v>
      </c>
      <c r="V32" s="1163"/>
      <c r="W32" s="1164">
        <f>IFERROR(VLOOKUP(AP32&amp;AQ32,'$ LEGO'!A:E,5,0),0)</f>
        <v>0</v>
      </c>
      <c r="X32" s="1165"/>
      <c r="Y32" s="1166"/>
      <c r="Z32" s="1167"/>
      <c r="AA32" s="1168"/>
      <c r="AB32" s="1169"/>
      <c r="AC32" s="967" t="str">
        <f>IFERROR(VLOOKUP((D32),'$ LEGO'!A:D,4,0),"")</f>
        <v/>
      </c>
      <c r="AD32" s="968"/>
      <c r="AE32" s="1171">
        <f>IFERROR(+'BT8'!AK35*VLOOKUP(AP32,'$ LEGO'!$F$199:$G$1227,2,0),'BT8'!AK35)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+'BT8'!AS43</f>
        <v>0</v>
      </c>
      <c r="AX32" s="176">
        <f>+'BT8'!AM35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FC'!$BQ$2:$BQ$41='FC8'!$F$3)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+'FT8'!X79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+'FT8'!X85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+'BT8'!AD1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859" priority="2" operator="greaterThan">
      <formula>0</formula>
    </cfRule>
  </conditionalFormatting>
  <conditionalFormatting sqref="M96">
    <cfRule type="cellIs" dxfId="858" priority="4" operator="greaterThan">
      <formula>-0.011</formula>
    </cfRule>
    <cfRule type="cellIs" dxfId="857" priority="5" operator="between">
      <formula>-0.0299</formula>
      <formula>-0.001</formula>
    </cfRule>
    <cfRule type="cellIs" dxfId="856" priority="6" operator="lessThan">
      <formula>-0.03</formula>
    </cfRule>
  </conditionalFormatting>
  <conditionalFormatting sqref="R13:T32">
    <cfRule type="containsText" dxfId="855" priority="1" operator="containsText" text="SUBLIMADO">
      <formula>NOT(ISERROR(SEARCH("SUBLIMADO",R13)))</formula>
    </cfRule>
  </conditionalFormatting>
  <conditionalFormatting sqref="R33:T40">
    <cfRule type="containsText" dxfId="854" priority="7" operator="containsText" text="ESTAMPADO">
      <formula>NOT(ISERROR(SEARCH("ESTAMPADO",R33)))</formula>
    </cfRule>
    <cfRule type="containsText" dxfId="853" priority="8" operator="containsText" text="SUBLIMADO">
      <formula>NOT(ISERROR(SEARCH("SUBLIMADO",R33)))</formula>
    </cfRule>
  </conditionalFormatting>
  <conditionalFormatting sqref="AJ94">
    <cfRule type="cellIs" dxfId="85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A193CBE-C539-4108-B4C9-4300C953317E}">
          <x14:formula1>
            <xm:f>'LD FC'!$CG$2:$CG$34</xm:f>
          </x14:formula1>
          <xm:sqref>R86:W87</xm:sqref>
        </x14:dataValidation>
        <x14:dataValidation type="list" allowBlank="1" showInputMessage="1" showErrorMessage="1" xr:uid="{B61D3C48-DEA3-4395-B707-74D2D2B20886}">
          <x14:formula1>
            <xm:f>'LD FC'!$CE$2:$CE$12</xm:f>
          </x14:formula1>
          <xm:sqref>M6:R6</xm:sqref>
        </x14:dataValidation>
        <x14:dataValidation type="list" allowBlank="1" showInputMessage="1" showErrorMessage="1" xr:uid="{33441D1A-1AD7-4CD4-B4BB-7B852D39EBFE}">
          <x14:formula1>
            <xm:f>'LD FC'!$AU$2:$AU$4</xm:f>
          </x14:formula1>
          <xm:sqref>P10:R10</xm:sqref>
        </x14:dataValidation>
        <x14:dataValidation type="list" allowBlank="1" showInputMessage="1" showErrorMessage="1" xr:uid="{62C31641-3DB2-49D7-ACF9-BC558CBC87AA}">
          <x14:formula1>
            <xm:f>'LD FC'!$BN$9:$BN$10</xm:f>
          </x14:formula1>
          <xm:sqref>G47:V47</xm:sqref>
        </x14:dataValidation>
        <x14:dataValidation type="list" allowBlank="1" showInputMessage="1" showErrorMessage="1" xr:uid="{236B2D3A-D416-4287-A0F6-65EEA45DD7B2}">
          <x14:formula1>
            <xm:f>'LD FC'!$BV$2:$BV$5</xm:f>
          </x14:formula1>
          <xm:sqref>G41:L42</xm:sqref>
        </x14:dataValidation>
        <x14:dataValidation type="list" allowBlank="1" showInputMessage="1" showErrorMessage="1" xr:uid="{DE5C2848-EC7D-4CC0-9EB3-82D784D3DF69}">
          <x14:formula1>
            <xm:f>'LD FC'!$BZ$2:$BZ$4</xm:f>
          </x14:formula1>
          <xm:sqref>G48:P48</xm:sqref>
        </x14:dataValidation>
        <x14:dataValidation type="list" allowBlank="1" showInputMessage="1" showErrorMessage="1" xr:uid="{761E5E29-EE55-4549-816A-E155195D1920}">
          <x14:formula1>
            <xm:f>'LD FC'!$AE$2:$AE$6</xm:f>
          </x14:formula1>
          <xm:sqref>R102:S106 R123:S127 R109:S113 R116:S120 R130:S134 R137:S141 R151:S155 R144:S148</xm:sqref>
        </x14:dataValidation>
        <x14:dataValidation type="list" allowBlank="1" showInputMessage="1" showErrorMessage="1" xr:uid="{7B364FD0-4A46-417C-8731-3739ACE6AB94}">
          <x14:formula1>
            <xm:f>'LD FC'!$AC$2:$AC$4</xm:f>
          </x14:formula1>
          <xm:sqref>R72:W73</xm:sqref>
        </x14:dataValidation>
        <x14:dataValidation type="list" allowBlank="1" showInputMessage="1" showErrorMessage="1" xr:uid="{9F8FEFCB-AD16-46F4-B502-B6C48260B2BE}">
          <x14:formula1>
            <xm:f>'LD FC'!$AA$2:$AA$8</xm:f>
          </x14:formula1>
          <xm:sqref>F6:H6 R71:W71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1F7E1-D45D-4FD9-8F7F-F021AA679713}">
  <sheetPr codeName="Hoja8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+'BT8'!D3&amp;" "&amp;'BT8'!H3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11144-5E3A-449E-84AB-FE0AD13890C6}">
  <sheetPr codeName="Hoja22">
    <tabColor theme="6" tint="0.39997558519241921"/>
    <pageSetUpPr fitToPage="1"/>
  </sheetPr>
  <dimension ref="A1:DC62"/>
  <sheetViews>
    <sheetView showGridLines="0" topLeftCell="A28"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851" priority="6" operator="containsText" text="SUBLIMADO">
      <formula>NOT(ISERROR(SEARCH("SUBLIMADO",K24)))</formula>
    </cfRule>
  </conditionalFormatting>
  <conditionalFormatting sqref="AE24:AF31">
    <cfRule type="containsText" dxfId="850" priority="5" operator="containsText" text="SUBLIMADO">
      <formula>NOT(ISERROR(SEARCH("SUBLIMADO",AE24)))</formula>
    </cfRule>
  </conditionalFormatting>
  <conditionalFormatting sqref="K32:L32">
    <cfRule type="containsText" dxfId="849" priority="4" operator="containsText" text="SUBLIMADO">
      <formula>NOT(ISERROR(SEARCH("SUBLIMADO",K32)))</formula>
    </cfRule>
  </conditionalFormatting>
  <conditionalFormatting sqref="AE32:AF32">
    <cfRule type="containsText" dxfId="848" priority="3" operator="containsText" text="SUBLIMADO">
      <formula>NOT(ISERROR(SEARCH("SUBLIMADO",AE32)))</formula>
    </cfRule>
  </conditionalFormatting>
  <conditionalFormatting sqref="K33:L33">
    <cfRule type="containsText" dxfId="847" priority="2" operator="containsText" text="SUBLIMADO">
      <formula>NOT(ISERROR(SEARCH("SUBLIMADO",K33)))</formula>
    </cfRule>
  </conditionalFormatting>
  <conditionalFormatting sqref="AE33:AF33">
    <cfRule type="containsText" dxfId="84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E01D1967-55C4-484D-888C-6B3FADDA5432}"/>
    <dataValidation allowBlank="1" showInputMessage="1" showErrorMessage="1" promptTitle="Diligenciar" prompt="Escriba los números separados por coma (por ejemplo: 1,2,3...) según los que necesite." sqref="AS24:AS43" xr:uid="{EE59EBAE-3F98-4C37-8EC4-92A9CC7E23AC}"/>
    <dataValidation type="list" allowBlank="1" showInputMessage="1" showErrorMessage="1" sqref="AQ5:AU5 BB5:BF5 BM5:BQ5 BX5:CB5 CI5:CM5 CT5:CX5" xr:uid="{663C260D-1BE2-4A81-B7A1-7804A85A51D3}">
      <formula1>INDIRECT($AW$6)</formula1>
    </dataValidation>
    <dataValidation type="list" allowBlank="1" showInputMessage="1" showErrorMessage="1" sqref="AQ4:AU4 BM4:BQ4 BB4:BF4 BX4:CB4 CI4:CM4 CT4:CX4" xr:uid="{6746E71D-093C-4EA1-A729-D586CB16184E}">
      <formula1>INDIRECT(#REF!)</formula1>
    </dataValidation>
    <dataValidation type="list" allowBlank="1" showInputMessage="1" showErrorMessage="1" sqref="AQ9:AU9 BB9:BF9 BM9:BQ9 BX9:CB9 CI9:CM9 CT9:CX9" xr:uid="{11AABDE7-9A1E-482E-A4F6-2B940FA140FC}">
      <formula1>INDIRECT($AW$8)</formula1>
    </dataValidation>
    <dataValidation type="list" allowBlank="1" showInputMessage="1" showErrorMessage="1" sqref="AQ8:AU8 BB8:BF8 BM8:BQ8 BX8:CB8 CI8:CM8 CT8:CX8" xr:uid="{8C1AF0F2-6584-4D3C-B600-CC63A1260505}">
      <formula1>INDIRECT($AW$7)</formula1>
    </dataValidation>
    <dataValidation type="list" allowBlank="1" showInputMessage="1" showErrorMessage="1" sqref="AQ7:AU7 BB7:BF7 BM7:BQ7 BX7:CB7 CI7:CM7 CT7:CX7" xr:uid="{6A603531-7F85-406E-B7A8-C7B1F99D9BCE}">
      <formula1>INDIRECT($AW$4)</formula1>
    </dataValidation>
    <dataValidation type="list" allowBlank="1" showInputMessage="1" showErrorMessage="1" sqref="AQ1:AU1 AQ6:AU6 BB1:BF1 BM1:BQ1 BB6:BF6 BM6:BQ6 BX1:CB1 BX6:CB6 CI1:CM1 CI6:CM6 CT1:CX1 CT6:CX6" xr:uid="{9D482FE7-D5BF-484D-87D6-5FE3B708DFB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9A85C91A-2D3C-4B82-A8FF-495A65F4CD91}">
          <x14:formula1>
            <xm:f>'LD FC'!$DN$2:$DN$29</xm:f>
          </x14:formula1>
          <xm:sqref>H3</xm:sqref>
        </x14:dataValidation>
        <x14:dataValidation type="list" allowBlank="1" showInputMessage="1" showErrorMessage="1" xr:uid="{74CC9DD2-BB4C-4E51-92A8-F94F0B3884AE}">
          <x14:formula1>
            <xm:f>'LD FC'!$AQ$2:$AQ$6</xm:f>
          </x14:formula1>
          <xm:sqref>AV9:AZ9 BG9:BK9 BR9:BV9 CC9:CG9 CN9:CR9 CY9:DC9</xm:sqref>
        </x14:dataValidation>
        <x14:dataValidation type="list" allowBlank="1" showInputMessage="1" showErrorMessage="1" xr:uid="{C1BDD491-274A-4A9C-9E62-2A360129D34F}">
          <x14:formula1>
            <xm:f>'LD FC'!$AO$2:$AO$7</xm:f>
          </x14:formula1>
          <xm:sqref>AV8:AZ8 BG8:BK8 BR8:BV8 CC8:CG8 CN8:CR8 CY8:DC8</xm:sqref>
        </x14:dataValidation>
        <x14:dataValidation type="list" allowBlank="1" showInputMessage="1" showErrorMessage="1" xr:uid="{B84BD33E-5115-468C-95D1-FA0080FEBCBC}">
          <x14:formula1>
            <xm:f>'LD FC'!$AG$2:$AG$19</xm:f>
          </x14:formula1>
          <xm:sqref>AV7:AZ7 BG7:BK7 BR7:BV7 CC7:CG7 CN7:CR7 CY7:DC7</xm:sqref>
        </x14:dataValidation>
        <x14:dataValidation type="list" allowBlank="1" showInputMessage="1" showErrorMessage="1" xr:uid="{80CC5BBA-D0F0-4179-9E40-C2C79E9C1D35}">
          <x14:formula1>
            <xm:f>'LD FC'!$AM$2:$AM$8</xm:f>
          </x14:formula1>
          <xm:sqref>AV5:AZ5 BG5:BK5 BR5:BV5 CC5:CG5 CN5:CR5 CY5:DC5</xm:sqref>
        </x14:dataValidation>
        <x14:dataValidation type="list" allowBlank="1" showInputMessage="1" showErrorMessage="1" xr:uid="{13FF0F05-32E0-463D-83C0-3DADCB8DE304}">
          <x14:formula1>
            <xm:f>'LD FC'!$AK$2:$AK$10</xm:f>
          </x14:formula1>
          <xm:sqref>AV4:AZ4 BG4:BK4 BR4:BV4 CC4:CG4 CN4:CR4 CY4:DC4</xm:sqref>
        </x14:dataValidation>
        <x14:dataValidation type="list" allowBlank="1" showInputMessage="1" showErrorMessage="1" xr:uid="{E3AC24AA-AA90-4402-984D-88BE4ADCA027}">
          <x14:formula1>
            <xm:f>'LD FC'!$AI$2:$AI$10</xm:f>
          </x14:formula1>
          <xm:sqref>AV3:AZ3 BG3:BK3 BR3:BV3 CC3:CG3 CN3:CR3 CY3:DC3</xm:sqref>
        </x14:dataValidation>
        <x14:dataValidation type="list" allowBlank="1" showInputMessage="1" showErrorMessage="1" xr:uid="{64A55C09-3F86-4932-A8AA-B6F78026C0F6}">
          <x14:formula1>
            <xm:f>'LD FC'!$AG$2:$AG$20</xm:f>
          </x14:formula1>
          <xm:sqref>AV2:AZ2 BG2:BK2 BR2:BV2 CC2:CG2 CN2:CR2 CY2:DC2</xm:sqref>
        </x14:dataValidation>
        <x14:dataValidation type="list" allowBlank="1" showInputMessage="1" showErrorMessage="1" xr:uid="{441F29F9-7775-452F-BDEB-5EB776E7B385}">
          <x14:formula1>
            <xm:f>'LD FC'!$AC$2:$AC$4</xm:f>
          </x14:formula1>
          <xm:sqref>K24:L33 AE24:AF33</xm:sqref>
        </x14:dataValidation>
        <x14:dataValidation type="list" allowBlank="1" showInputMessage="1" showErrorMessage="1" xr:uid="{E5F058B8-3D1D-4657-864C-1F7715441BB6}">
          <x14:formula1>
            <xm:f>'LD FC'!$W$2:$W$9</xm:f>
          </x14:formula1>
          <xm:sqref>N4:P4 S4:U4</xm:sqref>
        </x14:dataValidation>
        <x14:dataValidation type="list" allowBlank="1" showInputMessage="1" showErrorMessage="1" xr:uid="{E91BBABB-EF14-4748-924A-E8D61C30C336}">
          <x14:formula1>
            <xm:f>'LD FC'!$AA$2:$AA$7</xm:f>
          </x14:formula1>
          <xm:sqref>AM7:AO7 AH7:AJ7 AC7:AE7</xm:sqref>
        </x14:dataValidation>
        <x14:dataValidation type="list" allowBlank="1" showInputMessage="1" showErrorMessage="1" xr:uid="{0578F2E1-0A4C-4001-B54C-796A6E7D83AC}">
          <x14:formula1>
            <xm:f>'LD FC'!$A$2:$A$169</xm:f>
          </x14:formula1>
          <xm:sqref>AM4:AO4 AH4:AJ4 AC4:AE4</xm:sqref>
        </x14:dataValidation>
        <x14:dataValidation type="list" allowBlank="1" showInputMessage="1" showErrorMessage="1" xr:uid="{82F3CBF5-AD8C-483A-B149-13B24F1063B1}">
          <x14:formula1>
            <xm:f>'LD FC'!$Y$2:$Y$9</xm:f>
          </x14:formula1>
          <xm:sqref>M24:N33 AG24:AH33</xm:sqref>
        </x14:dataValidation>
        <x14:dataValidation type="list" allowBlank="1" showInputMessage="1" showErrorMessage="1" xr:uid="{23A61901-068A-41A9-B84D-75952B96CF2E}">
          <x14:formula1>
            <xm:f>'LD FC'!$U$2:$U$10</xm:f>
          </x14:formula1>
          <xm:sqref>AM5:AO5 AH5:AJ5 AC5:AE5</xm:sqref>
        </x14:dataValidation>
        <x14:dataValidation type="list" allowBlank="1" showInputMessage="1" showErrorMessage="1" xr:uid="{F7B1318F-D295-4053-AB17-75B0791ABC44}">
          <x14:formula1>
            <xm:f>'LD FC'!$C$2:$C$7</xm:f>
          </x14:formula1>
          <xm:sqref>D4:E4</xm:sqref>
        </x14:dataValidation>
        <x14:dataValidation type="list" allowBlank="1" showInputMessage="1" showErrorMessage="1" xr:uid="{87F5F3F1-3A9C-45EA-80FC-DE5DA4E839BA}">
          <x14:formula1>
            <xm:f>'LD FC'!$G$2:$G$24</xm:f>
          </x14:formula1>
          <xm:sqref>X2:Z2</xm:sqref>
        </x14:dataValidation>
        <x14:dataValidation type="list" allowBlank="1" showInputMessage="1" showErrorMessage="1" xr:uid="{31A473FE-E939-43CC-B4A7-1A8D3B5E7C9C}">
          <x14:formula1>
            <xm:f>'LD FC'!$I$2:$I$15</xm:f>
          </x14:formula1>
          <xm:sqref>S2:U2</xm:sqref>
        </x14:dataValidation>
        <x14:dataValidation type="list" allowBlank="1" showInputMessage="1" showErrorMessage="1" xr:uid="{0B6C6ACA-807E-4D17-91CC-13CA58A75280}">
          <x14:formula1>
            <xm:f>'LD FC'!$E$2:$E$48</xm:f>
          </x14:formula1>
          <xm:sqref>K2:N2</xm:sqref>
        </x14:dataValidation>
        <x14:dataValidation type="list" allowBlank="1" showInputMessage="1" showErrorMessage="1" xr:uid="{F8FBBF01-57DC-42E0-B76F-AD5A58A7510A}">
          <x14:formula1>
            <xm:f>'LD FC'!$K$2:$K$20</xm:f>
          </x14:formula1>
          <xm:sqref>AI1:AJ1</xm:sqref>
        </x14:dataValidation>
        <x14:dataValidation type="list" allowBlank="1" showInputMessage="1" showErrorMessage="1" xr:uid="{910A935C-E625-4B8E-9508-9D8767EDF60B}">
          <x14:formula1>
            <xm:f>'LD FC'!$S$2:$S$10</xm:f>
          </x14:formula1>
          <xm:sqref>S1:V1</xm:sqref>
        </x14:dataValidation>
        <x14:dataValidation type="list" allowBlank="1" showInputMessage="1" showErrorMessage="1" xr:uid="{DE168F30-81E8-4D41-A105-D8F0F9922B53}">
          <x14:formula1>
            <xm:f>'LD FC'!$Q$2:$Q$11</xm:f>
          </x14:formula1>
          <xm:sqref>W1:Z1</xm:sqref>
        </x14:dataValidation>
        <x14:dataValidation type="list" allowBlank="1" showInputMessage="1" showErrorMessage="1" xr:uid="{6DF9F625-E96A-4161-85A4-7DB631203FA7}">
          <x14:formula1>
            <xm:f>'LD FC'!$O$2:$O$10</xm:f>
          </x14:formula1>
          <xm:sqref>L1</xm:sqref>
        </x14:dataValidation>
        <x14:dataValidation type="list" allowBlank="1" showInputMessage="1" showErrorMessage="1" xr:uid="{C8E12BCB-7560-45CB-950F-D10BD8F8385A}">
          <x14:formula1>
            <xm:f>'LD FC'!$A$2:$A$500</xm:f>
          </x14:formula1>
          <xm:sqref>D3</xm:sqref>
        </x14:dataValidation>
        <x14:dataValidation type="list" allowBlank="1" showInputMessage="1" showErrorMessage="1" xr:uid="{1EE482C9-6A8C-4BD4-9C9E-A0E1D4AA3597}">
          <x14:formula1>
            <xm:f>'LD FC'!$EE$2:$EE$3</xm:f>
          </x14:formula1>
          <xm:sqref>AV14:AZ14</xm:sqref>
        </x14:dataValidation>
        <x14:dataValidation type="list" allowBlank="1" showInputMessage="1" showErrorMessage="1" xr:uid="{57E6B929-5333-494B-80BF-AB61A31C6928}">
          <x14:formula1>
            <xm:f>'LD FC'!$EC$2:$EC$6</xm:f>
          </x14:formula1>
          <xm:sqref>AV12:AZ12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7B3D0-B77E-4242-8B3C-795B740785D9}">
  <sheetPr codeName="Hoja8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+'BT9'!AN1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+'BT9'!D3&amp;" "&amp;'BT9'!H3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+'BT9'!AD2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+'BT9'!AC5</f>
        <v>0</v>
      </c>
      <c r="D5" s="308">
        <f>+'BT9'!AH5</f>
        <v>0</v>
      </c>
      <c r="E5" s="306">
        <f>+'BT9'!AM5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+'BT9'!AI1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+'BT9'!K2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+'BT9'!B24</f>
        <v>0</v>
      </c>
      <c r="D10" s="502">
        <f>+'BT9'!D24</f>
        <v>0</v>
      </c>
      <c r="E10" s="497" t="s">
        <v>3286</v>
      </c>
      <c r="F10" s="342">
        <f>IFERROR(VLOOKUP(Tabla18639[[#This Row],[COD INT TELA LEGO]],'$ LEGO'!A:E,5,0),0)</f>
        <v>6300</v>
      </c>
      <c r="G10" s="497"/>
      <c r="H10" s="498"/>
      <c r="I10" s="499">
        <f>IFERROR(VLOOKUP((C10),'$ LEGO'!A:D,4,0),0)</f>
        <v>0</v>
      </c>
      <c r="J10" s="500">
        <f>IF(OR(O10="DANNA ",O10="CAMILA "),'BT9'!Q24*1.07,IF(E10="Verona Cla",'BT9'!Q24*1.06,IF(E10="Verona Osc",'BT9'!Q24*1.08,IF(O10="KIOTO ",'BT9'!Q24*1.1,IF(OR(O10="ANDRES ",O10="GAVIOTA ",O10="COMANECCI ",O10="IGOR "),'BT9'!Q24*1.03,IF(LEFT(C10,3)="650",'BT9'!Q24*1.04,IF(LEFT(C10,3)="651",'BT9'!Q24*1.04,IF('BT9'!K24="NUEVO",'BT9'!Q24*1.04,'BT9'!Q24))))))))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+'BT9'!B25</f>
        <v>0</v>
      </c>
      <c r="D11" s="337">
        <f>+'BT9'!D25</f>
        <v>0</v>
      </c>
      <c r="E11" s="320"/>
      <c r="F11" s="321">
        <f>IFERROR(VLOOKUP(Tabla18639[[#This Row],[COD INT TELA LEGO]],'$ LEGO'!A:E,5,0),0)</f>
        <v>0</v>
      </c>
      <c r="G11" s="334"/>
      <c r="H11" s="322"/>
      <c r="I11" s="323">
        <f>IFERROR(VLOOKUP((C11),'$ LEGO'!A:D,4,0),0)</f>
        <v>0</v>
      </c>
      <c r="J11" s="324">
        <f>IF(OR(O11="DANNA ",O11="CAMILA "),'BT9'!Q25*1.07,IF(E11="Verona Cla",'BT9'!Q25*1.06,IF(E11="Verona Osc",'BT9'!Q25*1.08,IF(O11="KIOTO ",'BT9'!Q25*1.1,IF(OR(O11="ANDRES ",O11="GAVIOTA ",O11="COMANECCI ",O11="IGOR "),'BT9'!Q25*1.03,IF(LEFT(C11,3)="650",'BT9'!Q25*1.04,IF(LEFT(C11,3)="651",'BT9'!Q25*1.04,IF('BT9'!K25="NUEVO",'BT9'!Q25*1.04,'BT9'!Q25))))))))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+'BT9'!B26</f>
        <v>0</v>
      </c>
      <c r="D12" s="337">
        <f>+'BT9'!D26</f>
        <v>0</v>
      </c>
      <c r="E12" s="320"/>
      <c r="F12" s="321">
        <f>IFERROR(VLOOKUP(Tabla18639[[#This Row],[COD INT TELA LEGO]],'$ LEGO'!A:E,5,0),0)</f>
        <v>0</v>
      </c>
      <c r="G12" s="334"/>
      <c r="H12" s="322"/>
      <c r="I12" s="323">
        <f>IFERROR(VLOOKUP((C12),'$ LEGO'!A:D,4,0),0)</f>
        <v>0</v>
      </c>
      <c r="J12" s="324">
        <f>IF(OR(O12="DANNA ",O12="CAMILA "),'BT9'!Q26*1.07,IF(E12="Verona Cla",'BT9'!Q26*1.06,IF(E12="Verona Osc",'BT9'!Q26*1.08,IF(O12="KIOTO ",'BT9'!Q26*1.1,IF(OR(O12="ANDRES ",O12="GAVIOTA ",O12="COMANECCI ",O12="IGOR "),'BT9'!Q26*1.03,IF(LEFT(C12,3)="650",'BT9'!Q26*1.04,IF(LEFT(C12,3)="651",'BT9'!Q26*1.04,IF('BT9'!K26="NUEVO",'BT9'!Q26*1.04,'BT9'!Q26))))))))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+'BT9'!B27</f>
        <v>0</v>
      </c>
      <c r="D13" s="337">
        <f>+'BT9'!D27</f>
        <v>0</v>
      </c>
      <c r="E13" s="320"/>
      <c r="F13" s="321">
        <f>IFERROR(VLOOKUP(Tabla18639[[#This Row],[COD INT TELA LEGO]],'$ LEGO'!A:E,5,0),0)</f>
        <v>0</v>
      </c>
      <c r="G13" s="334"/>
      <c r="H13" s="322"/>
      <c r="I13" s="323">
        <f>IFERROR(VLOOKUP((C13),'$ LEGO'!A:D,4,0),0)</f>
        <v>0</v>
      </c>
      <c r="J13" s="324">
        <f>IF(OR(O13="DANNA ",O13="CAMILA "),'BT9'!Q27*1.07,IF(E13="Verona Cla",'BT9'!Q27*1.06,IF(E13="Verona Osc",'BT9'!Q27*1.08,IF(O13="KIOTO ",'BT9'!Q27*1.1,IF(OR(O13="ANDRES ",O13="GAVIOTA ",O13="COMANECCI ",O13="IGOR "),'BT9'!Q27*1.03,IF(LEFT(C13,3)="650",'BT9'!Q27*1.04,IF(LEFT(C13,3)="651",'BT9'!Q27*1.04,IF('BT9'!K27="NUEVO",'BT9'!Q27*1.04,'BT9'!Q27))))))))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+'BT9'!B28</f>
        <v>0</v>
      </c>
      <c r="D14" s="337">
        <f>+'BT9'!D28</f>
        <v>0</v>
      </c>
      <c r="E14" s="320"/>
      <c r="F14" s="321">
        <f>IFERROR(VLOOKUP(Tabla18639[[#This Row],[COD INT TELA LEGO]],'$ LEGO'!A:E,5,0),0)</f>
        <v>0</v>
      </c>
      <c r="G14" s="334"/>
      <c r="H14" s="322"/>
      <c r="I14" s="323">
        <f>IFERROR(VLOOKUP((C14),'$ LEGO'!A:D,4,0),0)</f>
        <v>0</v>
      </c>
      <c r="J14" s="324">
        <f>IF(OR(O14="DANNA ",O14="CAMILA "),'BT9'!Q28*1.07,IF(E14="Verona Cla",'BT9'!Q28*1.06,IF(E14="Verona Osc",'BT9'!Q28*1.08,IF(O14="KIOTO ",'BT9'!Q28*1.1,IF(OR(O14="ANDRES ",O14="GAVIOTA ",O14="COMANECCI ",O14="IGOR "),'BT9'!Q28*1.03,IF(LEFT(C14,3)="650",'BT9'!Q28*1.04,IF(LEFT(C14,3)="651",'BT9'!Q28*1.04,IF('BT9'!K28="NUEVO",'BT9'!Q28*1.04,'BT9'!Q28))))))))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+'BT9'!B29</f>
        <v>0</v>
      </c>
      <c r="D15" s="337">
        <f>+'BT9'!D29</f>
        <v>0</v>
      </c>
      <c r="E15" s="320"/>
      <c r="F15" s="321">
        <f>IFERROR(VLOOKUP(Tabla18639[[#This Row],[COD INT TELA LEGO]],'$ LEGO'!A:E,5,0),0)</f>
        <v>0</v>
      </c>
      <c r="G15" s="334"/>
      <c r="H15" s="322"/>
      <c r="I15" s="323">
        <f>IFERROR(VLOOKUP((C15),'$ LEGO'!A:D,4,0),0)</f>
        <v>0</v>
      </c>
      <c r="J15" s="324">
        <f>IF(OR(O15="DANNA ",O15="CAMILA "),'BT9'!Q29*1.07,IF(E15="Verona Cla",'BT9'!Q29*1.06,IF(E15="Verona Osc",'BT9'!Q29*1.08,IF(O15="KIOTO ",'BT9'!Q29*1.1,IF(OR(O15="ANDRES ",O15="GAVIOTA ",O15="COMANECCI ",O15="IGOR "),'BT9'!Q29*1.03,IF(LEFT(C15,3)="650",'BT9'!Q29*1.04,IF(LEFT(C15,3)="651",'BT9'!Q29*1.04,IF('BT9'!K29="NUEVO",'BT9'!Q29*1.04,'BT9'!Q29))))))))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+'BT9'!B30</f>
        <v>0</v>
      </c>
      <c r="D16" s="337">
        <f>+'BT9'!D30</f>
        <v>0</v>
      </c>
      <c r="E16" s="320"/>
      <c r="F16" s="321">
        <f>IFERROR(VLOOKUP(Tabla18639[[#This Row],[COD INT TELA LEGO]],'$ LEGO'!A:E,5,0),0)</f>
        <v>0</v>
      </c>
      <c r="G16" s="334"/>
      <c r="H16" s="322"/>
      <c r="I16" s="323">
        <f>IFERROR(VLOOKUP((C16),'$ LEGO'!A:D,4,0),0)</f>
        <v>0</v>
      </c>
      <c r="J16" s="324">
        <f>IF(OR(O16="DANNA ",O16="CAMILA "),'BT9'!Q30*1.07,IF(E16="Verona Cla",'BT9'!Q30*1.06,IF(E16="Verona Osc",'BT9'!Q30*1.08,IF(O16="KIOTO ",'BT9'!Q30*1.1,IF(OR(O16="ANDRES ",O16="GAVIOTA ",O16="COMANECCI ",O16="IGOR "),'BT9'!Q30*1.03,IF(LEFT(C16,3)="650",'BT9'!Q30*1.04,IF(LEFT(C16,3)="651",'BT9'!Q30*1.04,IF('BT9'!K30="NUEVO",'BT9'!Q30*1.04,'BT9'!Q30))))))))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+'BT9'!B31</f>
        <v>0</v>
      </c>
      <c r="D17" s="337">
        <f>+'BT9'!D31</f>
        <v>0</v>
      </c>
      <c r="E17" s="320"/>
      <c r="F17" s="321">
        <f>IFERROR(VLOOKUP(Tabla18639[[#This Row],[COD INT TELA LEGO]],'$ LEGO'!A:E,5,0),0)</f>
        <v>0</v>
      </c>
      <c r="G17" s="334"/>
      <c r="H17" s="322"/>
      <c r="I17" s="323">
        <f>IFERROR(VLOOKUP((C17),'$ LEGO'!A:D,4,0),0)</f>
        <v>0</v>
      </c>
      <c r="J17" s="324">
        <f>IF(OR(O17="DANNA ",O17="CAMILA "),'BT9'!Q31*1.07,IF(E17="Verona Cla",'BT9'!Q31*1.06,IF(E17="Verona Osc",'BT9'!Q31*1.08,IF(O17="KIOTO ",'BT9'!Q31*1.1,IF(OR(O17="ANDRES ",O17="GAVIOTA ",O17="COMANECCI ",O17="IGOR "),'BT9'!Q31*1.03,IF(LEFT(C17,3)="650",'BT9'!Q31*1.04,IF(LEFT(C17,3)="651",'BT9'!Q31*1.04,IF('BT9'!K31="NUEVO",'BT9'!Q31*1.04,'BT9'!Q31))))))))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+'BT9'!B32</f>
        <v>0</v>
      </c>
      <c r="D18" s="337">
        <f>+'BT9'!D32</f>
        <v>0</v>
      </c>
      <c r="E18" s="320"/>
      <c r="F18" s="321">
        <f>IFERROR(VLOOKUP(Tabla18639[[#This Row],[COD INT TELA LEGO]],'$ LEGO'!A:E,5,0),0)</f>
        <v>0</v>
      </c>
      <c r="G18" s="334"/>
      <c r="H18" s="322"/>
      <c r="I18" s="323">
        <f>IFERROR(VLOOKUP((C18),'$ LEGO'!A:D,4,0),0)</f>
        <v>0</v>
      </c>
      <c r="J18" s="324">
        <f>IF(OR(O18="DANNA ",O18="CAMILA "),'BT9'!Q32*1.07,IF(E18="Verona Cla",'BT9'!Q32*1.06,IF(E18="Verona Osc",'BT9'!Q32*1.08,IF(O18="KIOTO ",'BT9'!Q32*1.1,IF(OR(O18="ANDRES ",O18="GAVIOTA ",O18="COMANECCI ",O18="IGOR "),'BT9'!Q32*1.03,IF(LEFT(C18,3)="650",'BT9'!Q32*1.04,IF(LEFT(C18,3)="651",'BT9'!Q32*1.04,IF('BT9'!K32="NUEVO",'BT9'!Q32*1.04,'BT9'!Q32))))))))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+'BT9'!B33</f>
        <v>0</v>
      </c>
      <c r="D19" s="337">
        <f>+'BT9'!D33</f>
        <v>0</v>
      </c>
      <c r="E19" s="320"/>
      <c r="F19" s="321">
        <f>IFERROR(VLOOKUP(Tabla18639[[#This Row],[COD INT TELA LEGO]],'$ LEGO'!A:E,5,0),0)</f>
        <v>0</v>
      </c>
      <c r="G19" s="334"/>
      <c r="H19" s="322"/>
      <c r="I19" s="323">
        <f>IFERROR(VLOOKUP((C19),'$ LEGO'!A:D,4,0),0)</f>
        <v>0</v>
      </c>
      <c r="J19" s="324">
        <f>IF(OR(O19="DANNA ",O19="CAMILA "),'BT9'!Q33*1.07,IF(E19="Verona Cla",'BT9'!Q33*1.06,IF(E19="Verona Osc",'BT9'!Q33*1.08,IF(O19="KIOTO ",'BT9'!Q33*1.1,IF(OR(O19="ANDRES ",O19="GAVIOTA ",O19="COMANECCI ",O19="IGOR "),'BT9'!Q33*1.03,IF(LEFT(C19,3)="650",'BT9'!Q33*1.04,IF(LEFT(C19,3)="651",'BT9'!Q33*1.04,IF('BT9'!K33="NUEVO",'BT9'!Q33*1.04,'BT9'!Q33))))))))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+'BT9'!V24</f>
        <v>0</v>
      </c>
      <c r="D20" s="337">
        <f>+'BT9'!X24</f>
        <v>0</v>
      </c>
      <c r="E20" s="320"/>
      <c r="F20" s="321">
        <f>IFERROR(VLOOKUP(Tabla18639[[#This Row],[COD INT TELA LEGO]],'$ LEGO'!A:E,5,0),0)</f>
        <v>0</v>
      </c>
      <c r="G20" s="334"/>
      <c r="H20" s="322"/>
      <c r="I20" s="323">
        <f>IFERROR(VLOOKUP((C20),'$ LEGO'!A:D,4,0),0)</f>
        <v>0</v>
      </c>
      <c r="J20" s="324">
        <f>IF(OR(O20="DANNA ",O20="CAMILA "),'BT9'!Q34*1.07,IF(E20="Verona Cla",'BT9'!Q34*1.06,IF(E20="Verona Osc",'BT9'!Q34*1.08,IF(O20="KIOTO ",'BT9'!Q34*1.1,IF(OR(O20="ANDRES ",O20="GAVIOTA ",O20="COMANECCI ",O20="IGOR "),'BT9'!Q34*1.03,IF(LEFT(C20,3)="650",'BT9'!Q34*1.04,IF(LEFT(C20,3)="651",'BT9'!Q34*1.04,IF('BT9'!K34="NUEVO",'BT9'!Q34*1.04,'BT9'!Q34))))))))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+'BT9'!V25</f>
        <v>0</v>
      </c>
      <c r="D21" s="337">
        <f>+'BT9'!X25</f>
        <v>0</v>
      </c>
      <c r="E21" s="320"/>
      <c r="F21" s="321">
        <f>IFERROR(VLOOKUP(Tabla18639[[#This Row],[COD INT TELA LEGO]],'$ LEGO'!A:E,5,0),0)</f>
        <v>0</v>
      </c>
      <c r="G21" s="334"/>
      <c r="H21" s="322"/>
      <c r="I21" s="323">
        <f>IFERROR(VLOOKUP((C21),'$ LEGO'!A:D,4,0),0)</f>
        <v>0</v>
      </c>
      <c r="J21" s="324">
        <f>IF(OR(O21="DANNA ",O21="CAMILA "),'BT9'!Q35*1.07,IF(E21="Verona Cla",'BT9'!Q35*1.06,IF(E21="Verona Osc",'BT9'!Q35*1.08,IF(O21="KIOTO ",'BT9'!Q35*1.1,IF(OR(O21="ANDRES ",O21="GAVIOTA ",O21="COMANECCI ",O21="IGOR "),'BT9'!Q35*1.03,IF(LEFT(C21,3)="650",'BT9'!Q35*1.04,IF(LEFT(C21,3)="651",'BT9'!Q35*1.04,IF('BT9'!K35="NUEVO",'BT9'!Q35*1.04,'BT9'!Q35))))))))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+'BT9'!V26</f>
        <v>0</v>
      </c>
      <c r="D22" s="337">
        <f>+'BT9'!X26</f>
        <v>0</v>
      </c>
      <c r="E22" s="320"/>
      <c r="F22" s="321">
        <f>IFERROR(VLOOKUP(Tabla18639[[#This Row],[COD INT TELA LEGO]],'$ LEGO'!A:E,5,0),0)</f>
        <v>0</v>
      </c>
      <c r="G22" s="334"/>
      <c r="H22" s="322"/>
      <c r="I22" s="323">
        <f>IFERROR(VLOOKUP((C22),'$ LEGO'!A:D,4,0),0)</f>
        <v>0</v>
      </c>
      <c r="J22" s="324">
        <f>IF(OR(O22="DANNA ",O22="CAMILA "),'BT9'!Q36*1.07,IF(E22="Verona Cla",'BT9'!Q36*1.06,IF(E22="Verona Osc",'BT9'!Q36*1.08,IF(O22="KIOTO ",'BT9'!Q36*1.1,IF(OR(O22="ANDRES ",O22="GAVIOTA ",O22="COMANECCI ",O22="IGOR "),'BT9'!Q36*1.03,IF(LEFT(C22,3)="650",'BT9'!Q36*1.04,IF(LEFT(C22,3)="651",'BT9'!Q36*1.04,IF('BT9'!K36="NUEVO",'BT9'!Q36*1.04,'BT9'!Q36))))))))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+'BT9'!V27</f>
        <v>0</v>
      </c>
      <c r="D23" s="337">
        <f>+'BT9'!X27</f>
        <v>0</v>
      </c>
      <c r="E23" s="320"/>
      <c r="F23" s="321">
        <f>IFERROR(VLOOKUP(Tabla18639[[#This Row],[COD INT TELA LEGO]],'$ LEGO'!A:E,5,0),0)</f>
        <v>0</v>
      </c>
      <c r="G23" s="334"/>
      <c r="H23" s="322"/>
      <c r="I23" s="323">
        <f>IFERROR(VLOOKUP((C23),'$ LEGO'!A:D,4,0),0)</f>
        <v>0</v>
      </c>
      <c r="J23" s="324">
        <f>IF(OR(O23="DANNA ",O23="CAMILA "),'BT9'!Q37*1.07,IF(E23="Verona Cla",'BT9'!Q37*1.06,IF(E23="Verona Osc",'BT9'!Q37*1.08,IF(O23="KIOTO ",'BT9'!Q37*1.1,IF(OR(O23="ANDRES ",O23="GAVIOTA ",O23="COMANECCI ",O23="IGOR "),'BT9'!Q37*1.03,IF(LEFT(C23,3)="650",'BT9'!Q37*1.04,IF(LEFT(C23,3)="651",'BT9'!Q37*1.04,IF('BT9'!K37="NUEVO",'BT9'!Q37*1.04,'BT9'!Q37))))))))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+'BT9'!V28</f>
        <v>0</v>
      </c>
      <c r="D24" s="337">
        <f>+'BT9'!X28</f>
        <v>0</v>
      </c>
      <c r="E24" s="320"/>
      <c r="F24" s="321">
        <f>IFERROR(VLOOKUP(Tabla18639[[#This Row],[COD INT TELA LEGO]],'$ LEGO'!A:E,5,0),0)</f>
        <v>0</v>
      </c>
      <c r="G24" s="334"/>
      <c r="H24" s="322"/>
      <c r="I24" s="323">
        <f>IFERROR(VLOOKUP((C24),'$ LEGO'!A:D,4,0),0)</f>
        <v>0</v>
      </c>
      <c r="J24" s="324">
        <f>IF(OR(O24="DANNA ",O24="CAMILA "),'BT9'!Q38*1.07,IF(E24="Verona Cla",'BT9'!Q38*1.06,IF(E24="Verona Osc",'BT9'!Q38*1.08,IF(O24="KIOTO ",'BT9'!Q38*1.1,IF(OR(O24="ANDRES ",O24="GAVIOTA ",O24="COMANECCI ",O24="IGOR "),'BT9'!Q38*1.03,IF(LEFT(C24,3)="650",'BT9'!Q38*1.04,IF(LEFT(C24,3)="651",'BT9'!Q38*1.04,IF('BT9'!K38="NUEVO",'BT9'!Q38*1.04,'BT9'!Q38))))))))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+'BT9'!V29</f>
        <v>0</v>
      </c>
      <c r="D25" s="337">
        <f>+'BT9'!X29</f>
        <v>0</v>
      </c>
      <c r="E25" s="320"/>
      <c r="F25" s="321">
        <f>IFERROR(VLOOKUP(Tabla18639[[#This Row],[COD INT TELA LEGO]],'$ LEGO'!A:E,5,0),0)</f>
        <v>0</v>
      </c>
      <c r="G25" s="334"/>
      <c r="H25" s="322"/>
      <c r="I25" s="323">
        <f>IFERROR(VLOOKUP((C25),'$ LEGO'!A:D,4,0),0)</f>
        <v>0</v>
      </c>
      <c r="J25" s="324">
        <f>IF(OR(O25="DANNA ",O25="CAMILA "),'BT9'!Q39*1.07,IF(E25="Verona Cla",'BT9'!Q39*1.06,IF(E25="Verona Osc",'BT9'!Q39*1.08,IF(O25="KIOTO ",'BT9'!Q39*1.1,IF(OR(O25="ANDRES ",O25="GAVIOTA ",O25="COMANECCI ",O25="IGOR "),'BT9'!Q39*1.03,IF(LEFT(C25,3)="650",'BT9'!Q39*1.04,IF(LEFT(C25,3)="651",'BT9'!Q39*1.04,IF('BT9'!K39="NUEVO",'BT9'!Q39*1.04,'BT9'!Q39))))))))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+'BT9'!V30</f>
        <v>0</v>
      </c>
      <c r="D26" s="337">
        <f>+'BT9'!X30</f>
        <v>0</v>
      </c>
      <c r="E26" s="320"/>
      <c r="F26" s="321">
        <f>IFERROR(VLOOKUP(Tabla18639[[#This Row],[COD INT TELA LEGO]],'$ LEGO'!A:E,5,0),0)</f>
        <v>0</v>
      </c>
      <c r="G26" s="334"/>
      <c r="H26" s="322"/>
      <c r="I26" s="323">
        <f>IFERROR(VLOOKUP((C26),'$ LEGO'!A:D,4,0),0)</f>
        <v>0</v>
      </c>
      <c r="J26" s="324">
        <f>IF(OR(O26="DANNA ",O26="CAMILA "),'BT9'!Q40*1.07,IF(E26="Verona Cla",'BT9'!Q40*1.06,IF(E26="Verona Osc",'BT9'!Q40*1.08,IF(O26="KIOTO ",'BT9'!Q40*1.1,IF(OR(O26="ANDRES ",O26="GAVIOTA ",O26="COMANECCI ",O26="IGOR "),'BT9'!Q40*1.03,IF(LEFT(C26,3)="650",'BT9'!Q40*1.04,IF(LEFT(C26,3)="651",'BT9'!Q40*1.04,IF('BT9'!K40="NUEVO",'BT9'!Q40*1.04,'BT9'!Q40))))))))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+'BT9'!V31</f>
        <v>0</v>
      </c>
      <c r="D27" s="337">
        <f>+'BT9'!X31</f>
        <v>0</v>
      </c>
      <c r="E27" s="320"/>
      <c r="F27" s="321">
        <f>IFERROR(VLOOKUP(Tabla18639[[#This Row],[COD INT TELA LEGO]],'$ LEGO'!A:E,5,0),0)</f>
        <v>0</v>
      </c>
      <c r="G27" s="334"/>
      <c r="H27" s="322"/>
      <c r="I27" s="323">
        <f>IFERROR(VLOOKUP((C27),'$ LEGO'!A:D,4,0),0)</f>
        <v>0</v>
      </c>
      <c r="J27" s="324">
        <f>IF(OR(O27="DANNA ",O27="CAMILA "),'BT9'!Q41*1.07,IF(E27="Verona Cla",'BT9'!Q41*1.06,IF(E27="Verona Osc",'BT9'!Q41*1.08,IF(O27="KIOTO ",'BT9'!Q41*1.1,IF(OR(O27="ANDRES ",O27="GAVIOTA ",O27="COMANECCI ",O27="IGOR "),'BT9'!Q41*1.03,IF(LEFT(C27,3)="650",'BT9'!Q41*1.04,IF(LEFT(C27,3)="651",'BT9'!Q41*1.04,IF('BT9'!K41="NUEVO",'BT9'!Q41*1.04,'BT9'!Q41))))))))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+'BT9'!V32</f>
        <v>0</v>
      </c>
      <c r="D28" s="337">
        <f>+'BT9'!X32</f>
        <v>0</v>
      </c>
      <c r="E28" s="320"/>
      <c r="F28" s="321">
        <f>IFERROR(VLOOKUP(Tabla18639[[#This Row],[COD INT TELA LEGO]],'$ LEGO'!A:E,5,0),0)</f>
        <v>0</v>
      </c>
      <c r="G28" s="334"/>
      <c r="H28" s="322"/>
      <c r="I28" s="323">
        <f>IFERROR(VLOOKUP((C28),'$ LEGO'!A:D,4,0),0)</f>
        <v>0</v>
      </c>
      <c r="J28" s="324">
        <f>IF(OR(O28="DANNA ",O28="CAMILA "),'BT9'!Q42*1.07,IF(E28="Verona Cla",'BT9'!Q42*1.06,IF(E28="Verona Osc",'BT9'!Q42*1.08,IF(O28="KIOTO ",'BT9'!Q42*1.1,IF(OR(O28="ANDRES ",O28="GAVIOTA ",O28="COMANECCI ",O28="IGOR "),'BT9'!Q42*1.03,IF(LEFT(C28,3)="650",'BT9'!Q42*1.04,IF(LEFT(C28,3)="651",'BT9'!Q42*1.04,IF('BT9'!K42="NUEVO",'BT9'!Q42*1.04,'BT9'!Q42))))))))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+'BT9'!V33</f>
        <v>0</v>
      </c>
      <c r="D29" s="483">
        <f>+'BT9'!X33</f>
        <v>0</v>
      </c>
      <c r="E29" s="484"/>
      <c r="F29" s="485">
        <f>IFERROR(VLOOKUP(Tabla18639[[#This Row],[COD INT TELA LEGO]],'$ LEGO'!A:E,5,0),0)</f>
        <v>0</v>
      </c>
      <c r="G29" s="486"/>
      <c r="H29" s="487"/>
      <c r="I29" s="488">
        <f>IFERROR(VLOOKUP((C29),'$ LEGO'!A:D,4,0),0)</f>
        <v>0</v>
      </c>
      <c r="J29" s="489">
        <f>IF(OR(O29="DANNA ",O29="CAMILA "),'BT9'!Q43*1.07,IF(E29="Verona Cla",'BT9'!Q43*1.06,IF(E29="Verona Osc",'BT9'!Q43*1.08,IF(O29="KIOTO ",'BT9'!Q43*1.1,IF(OR(O29="ANDRES ",O29="GAVIOTA ",O29="COMANECCI ",O29="IGOR "),'BT9'!Q43*1.03,IF(LEFT(C29,3)="650",'BT9'!Q43*1.04,IF(LEFT(C29,3)="651",'BT9'!Q43*1.04,IF('BT9'!K43="NUEVO",'BT9'!Q43*1.04,'BT9'!Q43))))))))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+'FT9'!X79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+'FT9'!X80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+'FT9'!X81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+'FT9'!X83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+'FT9'!X83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+'FT9'!X84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+'BT9'!AD1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845" priority="4"/>
  </conditionalFormatting>
  <conditionalFormatting sqref="C94">
    <cfRule type="duplicateValues" dxfId="844" priority="3"/>
  </conditionalFormatting>
  <conditionalFormatting sqref="D46:D79">
    <cfRule type="expression" dxfId="843" priority="2">
      <formula>ISNUMBER(SEARCH("R",$D$2,1))</formula>
    </cfRule>
  </conditionalFormatting>
  <conditionalFormatting sqref="D83:D122">
    <cfRule type="expression" dxfId="84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CB84AF24-9DE0-495C-8C4D-58A84358E0E9}">
          <x14:formula1>
            <xm:f>'LD FC'!$CG$2:$CG$27</xm:f>
          </x14:formula1>
          <xm:sqref>E138:F138</xm:sqref>
        </x14:dataValidation>
        <x14:dataValidation type="list" allowBlank="1" showInputMessage="1" showErrorMessage="1" xr:uid="{4CB32FCC-59CB-454F-83E7-D267664C275C}">
          <x14:formula1>
            <xm:f>'LD FC'!$AS$2:$AS$11</xm:f>
          </x14:formula1>
          <xm:sqref>H10:H29</xm:sqref>
        </x14:dataValidation>
        <x14:dataValidation type="list" allowBlank="1" showInputMessage="1" showErrorMessage="1" xr:uid="{14CB5A8A-AAED-465B-8858-1731E1263988}">
          <x14:formula1>
            <xm:f>'$ LEGO'!$A$101:$A$189</xm:f>
          </x14:formula1>
          <xm:sqref>E10</xm:sqref>
        </x14:dataValidation>
        <x14:dataValidation type="list" allowBlank="1" showInputMessage="1" showErrorMessage="1" xr:uid="{A3CCF512-8733-4B46-A598-074E9DBA11A4}">
          <x14:formula1>
            <xm:f>'LD FC'!$AA$2:$AA$8</xm:f>
          </x14:formula1>
          <xm:sqref>D8</xm:sqref>
        </x14:dataValidation>
        <x14:dataValidation type="list" allowBlank="1" showInputMessage="1" showErrorMessage="1" xr:uid="{D4E03C5D-7ED6-4665-BA30-3CFBC666F70E}">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481042B-E1DB-46F5-A8D4-FAE9FE83BB9D}">
          <x14:formula1>
            <xm:f>'LD FC'!$AC$2:$AC$5</xm:f>
          </x14:formula1>
          <xm:sqref>E127 F127 E128 F128</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8C701-2ED0-441A-B58D-BAF1B70D190D}">
  <sheetPr codeName="Hoja2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+'BT9'!AI1</f>
        <v>0</v>
      </c>
      <c r="AH2" s="1201"/>
      <c r="AI2" s="1006" t="s">
        <v>2466</v>
      </c>
      <c r="AJ2" s="1007"/>
      <c r="AK2" s="1191">
        <f>+'BT9'!AN1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+'BT9'!D4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'BT9'!W1</f>
        <v>0</v>
      </c>
      <c r="G4" s="1041"/>
      <c r="H4" s="1041"/>
      <c r="I4" s="1022" t="s">
        <v>1220</v>
      </c>
      <c r="J4" s="1022"/>
      <c r="K4" s="1022"/>
      <c r="L4" s="1023"/>
      <c r="M4" s="1041">
        <f>+'BT9'!X2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+'BT9'!S1</f>
        <v>0</v>
      </c>
      <c r="G5" s="1041"/>
      <c r="H5" s="1041"/>
      <c r="I5" s="1022" t="s">
        <v>2471</v>
      </c>
      <c r="J5" s="1022"/>
      <c r="K5" s="1022"/>
      <c r="L5" s="1023"/>
      <c r="M5" s="976"/>
      <c r="N5" s="968"/>
      <c r="O5" s="1010" t="s">
        <v>1254</v>
      </c>
      <c r="P5" s="1011"/>
      <c r="Q5" s="1011"/>
      <c r="R5" s="119">
        <f>+'BT9'!Y3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+'BT9'!AC5</f>
        <v>0</v>
      </c>
      <c r="G7" s="1202"/>
      <c r="H7" s="1202"/>
      <c r="I7" s="1008" t="s">
        <v>2474</v>
      </c>
      <c r="J7" s="1009"/>
      <c r="K7" s="1009"/>
      <c r="L7" s="1009"/>
      <c r="M7" s="976">
        <f>+'BT9'!AD2</f>
        <v>0</v>
      </c>
      <c r="N7" s="968"/>
      <c r="O7" s="1010" t="s">
        <v>2422</v>
      </c>
      <c r="P7" s="1011"/>
      <c r="Q7" s="1011"/>
      <c r="R7" s="112">
        <f>+'BT9'!AD3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+'BT9'!AH5</f>
        <v>0</v>
      </c>
      <c r="G8" s="1202"/>
      <c r="H8" s="1202"/>
      <c r="I8" s="1008" t="s">
        <v>2476</v>
      </c>
      <c r="J8" s="1009"/>
      <c r="K8" s="1009"/>
      <c r="L8" s="1009"/>
      <c r="M8" s="976">
        <f>+'BT9'!AI2</f>
        <v>0</v>
      </c>
      <c r="N8" s="968"/>
      <c r="O8" s="1010" t="s">
        <v>2422</v>
      </c>
      <c r="P8" s="1011"/>
      <c r="Q8" s="1011"/>
      <c r="R8" s="112">
        <f>+'BT9'!AI3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+'BT9'!AM5</f>
        <v>0</v>
      </c>
      <c r="G9" s="1204"/>
      <c r="H9" s="1204"/>
      <c r="I9" s="1008" t="s">
        <v>2478</v>
      </c>
      <c r="J9" s="1009"/>
      <c r="K9" s="1009"/>
      <c r="L9" s="1009"/>
      <c r="M9" s="976">
        <f>+'BT9'!AN2</f>
        <v>0</v>
      </c>
      <c r="N9" s="968"/>
      <c r="O9" s="1010" t="s">
        <v>2422</v>
      </c>
      <c r="P9" s="1011"/>
      <c r="Q9" s="1011"/>
      <c r="R9" s="112">
        <f>+'BT9'!AN3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+'BT9'!B24</f>
        <v>0</v>
      </c>
      <c r="E13" s="1160"/>
      <c r="F13" s="1161"/>
      <c r="G13" s="1170">
        <f>+'BT9'!D24</f>
        <v>0</v>
      </c>
      <c r="H13" s="1160"/>
      <c r="I13" s="1160"/>
      <c r="J13" s="1160"/>
      <c r="K13" s="1160"/>
      <c r="L13" s="1160"/>
      <c r="M13" s="1160"/>
      <c r="N13" s="1160"/>
      <c r="O13" s="1160"/>
      <c r="P13" s="1160"/>
      <c r="Q13" s="1161"/>
      <c r="R13" s="1177" t="s">
        <v>3570</v>
      </c>
      <c r="S13" s="975"/>
      <c r="T13" s="975"/>
      <c r="U13" s="1176" t="s">
        <v>3571</v>
      </c>
      <c r="V13" s="1163"/>
      <c r="W13" s="1164">
        <f>IFERROR(VLOOKUP(AP13&amp;AQ13,'$ LEGO'!A:E,5,0),0)</f>
        <v>0</v>
      </c>
      <c r="X13" s="1165"/>
      <c r="Y13" s="1166"/>
      <c r="Z13" s="1167"/>
      <c r="AA13" s="1168"/>
      <c r="AB13" s="1169"/>
      <c r="AC13" s="967" t="str">
        <f>IFERROR(VLOOKUP((D13),'$ LEGO'!A:D,4,0),"")</f>
        <v/>
      </c>
      <c r="AD13" s="968"/>
      <c r="AE13" s="1171">
        <f>IFERROR(+'BT9'!Q24*VLOOKUP(AP13,'$ LEGO'!$F$199:$G$1227,2,0),'BT9'!Q24)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+'BT9'!AS24</f>
        <v>0</v>
      </c>
      <c r="AX13" s="176">
        <f>+'BT9'!S24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+'BT9'!B25</f>
        <v>0</v>
      </c>
      <c r="E14" s="1160"/>
      <c r="F14" s="1161"/>
      <c r="G14" s="1170">
        <f>+'BT9'!D25</f>
        <v>0</v>
      </c>
      <c r="H14" s="1160"/>
      <c r="I14" s="1160"/>
      <c r="J14" s="1160"/>
      <c r="K14" s="1160"/>
      <c r="L14" s="1160"/>
      <c r="M14" s="1160"/>
      <c r="N14" s="1160"/>
      <c r="O14" s="1160"/>
      <c r="P14" s="1160"/>
      <c r="Q14" s="1161"/>
      <c r="R14" s="1177" t="s">
        <v>3572</v>
      </c>
      <c r="S14" s="975"/>
      <c r="T14" s="975"/>
      <c r="U14" s="1176" t="s">
        <v>3573</v>
      </c>
      <c r="V14" s="1163"/>
      <c r="W14" s="1164">
        <f>IFERROR(VLOOKUP(AP14&amp;AQ14,'$ LEGO'!A:E,5,0),0)</f>
        <v>0</v>
      </c>
      <c r="X14" s="1165"/>
      <c r="Y14" s="1166"/>
      <c r="Z14" s="1167"/>
      <c r="AA14" s="1168"/>
      <c r="AB14" s="1169"/>
      <c r="AC14" s="967" t="str">
        <f>IFERROR(VLOOKUP((D14),'$ LEGO'!A:D,4,0),"")</f>
        <v/>
      </c>
      <c r="AD14" s="968"/>
      <c r="AE14" s="1171">
        <f>IFERROR(+'BT9'!Q25*VLOOKUP(AP14,'$ LEGO'!$F$199:$G$1227,2,0),'BT9'!Q25)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+'BT9'!AS25</f>
        <v>0</v>
      </c>
      <c r="AX14" s="176">
        <f>+'BT9'!S25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+'BT9'!B26</f>
        <v>0</v>
      </c>
      <c r="E15" s="1160"/>
      <c r="F15" s="1161"/>
      <c r="G15" s="1170">
        <f>+'BT9'!D26</f>
        <v>0</v>
      </c>
      <c r="H15" s="1160"/>
      <c r="I15" s="1160"/>
      <c r="J15" s="1160"/>
      <c r="K15" s="1160"/>
      <c r="L15" s="1160"/>
      <c r="M15" s="1160"/>
      <c r="N15" s="1160"/>
      <c r="O15" s="1160"/>
      <c r="P15" s="1160"/>
      <c r="Q15" s="1161"/>
      <c r="R15" s="1177" t="s">
        <v>3574</v>
      </c>
      <c r="S15" s="975"/>
      <c r="T15" s="975"/>
      <c r="U15" s="1176" t="s">
        <v>3575</v>
      </c>
      <c r="V15" s="1163"/>
      <c r="W15" s="1164">
        <f>IFERROR(VLOOKUP(AP15&amp;AQ15,'$ LEGO'!A:E,5,0),0)</f>
        <v>0</v>
      </c>
      <c r="X15" s="1165"/>
      <c r="Y15" s="1166"/>
      <c r="Z15" s="1167"/>
      <c r="AA15" s="1168"/>
      <c r="AB15" s="1169"/>
      <c r="AC15" s="967" t="str">
        <f>IFERROR(VLOOKUP((D15),'$ LEGO'!A:D,4,0),"")</f>
        <v/>
      </c>
      <c r="AD15" s="968"/>
      <c r="AE15" s="1171">
        <f>IFERROR(+'BT9'!Q26*VLOOKUP(AP15,'$ LEGO'!$F$199:$G$1227,2,0),'BT9'!Q26)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+'BT9'!AS26</f>
        <v>0</v>
      </c>
      <c r="AX15" s="176">
        <f>+'BT9'!S26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+'BT9'!B27</f>
        <v>0</v>
      </c>
      <c r="E16" s="1160"/>
      <c r="F16" s="1161"/>
      <c r="G16" s="1170">
        <f>+'BT9'!D27</f>
        <v>0</v>
      </c>
      <c r="H16" s="1160"/>
      <c r="I16" s="1160"/>
      <c r="J16" s="1160"/>
      <c r="K16" s="1160"/>
      <c r="L16" s="1160"/>
      <c r="M16" s="1160"/>
      <c r="N16" s="1160"/>
      <c r="O16" s="1160"/>
      <c r="P16" s="1160"/>
      <c r="Q16" s="1161"/>
      <c r="R16" s="1177" t="s">
        <v>3576</v>
      </c>
      <c r="S16" s="975"/>
      <c r="T16" s="975"/>
      <c r="U16" s="1176" t="s">
        <v>3577</v>
      </c>
      <c r="V16" s="1163"/>
      <c r="W16" s="1164">
        <f>IFERROR(VLOOKUP(AP16&amp;AQ16,'$ LEGO'!A:E,5,0),0)</f>
        <v>0</v>
      </c>
      <c r="X16" s="1165"/>
      <c r="Y16" s="1166"/>
      <c r="Z16" s="1167"/>
      <c r="AA16" s="1168"/>
      <c r="AB16" s="1169"/>
      <c r="AC16" s="967" t="str">
        <f>IFERROR(VLOOKUP((D16),'$ LEGO'!A:D,4,0),"")</f>
        <v/>
      </c>
      <c r="AD16" s="968"/>
      <c r="AE16" s="1171">
        <f>IFERROR(+'BT9'!Q27*VLOOKUP(AP16,'$ LEGO'!$F$199:$G$1227,2,0),'BT9'!Q27)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+'BT9'!AS27</f>
        <v>0</v>
      </c>
      <c r="AX16" s="176">
        <f>+'BT9'!S27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+'BT9'!B28</f>
        <v>0</v>
      </c>
      <c r="E17" s="1160"/>
      <c r="F17" s="1161"/>
      <c r="G17" s="1170">
        <f>+'BT9'!D28</f>
        <v>0</v>
      </c>
      <c r="H17" s="1160"/>
      <c r="I17" s="1160"/>
      <c r="J17" s="1160"/>
      <c r="K17" s="1160"/>
      <c r="L17" s="1160"/>
      <c r="M17" s="1160"/>
      <c r="N17" s="1160"/>
      <c r="O17" s="1160"/>
      <c r="P17" s="1160"/>
      <c r="Q17" s="1161"/>
      <c r="R17" s="1177" t="s">
        <v>3578</v>
      </c>
      <c r="S17" s="975"/>
      <c r="T17" s="975"/>
      <c r="U17" s="1176" t="s">
        <v>3579</v>
      </c>
      <c r="V17" s="1163"/>
      <c r="W17" s="1164">
        <f>IFERROR(VLOOKUP(AP17&amp;AQ17,'$ LEGO'!A:E,5,0),0)</f>
        <v>0</v>
      </c>
      <c r="X17" s="1165"/>
      <c r="Y17" s="1166"/>
      <c r="Z17" s="1167"/>
      <c r="AA17" s="1168"/>
      <c r="AB17" s="1169"/>
      <c r="AC17" s="967" t="str">
        <f>IFERROR(VLOOKUP((D17),'$ LEGO'!A:D,4,0),"")</f>
        <v/>
      </c>
      <c r="AD17" s="968"/>
      <c r="AE17" s="1171">
        <f>IFERROR(+'BT9'!Q28*VLOOKUP(AP17,'$ LEGO'!$F$199:$G$1227,2,0),'BT9'!Q28)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+'BT9'!AS28</f>
        <v>0</v>
      </c>
      <c r="AX17" s="176">
        <f>+'BT9'!S28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+'BT9'!B29</f>
        <v>0</v>
      </c>
      <c r="E18" s="1160"/>
      <c r="F18" s="1161"/>
      <c r="G18" s="1170">
        <f>+'BT9'!D29</f>
        <v>0</v>
      </c>
      <c r="H18" s="1160"/>
      <c r="I18" s="1160"/>
      <c r="J18" s="1160"/>
      <c r="K18" s="1160"/>
      <c r="L18" s="1160"/>
      <c r="M18" s="1160"/>
      <c r="N18" s="1160"/>
      <c r="O18" s="1160"/>
      <c r="P18" s="1160"/>
      <c r="Q18" s="1161"/>
      <c r="R18" s="1177" t="s">
        <v>3580</v>
      </c>
      <c r="S18" s="975"/>
      <c r="T18" s="975"/>
      <c r="U18" s="1176" t="s">
        <v>3581</v>
      </c>
      <c r="V18" s="1163"/>
      <c r="W18" s="1164">
        <f>IFERROR(VLOOKUP(AP18&amp;AQ18,'$ LEGO'!A:E,5,0),0)</f>
        <v>0</v>
      </c>
      <c r="X18" s="1165"/>
      <c r="Y18" s="1166"/>
      <c r="Z18" s="1167"/>
      <c r="AA18" s="1168"/>
      <c r="AB18" s="1169"/>
      <c r="AC18" s="967" t="str">
        <f>IFERROR(VLOOKUP((D18),'$ LEGO'!A:D,4,0),"")</f>
        <v/>
      </c>
      <c r="AD18" s="968"/>
      <c r="AE18" s="1171">
        <f>IFERROR(+'BT9'!Q29*VLOOKUP(AP18,'$ LEGO'!$F$199:$G$1227,2,0),'BT9'!Q29)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+'BT9'!AS29</f>
        <v>0</v>
      </c>
      <c r="AX18" s="176">
        <f>+'BT9'!S29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+'BT9'!B30</f>
        <v>0</v>
      </c>
      <c r="E19" s="1160"/>
      <c r="F19" s="1161"/>
      <c r="G19" s="1170">
        <f>+'BT9'!D30</f>
        <v>0</v>
      </c>
      <c r="H19" s="1160"/>
      <c r="I19" s="1160"/>
      <c r="J19" s="1160"/>
      <c r="K19" s="1160"/>
      <c r="L19" s="1160"/>
      <c r="M19" s="1160"/>
      <c r="N19" s="1160"/>
      <c r="O19" s="1160"/>
      <c r="P19" s="1160"/>
      <c r="Q19" s="1161"/>
      <c r="R19" s="1177" t="s">
        <v>3582</v>
      </c>
      <c r="S19" s="975"/>
      <c r="T19" s="975"/>
      <c r="U19" s="1176" t="s">
        <v>3583</v>
      </c>
      <c r="V19" s="1163"/>
      <c r="W19" s="1164">
        <f>IFERROR(VLOOKUP(AP19&amp;AQ19,'$ LEGO'!A:E,5,0),0)</f>
        <v>0</v>
      </c>
      <c r="X19" s="1165"/>
      <c r="Y19" s="1166"/>
      <c r="Z19" s="1167"/>
      <c r="AA19" s="1168"/>
      <c r="AB19" s="1169"/>
      <c r="AC19" s="967" t="str">
        <f>IFERROR(VLOOKUP((D19),'$ LEGO'!A:D,4,0),"")</f>
        <v/>
      </c>
      <c r="AD19" s="968"/>
      <c r="AE19" s="1171">
        <f>IFERROR(+'BT9'!Q30*VLOOKUP(AP19,'$ LEGO'!$F$199:$G$1227,2,0),'BT9'!Q30)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+'BT9'!AS30</f>
        <v>0</v>
      </c>
      <c r="AX19" s="176">
        <f>+'BT9'!S30</f>
        <v>0</v>
      </c>
      <c r="AY19" s="1" t="s">
        <v>1217</v>
      </c>
      <c r="AZ19" s="46" t="s">
        <v>2501</v>
      </c>
      <c r="BA19" s="46">
        <f t="shared" si="2"/>
        <v>0</v>
      </c>
      <c r="BB19" s="47"/>
      <c r="BC19" s="120">
        <f t="shared" si="3"/>
        <v>0</v>
      </c>
    </row>
    <row r="20" spans="2:78" ht="15.75" thickBot="1">
      <c r="B20" s="66">
        <f t="shared" si="4"/>
        <v>0</v>
      </c>
      <c r="C20" s="214">
        <v>8</v>
      </c>
      <c r="D20" s="1159">
        <f>+'BT9'!B31</f>
        <v>0</v>
      </c>
      <c r="E20" s="1160"/>
      <c r="F20" s="1161"/>
      <c r="G20" s="1170">
        <f>+'BT9'!D31</f>
        <v>0</v>
      </c>
      <c r="H20" s="1160"/>
      <c r="I20" s="1160"/>
      <c r="J20" s="1160"/>
      <c r="K20" s="1160"/>
      <c r="L20" s="1160"/>
      <c r="M20" s="1160"/>
      <c r="N20" s="1160"/>
      <c r="O20" s="1160"/>
      <c r="P20" s="1160"/>
      <c r="Q20" s="1161"/>
      <c r="R20" s="1177" t="s">
        <v>3584</v>
      </c>
      <c r="S20" s="975"/>
      <c r="T20" s="975"/>
      <c r="U20" s="1176" t="s">
        <v>3585</v>
      </c>
      <c r="V20" s="1163"/>
      <c r="W20" s="1164">
        <f>IFERROR(VLOOKUP(AP20&amp;AQ20,'$ LEGO'!A:E,5,0),0)</f>
        <v>0</v>
      </c>
      <c r="X20" s="1165"/>
      <c r="Y20" s="1166"/>
      <c r="Z20" s="1167"/>
      <c r="AA20" s="1168"/>
      <c r="AB20" s="1169"/>
      <c r="AC20" s="967" t="str">
        <f>IFERROR(VLOOKUP((D20),'$ LEGO'!A:D,4,0),"")</f>
        <v/>
      </c>
      <c r="AD20" s="968"/>
      <c r="AE20" s="1171">
        <f>IFERROR(+'BT9'!Q31*VLOOKUP(AP20,'$ LEGO'!$F$199:$G$1227,2,0),'BT9'!Q31)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+'BT9'!AS31</f>
        <v>0</v>
      </c>
      <c r="AX20" s="176">
        <f>+'BT9'!S31</f>
        <v>0</v>
      </c>
      <c r="AY20" s="1" t="s">
        <v>1217</v>
      </c>
      <c r="AZ20" s="46" t="s">
        <v>2501</v>
      </c>
      <c r="BA20" s="46">
        <f t="shared" si="2"/>
        <v>0</v>
      </c>
      <c r="BB20" s="47"/>
      <c r="BC20" s="120">
        <f t="shared" si="3"/>
        <v>0</v>
      </c>
    </row>
    <row r="21" spans="2:78" ht="15.75" thickBot="1">
      <c r="B21" s="66">
        <f t="shared" si="4"/>
        <v>0</v>
      </c>
      <c r="C21" s="214">
        <v>9</v>
      </c>
      <c r="D21" s="1159">
        <f>+'BT9'!B32</f>
        <v>0</v>
      </c>
      <c r="E21" s="1160"/>
      <c r="F21" s="1161"/>
      <c r="G21" s="1170">
        <f>+'BT9'!D32</f>
        <v>0</v>
      </c>
      <c r="H21" s="1160"/>
      <c r="I21" s="1160"/>
      <c r="J21" s="1160"/>
      <c r="K21" s="1160"/>
      <c r="L21" s="1160"/>
      <c r="M21" s="1160"/>
      <c r="N21" s="1160"/>
      <c r="O21" s="1160"/>
      <c r="P21" s="1160"/>
      <c r="Q21" s="1161"/>
      <c r="R21" s="1177" t="s">
        <v>3586</v>
      </c>
      <c r="S21" s="975"/>
      <c r="T21" s="975"/>
      <c r="U21" s="1176" t="s">
        <v>3587</v>
      </c>
      <c r="V21" s="1163"/>
      <c r="W21" s="1164">
        <f>IFERROR(VLOOKUP(AP21&amp;AQ21,'$ LEGO'!A:E,5,0),0)</f>
        <v>0</v>
      </c>
      <c r="X21" s="1165"/>
      <c r="Y21" s="1166"/>
      <c r="Z21" s="1167"/>
      <c r="AA21" s="1168"/>
      <c r="AB21" s="1169"/>
      <c r="AC21" s="967" t="str">
        <f>IFERROR(VLOOKUP((D21),'$ LEGO'!A:D,4,0),"")</f>
        <v/>
      </c>
      <c r="AD21" s="968"/>
      <c r="AE21" s="1171">
        <f>IFERROR(+'BT9'!AK24*VLOOKUP(AP21,'$ LEGO'!$F$199:$G$1227,2,0),'BT9'!AK24)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+'BT9'!AS32</f>
        <v>0</v>
      </c>
      <c r="AX21" s="176">
        <f>+'BT9'!AM24</f>
        <v>0</v>
      </c>
      <c r="AY21" s="1" t="s">
        <v>1217</v>
      </c>
      <c r="AZ21" s="46" t="s">
        <v>2501</v>
      </c>
      <c r="BA21" s="46">
        <f t="shared" si="2"/>
        <v>0</v>
      </c>
      <c r="BB21" s="47"/>
      <c r="BC21" s="120">
        <f t="shared" si="3"/>
        <v>0</v>
      </c>
    </row>
    <row r="22" spans="2:78" ht="15.75" thickBot="1">
      <c r="B22" s="66">
        <f t="shared" si="4"/>
        <v>0</v>
      </c>
      <c r="C22" s="214">
        <v>10</v>
      </c>
      <c r="D22" s="1159">
        <f>+'BT9'!B33</f>
        <v>0</v>
      </c>
      <c r="E22" s="1160"/>
      <c r="F22" s="1161"/>
      <c r="G22" s="1170">
        <f>+'BT9'!D33</f>
        <v>0</v>
      </c>
      <c r="H22" s="1160"/>
      <c r="I22" s="1160"/>
      <c r="J22" s="1160"/>
      <c r="K22" s="1160"/>
      <c r="L22" s="1160"/>
      <c r="M22" s="1160"/>
      <c r="N22" s="1160"/>
      <c r="O22" s="1160"/>
      <c r="P22" s="1160"/>
      <c r="Q22" s="1161"/>
      <c r="R22" s="1177" t="s">
        <v>3588</v>
      </c>
      <c r="S22" s="975"/>
      <c r="T22" s="975"/>
      <c r="U22" s="1176" t="s">
        <v>3589</v>
      </c>
      <c r="V22" s="1163"/>
      <c r="W22" s="1164">
        <f>IFERROR(VLOOKUP(AP22&amp;AQ22,'$ LEGO'!A:E,5,0),0)</f>
        <v>0</v>
      </c>
      <c r="X22" s="1165"/>
      <c r="Y22" s="1166"/>
      <c r="Z22" s="1167"/>
      <c r="AA22" s="1168"/>
      <c r="AB22" s="1169"/>
      <c r="AC22" s="967" t="str">
        <f>IFERROR(VLOOKUP((D22),'$ LEGO'!A:D,4,0),"")</f>
        <v/>
      </c>
      <c r="AD22" s="968"/>
      <c r="AE22" s="1171">
        <f>IFERROR(+'BT9'!AK25*VLOOKUP(AP22,'$ LEGO'!$F$199:$G$1227,2,0),'BT9'!AK25)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+'BT9'!AS33</f>
        <v>0</v>
      </c>
      <c r="AX22" s="176">
        <f>+'BT9'!AM25</f>
        <v>0</v>
      </c>
      <c r="AY22" s="1" t="s">
        <v>1217</v>
      </c>
      <c r="AZ22" s="46" t="s">
        <v>2501</v>
      </c>
      <c r="BA22" s="46">
        <f t="shared" si="2"/>
        <v>0</v>
      </c>
      <c r="BB22" s="47"/>
      <c r="BC22" s="120">
        <f t="shared" si="3"/>
        <v>0</v>
      </c>
    </row>
    <row r="23" spans="2:78" ht="15.75" thickBot="1">
      <c r="B23" s="66">
        <f t="shared" si="4"/>
        <v>0</v>
      </c>
      <c r="C23" s="214">
        <v>11</v>
      </c>
      <c r="D23" s="1159">
        <f>+'BT9'!V24</f>
        <v>0</v>
      </c>
      <c r="E23" s="1160"/>
      <c r="F23" s="1161"/>
      <c r="G23" s="1170">
        <f>+'BT9'!X24</f>
        <v>0</v>
      </c>
      <c r="H23" s="1160"/>
      <c r="I23" s="1160"/>
      <c r="J23" s="1160"/>
      <c r="K23" s="1160"/>
      <c r="L23" s="1160"/>
      <c r="M23" s="1160"/>
      <c r="N23" s="1160"/>
      <c r="O23" s="1160"/>
      <c r="P23" s="1160"/>
      <c r="Q23" s="1161"/>
      <c r="R23" s="968">
        <f>+'BT9'!AE24</f>
        <v>0</v>
      </c>
      <c r="S23" s="975"/>
      <c r="T23" s="975"/>
      <c r="U23" s="1162">
        <f>+'BT9'!AG24</f>
        <v>0</v>
      </c>
      <c r="V23" s="1163"/>
      <c r="W23" s="1164">
        <f>IFERROR(VLOOKUP(AP23&amp;AQ23,'$ LEGO'!A:E,5,0),0)</f>
        <v>0</v>
      </c>
      <c r="X23" s="1165"/>
      <c r="Y23" s="1166"/>
      <c r="Z23" s="1167"/>
      <c r="AA23" s="1168"/>
      <c r="AB23" s="1169"/>
      <c r="AC23" s="967" t="str">
        <f>IFERROR(VLOOKUP((D23),'$ LEGO'!A:D,4,0),"")</f>
        <v/>
      </c>
      <c r="AD23" s="968"/>
      <c r="AE23" s="1171">
        <f>IFERROR(+'BT9'!AK26*VLOOKUP(AP23,'$ LEGO'!$F$199:$G$1227,2,0),'BT9'!AK26)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+'BT9'!AS34</f>
        <v>0</v>
      </c>
      <c r="AX23" s="176">
        <f>+'BT9'!AM26</f>
        <v>0</v>
      </c>
      <c r="AY23" s="1" t="s">
        <v>1217</v>
      </c>
      <c r="AZ23" s="46" t="s">
        <v>2501</v>
      </c>
      <c r="BA23" s="46">
        <f t="shared" si="2"/>
        <v>0</v>
      </c>
      <c r="BB23" s="47"/>
      <c r="BC23" s="120">
        <f t="shared" si="3"/>
        <v>0</v>
      </c>
    </row>
    <row r="24" spans="2:78" ht="15.75" thickBot="1">
      <c r="B24" s="66">
        <f t="shared" si="4"/>
        <v>0</v>
      </c>
      <c r="C24" s="214">
        <v>12</v>
      </c>
      <c r="D24" s="1159">
        <f>+'BT9'!V25</f>
        <v>0</v>
      </c>
      <c r="E24" s="1160"/>
      <c r="F24" s="1161"/>
      <c r="G24" s="1170">
        <f>+'BT9'!X25</f>
        <v>0</v>
      </c>
      <c r="H24" s="1160"/>
      <c r="I24" s="1160"/>
      <c r="J24" s="1160"/>
      <c r="K24" s="1160"/>
      <c r="L24" s="1160"/>
      <c r="M24" s="1160"/>
      <c r="N24" s="1160"/>
      <c r="O24" s="1160"/>
      <c r="P24" s="1160"/>
      <c r="Q24" s="1161"/>
      <c r="R24" s="968">
        <f>+'BT9'!AE25</f>
        <v>0</v>
      </c>
      <c r="S24" s="975"/>
      <c r="T24" s="975"/>
      <c r="U24" s="1162">
        <f>+'BT9'!AG25</f>
        <v>0</v>
      </c>
      <c r="V24" s="1163"/>
      <c r="W24" s="1164">
        <f>IFERROR(VLOOKUP(AP24&amp;AQ24,'$ LEGO'!A:E,5,0),0)</f>
        <v>0</v>
      </c>
      <c r="X24" s="1165"/>
      <c r="Y24" s="1166"/>
      <c r="Z24" s="1167"/>
      <c r="AA24" s="1168"/>
      <c r="AB24" s="1169"/>
      <c r="AC24" s="967" t="str">
        <f>IFERROR(VLOOKUP((D24),'$ LEGO'!A:D,4,0),"")</f>
        <v/>
      </c>
      <c r="AD24" s="968"/>
      <c r="AE24" s="1171">
        <f>IFERROR(+'BT9'!AK27*VLOOKUP(AP24,'$ LEGO'!$F$199:$G$1227,2,0),'BT9'!AK27)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+'BT9'!AS35</f>
        <v>0</v>
      </c>
      <c r="AX24" s="176">
        <f>+'BT9'!AM27</f>
        <v>0</v>
      </c>
      <c r="AY24" s="1" t="s">
        <v>1217</v>
      </c>
      <c r="AZ24" s="46" t="s">
        <v>2501</v>
      </c>
      <c r="BA24" s="46">
        <f t="shared" si="2"/>
        <v>0</v>
      </c>
      <c r="BB24" s="47"/>
      <c r="BC24" s="120">
        <f t="shared" si="3"/>
        <v>0</v>
      </c>
    </row>
    <row r="25" spans="2:78" ht="15.75" thickBot="1">
      <c r="B25" s="66">
        <f t="shared" si="4"/>
        <v>0</v>
      </c>
      <c r="C25" s="214">
        <v>13</v>
      </c>
      <c r="D25" s="1159">
        <f>+'BT9'!V26</f>
        <v>0</v>
      </c>
      <c r="E25" s="1160"/>
      <c r="F25" s="1161"/>
      <c r="G25" s="1170">
        <f>+'BT9'!X26</f>
        <v>0</v>
      </c>
      <c r="H25" s="1160"/>
      <c r="I25" s="1160"/>
      <c r="J25" s="1160"/>
      <c r="K25" s="1160"/>
      <c r="L25" s="1160"/>
      <c r="M25" s="1160"/>
      <c r="N25" s="1160"/>
      <c r="O25" s="1160"/>
      <c r="P25" s="1160"/>
      <c r="Q25" s="1161"/>
      <c r="R25" s="968">
        <f>+'BT9'!AE26</f>
        <v>0</v>
      </c>
      <c r="S25" s="975"/>
      <c r="T25" s="975"/>
      <c r="U25" s="1162">
        <f>+'BT9'!AG26</f>
        <v>0</v>
      </c>
      <c r="V25" s="1163"/>
      <c r="W25" s="1164">
        <f>IFERROR(VLOOKUP(AP25&amp;AQ25,'$ LEGO'!A:E,5,0),0)</f>
        <v>0</v>
      </c>
      <c r="X25" s="1165"/>
      <c r="Y25" s="1166"/>
      <c r="Z25" s="1167"/>
      <c r="AA25" s="1168"/>
      <c r="AB25" s="1169"/>
      <c r="AC25" s="967" t="str">
        <f>IFERROR(VLOOKUP((D25),'$ LEGO'!A:D,4,0),"")</f>
        <v/>
      </c>
      <c r="AD25" s="968"/>
      <c r="AE25" s="1171">
        <f>IFERROR(+'BT9'!AK28*VLOOKUP(AP25,'$ LEGO'!$F$199:$G$1227,2,0),'BT9'!AK28)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+'BT9'!AS36</f>
        <v>0</v>
      </c>
      <c r="AX25" s="176">
        <f>+'BT9'!AM28</f>
        <v>0</v>
      </c>
      <c r="AY25" s="1" t="s">
        <v>1217</v>
      </c>
      <c r="AZ25" s="46" t="s">
        <v>2501</v>
      </c>
      <c r="BA25" s="46">
        <f t="shared" si="2"/>
        <v>0</v>
      </c>
      <c r="BB25" s="47"/>
      <c r="BC25" s="120">
        <f t="shared" si="3"/>
        <v>1000</v>
      </c>
    </row>
    <row r="26" spans="2:78" ht="15.75" thickBot="1">
      <c r="B26" s="66">
        <f t="shared" si="4"/>
        <v>0</v>
      </c>
      <c r="C26" s="214">
        <v>14</v>
      </c>
      <c r="D26" s="1159">
        <f>+'BT9'!V27</f>
        <v>0</v>
      </c>
      <c r="E26" s="1160"/>
      <c r="F26" s="1161"/>
      <c r="G26" s="1170">
        <f>+'BT9'!X27</f>
        <v>0</v>
      </c>
      <c r="H26" s="1160"/>
      <c r="I26" s="1160"/>
      <c r="J26" s="1160"/>
      <c r="K26" s="1160"/>
      <c r="L26" s="1160"/>
      <c r="M26" s="1160"/>
      <c r="N26" s="1160"/>
      <c r="O26" s="1160"/>
      <c r="P26" s="1160"/>
      <c r="Q26" s="1161"/>
      <c r="R26" s="968">
        <f>+'BT9'!AE27</f>
        <v>0</v>
      </c>
      <c r="S26" s="975"/>
      <c r="T26" s="975"/>
      <c r="U26" s="1162">
        <f>+'BT9'!AG27</f>
        <v>0</v>
      </c>
      <c r="V26" s="1163"/>
      <c r="W26" s="1164">
        <f>IFERROR(VLOOKUP(AP26&amp;AQ26,'$ LEGO'!A:E,5,0),0)</f>
        <v>0</v>
      </c>
      <c r="X26" s="1165"/>
      <c r="Y26" s="1166"/>
      <c r="Z26" s="1167"/>
      <c r="AA26" s="1168"/>
      <c r="AB26" s="1169"/>
      <c r="AC26" s="967" t="str">
        <f>IFERROR(VLOOKUP((D26),'$ LEGO'!A:D,4,0),"")</f>
        <v/>
      </c>
      <c r="AD26" s="968"/>
      <c r="AE26" s="1171">
        <f>IFERROR(+'BT9'!AK29*VLOOKUP(AP26,'$ LEGO'!$F$199:$G$1227,2,0),'BT9'!AK29)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+'BT9'!AS37</f>
        <v>0</v>
      </c>
      <c r="AX26" s="176">
        <f>+'BT9'!AM29</f>
        <v>0</v>
      </c>
      <c r="AY26" s="1" t="s">
        <v>1217</v>
      </c>
      <c r="AZ26" s="46" t="s">
        <v>2501</v>
      </c>
      <c r="BA26" s="46">
        <f t="shared" si="2"/>
        <v>0</v>
      </c>
      <c r="BB26" s="47"/>
      <c r="BC26" s="120">
        <f t="shared" si="3"/>
        <v>0</v>
      </c>
    </row>
    <row r="27" spans="2:78" ht="15.75" thickBot="1">
      <c r="B27" s="66">
        <f t="shared" si="4"/>
        <v>0</v>
      </c>
      <c r="C27" s="214">
        <v>15</v>
      </c>
      <c r="D27" s="1159">
        <f>+'BT9'!V28</f>
        <v>0</v>
      </c>
      <c r="E27" s="1160"/>
      <c r="F27" s="1161"/>
      <c r="G27" s="1170">
        <f>+'BT9'!X28</f>
        <v>0</v>
      </c>
      <c r="H27" s="1160"/>
      <c r="I27" s="1160"/>
      <c r="J27" s="1160"/>
      <c r="K27" s="1160"/>
      <c r="L27" s="1160"/>
      <c r="M27" s="1160"/>
      <c r="N27" s="1160"/>
      <c r="O27" s="1160"/>
      <c r="P27" s="1160"/>
      <c r="Q27" s="1161"/>
      <c r="R27" s="968">
        <f>+'BT9'!AE28</f>
        <v>0</v>
      </c>
      <c r="S27" s="975"/>
      <c r="T27" s="975"/>
      <c r="U27" s="1162">
        <f>+'BT9'!AG28</f>
        <v>0</v>
      </c>
      <c r="V27" s="1163"/>
      <c r="W27" s="1164">
        <f>IFERROR(VLOOKUP(AP27&amp;AQ27,'$ LEGO'!A:E,5,0),0)</f>
        <v>0</v>
      </c>
      <c r="X27" s="1165"/>
      <c r="Y27" s="1166"/>
      <c r="Z27" s="1167"/>
      <c r="AA27" s="1168"/>
      <c r="AB27" s="1169"/>
      <c r="AC27" s="967" t="str">
        <f>IFERROR(VLOOKUP((D27),'$ LEGO'!A:D,4,0),"")</f>
        <v/>
      </c>
      <c r="AD27" s="968"/>
      <c r="AE27" s="1171">
        <f>IFERROR(+'BT9'!AK30*VLOOKUP(AP27,'$ LEGO'!$F$199:$G$1227,2,0),'BT9'!AK30)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+'BT9'!AS38</f>
        <v>0</v>
      </c>
      <c r="AX27" s="176">
        <f>+'BT9'!AM30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+'BT9'!V29</f>
        <v>0</v>
      </c>
      <c r="E28" s="1160"/>
      <c r="F28" s="1161"/>
      <c r="G28" s="1170">
        <f>+'BT9'!X29</f>
        <v>0</v>
      </c>
      <c r="H28" s="1160"/>
      <c r="I28" s="1160"/>
      <c r="J28" s="1160"/>
      <c r="K28" s="1160"/>
      <c r="L28" s="1160"/>
      <c r="M28" s="1160"/>
      <c r="N28" s="1160"/>
      <c r="O28" s="1160"/>
      <c r="P28" s="1160"/>
      <c r="Q28" s="1161"/>
      <c r="R28" s="968">
        <f>+'BT9'!AE29</f>
        <v>0</v>
      </c>
      <c r="S28" s="975"/>
      <c r="T28" s="975"/>
      <c r="U28" s="1162">
        <f>+'BT9'!AG29</f>
        <v>0</v>
      </c>
      <c r="V28" s="1163"/>
      <c r="W28" s="1164">
        <f>IFERROR(VLOOKUP(AP28&amp;AQ28,'$ LEGO'!A:E,5,0),0)</f>
        <v>0</v>
      </c>
      <c r="X28" s="1165"/>
      <c r="Y28" s="1166"/>
      <c r="Z28" s="1167"/>
      <c r="AA28" s="1168"/>
      <c r="AB28" s="1169"/>
      <c r="AC28" s="967" t="str">
        <f>IFERROR(VLOOKUP((D28),'$ LEGO'!A:D,4,0),"")</f>
        <v/>
      </c>
      <c r="AD28" s="968"/>
      <c r="AE28" s="1171">
        <f>IFERROR(+'BT9'!AK31*VLOOKUP(AP28,'$ LEGO'!$F$199:$G$1227,2,0),'BT9'!AK31)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+'BT9'!AS39</f>
        <v>0</v>
      </c>
      <c r="AX28" s="176">
        <f>+'BT9'!AM31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+'BT9'!V30</f>
        <v>0</v>
      </c>
      <c r="E29" s="1160"/>
      <c r="F29" s="1161"/>
      <c r="G29" s="1170">
        <f>+'BT9'!X30</f>
        <v>0</v>
      </c>
      <c r="H29" s="1160"/>
      <c r="I29" s="1160"/>
      <c r="J29" s="1160"/>
      <c r="K29" s="1160"/>
      <c r="L29" s="1160"/>
      <c r="M29" s="1160"/>
      <c r="N29" s="1160"/>
      <c r="O29" s="1160"/>
      <c r="P29" s="1160"/>
      <c r="Q29" s="1161"/>
      <c r="R29" s="968">
        <f>+'BT9'!AE30</f>
        <v>0</v>
      </c>
      <c r="S29" s="975"/>
      <c r="T29" s="975"/>
      <c r="U29" s="1162">
        <f>+'BT9'!AG30</f>
        <v>0</v>
      </c>
      <c r="V29" s="1163"/>
      <c r="W29" s="1164">
        <f>IFERROR(VLOOKUP(AP29&amp;AQ29,'$ LEGO'!A:E,5,0),0)</f>
        <v>0</v>
      </c>
      <c r="X29" s="1165"/>
      <c r="Y29" s="1166"/>
      <c r="Z29" s="1167"/>
      <c r="AA29" s="1168"/>
      <c r="AB29" s="1169"/>
      <c r="AC29" s="967" t="str">
        <f>IFERROR(VLOOKUP((D29),'$ LEGO'!A:D,4,0),"")</f>
        <v/>
      </c>
      <c r="AD29" s="968"/>
      <c r="AE29" s="1171">
        <f>IFERROR(+'BT9'!AK32*VLOOKUP(AP29,'$ LEGO'!$F$199:$G$1227,2,0),'BT9'!AK32)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+'BT9'!AS40</f>
        <v>0</v>
      </c>
      <c r="AX29" s="176">
        <f>+'BT9'!AM32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+'BT9'!V31</f>
        <v>0</v>
      </c>
      <c r="E30" s="1160"/>
      <c r="F30" s="1161"/>
      <c r="G30" s="1170">
        <f>+'BT9'!X31</f>
        <v>0</v>
      </c>
      <c r="H30" s="1160"/>
      <c r="I30" s="1160"/>
      <c r="J30" s="1160"/>
      <c r="K30" s="1160"/>
      <c r="L30" s="1160"/>
      <c r="M30" s="1160"/>
      <c r="N30" s="1160"/>
      <c r="O30" s="1160"/>
      <c r="P30" s="1160"/>
      <c r="Q30" s="1161"/>
      <c r="R30" s="968">
        <f>+'BT9'!AE31</f>
        <v>0</v>
      </c>
      <c r="S30" s="975"/>
      <c r="T30" s="975"/>
      <c r="U30" s="1162">
        <f>+'BT9'!AG31</f>
        <v>0</v>
      </c>
      <c r="V30" s="1163"/>
      <c r="W30" s="1164">
        <f>IFERROR(VLOOKUP(AP30&amp;AQ30,'$ LEGO'!A:E,5,0),0)</f>
        <v>0</v>
      </c>
      <c r="X30" s="1165"/>
      <c r="Y30" s="1166"/>
      <c r="Z30" s="1167"/>
      <c r="AA30" s="1168"/>
      <c r="AB30" s="1169"/>
      <c r="AC30" s="967" t="str">
        <f>IFERROR(VLOOKUP((D30),'$ LEGO'!A:D,4,0),"")</f>
        <v/>
      </c>
      <c r="AD30" s="968"/>
      <c r="AE30" s="1171">
        <f>IFERROR(+'BT9'!AK33*VLOOKUP(AP30,'$ LEGO'!$F$199:$G$1227,2,0),'BT9'!AK33)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+'BT9'!AS41</f>
        <v>0</v>
      </c>
      <c r="AX30" s="176">
        <f>+'BT9'!AM33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+'BT9'!V32</f>
        <v>0</v>
      </c>
      <c r="E31" s="1160"/>
      <c r="F31" s="1161"/>
      <c r="G31" s="1170">
        <f>+'BT9'!X32</f>
        <v>0</v>
      </c>
      <c r="H31" s="1160"/>
      <c r="I31" s="1160"/>
      <c r="J31" s="1160"/>
      <c r="K31" s="1160"/>
      <c r="L31" s="1160"/>
      <c r="M31" s="1160"/>
      <c r="N31" s="1160"/>
      <c r="O31" s="1160"/>
      <c r="P31" s="1160"/>
      <c r="Q31" s="1161"/>
      <c r="R31" s="968">
        <f>+'BT9'!AE32</f>
        <v>0</v>
      </c>
      <c r="S31" s="975"/>
      <c r="T31" s="975"/>
      <c r="U31" s="1162">
        <f>+'BT9'!AG32</f>
        <v>0</v>
      </c>
      <c r="V31" s="1163"/>
      <c r="W31" s="1164">
        <f>IFERROR(VLOOKUP(AP31&amp;AQ31,'$ LEGO'!A:E,5,0),0)</f>
        <v>0</v>
      </c>
      <c r="X31" s="1165"/>
      <c r="Y31" s="1166"/>
      <c r="Z31" s="1167"/>
      <c r="AA31" s="1168"/>
      <c r="AB31" s="1169"/>
      <c r="AC31" s="967" t="str">
        <f>IFERROR(VLOOKUP((D31),'$ LEGO'!A:D,4,0),"")</f>
        <v/>
      </c>
      <c r="AD31" s="968"/>
      <c r="AE31" s="1171">
        <f>IFERROR(+'BT9'!AK34*VLOOKUP(AP31,'$ LEGO'!$F$199:$G$1227,2,0),'BT9'!AK34)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+'BT9'!AS42</f>
        <v>0</v>
      </c>
      <c r="AX31" s="176">
        <f>+'BT9'!AM34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+'BT9'!V33</f>
        <v>0</v>
      </c>
      <c r="E32" s="1160"/>
      <c r="F32" s="1161"/>
      <c r="G32" s="1170">
        <f>+'BT9'!X33</f>
        <v>0</v>
      </c>
      <c r="H32" s="1160"/>
      <c r="I32" s="1160"/>
      <c r="J32" s="1160"/>
      <c r="K32" s="1160"/>
      <c r="L32" s="1160"/>
      <c r="M32" s="1160"/>
      <c r="N32" s="1160"/>
      <c r="O32" s="1160"/>
      <c r="P32" s="1160"/>
      <c r="Q32" s="1161"/>
      <c r="R32" s="968">
        <f>+'BT9'!AE33</f>
        <v>0</v>
      </c>
      <c r="S32" s="975"/>
      <c r="T32" s="975"/>
      <c r="U32" s="1162">
        <f>+'BT9'!AG33</f>
        <v>0</v>
      </c>
      <c r="V32" s="1163"/>
      <c r="W32" s="1164">
        <f>IFERROR(VLOOKUP(AP32&amp;AQ32,'$ LEGO'!A:E,5,0),0)</f>
        <v>0</v>
      </c>
      <c r="X32" s="1165"/>
      <c r="Y32" s="1166"/>
      <c r="Z32" s="1167"/>
      <c r="AA32" s="1168"/>
      <c r="AB32" s="1169"/>
      <c r="AC32" s="967" t="str">
        <f>IFERROR(VLOOKUP((D32),'$ LEGO'!A:D,4,0),"")</f>
        <v/>
      </c>
      <c r="AD32" s="968"/>
      <c r="AE32" s="1171">
        <f>IFERROR(+'BT9'!AK35*VLOOKUP(AP32,'$ LEGO'!$F$199:$G$1227,2,0),'BT9'!AK35)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+'BT9'!AS43</f>
        <v>0</v>
      </c>
      <c r="AX32" s="176">
        <f>+'BT9'!AM35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FC'!$BQ$2:$BQ$41='FC9'!$F$3)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+'FT9'!X79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+'FT9'!X85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+'BT9'!AD1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8" priority="2" operator="greaterThan">
      <formula>0</formula>
    </cfRule>
  </conditionalFormatting>
  <conditionalFormatting sqref="M96">
    <cfRule type="cellIs" dxfId="787" priority="4" operator="greaterThan">
      <formula>-0.011</formula>
    </cfRule>
    <cfRule type="cellIs" dxfId="786" priority="5" operator="between">
      <formula>-0.0299</formula>
      <formula>-0.001</formula>
    </cfRule>
    <cfRule type="cellIs" dxfId="785" priority="6" operator="lessThan">
      <formula>-0.03</formula>
    </cfRule>
  </conditionalFormatting>
  <conditionalFormatting sqref="R13:T32">
    <cfRule type="containsText" dxfId="784" priority="1" operator="containsText" text="SUBLIMADO">
      <formula>NOT(ISERROR(SEARCH("SUBLIMADO",R13)))</formula>
    </cfRule>
  </conditionalFormatting>
  <conditionalFormatting sqref="R33:T40">
    <cfRule type="containsText" dxfId="783" priority="7" operator="containsText" text="ESTAMPADO">
      <formula>NOT(ISERROR(SEARCH("ESTAMPADO",R33)))</formula>
    </cfRule>
    <cfRule type="containsText" dxfId="782" priority="8" operator="containsText" text="SUBLIMADO">
      <formula>NOT(ISERROR(SEARCH("SUBLIMADO",R33)))</formula>
    </cfRule>
  </conditionalFormatting>
  <conditionalFormatting sqref="AJ94">
    <cfRule type="cellIs" dxfId="78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AC5F21F7-0037-407F-A15B-7FD15C2C5B9B}">
          <x14:formula1>
            <xm:f>'LD FC'!$CG$2:$CG$34</xm:f>
          </x14:formula1>
          <xm:sqref>R86:W87</xm:sqref>
        </x14:dataValidation>
        <x14:dataValidation type="list" allowBlank="1" showInputMessage="1" showErrorMessage="1" xr:uid="{7FC59DD0-2A8D-4027-96CE-DA30B9B5303F}">
          <x14:formula1>
            <xm:f>'LD FC'!$CE$2:$CE$12</xm:f>
          </x14:formula1>
          <xm:sqref>M6:R6</xm:sqref>
        </x14:dataValidation>
        <x14:dataValidation type="list" allowBlank="1" showInputMessage="1" showErrorMessage="1" xr:uid="{2CCD44F1-6B45-44AC-9EF2-E64A66E8B99B}">
          <x14:formula1>
            <xm:f>'LD FC'!$AU$2:$AU$4</xm:f>
          </x14:formula1>
          <xm:sqref>P10:R10</xm:sqref>
        </x14:dataValidation>
        <x14:dataValidation type="list" allowBlank="1" showInputMessage="1" showErrorMessage="1" xr:uid="{784F40C3-2238-4E9B-99A9-9D2745ADBDAB}">
          <x14:formula1>
            <xm:f>'LD FC'!$BN$9:$BN$10</xm:f>
          </x14:formula1>
          <xm:sqref>G47:V47</xm:sqref>
        </x14:dataValidation>
        <x14:dataValidation type="list" allowBlank="1" showInputMessage="1" showErrorMessage="1" xr:uid="{4841AC8F-092D-41C7-8A02-69B20DEABA32}">
          <x14:formula1>
            <xm:f>'LD FC'!$BV$2:$BV$5</xm:f>
          </x14:formula1>
          <xm:sqref>G41:L42</xm:sqref>
        </x14:dataValidation>
        <x14:dataValidation type="list" allowBlank="1" showInputMessage="1" showErrorMessage="1" xr:uid="{37EDDAEF-6383-4D59-B4D0-A4B5F5D3B10C}">
          <x14:formula1>
            <xm:f>'LD FC'!$BZ$2:$BZ$4</xm:f>
          </x14:formula1>
          <xm:sqref>G48:P48</xm:sqref>
        </x14:dataValidation>
        <x14:dataValidation type="list" allowBlank="1" showInputMessage="1" showErrorMessage="1" xr:uid="{F38C66B3-0A8A-4CF4-9E95-0227A7D4FF7B}">
          <x14:formula1>
            <xm:f>'LD FC'!$AE$2:$AE$6</xm:f>
          </x14:formula1>
          <xm:sqref>R102:S106 R123:S127 R109:S113 R116:S120 R130:S134 R137:S141 R151:S155 R144:S148</xm:sqref>
        </x14:dataValidation>
        <x14:dataValidation type="list" allowBlank="1" showInputMessage="1" showErrorMessage="1" xr:uid="{7D676BD6-7113-42E9-A78C-23DBDFE87BA0}">
          <x14:formula1>
            <xm:f>'LD FC'!$AC$2:$AC$4</xm:f>
          </x14:formula1>
          <xm:sqref>R72:W73</xm:sqref>
        </x14:dataValidation>
        <x14:dataValidation type="list" allowBlank="1" showInputMessage="1" showErrorMessage="1" xr:uid="{A0EA16E8-5B1C-42C5-8C88-E78E6C519794}">
          <x14:formula1>
            <xm:f>'LD FC'!$AA$2:$AA$8</xm:f>
          </x14:formula1>
          <xm:sqref>F6:H6 R71:W71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86E72-6586-46A1-ABE6-6114645DD10B}">
  <sheetPr codeName="Hoja8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+'BT9'!D3&amp;" "&amp;'BT9'!H3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831F9-9ACB-4845-89CA-3F0A718D3B3D}">
  <sheetPr codeName="Hoja24">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80" priority="6" operator="containsText" text="SUBLIMADO">
      <formula>NOT(ISERROR(SEARCH("SUBLIMADO",K24)))</formula>
    </cfRule>
  </conditionalFormatting>
  <conditionalFormatting sqref="AE24:AF31">
    <cfRule type="containsText" dxfId="779" priority="5" operator="containsText" text="SUBLIMADO">
      <formula>NOT(ISERROR(SEARCH("SUBLIMADO",AE24)))</formula>
    </cfRule>
  </conditionalFormatting>
  <conditionalFormatting sqref="K32:L32">
    <cfRule type="containsText" dxfId="778" priority="4" operator="containsText" text="SUBLIMADO">
      <formula>NOT(ISERROR(SEARCH("SUBLIMADO",K32)))</formula>
    </cfRule>
  </conditionalFormatting>
  <conditionalFormatting sqref="AE32:AF32">
    <cfRule type="containsText" dxfId="777" priority="3" operator="containsText" text="SUBLIMADO">
      <formula>NOT(ISERROR(SEARCH("SUBLIMADO",AE32)))</formula>
    </cfRule>
  </conditionalFormatting>
  <conditionalFormatting sqref="K33:L33">
    <cfRule type="containsText" dxfId="776" priority="2" operator="containsText" text="SUBLIMADO">
      <formula>NOT(ISERROR(SEARCH("SUBLIMADO",K33)))</formula>
    </cfRule>
  </conditionalFormatting>
  <conditionalFormatting sqref="AE33:AF33">
    <cfRule type="containsText" dxfId="77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0AB962A-F06F-4624-9167-1CADA922B951}"/>
    <dataValidation allowBlank="1" showInputMessage="1" showErrorMessage="1" promptTitle="Diligenciar" prompt="Escriba los números separados por coma (por ejemplo: 1,2,3...) según los que necesite." sqref="AS24:AS43" xr:uid="{B6096386-589C-40F8-A041-392913AF7C85}"/>
    <dataValidation type="list" allowBlank="1" showInputMessage="1" showErrorMessage="1" sqref="AQ5:AU5 BB5:BF5 BM5:BQ5 BX5:CB5 CI5:CM5 CT5:CX5" xr:uid="{52144C08-42B1-42F8-B534-1614B1E809BD}">
      <formula1>INDIRECT($AW$6)</formula1>
    </dataValidation>
    <dataValidation type="list" allowBlank="1" showInputMessage="1" showErrorMessage="1" sqref="AQ4:AU4 BM4:BQ4 BB4:BF4 BX4:CB4 CI4:CM4 CT4:CX4" xr:uid="{B15CAD2C-6870-444B-8BD5-F8859009B9EC}">
      <formula1>INDIRECT(#REF!)</formula1>
    </dataValidation>
    <dataValidation type="list" allowBlank="1" showInputMessage="1" showErrorMessage="1" sqref="AQ9:AU9 BB9:BF9 BM9:BQ9 BX9:CB9 CI9:CM9 CT9:CX9" xr:uid="{194DEC0B-8E0F-474F-A0F8-99151AF19BC7}">
      <formula1>INDIRECT($AW$8)</formula1>
    </dataValidation>
    <dataValidation type="list" allowBlank="1" showInputMessage="1" showErrorMessage="1" sqref="AQ8:AU8 BB8:BF8 BM8:BQ8 BX8:CB8 CI8:CM8 CT8:CX8" xr:uid="{86BE377C-AE52-4F48-9363-12E14131CBA7}">
      <formula1>INDIRECT($AW$7)</formula1>
    </dataValidation>
    <dataValidation type="list" allowBlank="1" showInputMessage="1" showErrorMessage="1" sqref="AQ7:AU7 BB7:BF7 BM7:BQ7 BX7:CB7 CI7:CM7 CT7:CX7" xr:uid="{D67ABCA9-478F-42A6-8B64-F0131F2E6A8A}">
      <formula1>INDIRECT($AW$4)</formula1>
    </dataValidation>
    <dataValidation type="list" allowBlank="1" showInputMessage="1" showErrorMessage="1" sqref="AQ1:AU1 AQ6:AU6 BB1:BF1 BM1:BQ1 BB6:BF6 BM6:BQ6 BX1:CB1 BX6:CB6 CI1:CM1 CI6:CM6 CT1:CX1 CT6:CX6" xr:uid="{0780BD1B-CC82-4339-8D23-F28C2FDC997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C7CFAAE4-1547-4808-A8B5-BE2314F2C432}">
          <x14:formula1>
            <xm:f>'LD FC'!$DN$2:$DN$29</xm:f>
          </x14:formula1>
          <xm:sqref>H3</xm:sqref>
        </x14:dataValidation>
        <x14:dataValidation type="list" allowBlank="1" showInputMessage="1" showErrorMessage="1" xr:uid="{89875BC1-C1A0-4839-83B3-95C6C803BF16}">
          <x14:formula1>
            <xm:f>'LD FC'!$AQ$2:$AQ$6</xm:f>
          </x14:formula1>
          <xm:sqref>AV9:AZ9 BG9:BK9 BR9:BV9 CC9:CG9 CN9:CR9 CY9:DC9</xm:sqref>
        </x14:dataValidation>
        <x14:dataValidation type="list" allowBlank="1" showInputMessage="1" showErrorMessage="1" xr:uid="{652985A3-9BB5-4F96-AEBA-4963108A8DE1}">
          <x14:formula1>
            <xm:f>'LD FC'!$AO$2:$AO$7</xm:f>
          </x14:formula1>
          <xm:sqref>AV8:AZ8 BG8:BK8 BR8:BV8 CC8:CG8 CN8:CR8 CY8:DC8</xm:sqref>
        </x14:dataValidation>
        <x14:dataValidation type="list" allowBlank="1" showInputMessage="1" showErrorMessage="1" xr:uid="{40E69E56-DB7D-4C34-B79D-B7218A4B6489}">
          <x14:formula1>
            <xm:f>'LD FC'!$AG$2:$AG$19</xm:f>
          </x14:formula1>
          <xm:sqref>AV7:AZ7 BG7:BK7 BR7:BV7 CC7:CG7 CN7:CR7 CY7:DC7</xm:sqref>
        </x14:dataValidation>
        <x14:dataValidation type="list" allowBlank="1" showInputMessage="1" showErrorMessage="1" xr:uid="{57D5C447-D8CF-4FF4-9763-879645FBA5CF}">
          <x14:formula1>
            <xm:f>'LD FC'!$AM$2:$AM$8</xm:f>
          </x14:formula1>
          <xm:sqref>AV5:AZ5 BG5:BK5 BR5:BV5 CC5:CG5 CN5:CR5 CY5:DC5</xm:sqref>
        </x14:dataValidation>
        <x14:dataValidation type="list" allowBlank="1" showInputMessage="1" showErrorMessage="1" xr:uid="{F72EFA76-5240-4243-BD78-35D0DF4979C8}">
          <x14:formula1>
            <xm:f>'LD FC'!$AK$2:$AK$10</xm:f>
          </x14:formula1>
          <xm:sqref>AV4:AZ4 BG4:BK4 BR4:BV4 CC4:CG4 CN4:CR4 CY4:DC4</xm:sqref>
        </x14:dataValidation>
        <x14:dataValidation type="list" allowBlank="1" showInputMessage="1" showErrorMessage="1" xr:uid="{E913FB09-FA02-4D01-93C7-A02D5AF9D93C}">
          <x14:formula1>
            <xm:f>'LD FC'!$AI$2:$AI$10</xm:f>
          </x14:formula1>
          <xm:sqref>AV3:AZ3 BG3:BK3 BR3:BV3 CC3:CG3 CN3:CR3 CY3:DC3</xm:sqref>
        </x14:dataValidation>
        <x14:dataValidation type="list" allowBlank="1" showInputMessage="1" showErrorMessage="1" xr:uid="{F27C74CC-B0DE-4796-A2E4-6A91BEDDCE5C}">
          <x14:formula1>
            <xm:f>'LD FC'!$AG$2:$AG$20</xm:f>
          </x14:formula1>
          <xm:sqref>AV2:AZ2 BG2:BK2 BR2:BV2 CC2:CG2 CN2:CR2 CY2:DC2</xm:sqref>
        </x14:dataValidation>
        <x14:dataValidation type="list" allowBlank="1" showInputMessage="1" showErrorMessage="1" xr:uid="{3147AF58-6809-4191-9454-7C41397E2EC7}">
          <x14:formula1>
            <xm:f>'LD FC'!$AC$2:$AC$4</xm:f>
          </x14:formula1>
          <xm:sqref>K24:L33 AE24:AF33</xm:sqref>
        </x14:dataValidation>
        <x14:dataValidation type="list" allowBlank="1" showInputMessage="1" showErrorMessage="1" xr:uid="{0E193AC9-EE13-4464-862E-796BD088C87B}">
          <x14:formula1>
            <xm:f>'LD FC'!$W$2:$W$9</xm:f>
          </x14:formula1>
          <xm:sqref>N4:P4 S4:U4</xm:sqref>
        </x14:dataValidation>
        <x14:dataValidation type="list" allowBlank="1" showInputMessage="1" showErrorMessage="1" xr:uid="{0C8FF0C1-2BB0-4E87-90F3-969EA46AABA2}">
          <x14:formula1>
            <xm:f>'LD FC'!$AA$2:$AA$7</xm:f>
          </x14:formula1>
          <xm:sqref>AM7:AO7 AH7:AJ7 AC7:AE7</xm:sqref>
        </x14:dataValidation>
        <x14:dataValidation type="list" allowBlank="1" showInputMessage="1" showErrorMessage="1" xr:uid="{A71D8AF0-A294-41C7-AE13-86E93C61636C}">
          <x14:formula1>
            <xm:f>'LD FC'!$A$2:$A$169</xm:f>
          </x14:formula1>
          <xm:sqref>AM4:AO4 AH4:AJ4 AC4:AE4</xm:sqref>
        </x14:dataValidation>
        <x14:dataValidation type="list" allowBlank="1" showInputMessage="1" showErrorMessage="1" xr:uid="{B5BBE5D5-8A97-48EC-9FBF-25B648BB54A4}">
          <x14:formula1>
            <xm:f>'LD FC'!$Y$2:$Y$9</xm:f>
          </x14:formula1>
          <xm:sqref>M24:N33 AG24:AH33</xm:sqref>
        </x14:dataValidation>
        <x14:dataValidation type="list" allowBlank="1" showInputMessage="1" showErrorMessage="1" xr:uid="{A3824734-4A5D-4A6A-BDD6-525814BD7322}">
          <x14:formula1>
            <xm:f>'LD FC'!$U$2:$U$10</xm:f>
          </x14:formula1>
          <xm:sqref>AM5:AO5 AH5:AJ5 AC5:AE5</xm:sqref>
        </x14:dataValidation>
        <x14:dataValidation type="list" allowBlank="1" showInputMessage="1" showErrorMessage="1" xr:uid="{40F792F3-1F32-488C-BC55-EED1E1B987C3}">
          <x14:formula1>
            <xm:f>'LD FC'!$C$2:$C$7</xm:f>
          </x14:formula1>
          <xm:sqref>D4:E4</xm:sqref>
        </x14:dataValidation>
        <x14:dataValidation type="list" allowBlank="1" showInputMessage="1" showErrorMessage="1" xr:uid="{A421876F-656B-4DDA-B795-7B0859AEA24A}">
          <x14:formula1>
            <xm:f>'LD FC'!$G$2:$G$24</xm:f>
          </x14:formula1>
          <xm:sqref>X2:Z2</xm:sqref>
        </x14:dataValidation>
        <x14:dataValidation type="list" allowBlank="1" showInputMessage="1" showErrorMessage="1" xr:uid="{8D78D7AB-CD39-432B-8F6E-47491DD4B7C1}">
          <x14:formula1>
            <xm:f>'LD FC'!$I$2:$I$15</xm:f>
          </x14:formula1>
          <xm:sqref>S2:U2</xm:sqref>
        </x14:dataValidation>
        <x14:dataValidation type="list" allowBlank="1" showInputMessage="1" showErrorMessage="1" xr:uid="{D4160B7D-6B75-4C6B-A4FF-BF12D127A69F}">
          <x14:formula1>
            <xm:f>'LD FC'!$E$2:$E$48</xm:f>
          </x14:formula1>
          <xm:sqref>K2:N2</xm:sqref>
        </x14:dataValidation>
        <x14:dataValidation type="list" allowBlank="1" showInputMessage="1" showErrorMessage="1" xr:uid="{A57F4A69-A543-4390-A6AE-0D911B83A8C1}">
          <x14:formula1>
            <xm:f>'LD FC'!$K$2:$K$20</xm:f>
          </x14:formula1>
          <xm:sqref>AI1:AJ1</xm:sqref>
        </x14:dataValidation>
        <x14:dataValidation type="list" allowBlank="1" showInputMessage="1" showErrorMessage="1" xr:uid="{317B2C97-39C5-43A2-B0D9-9A08D3F77490}">
          <x14:formula1>
            <xm:f>'LD FC'!$S$2:$S$10</xm:f>
          </x14:formula1>
          <xm:sqref>S1:V1</xm:sqref>
        </x14:dataValidation>
        <x14:dataValidation type="list" allowBlank="1" showInputMessage="1" showErrorMessage="1" xr:uid="{475151FA-41B6-45FF-919E-515255B1B38D}">
          <x14:formula1>
            <xm:f>'LD FC'!$Q$2:$Q$11</xm:f>
          </x14:formula1>
          <xm:sqref>W1:Z1</xm:sqref>
        </x14:dataValidation>
        <x14:dataValidation type="list" allowBlank="1" showInputMessage="1" showErrorMessage="1" xr:uid="{A9D0D04D-9633-4F54-8F08-468B986B1966}">
          <x14:formula1>
            <xm:f>'LD FC'!$O$2:$O$10</xm:f>
          </x14:formula1>
          <xm:sqref>L1</xm:sqref>
        </x14:dataValidation>
        <x14:dataValidation type="list" allowBlank="1" showInputMessage="1" showErrorMessage="1" xr:uid="{8B6A2CFB-BC74-4CAD-AF28-E0042E78CAB2}">
          <x14:formula1>
            <xm:f>'LD FC'!$A$2:$A$500</xm:f>
          </x14:formula1>
          <xm:sqref>D3</xm:sqref>
        </x14:dataValidation>
        <x14:dataValidation type="list" allowBlank="1" showInputMessage="1" showErrorMessage="1" xr:uid="{3A39843C-49AB-465C-A86B-33C6ACEB9126}">
          <x14:formula1>
            <xm:f>'LD FC'!$EE$2:$EE$3</xm:f>
          </x14:formula1>
          <xm:sqref>AV14:AZ14</xm:sqref>
        </x14:dataValidation>
        <x14:dataValidation type="list" allowBlank="1" showInputMessage="1" showErrorMessage="1" xr:uid="{36585601-579C-4584-91A1-A714C8E4B582}">
          <x14:formula1>
            <xm:f>'LD FC'!$EC$2:$EC$6</xm:f>
          </x14:formula1>
          <xm:sqref>AV12:AZ12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5A773-9FB5-40F8-816D-1A0BCF29A181}">
  <sheetPr codeName="Hoja8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+'BT10'!AN1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+'BT10'!D3&amp;" "&amp;'BT10'!H3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+'BT10'!AD2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+'BT10'!AC5</f>
        <v>0</v>
      </c>
      <c r="D5" s="308">
        <f>+'BT10'!AH5</f>
        <v>0</v>
      </c>
      <c r="E5" s="306">
        <f>+'BT10'!AM5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+'BT10'!AI1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+'BT10'!K2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+'BT10'!B24</f>
        <v>0</v>
      </c>
      <c r="D10" s="502">
        <f>+'BT10'!D24</f>
        <v>0</v>
      </c>
      <c r="E10" s="497" t="s">
        <v>3286</v>
      </c>
      <c r="F10" s="342">
        <f>IFERROR(VLOOKUP(Tabla18643[[#This Row],[COD INT TELA LEGO]],'$ LEGO'!A:E,5,0),0)</f>
        <v>6300</v>
      </c>
      <c r="G10" s="497"/>
      <c r="H10" s="498"/>
      <c r="I10" s="499">
        <f>IFERROR(VLOOKUP((C10),'$ LEGO'!A:D,4,0),0)</f>
        <v>0</v>
      </c>
      <c r="J10" s="500">
        <f>IF(OR(O10="DANNA ",O10="CAMILA "),'BT10'!Q24*1.07,IF(E10="Verona Cla",'BT10'!Q24*1.06,IF(E10="Verona Osc",'BT10'!Q24*1.08,IF(O10="KIOTO ",'BT10'!Q24*1.1,IF(OR(O10="ANDRES ",O10="GAVIOTA ",O10="COMANECCI ",O10="IGOR "),'BT10'!Q24*1.03,IF(LEFT(C10,3)="650",'BT10'!Q24*1.04,IF(LEFT(C10,3)="651",'BT10'!Q24*1.04,IF('BT10'!K24="NUEVO",'BT10'!Q24*1.04,'BT10'!Q24))))))))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+'BT10'!B25</f>
        <v>0</v>
      </c>
      <c r="D11" s="337">
        <f>+'BT10'!D25</f>
        <v>0</v>
      </c>
      <c r="E11" s="320"/>
      <c r="F11" s="321">
        <f>IFERROR(VLOOKUP(Tabla18643[[#This Row],[COD INT TELA LEGO]],'$ LEGO'!A:E,5,0),0)</f>
        <v>0</v>
      </c>
      <c r="G11" s="334"/>
      <c r="H11" s="322"/>
      <c r="I11" s="323">
        <f>IFERROR(VLOOKUP((C11),'$ LEGO'!A:D,4,0),0)</f>
        <v>0</v>
      </c>
      <c r="J11" s="324">
        <f>IF(OR(O11="DANNA ",O11="CAMILA "),'BT10'!Q25*1.07,IF(E11="Verona Cla",'BT10'!Q25*1.06,IF(E11="Verona Osc",'BT10'!Q25*1.08,IF(O11="KIOTO ",'BT10'!Q25*1.1,IF(OR(O11="ANDRES ",O11="GAVIOTA ",O11="COMANECCI ",O11="IGOR "),'BT10'!Q25*1.03,IF(LEFT(C11,3)="650",'BT10'!Q25*1.04,IF(LEFT(C11,3)="651",'BT10'!Q25*1.04,IF('BT10'!K25="NUEVO",'BT10'!Q25*1.04,'BT10'!Q25))))))))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+'BT10'!B26</f>
        <v>0</v>
      </c>
      <c r="D12" s="337">
        <f>+'BT10'!D26</f>
        <v>0</v>
      </c>
      <c r="E12" s="320"/>
      <c r="F12" s="321">
        <f>IFERROR(VLOOKUP(Tabla18643[[#This Row],[COD INT TELA LEGO]],'$ LEGO'!A:E,5,0),0)</f>
        <v>0</v>
      </c>
      <c r="G12" s="334"/>
      <c r="H12" s="322"/>
      <c r="I12" s="323">
        <f>IFERROR(VLOOKUP((C12),'$ LEGO'!A:D,4,0),0)</f>
        <v>0</v>
      </c>
      <c r="J12" s="324">
        <f>IF(OR(O12="DANNA ",O12="CAMILA "),'BT10'!Q26*1.07,IF(E12="Verona Cla",'BT10'!Q26*1.06,IF(E12="Verona Osc",'BT10'!Q26*1.08,IF(O12="KIOTO ",'BT10'!Q26*1.1,IF(OR(O12="ANDRES ",O12="GAVIOTA ",O12="COMANECCI ",O12="IGOR "),'BT10'!Q26*1.03,IF(LEFT(C12,3)="650",'BT10'!Q26*1.04,IF(LEFT(C12,3)="651",'BT10'!Q26*1.04,IF('BT10'!K26="NUEVO",'BT10'!Q26*1.04,'BT10'!Q26))))))))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+'BT10'!B27</f>
        <v>0</v>
      </c>
      <c r="D13" s="337">
        <f>+'BT10'!D27</f>
        <v>0</v>
      </c>
      <c r="E13" s="320"/>
      <c r="F13" s="321">
        <f>IFERROR(VLOOKUP(Tabla18643[[#This Row],[COD INT TELA LEGO]],'$ LEGO'!A:E,5,0),0)</f>
        <v>0</v>
      </c>
      <c r="G13" s="334"/>
      <c r="H13" s="322"/>
      <c r="I13" s="323">
        <f>IFERROR(VLOOKUP((C13),'$ LEGO'!A:D,4,0),0)</f>
        <v>0</v>
      </c>
      <c r="J13" s="324">
        <f>IF(OR(O13="DANNA ",O13="CAMILA "),'BT10'!Q27*1.07,IF(E13="Verona Cla",'BT10'!Q27*1.06,IF(E13="Verona Osc",'BT10'!Q27*1.08,IF(O13="KIOTO ",'BT10'!Q27*1.1,IF(OR(O13="ANDRES ",O13="GAVIOTA ",O13="COMANECCI ",O13="IGOR "),'BT10'!Q27*1.03,IF(LEFT(C13,3)="650",'BT10'!Q27*1.04,IF(LEFT(C13,3)="651",'BT10'!Q27*1.04,IF('BT10'!K27="NUEVO",'BT10'!Q27*1.04,'BT10'!Q27))))))))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+'BT10'!B28</f>
        <v>0</v>
      </c>
      <c r="D14" s="337">
        <f>+'BT10'!D28</f>
        <v>0</v>
      </c>
      <c r="E14" s="320"/>
      <c r="F14" s="321">
        <f>IFERROR(VLOOKUP(Tabla18643[[#This Row],[COD INT TELA LEGO]],'$ LEGO'!A:E,5,0),0)</f>
        <v>0</v>
      </c>
      <c r="G14" s="334"/>
      <c r="H14" s="322"/>
      <c r="I14" s="323">
        <f>IFERROR(VLOOKUP((C14),'$ LEGO'!A:D,4,0),0)</f>
        <v>0</v>
      </c>
      <c r="J14" s="324">
        <f>IF(OR(O14="DANNA ",O14="CAMILA "),'BT10'!Q28*1.07,IF(E14="Verona Cla",'BT10'!Q28*1.06,IF(E14="Verona Osc",'BT10'!Q28*1.08,IF(O14="KIOTO ",'BT10'!Q28*1.1,IF(OR(O14="ANDRES ",O14="GAVIOTA ",O14="COMANECCI ",O14="IGOR "),'BT10'!Q28*1.03,IF(LEFT(C14,3)="650",'BT10'!Q28*1.04,IF(LEFT(C14,3)="651",'BT10'!Q28*1.04,IF('BT10'!K28="NUEVO",'BT10'!Q28*1.04,'BT10'!Q28))))))))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+'BT10'!B29</f>
        <v>0</v>
      </c>
      <c r="D15" s="337">
        <f>+'BT10'!D29</f>
        <v>0</v>
      </c>
      <c r="E15" s="320"/>
      <c r="F15" s="321">
        <f>IFERROR(VLOOKUP(Tabla18643[[#This Row],[COD INT TELA LEGO]],'$ LEGO'!A:E,5,0),0)</f>
        <v>0</v>
      </c>
      <c r="G15" s="334"/>
      <c r="H15" s="322"/>
      <c r="I15" s="323">
        <f>IFERROR(VLOOKUP((C15),'$ LEGO'!A:D,4,0),0)</f>
        <v>0</v>
      </c>
      <c r="J15" s="324">
        <f>IF(OR(O15="DANNA ",O15="CAMILA "),'BT10'!Q29*1.07,IF(E15="Verona Cla",'BT10'!Q29*1.06,IF(E15="Verona Osc",'BT10'!Q29*1.08,IF(O15="KIOTO ",'BT10'!Q29*1.1,IF(OR(O15="ANDRES ",O15="GAVIOTA ",O15="COMANECCI ",O15="IGOR "),'BT10'!Q29*1.03,IF(LEFT(C15,3)="650",'BT10'!Q29*1.04,IF(LEFT(C15,3)="651",'BT10'!Q29*1.04,IF('BT10'!K29="NUEVO",'BT10'!Q29*1.04,'BT10'!Q29))))))))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+'BT10'!B30</f>
        <v>0</v>
      </c>
      <c r="D16" s="337">
        <f>+'BT10'!D30</f>
        <v>0</v>
      </c>
      <c r="E16" s="320"/>
      <c r="F16" s="321">
        <f>IFERROR(VLOOKUP(Tabla18643[[#This Row],[COD INT TELA LEGO]],'$ LEGO'!A:E,5,0),0)</f>
        <v>0</v>
      </c>
      <c r="G16" s="334"/>
      <c r="H16" s="322"/>
      <c r="I16" s="323">
        <f>IFERROR(VLOOKUP((C16),'$ LEGO'!A:D,4,0),0)</f>
        <v>0</v>
      </c>
      <c r="J16" s="324">
        <f>IF(OR(O16="DANNA ",O16="CAMILA "),'BT10'!Q30*1.07,IF(E16="Verona Cla",'BT10'!Q30*1.06,IF(E16="Verona Osc",'BT10'!Q30*1.08,IF(O16="KIOTO ",'BT10'!Q30*1.1,IF(OR(O16="ANDRES ",O16="GAVIOTA ",O16="COMANECCI ",O16="IGOR "),'BT10'!Q30*1.03,IF(LEFT(C16,3)="650",'BT10'!Q30*1.04,IF(LEFT(C16,3)="651",'BT10'!Q30*1.04,IF('BT10'!K30="NUEVO",'BT10'!Q30*1.04,'BT10'!Q30))))))))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+'BT10'!B31</f>
        <v>0</v>
      </c>
      <c r="D17" s="337">
        <f>+'BT10'!D31</f>
        <v>0</v>
      </c>
      <c r="E17" s="320"/>
      <c r="F17" s="321">
        <f>IFERROR(VLOOKUP(Tabla18643[[#This Row],[COD INT TELA LEGO]],'$ LEGO'!A:E,5,0),0)</f>
        <v>0</v>
      </c>
      <c r="G17" s="334"/>
      <c r="H17" s="322"/>
      <c r="I17" s="323">
        <f>IFERROR(VLOOKUP((C17),'$ LEGO'!A:D,4,0),0)</f>
        <v>0</v>
      </c>
      <c r="J17" s="324">
        <f>IF(OR(O17="DANNA ",O17="CAMILA "),'BT10'!Q31*1.07,IF(E17="Verona Cla",'BT10'!Q31*1.06,IF(E17="Verona Osc",'BT10'!Q31*1.08,IF(O17="KIOTO ",'BT10'!Q31*1.1,IF(OR(O17="ANDRES ",O17="GAVIOTA ",O17="COMANECCI ",O17="IGOR "),'BT10'!Q31*1.03,IF(LEFT(C17,3)="650",'BT10'!Q31*1.04,IF(LEFT(C17,3)="651",'BT10'!Q31*1.04,IF('BT10'!K31="NUEVO",'BT10'!Q31*1.04,'BT10'!Q31))))))))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+'BT10'!B32</f>
        <v>0</v>
      </c>
      <c r="D18" s="337">
        <f>+'BT10'!D32</f>
        <v>0</v>
      </c>
      <c r="E18" s="320"/>
      <c r="F18" s="321">
        <f>IFERROR(VLOOKUP(Tabla18643[[#This Row],[COD INT TELA LEGO]],'$ LEGO'!A:E,5,0),0)</f>
        <v>0</v>
      </c>
      <c r="G18" s="334"/>
      <c r="H18" s="322"/>
      <c r="I18" s="323">
        <f>IFERROR(VLOOKUP((C18),'$ LEGO'!A:D,4,0),0)</f>
        <v>0</v>
      </c>
      <c r="J18" s="324">
        <f>IF(OR(O18="DANNA ",O18="CAMILA "),'BT10'!Q32*1.07,IF(E18="Verona Cla",'BT10'!Q32*1.06,IF(E18="Verona Osc",'BT10'!Q32*1.08,IF(O18="KIOTO ",'BT10'!Q32*1.1,IF(OR(O18="ANDRES ",O18="GAVIOTA ",O18="COMANECCI ",O18="IGOR "),'BT10'!Q32*1.03,IF(LEFT(C18,3)="650",'BT10'!Q32*1.04,IF(LEFT(C18,3)="651",'BT10'!Q32*1.04,IF('BT10'!K32="NUEVO",'BT10'!Q32*1.04,'BT10'!Q32))))))))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+'BT10'!B33</f>
        <v>0</v>
      </c>
      <c r="D19" s="337">
        <f>+'BT10'!D33</f>
        <v>0</v>
      </c>
      <c r="E19" s="320"/>
      <c r="F19" s="321">
        <f>IFERROR(VLOOKUP(Tabla18643[[#This Row],[COD INT TELA LEGO]],'$ LEGO'!A:E,5,0),0)</f>
        <v>0</v>
      </c>
      <c r="G19" s="334"/>
      <c r="H19" s="322"/>
      <c r="I19" s="323">
        <f>IFERROR(VLOOKUP((C19),'$ LEGO'!A:D,4,0),0)</f>
        <v>0</v>
      </c>
      <c r="J19" s="324">
        <f>IF(OR(O19="DANNA ",O19="CAMILA "),'BT10'!Q33*1.07,IF(E19="Verona Cla",'BT10'!Q33*1.06,IF(E19="Verona Osc",'BT10'!Q33*1.08,IF(O19="KIOTO ",'BT10'!Q33*1.1,IF(OR(O19="ANDRES ",O19="GAVIOTA ",O19="COMANECCI ",O19="IGOR "),'BT10'!Q33*1.03,IF(LEFT(C19,3)="650",'BT10'!Q33*1.04,IF(LEFT(C19,3)="651",'BT10'!Q33*1.04,IF('BT10'!K33="NUEVO",'BT10'!Q33*1.04,'BT10'!Q33))))))))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+'BT10'!V24</f>
        <v>0</v>
      </c>
      <c r="D20" s="337">
        <f>+'BT10'!X24</f>
        <v>0</v>
      </c>
      <c r="E20" s="320"/>
      <c r="F20" s="321">
        <f>IFERROR(VLOOKUP(Tabla18643[[#This Row],[COD INT TELA LEGO]],'$ LEGO'!A:E,5,0),0)</f>
        <v>0</v>
      </c>
      <c r="G20" s="334"/>
      <c r="H20" s="322"/>
      <c r="I20" s="323">
        <f>IFERROR(VLOOKUP((C20),'$ LEGO'!A:D,4,0),0)</f>
        <v>0</v>
      </c>
      <c r="J20" s="324">
        <f>IF(OR(O20="DANNA ",O20="CAMILA "),'BT10'!Q34*1.07,IF(E20="Verona Cla",'BT10'!Q34*1.06,IF(E20="Verona Osc",'BT10'!Q34*1.08,IF(O20="KIOTO ",'BT10'!Q34*1.1,IF(OR(O20="ANDRES ",O20="GAVIOTA ",O20="COMANECCI ",O20="IGOR "),'BT10'!Q34*1.03,IF(LEFT(C20,3)="650",'BT10'!Q34*1.04,IF(LEFT(C20,3)="651",'BT10'!Q34*1.04,IF('BT10'!K34="NUEVO",'BT10'!Q34*1.04,'BT10'!Q34))))))))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+'BT10'!V25</f>
        <v>0</v>
      </c>
      <c r="D21" s="337">
        <f>+'BT10'!X25</f>
        <v>0</v>
      </c>
      <c r="E21" s="320"/>
      <c r="F21" s="321">
        <f>IFERROR(VLOOKUP(Tabla18643[[#This Row],[COD INT TELA LEGO]],'$ LEGO'!A:E,5,0),0)</f>
        <v>0</v>
      </c>
      <c r="G21" s="334"/>
      <c r="H21" s="322"/>
      <c r="I21" s="323">
        <f>IFERROR(VLOOKUP((C21),'$ LEGO'!A:D,4,0),0)</f>
        <v>0</v>
      </c>
      <c r="J21" s="324">
        <f>IF(OR(O21="DANNA ",O21="CAMILA "),'BT10'!Q35*1.07,IF(E21="Verona Cla",'BT10'!Q35*1.06,IF(E21="Verona Osc",'BT10'!Q35*1.08,IF(O21="KIOTO ",'BT10'!Q35*1.1,IF(OR(O21="ANDRES ",O21="GAVIOTA ",O21="COMANECCI ",O21="IGOR "),'BT10'!Q35*1.03,IF(LEFT(C21,3)="650",'BT10'!Q35*1.04,IF(LEFT(C21,3)="651",'BT10'!Q35*1.04,IF('BT10'!K35="NUEVO",'BT10'!Q35*1.04,'BT10'!Q35))))))))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+'BT10'!V26</f>
        <v>0</v>
      </c>
      <c r="D22" s="337">
        <f>+'BT10'!X26</f>
        <v>0</v>
      </c>
      <c r="E22" s="320"/>
      <c r="F22" s="321">
        <f>IFERROR(VLOOKUP(Tabla18643[[#This Row],[COD INT TELA LEGO]],'$ LEGO'!A:E,5,0),0)</f>
        <v>0</v>
      </c>
      <c r="G22" s="334"/>
      <c r="H22" s="322"/>
      <c r="I22" s="323">
        <f>IFERROR(VLOOKUP((C22),'$ LEGO'!A:D,4,0),0)</f>
        <v>0</v>
      </c>
      <c r="J22" s="324">
        <f>IF(OR(O22="DANNA ",O22="CAMILA "),'BT10'!Q36*1.07,IF(E22="Verona Cla",'BT10'!Q36*1.06,IF(E22="Verona Osc",'BT10'!Q36*1.08,IF(O22="KIOTO ",'BT10'!Q36*1.1,IF(OR(O22="ANDRES ",O22="GAVIOTA ",O22="COMANECCI ",O22="IGOR "),'BT10'!Q36*1.03,IF(LEFT(C22,3)="650",'BT10'!Q36*1.04,IF(LEFT(C22,3)="651",'BT10'!Q36*1.04,IF('BT10'!K36="NUEVO",'BT10'!Q36*1.04,'BT10'!Q36))))))))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+'BT10'!V27</f>
        <v>0</v>
      </c>
      <c r="D23" s="337">
        <f>+'BT10'!X27</f>
        <v>0</v>
      </c>
      <c r="E23" s="320"/>
      <c r="F23" s="321">
        <f>IFERROR(VLOOKUP(Tabla18643[[#This Row],[COD INT TELA LEGO]],'$ LEGO'!A:E,5,0),0)</f>
        <v>0</v>
      </c>
      <c r="G23" s="334"/>
      <c r="H23" s="322"/>
      <c r="I23" s="323">
        <f>IFERROR(VLOOKUP((C23),'$ LEGO'!A:D,4,0),0)</f>
        <v>0</v>
      </c>
      <c r="J23" s="324">
        <f>IF(OR(O23="DANNA ",O23="CAMILA "),'BT10'!Q37*1.07,IF(E23="Verona Cla",'BT10'!Q37*1.06,IF(E23="Verona Osc",'BT10'!Q37*1.08,IF(O23="KIOTO ",'BT10'!Q37*1.1,IF(OR(O23="ANDRES ",O23="GAVIOTA ",O23="COMANECCI ",O23="IGOR "),'BT10'!Q37*1.03,IF(LEFT(C23,3)="650",'BT10'!Q37*1.04,IF(LEFT(C23,3)="651",'BT10'!Q37*1.04,IF('BT10'!K37="NUEVO",'BT10'!Q37*1.04,'BT10'!Q37))))))))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+'BT10'!V28</f>
        <v>0</v>
      </c>
      <c r="D24" s="337">
        <f>+'BT10'!X28</f>
        <v>0</v>
      </c>
      <c r="E24" s="320"/>
      <c r="F24" s="321">
        <f>IFERROR(VLOOKUP(Tabla18643[[#This Row],[COD INT TELA LEGO]],'$ LEGO'!A:E,5,0),0)</f>
        <v>0</v>
      </c>
      <c r="G24" s="334"/>
      <c r="H24" s="322"/>
      <c r="I24" s="323">
        <f>IFERROR(VLOOKUP((C24),'$ LEGO'!A:D,4,0),0)</f>
        <v>0</v>
      </c>
      <c r="J24" s="324">
        <f>IF(OR(O24="DANNA ",O24="CAMILA "),'BT10'!Q38*1.07,IF(E24="Verona Cla",'BT10'!Q38*1.06,IF(E24="Verona Osc",'BT10'!Q38*1.08,IF(O24="KIOTO ",'BT10'!Q38*1.1,IF(OR(O24="ANDRES ",O24="GAVIOTA ",O24="COMANECCI ",O24="IGOR "),'BT10'!Q38*1.03,IF(LEFT(C24,3)="650",'BT10'!Q38*1.04,IF(LEFT(C24,3)="651",'BT10'!Q38*1.04,IF('BT10'!K38="NUEVO",'BT10'!Q38*1.04,'BT10'!Q38))))))))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+'BT10'!V29</f>
        <v>0</v>
      </c>
      <c r="D25" s="337">
        <f>+'BT10'!X29</f>
        <v>0</v>
      </c>
      <c r="E25" s="320"/>
      <c r="F25" s="321">
        <f>IFERROR(VLOOKUP(Tabla18643[[#This Row],[COD INT TELA LEGO]],'$ LEGO'!A:E,5,0),0)</f>
        <v>0</v>
      </c>
      <c r="G25" s="334"/>
      <c r="H25" s="322"/>
      <c r="I25" s="323">
        <f>IFERROR(VLOOKUP((C25),'$ LEGO'!A:D,4,0),0)</f>
        <v>0</v>
      </c>
      <c r="J25" s="324">
        <f>IF(OR(O25="DANNA ",O25="CAMILA "),'BT10'!Q39*1.07,IF(E25="Verona Cla",'BT10'!Q39*1.06,IF(E25="Verona Osc",'BT10'!Q39*1.08,IF(O25="KIOTO ",'BT10'!Q39*1.1,IF(OR(O25="ANDRES ",O25="GAVIOTA ",O25="COMANECCI ",O25="IGOR "),'BT10'!Q39*1.03,IF(LEFT(C25,3)="650",'BT10'!Q39*1.04,IF(LEFT(C25,3)="651",'BT10'!Q39*1.04,IF('BT10'!K39="NUEVO",'BT10'!Q39*1.04,'BT10'!Q39))))))))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+'BT10'!V30</f>
        <v>0</v>
      </c>
      <c r="D26" s="337">
        <f>+'BT10'!X30</f>
        <v>0</v>
      </c>
      <c r="E26" s="320"/>
      <c r="F26" s="321">
        <f>IFERROR(VLOOKUP(Tabla18643[[#This Row],[COD INT TELA LEGO]],'$ LEGO'!A:E,5,0),0)</f>
        <v>0</v>
      </c>
      <c r="G26" s="334"/>
      <c r="H26" s="322"/>
      <c r="I26" s="323">
        <f>IFERROR(VLOOKUP((C26),'$ LEGO'!A:D,4,0),0)</f>
        <v>0</v>
      </c>
      <c r="J26" s="324">
        <f>IF(OR(O26="DANNA ",O26="CAMILA "),'BT10'!Q40*1.07,IF(E26="Verona Cla",'BT10'!Q40*1.06,IF(E26="Verona Osc",'BT10'!Q40*1.08,IF(O26="KIOTO ",'BT10'!Q40*1.1,IF(OR(O26="ANDRES ",O26="GAVIOTA ",O26="COMANECCI ",O26="IGOR "),'BT10'!Q40*1.03,IF(LEFT(C26,3)="650",'BT10'!Q40*1.04,IF(LEFT(C26,3)="651",'BT10'!Q40*1.04,IF('BT10'!K40="NUEVO",'BT10'!Q40*1.04,'BT10'!Q40))))))))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+'BT10'!V31</f>
        <v>0</v>
      </c>
      <c r="D27" s="337">
        <f>+'BT10'!X31</f>
        <v>0</v>
      </c>
      <c r="E27" s="320"/>
      <c r="F27" s="321">
        <f>IFERROR(VLOOKUP(Tabla18643[[#This Row],[COD INT TELA LEGO]],'$ LEGO'!A:E,5,0),0)</f>
        <v>0</v>
      </c>
      <c r="G27" s="334"/>
      <c r="H27" s="322"/>
      <c r="I27" s="323">
        <f>IFERROR(VLOOKUP((C27),'$ LEGO'!A:D,4,0),0)</f>
        <v>0</v>
      </c>
      <c r="J27" s="324">
        <f>IF(OR(O27="DANNA ",O27="CAMILA "),'BT10'!Q41*1.07,IF(E27="Verona Cla",'BT10'!Q41*1.06,IF(E27="Verona Osc",'BT10'!Q41*1.08,IF(O27="KIOTO ",'BT10'!Q41*1.1,IF(OR(O27="ANDRES ",O27="GAVIOTA ",O27="COMANECCI ",O27="IGOR "),'BT10'!Q41*1.03,IF(LEFT(C27,3)="650",'BT10'!Q41*1.04,IF(LEFT(C27,3)="651",'BT10'!Q41*1.04,IF('BT10'!K41="NUEVO",'BT10'!Q41*1.04,'BT10'!Q41))))))))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+'BT10'!V32</f>
        <v>0</v>
      </c>
      <c r="D28" s="337">
        <f>+'BT10'!X32</f>
        <v>0</v>
      </c>
      <c r="E28" s="320"/>
      <c r="F28" s="321">
        <f>IFERROR(VLOOKUP(Tabla18643[[#This Row],[COD INT TELA LEGO]],'$ LEGO'!A:E,5,0),0)</f>
        <v>0</v>
      </c>
      <c r="G28" s="334"/>
      <c r="H28" s="322"/>
      <c r="I28" s="323">
        <f>IFERROR(VLOOKUP((C28),'$ LEGO'!A:D,4,0),0)</f>
        <v>0</v>
      </c>
      <c r="J28" s="324">
        <f>IF(OR(O28="DANNA ",O28="CAMILA "),'BT10'!Q42*1.07,IF(E28="Verona Cla",'BT10'!Q42*1.06,IF(E28="Verona Osc",'BT10'!Q42*1.08,IF(O28="KIOTO ",'BT10'!Q42*1.1,IF(OR(O28="ANDRES ",O28="GAVIOTA ",O28="COMANECCI ",O28="IGOR "),'BT10'!Q42*1.03,IF(LEFT(C28,3)="650",'BT10'!Q42*1.04,IF(LEFT(C28,3)="651",'BT10'!Q42*1.04,IF('BT10'!K42="NUEVO",'BT10'!Q42*1.04,'BT10'!Q42))))))))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+'BT10'!V33</f>
        <v>0</v>
      </c>
      <c r="D29" s="483">
        <f>+'BT10'!X33</f>
        <v>0</v>
      </c>
      <c r="E29" s="484"/>
      <c r="F29" s="485">
        <f>IFERROR(VLOOKUP(Tabla18643[[#This Row],[COD INT TELA LEGO]],'$ LEGO'!A:E,5,0),0)</f>
        <v>0</v>
      </c>
      <c r="G29" s="486"/>
      <c r="H29" s="487"/>
      <c r="I29" s="488">
        <f>IFERROR(VLOOKUP((C29),'$ LEGO'!A:D,4,0),0)</f>
        <v>0</v>
      </c>
      <c r="J29" s="489">
        <f>IF(OR(O29="DANNA ",O29="CAMILA "),'BT10'!Q43*1.07,IF(E29="Verona Cla",'BT10'!Q43*1.06,IF(E29="Verona Osc",'BT10'!Q43*1.08,IF(O29="KIOTO ",'BT10'!Q43*1.1,IF(OR(O29="ANDRES ",O29="GAVIOTA ",O29="COMANECCI ",O29="IGOR "),'BT10'!Q43*1.03,IF(LEFT(C29,3)="650",'BT10'!Q43*1.04,IF(LEFT(C29,3)="651",'BT10'!Q43*1.04,IF('BT10'!K43="NUEVO",'BT10'!Q43*1.04,'BT10'!Q43))))))))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VLOOKUP(Tabla38542[[#This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VLOOKUP(Tabla38542[[#This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VLOOKUP(Tabla38542[[#This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VLOOKUP(Tabla38542[[#This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VLOOKUP(Tabla38542[[#This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VLOOKUP(Tabla38542[[#This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VLOOKUP(Tabla38542[[#This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VLOOKUP(Tabla38542[[#This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VLOOKUP(Tabla38542[[#This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VLOOKUP(Tabla38542[[#This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VLOOKUP(Tabla38542[[#This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VLOOKUP(Tabla38542[[#This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VLOOKUP(Tabla38542[[#This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VLOOKUP(Tabla38542[[#This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VLOOKUP(Tabla38542[[#This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VLOOKUP(Tabla38542[[#This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VLOOKUP(Tabla38542[[#This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VLOOKUP(Tabla38542[[#This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VLOOKUP(Tabla38542[[#This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VLOOKUP(Tabla38542[[#This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VLOOKUP(Tabla38542[[#This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VLOOKUP(Tabla38542[[#This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VLOOKUP(Tabla38542[[#This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VLOOKUP(Tabla38542[[#This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VLOOKUP(Tabla38542[[#This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VLOOKUP(Tabla38542[[#This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VLOOKUP(Tabla38542[[#This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VLOOKUP(Tabla38542[[#This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VLOOKUP(Tabla38542[[#This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VLOOKUP(Tabla38542[[#This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VLOOKUP(Tabla38542[[#This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VLOOKUP(Tabla38542[[#This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VLOOKUP(Tabla38542[[#This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VLOOKUP(Tabla38542[[#This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+'FT10'!X79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+'FT10'!X80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+'FT10'!X81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+'FT10'!X83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+'FT10'!X83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+'FT10'!X84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+'BT10'!AD1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74" priority="4"/>
  </conditionalFormatting>
  <conditionalFormatting sqref="C94">
    <cfRule type="duplicateValues" dxfId="773" priority="3"/>
  </conditionalFormatting>
  <conditionalFormatting sqref="D46:D79">
    <cfRule type="expression" dxfId="772" priority="2">
      <formula>ISNUMBER(SEARCH("R",$D$2,1))</formula>
    </cfRule>
  </conditionalFormatting>
  <conditionalFormatting sqref="D83:D122">
    <cfRule type="expression" dxfId="77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2DC2A10F-92CB-43A2-840F-E5F97304285C}">
          <x14:formula1>
            <xm:f>'LD FC'!$CG$2:$CG$27</xm:f>
          </x14:formula1>
          <xm:sqref>E138:F138</xm:sqref>
        </x14:dataValidation>
        <x14:dataValidation type="list" allowBlank="1" showInputMessage="1" showErrorMessage="1" xr:uid="{C765C323-232F-46CA-9099-8C5EA9964127}">
          <x14:formula1>
            <xm:f>'LD FC'!$AS$2:$AS$11</xm:f>
          </x14:formula1>
          <xm:sqref>H10:H29</xm:sqref>
        </x14:dataValidation>
        <x14:dataValidation type="list" allowBlank="1" showInputMessage="1" showErrorMessage="1" xr:uid="{B1F9ABE1-3638-4EA7-8F1E-E6BEDBD1042F}">
          <x14:formula1>
            <xm:f>'$ LEGO'!$A$101:$A$189</xm:f>
          </x14:formula1>
          <xm:sqref>E10</xm:sqref>
        </x14:dataValidation>
        <x14:dataValidation type="list" allowBlank="1" showInputMessage="1" showErrorMessage="1" xr:uid="{0F1D3A28-B0E1-454B-BE83-A3634768328F}">
          <x14:formula1>
            <xm:f>'LD FC'!$AA$2:$AA$8</xm:f>
          </x14:formula1>
          <xm:sqref>D8</xm:sqref>
        </x14:dataValidation>
        <x14:dataValidation type="list" allowBlank="1" showInputMessage="1" showErrorMessage="1" xr:uid="{50A2D56C-DBA6-42D7-BC98-3D2650857E0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719CD47B-BD8F-445F-8DDB-4C0F4BC22346}">
          <x14:formula1>
            <xm:f>'LD FC'!$AC$2:$AC$5</xm:f>
          </x14:formula1>
          <xm:sqref>E127 F127 E128 F128</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F9F1D-9792-42C8-BDD2-0A0876774198}">
  <sheetPr codeName="Hoja2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+'BT10'!AI1</f>
        <v>0</v>
      </c>
      <c r="AH2" s="1201"/>
      <c r="AI2" s="1006" t="s">
        <v>2466</v>
      </c>
      <c r="AJ2" s="1007"/>
      <c r="AK2" s="1191">
        <f>+'BT10'!AN1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+'BT10'!D4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'BT10'!W1</f>
        <v>0</v>
      </c>
      <c r="G4" s="1041"/>
      <c r="H4" s="1041"/>
      <c r="I4" s="1022" t="s">
        <v>1220</v>
      </c>
      <c r="J4" s="1022"/>
      <c r="K4" s="1022"/>
      <c r="L4" s="1023"/>
      <c r="M4" s="1041">
        <f>+'BT10'!X2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+'BT10'!S1</f>
        <v>0</v>
      </c>
      <c r="G5" s="1041"/>
      <c r="H5" s="1041"/>
      <c r="I5" s="1022" t="s">
        <v>2471</v>
      </c>
      <c r="J5" s="1022"/>
      <c r="K5" s="1022"/>
      <c r="L5" s="1023"/>
      <c r="M5" s="976"/>
      <c r="N5" s="968"/>
      <c r="O5" s="1010" t="s">
        <v>1254</v>
      </c>
      <c r="P5" s="1011"/>
      <c r="Q5" s="1011"/>
      <c r="R5" s="119">
        <f>+'BT10'!Y3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+'BT10'!AC5</f>
        <v>0</v>
      </c>
      <c r="G7" s="1202"/>
      <c r="H7" s="1202"/>
      <c r="I7" s="1008" t="s">
        <v>2474</v>
      </c>
      <c r="J7" s="1009"/>
      <c r="K7" s="1009"/>
      <c r="L7" s="1009"/>
      <c r="M7" s="976">
        <f>+'BT10'!AD2</f>
        <v>0</v>
      </c>
      <c r="N7" s="968"/>
      <c r="O7" s="1010" t="s">
        <v>2422</v>
      </c>
      <c r="P7" s="1011"/>
      <c r="Q7" s="1011"/>
      <c r="R7" s="112">
        <f>+'BT10'!AD3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+'BT10'!AH5</f>
        <v>0</v>
      </c>
      <c r="G8" s="1202"/>
      <c r="H8" s="1202"/>
      <c r="I8" s="1008" t="s">
        <v>2476</v>
      </c>
      <c r="J8" s="1009"/>
      <c r="K8" s="1009"/>
      <c r="L8" s="1009"/>
      <c r="M8" s="976">
        <f>+'BT10'!AI2</f>
        <v>0</v>
      </c>
      <c r="N8" s="968"/>
      <c r="O8" s="1010" t="s">
        <v>2422</v>
      </c>
      <c r="P8" s="1011"/>
      <c r="Q8" s="1011"/>
      <c r="R8" s="112">
        <f>+'BT10'!AI3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+'BT10'!AM5</f>
        <v>0</v>
      </c>
      <c r="G9" s="1204"/>
      <c r="H9" s="1204"/>
      <c r="I9" s="1008" t="s">
        <v>2478</v>
      </c>
      <c r="J9" s="1009"/>
      <c r="K9" s="1009"/>
      <c r="L9" s="1009"/>
      <c r="M9" s="976">
        <f>+'BT10'!AN2</f>
        <v>0</v>
      </c>
      <c r="N9" s="968"/>
      <c r="O9" s="1010" t="s">
        <v>2422</v>
      </c>
      <c r="P9" s="1011"/>
      <c r="Q9" s="1011"/>
      <c r="R9" s="112">
        <f>+'BT10'!AN3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+'BT10'!B24</f>
        <v>0</v>
      </c>
      <c r="E13" s="1160"/>
      <c r="F13" s="1161"/>
      <c r="G13" s="1170">
        <f>+'BT10'!D24</f>
        <v>0</v>
      </c>
      <c r="H13" s="1160"/>
      <c r="I13" s="1160"/>
      <c r="J13" s="1160"/>
      <c r="K13" s="1160"/>
      <c r="L13" s="1160"/>
      <c r="M13" s="1160"/>
      <c r="N13" s="1160"/>
      <c r="O13" s="1160"/>
      <c r="P13" s="1160"/>
      <c r="Q13" s="1161"/>
      <c r="R13" s="1177" t="s">
        <v>3590</v>
      </c>
      <c r="S13" s="975"/>
      <c r="T13" s="975"/>
      <c r="U13" s="1176" t="s">
        <v>3591</v>
      </c>
      <c r="V13" s="1163"/>
      <c r="W13" s="1164">
        <f>IFERROR(VLOOKUP(AP13&amp;AQ13,'$ LEGO'!A:E,5,0),0)</f>
        <v>0</v>
      </c>
      <c r="X13" s="1165"/>
      <c r="Y13" s="1166"/>
      <c r="Z13" s="1167"/>
      <c r="AA13" s="1168"/>
      <c r="AB13" s="1169"/>
      <c r="AC13" s="967" t="str">
        <f>IFERROR(VLOOKUP((D13),'$ LEGO'!A:D,4,0),"")</f>
        <v/>
      </c>
      <c r="AD13" s="968"/>
      <c r="AE13" s="1171">
        <f>IFERROR(+'BT10'!Q24*VLOOKUP(AP13,'$ LEGO'!$F$199:$G$1227,2,0),'BT10'!Q24)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+'BT10'!AS24</f>
        <v>0</v>
      </c>
      <c r="AX13" s="176">
        <f>+'BT10'!S24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+'BT10'!B25</f>
        <v>0</v>
      </c>
      <c r="E14" s="1160"/>
      <c r="F14" s="1161"/>
      <c r="G14" s="1170">
        <f>+'BT10'!D25</f>
        <v>0</v>
      </c>
      <c r="H14" s="1160"/>
      <c r="I14" s="1160"/>
      <c r="J14" s="1160"/>
      <c r="K14" s="1160"/>
      <c r="L14" s="1160"/>
      <c r="M14" s="1160"/>
      <c r="N14" s="1160"/>
      <c r="O14" s="1160"/>
      <c r="P14" s="1160"/>
      <c r="Q14" s="1161"/>
      <c r="R14" s="1177" t="s">
        <v>3592</v>
      </c>
      <c r="S14" s="975"/>
      <c r="T14" s="975"/>
      <c r="U14" s="1176" t="s">
        <v>3593</v>
      </c>
      <c r="V14" s="1163"/>
      <c r="W14" s="1164">
        <f>IFERROR(VLOOKUP(AP14&amp;AQ14,'$ LEGO'!A:E,5,0),0)</f>
        <v>0</v>
      </c>
      <c r="X14" s="1165"/>
      <c r="Y14" s="1166"/>
      <c r="Z14" s="1167"/>
      <c r="AA14" s="1168"/>
      <c r="AB14" s="1169"/>
      <c r="AC14" s="967" t="str">
        <f>IFERROR(VLOOKUP((D14),'$ LEGO'!A:D,4,0),"")</f>
        <v/>
      </c>
      <c r="AD14" s="968"/>
      <c r="AE14" s="1171">
        <f>IFERROR(+'BT10'!Q25*VLOOKUP(AP14,'$ LEGO'!$F$199:$G$1227,2,0),'BT10'!Q25)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+'BT10'!AS25</f>
        <v>0</v>
      </c>
      <c r="AX14" s="176">
        <f>+'BT10'!S25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+'BT10'!B26</f>
        <v>0</v>
      </c>
      <c r="E15" s="1160"/>
      <c r="F15" s="1161"/>
      <c r="G15" s="1170">
        <f>+'BT10'!D26</f>
        <v>0</v>
      </c>
      <c r="H15" s="1160"/>
      <c r="I15" s="1160"/>
      <c r="J15" s="1160"/>
      <c r="K15" s="1160"/>
      <c r="L15" s="1160"/>
      <c r="M15" s="1160"/>
      <c r="N15" s="1160"/>
      <c r="O15" s="1160"/>
      <c r="P15" s="1160"/>
      <c r="Q15" s="1161"/>
      <c r="R15" s="1177" t="s">
        <v>3594</v>
      </c>
      <c r="S15" s="975"/>
      <c r="T15" s="975"/>
      <c r="U15" s="1176" t="s">
        <v>3595</v>
      </c>
      <c r="V15" s="1163"/>
      <c r="W15" s="1164">
        <f>IFERROR(VLOOKUP(AP15&amp;AQ15,'$ LEGO'!A:E,5,0),0)</f>
        <v>0</v>
      </c>
      <c r="X15" s="1165"/>
      <c r="Y15" s="1166"/>
      <c r="Z15" s="1167"/>
      <c r="AA15" s="1168"/>
      <c r="AB15" s="1169"/>
      <c r="AC15" s="967" t="str">
        <f>IFERROR(VLOOKUP((D15),'$ LEGO'!A:D,4,0),"")</f>
        <v/>
      </c>
      <c r="AD15" s="968"/>
      <c r="AE15" s="1171">
        <f>IFERROR(+'BT10'!Q26*VLOOKUP(AP15,'$ LEGO'!$F$199:$G$1227,2,0),'BT10'!Q26)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+'BT10'!AS26</f>
        <v>0</v>
      </c>
      <c r="AX15" s="176">
        <f>+'BT10'!S26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+'BT10'!B27</f>
        <v>0</v>
      </c>
      <c r="E16" s="1160"/>
      <c r="F16" s="1161"/>
      <c r="G16" s="1170">
        <f>+'BT10'!D27</f>
        <v>0</v>
      </c>
      <c r="H16" s="1160"/>
      <c r="I16" s="1160"/>
      <c r="J16" s="1160"/>
      <c r="K16" s="1160"/>
      <c r="L16" s="1160"/>
      <c r="M16" s="1160"/>
      <c r="N16" s="1160"/>
      <c r="O16" s="1160"/>
      <c r="P16" s="1160"/>
      <c r="Q16" s="1161"/>
      <c r="R16" s="1177" t="s">
        <v>3596</v>
      </c>
      <c r="S16" s="975"/>
      <c r="T16" s="975"/>
      <c r="U16" s="1176" t="s">
        <v>3597</v>
      </c>
      <c r="V16" s="1163"/>
      <c r="W16" s="1164">
        <f>IFERROR(VLOOKUP(AP16&amp;AQ16,'$ LEGO'!A:E,5,0),0)</f>
        <v>0</v>
      </c>
      <c r="X16" s="1165"/>
      <c r="Y16" s="1166"/>
      <c r="Z16" s="1167"/>
      <c r="AA16" s="1168"/>
      <c r="AB16" s="1169"/>
      <c r="AC16" s="967" t="str">
        <f>IFERROR(VLOOKUP((D16),'$ LEGO'!A:D,4,0),"")</f>
        <v/>
      </c>
      <c r="AD16" s="968"/>
      <c r="AE16" s="1171">
        <f>IFERROR(+'BT10'!Q27*VLOOKUP(AP16,'$ LEGO'!$F$199:$G$1227,2,0),'BT10'!Q27)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+'BT10'!AS27</f>
        <v>0</v>
      </c>
      <c r="AX16" s="176">
        <f>+'BT10'!S27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+'BT10'!B28</f>
        <v>0</v>
      </c>
      <c r="E17" s="1160"/>
      <c r="F17" s="1161"/>
      <c r="G17" s="1170">
        <f>+'BT10'!D28</f>
        <v>0</v>
      </c>
      <c r="H17" s="1160"/>
      <c r="I17" s="1160"/>
      <c r="J17" s="1160"/>
      <c r="K17" s="1160"/>
      <c r="L17" s="1160"/>
      <c r="M17" s="1160"/>
      <c r="N17" s="1160"/>
      <c r="O17" s="1160"/>
      <c r="P17" s="1160"/>
      <c r="Q17" s="1161"/>
      <c r="R17" s="1177" t="s">
        <v>3598</v>
      </c>
      <c r="S17" s="975"/>
      <c r="T17" s="975"/>
      <c r="U17" s="1176" t="s">
        <v>3599</v>
      </c>
      <c r="V17" s="1163"/>
      <c r="W17" s="1164">
        <f>IFERROR(VLOOKUP(AP17&amp;AQ17,'$ LEGO'!A:E,5,0),0)</f>
        <v>0</v>
      </c>
      <c r="X17" s="1165"/>
      <c r="Y17" s="1166"/>
      <c r="Z17" s="1167"/>
      <c r="AA17" s="1168"/>
      <c r="AB17" s="1169"/>
      <c r="AC17" s="967" t="str">
        <f>IFERROR(VLOOKUP((D17),'$ LEGO'!A:D,4,0),"")</f>
        <v/>
      </c>
      <c r="AD17" s="968"/>
      <c r="AE17" s="1171">
        <f>IFERROR(+'BT10'!Q28*VLOOKUP(AP17,'$ LEGO'!$F$199:$G$1227,2,0),'BT10'!Q28)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+'BT10'!AS28</f>
        <v>0</v>
      </c>
      <c r="AX17" s="176">
        <f>+'BT10'!S28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+'BT10'!B29</f>
        <v>0</v>
      </c>
      <c r="E18" s="1160"/>
      <c r="F18" s="1161"/>
      <c r="G18" s="1170">
        <f>+'BT10'!D29</f>
        <v>0</v>
      </c>
      <c r="H18" s="1160"/>
      <c r="I18" s="1160"/>
      <c r="J18" s="1160"/>
      <c r="K18" s="1160"/>
      <c r="L18" s="1160"/>
      <c r="M18" s="1160"/>
      <c r="N18" s="1160"/>
      <c r="O18" s="1160"/>
      <c r="P18" s="1160"/>
      <c r="Q18" s="1161"/>
      <c r="R18" s="1177" t="s">
        <v>3600</v>
      </c>
      <c r="S18" s="975"/>
      <c r="T18" s="975"/>
      <c r="U18" s="1176" t="s">
        <v>3601</v>
      </c>
      <c r="V18" s="1163"/>
      <c r="W18" s="1164">
        <f>IFERROR(VLOOKUP(AP18&amp;AQ18,'$ LEGO'!A:E,5,0),0)</f>
        <v>0</v>
      </c>
      <c r="X18" s="1165"/>
      <c r="Y18" s="1166"/>
      <c r="Z18" s="1167"/>
      <c r="AA18" s="1168"/>
      <c r="AB18" s="1169"/>
      <c r="AC18" s="967" t="str">
        <f>IFERROR(VLOOKUP((D18),'$ LEGO'!A:D,4,0),"")</f>
        <v/>
      </c>
      <c r="AD18" s="968"/>
      <c r="AE18" s="1171">
        <f>IFERROR(+'BT10'!Q29*VLOOKUP(AP18,'$ LEGO'!$F$199:$G$1227,2,0),'BT10'!Q29)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+'BT10'!AS29</f>
        <v>0</v>
      </c>
      <c r="AX18" s="176">
        <f>+'BT10'!S29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+'BT10'!B30</f>
        <v>0</v>
      </c>
      <c r="E19" s="1160"/>
      <c r="F19" s="1161"/>
      <c r="G19" s="1170">
        <f>+'BT10'!D30</f>
        <v>0</v>
      </c>
      <c r="H19" s="1160"/>
      <c r="I19" s="1160"/>
      <c r="J19" s="1160"/>
      <c r="K19" s="1160"/>
      <c r="L19" s="1160"/>
      <c r="M19" s="1160"/>
      <c r="N19" s="1160"/>
      <c r="O19" s="1160"/>
      <c r="P19" s="1160"/>
      <c r="Q19" s="1161"/>
      <c r="R19" s="1177" t="s">
        <v>3602</v>
      </c>
      <c r="S19" s="975"/>
      <c r="T19" s="975"/>
      <c r="U19" s="1176" t="s">
        <v>3603</v>
      </c>
      <c r="V19" s="1163"/>
      <c r="W19" s="1164">
        <f>IFERROR(VLOOKUP(AP19&amp;AQ19,'$ LEGO'!A:E,5,0),0)</f>
        <v>0</v>
      </c>
      <c r="X19" s="1165"/>
      <c r="Y19" s="1166"/>
      <c r="Z19" s="1167"/>
      <c r="AA19" s="1168"/>
      <c r="AB19" s="1169"/>
      <c r="AC19" s="967" t="str">
        <f>IFERROR(VLOOKUP((D19),'$ LEGO'!A:D,4,0),"")</f>
        <v/>
      </c>
      <c r="AD19" s="968"/>
      <c r="AE19" s="1171">
        <f>IFERROR(+'BT10'!Q30*VLOOKUP(AP19,'$ LEGO'!$F$199:$G$1227,2,0),'BT10'!Q30)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+'BT10'!AS30</f>
        <v>0</v>
      </c>
      <c r="AX19" s="176">
        <f>+'BT10'!S30</f>
        <v>0</v>
      </c>
      <c r="AY19" s="1" t="s">
        <v>1217</v>
      </c>
      <c r="AZ19" s="46" t="s">
        <v>2501</v>
      </c>
      <c r="BA19" s="46">
        <f t="shared" si="2"/>
        <v>0</v>
      </c>
      <c r="BB19" s="47"/>
      <c r="BC19" s="120">
        <f t="shared" si="3"/>
        <v>0</v>
      </c>
    </row>
    <row r="20" spans="2:78" ht="15.75" thickBot="1">
      <c r="B20" s="66">
        <f t="shared" si="4"/>
        <v>0</v>
      </c>
      <c r="C20" s="214">
        <v>8</v>
      </c>
      <c r="D20" s="1159">
        <f>+'BT10'!B31</f>
        <v>0</v>
      </c>
      <c r="E20" s="1160"/>
      <c r="F20" s="1161"/>
      <c r="G20" s="1170">
        <f>+'BT10'!D31</f>
        <v>0</v>
      </c>
      <c r="H20" s="1160"/>
      <c r="I20" s="1160"/>
      <c r="J20" s="1160"/>
      <c r="K20" s="1160"/>
      <c r="L20" s="1160"/>
      <c r="M20" s="1160"/>
      <c r="N20" s="1160"/>
      <c r="O20" s="1160"/>
      <c r="P20" s="1160"/>
      <c r="Q20" s="1161"/>
      <c r="R20" s="1177" t="s">
        <v>3604</v>
      </c>
      <c r="S20" s="975"/>
      <c r="T20" s="975"/>
      <c r="U20" s="1176" t="s">
        <v>3605</v>
      </c>
      <c r="V20" s="1163"/>
      <c r="W20" s="1164">
        <f>IFERROR(VLOOKUP(AP20&amp;AQ20,'$ LEGO'!A:E,5,0),0)</f>
        <v>0</v>
      </c>
      <c r="X20" s="1165"/>
      <c r="Y20" s="1166"/>
      <c r="Z20" s="1167"/>
      <c r="AA20" s="1168"/>
      <c r="AB20" s="1169"/>
      <c r="AC20" s="967" t="str">
        <f>IFERROR(VLOOKUP((D20),'$ LEGO'!A:D,4,0),"")</f>
        <v/>
      </c>
      <c r="AD20" s="968"/>
      <c r="AE20" s="1171">
        <f>IFERROR(+'BT10'!Q31*VLOOKUP(AP20,'$ LEGO'!$F$199:$G$1227,2,0),'BT10'!Q31)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+'BT10'!AS31</f>
        <v>0</v>
      </c>
      <c r="AX20" s="176">
        <f>+'BT10'!S31</f>
        <v>0</v>
      </c>
      <c r="AY20" s="1" t="s">
        <v>1217</v>
      </c>
      <c r="AZ20" s="46" t="s">
        <v>2501</v>
      </c>
      <c r="BA20" s="46">
        <f t="shared" si="2"/>
        <v>0</v>
      </c>
      <c r="BB20" s="47"/>
      <c r="BC20" s="120">
        <f t="shared" si="3"/>
        <v>0</v>
      </c>
    </row>
    <row r="21" spans="2:78" ht="15.75" thickBot="1">
      <c r="B21" s="66">
        <f t="shared" si="4"/>
        <v>0</v>
      </c>
      <c r="C21" s="214">
        <v>9</v>
      </c>
      <c r="D21" s="1159">
        <f>+'BT10'!B32</f>
        <v>0</v>
      </c>
      <c r="E21" s="1160"/>
      <c r="F21" s="1161"/>
      <c r="G21" s="1170">
        <f>+'BT10'!D32</f>
        <v>0</v>
      </c>
      <c r="H21" s="1160"/>
      <c r="I21" s="1160"/>
      <c r="J21" s="1160"/>
      <c r="K21" s="1160"/>
      <c r="L21" s="1160"/>
      <c r="M21" s="1160"/>
      <c r="N21" s="1160"/>
      <c r="O21" s="1160"/>
      <c r="P21" s="1160"/>
      <c r="Q21" s="1161"/>
      <c r="R21" s="1177" t="s">
        <v>3606</v>
      </c>
      <c r="S21" s="975"/>
      <c r="T21" s="975"/>
      <c r="U21" s="1176" t="s">
        <v>3607</v>
      </c>
      <c r="V21" s="1163"/>
      <c r="W21" s="1164">
        <f>IFERROR(VLOOKUP(AP21&amp;AQ21,'$ LEGO'!A:E,5,0),0)</f>
        <v>0</v>
      </c>
      <c r="X21" s="1165"/>
      <c r="Y21" s="1166"/>
      <c r="Z21" s="1167"/>
      <c r="AA21" s="1168"/>
      <c r="AB21" s="1169"/>
      <c r="AC21" s="967" t="str">
        <f>IFERROR(VLOOKUP((D21),'$ LEGO'!A:D,4,0),"")</f>
        <v/>
      </c>
      <c r="AD21" s="968"/>
      <c r="AE21" s="1171">
        <f>IFERROR(+'BT10'!AK24*VLOOKUP(AP21,'$ LEGO'!$F$199:$G$1227,2,0),'BT10'!AK24)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+'BT10'!AS32</f>
        <v>0</v>
      </c>
      <c r="AX21" s="176">
        <f>+'BT10'!AM24</f>
        <v>0</v>
      </c>
      <c r="AY21" s="1" t="s">
        <v>1217</v>
      </c>
      <c r="AZ21" s="46" t="s">
        <v>2501</v>
      </c>
      <c r="BA21" s="46">
        <f t="shared" si="2"/>
        <v>0</v>
      </c>
      <c r="BB21" s="47"/>
      <c r="BC21" s="120">
        <f t="shared" si="3"/>
        <v>0</v>
      </c>
    </row>
    <row r="22" spans="2:78" ht="15.75" thickBot="1">
      <c r="B22" s="66">
        <f t="shared" si="4"/>
        <v>0</v>
      </c>
      <c r="C22" s="214">
        <v>10</v>
      </c>
      <c r="D22" s="1159">
        <f>+'BT10'!B33</f>
        <v>0</v>
      </c>
      <c r="E22" s="1160"/>
      <c r="F22" s="1161"/>
      <c r="G22" s="1170">
        <f>+'BT10'!D33</f>
        <v>0</v>
      </c>
      <c r="H22" s="1160"/>
      <c r="I22" s="1160"/>
      <c r="J22" s="1160"/>
      <c r="K22" s="1160"/>
      <c r="L22" s="1160"/>
      <c r="M22" s="1160"/>
      <c r="N22" s="1160"/>
      <c r="O22" s="1160"/>
      <c r="P22" s="1160"/>
      <c r="Q22" s="1161"/>
      <c r="R22" s="1177" t="s">
        <v>3608</v>
      </c>
      <c r="S22" s="975"/>
      <c r="T22" s="975"/>
      <c r="U22" s="1176" t="s">
        <v>3609</v>
      </c>
      <c r="V22" s="1163"/>
      <c r="W22" s="1164">
        <f>IFERROR(VLOOKUP(AP22&amp;AQ22,'$ LEGO'!A:E,5,0),0)</f>
        <v>0</v>
      </c>
      <c r="X22" s="1165"/>
      <c r="Y22" s="1166"/>
      <c r="Z22" s="1167"/>
      <c r="AA22" s="1168"/>
      <c r="AB22" s="1169"/>
      <c r="AC22" s="967" t="str">
        <f>IFERROR(VLOOKUP((D22),'$ LEGO'!A:D,4,0),"")</f>
        <v/>
      </c>
      <c r="AD22" s="968"/>
      <c r="AE22" s="1171">
        <f>IFERROR(+'BT10'!AK25*VLOOKUP(AP22,'$ LEGO'!$F$199:$G$1227,2,0),'BT10'!AK25)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+'BT10'!AS33</f>
        <v>0</v>
      </c>
      <c r="AX22" s="176">
        <f>+'BT10'!AM25</f>
        <v>0</v>
      </c>
      <c r="AY22" s="1" t="s">
        <v>1217</v>
      </c>
      <c r="AZ22" s="46" t="s">
        <v>2501</v>
      </c>
      <c r="BA22" s="46">
        <f t="shared" si="2"/>
        <v>0</v>
      </c>
      <c r="BB22" s="47"/>
      <c r="BC22" s="120">
        <f t="shared" si="3"/>
        <v>0</v>
      </c>
    </row>
    <row r="23" spans="2:78" ht="15.75" thickBot="1">
      <c r="B23" s="66">
        <f t="shared" si="4"/>
        <v>0</v>
      </c>
      <c r="C23" s="214">
        <v>11</v>
      </c>
      <c r="D23" s="1159">
        <f>+'BT10'!V24</f>
        <v>0</v>
      </c>
      <c r="E23" s="1160"/>
      <c r="F23" s="1161"/>
      <c r="G23" s="1170">
        <f>+'BT10'!X24</f>
        <v>0</v>
      </c>
      <c r="H23" s="1160"/>
      <c r="I23" s="1160"/>
      <c r="J23" s="1160"/>
      <c r="K23" s="1160"/>
      <c r="L23" s="1160"/>
      <c r="M23" s="1160"/>
      <c r="N23" s="1160"/>
      <c r="O23" s="1160"/>
      <c r="P23" s="1160"/>
      <c r="Q23" s="1161"/>
      <c r="R23" s="968">
        <f>+'BT10'!AE24</f>
        <v>0</v>
      </c>
      <c r="S23" s="975"/>
      <c r="T23" s="975"/>
      <c r="U23" s="1162">
        <f>+'BT10'!AG24</f>
        <v>0</v>
      </c>
      <c r="V23" s="1163"/>
      <c r="W23" s="1164">
        <f>IFERROR(VLOOKUP(AP23&amp;AQ23,'$ LEGO'!A:E,5,0),0)</f>
        <v>0</v>
      </c>
      <c r="X23" s="1165"/>
      <c r="Y23" s="1166"/>
      <c r="Z23" s="1167"/>
      <c r="AA23" s="1168"/>
      <c r="AB23" s="1169"/>
      <c r="AC23" s="967" t="str">
        <f>IFERROR(VLOOKUP((D23),'$ LEGO'!A:D,4,0),"")</f>
        <v/>
      </c>
      <c r="AD23" s="968"/>
      <c r="AE23" s="1171">
        <f>IFERROR(+'BT10'!AK26*VLOOKUP(AP23,'$ LEGO'!$F$199:$G$1227,2,0),'BT10'!AK26)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+'BT10'!AS34</f>
        <v>0</v>
      </c>
      <c r="AX23" s="176">
        <f>+'BT10'!AM26</f>
        <v>0</v>
      </c>
      <c r="AY23" s="1" t="s">
        <v>1217</v>
      </c>
      <c r="AZ23" s="46" t="s">
        <v>2501</v>
      </c>
      <c r="BA23" s="46">
        <f t="shared" si="2"/>
        <v>0</v>
      </c>
      <c r="BB23" s="47"/>
      <c r="BC23" s="120">
        <f t="shared" si="3"/>
        <v>0</v>
      </c>
    </row>
    <row r="24" spans="2:78" ht="15.75" thickBot="1">
      <c r="B24" s="66">
        <f t="shared" si="4"/>
        <v>0</v>
      </c>
      <c r="C24" s="214">
        <v>12</v>
      </c>
      <c r="D24" s="1159">
        <f>+'BT10'!V25</f>
        <v>0</v>
      </c>
      <c r="E24" s="1160"/>
      <c r="F24" s="1161"/>
      <c r="G24" s="1170">
        <f>+'BT10'!X25</f>
        <v>0</v>
      </c>
      <c r="H24" s="1160"/>
      <c r="I24" s="1160"/>
      <c r="J24" s="1160"/>
      <c r="K24" s="1160"/>
      <c r="L24" s="1160"/>
      <c r="M24" s="1160"/>
      <c r="N24" s="1160"/>
      <c r="O24" s="1160"/>
      <c r="P24" s="1160"/>
      <c r="Q24" s="1161"/>
      <c r="R24" s="968">
        <f>+'BT10'!AE25</f>
        <v>0</v>
      </c>
      <c r="S24" s="975"/>
      <c r="T24" s="975"/>
      <c r="U24" s="1162">
        <f>+'BT10'!AG25</f>
        <v>0</v>
      </c>
      <c r="V24" s="1163"/>
      <c r="W24" s="1164">
        <f>IFERROR(VLOOKUP(AP24&amp;AQ24,'$ LEGO'!A:E,5,0),0)</f>
        <v>0</v>
      </c>
      <c r="X24" s="1165"/>
      <c r="Y24" s="1166"/>
      <c r="Z24" s="1167"/>
      <c r="AA24" s="1168"/>
      <c r="AB24" s="1169"/>
      <c r="AC24" s="967" t="str">
        <f>IFERROR(VLOOKUP((D24),'$ LEGO'!A:D,4,0),"")</f>
        <v/>
      </c>
      <c r="AD24" s="968"/>
      <c r="AE24" s="1171">
        <f>IFERROR(+'BT10'!AK27*VLOOKUP(AP24,'$ LEGO'!$F$199:$G$1227,2,0),'BT10'!AK27)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+'BT10'!AS35</f>
        <v>0</v>
      </c>
      <c r="AX24" s="176">
        <f>+'BT10'!AM27</f>
        <v>0</v>
      </c>
      <c r="AY24" s="1" t="s">
        <v>1217</v>
      </c>
      <c r="AZ24" s="46" t="s">
        <v>2501</v>
      </c>
      <c r="BA24" s="46">
        <f t="shared" si="2"/>
        <v>0</v>
      </c>
      <c r="BB24" s="47"/>
      <c r="BC24" s="120">
        <f t="shared" si="3"/>
        <v>0</v>
      </c>
    </row>
    <row r="25" spans="2:78" ht="15.75" thickBot="1">
      <c r="B25" s="66">
        <f t="shared" si="4"/>
        <v>0</v>
      </c>
      <c r="C25" s="214">
        <v>13</v>
      </c>
      <c r="D25" s="1159">
        <f>+'BT10'!V26</f>
        <v>0</v>
      </c>
      <c r="E25" s="1160"/>
      <c r="F25" s="1161"/>
      <c r="G25" s="1170">
        <f>+'BT10'!X26</f>
        <v>0</v>
      </c>
      <c r="H25" s="1160"/>
      <c r="I25" s="1160"/>
      <c r="J25" s="1160"/>
      <c r="K25" s="1160"/>
      <c r="L25" s="1160"/>
      <c r="M25" s="1160"/>
      <c r="N25" s="1160"/>
      <c r="O25" s="1160"/>
      <c r="P25" s="1160"/>
      <c r="Q25" s="1161"/>
      <c r="R25" s="968">
        <f>+'BT10'!AE26</f>
        <v>0</v>
      </c>
      <c r="S25" s="975"/>
      <c r="T25" s="975"/>
      <c r="U25" s="1162">
        <f>+'BT10'!AG26</f>
        <v>0</v>
      </c>
      <c r="V25" s="1163"/>
      <c r="W25" s="1164">
        <f>IFERROR(VLOOKUP(AP25&amp;AQ25,'$ LEGO'!A:E,5,0),0)</f>
        <v>0</v>
      </c>
      <c r="X25" s="1165"/>
      <c r="Y25" s="1166"/>
      <c r="Z25" s="1167"/>
      <c r="AA25" s="1168"/>
      <c r="AB25" s="1169"/>
      <c r="AC25" s="967" t="str">
        <f>IFERROR(VLOOKUP((D25),'$ LEGO'!A:D,4,0),"")</f>
        <v/>
      </c>
      <c r="AD25" s="968"/>
      <c r="AE25" s="1171">
        <f>IFERROR(+'BT10'!AK28*VLOOKUP(AP25,'$ LEGO'!$F$199:$G$1227,2,0),'BT10'!AK28)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+'BT10'!AS36</f>
        <v>0</v>
      </c>
      <c r="AX25" s="176">
        <f>+'BT10'!AM28</f>
        <v>0</v>
      </c>
      <c r="AY25" s="1" t="s">
        <v>1217</v>
      </c>
      <c r="AZ25" s="46" t="s">
        <v>2501</v>
      </c>
      <c r="BA25" s="46">
        <f t="shared" si="2"/>
        <v>0</v>
      </c>
      <c r="BB25" s="47"/>
      <c r="BC25" s="120">
        <f t="shared" si="3"/>
        <v>1000</v>
      </c>
    </row>
    <row r="26" spans="2:78" ht="15.75" thickBot="1">
      <c r="B26" s="66">
        <f t="shared" si="4"/>
        <v>0</v>
      </c>
      <c r="C26" s="214">
        <v>14</v>
      </c>
      <c r="D26" s="1159">
        <f>+'BT10'!V27</f>
        <v>0</v>
      </c>
      <c r="E26" s="1160"/>
      <c r="F26" s="1161"/>
      <c r="G26" s="1170">
        <f>+'BT10'!X27</f>
        <v>0</v>
      </c>
      <c r="H26" s="1160"/>
      <c r="I26" s="1160"/>
      <c r="J26" s="1160"/>
      <c r="K26" s="1160"/>
      <c r="L26" s="1160"/>
      <c r="M26" s="1160"/>
      <c r="N26" s="1160"/>
      <c r="O26" s="1160"/>
      <c r="P26" s="1160"/>
      <c r="Q26" s="1161"/>
      <c r="R26" s="968">
        <f>+'BT10'!AE27</f>
        <v>0</v>
      </c>
      <c r="S26" s="975"/>
      <c r="T26" s="975"/>
      <c r="U26" s="1162">
        <f>+'BT10'!AG27</f>
        <v>0</v>
      </c>
      <c r="V26" s="1163"/>
      <c r="W26" s="1164">
        <f>IFERROR(VLOOKUP(AP26&amp;AQ26,'$ LEGO'!A:E,5,0),0)</f>
        <v>0</v>
      </c>
      <c r="X26" s="1165"/>
      <c r="Y26" s="1166"/>
      <c r="Z26" s="1167"/>
      <c r="AA26" s="1168"/>
      <c r="AB26" s="1169"/>
      <c r="AC26" s="967" t="str">
        <f>IFERROR(VLOOKUP((D26),'$ LEGO'!A:D,4,0),"")</f>
        <v/>
      </c>
      <c r="AD26" s="968"/>
      <c r="AE26" s="1171">
        <f>IFERROR(+'BT10'!AK29*VLOOKUP(AP26,'$ LEGO'!$F$199:$G$1227,2,0),'BT10'!AK29)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+'BT10'!AS37</f>
        <v>0</v>
      </c>
      <c r="AX26" s="176">
        <f>+'BT10'!AM29</f>
        <v>0</v>
      </c>
      <c r="AY26" s="1" t="s">
        <v>1217</v>
      </c>
      <c r="AZ26" s="46" t="s">
        <v>2501</v>
      </c>
      <c r="BA26" s="46">
        <f t="shared" si="2"/>
        <v>0</v>
      </c>
      <c r="BB26" s="47"/>
      <c r="BC26" s="120">
        <f t="shared" si="3"/>
        <v>0</v>
      </c>
    </row>
    <row r="27" spans="2:78" ht="15.75" thickBot="1">
      <c r="B27" s="66">
        <f t="shared" si="4"/>
        <v>0</v>
      </c>
      <c r="C27" s="214">
        <v>15</v>
      </c>
      <c r="D27" s="1159">
        <f>+'BT10'!V28</f>
        <v>0</v>
      </c>
      <c r="E27" s="1160"/>
      <c r="F27" s="1161"/>
      <c r="G27" s="1170">
        <f>+'BT10'!X28</f>
        <v>0</v>
      </c>
      <c r="H27" s="1160"/>
      <c r="I27" s="1160"/>
      <c r="J27" s="1160"/>
      <c r="K27" s="1160"/>
      <c r="L27" s="1160"/>
      <c r="M27" s="1160"/>
      <c r="N27" s="1160"/>
      <c r="O27" s="1160"/>
      <c r="P27" s="1160"/>
      <c r="Q27" s="1161"/>
      <c r="R27" s="968">
        <f>+'BT10'!AE28</f>
        <v>0</v>
      </c>
      <c r="S27" s="975"/>
      <c r="T27" s="975"/>
      <c r="U27" s="1162">
        <f>+'BT10'!AG28</f>
        <v>0</v>
      </c>
      <c r="V27" s="1163"/>
      <c r="W27" s="1164">
        <f>IFERROR(VLOOKUP(AP27&amp;AQ27,'$ LEGO'!A:E,5,0),0)</f>
        <v>0</v>
      </c>
      <c r="X27" s="1165"/>
      <c r="Y27" s="1166"/>
      <c r="Z27" s="1167"/>
      <c r="AA27" s="1168"/>
      <c r="AB27" s="1169"/>
      <c r="AC27" s="967" t="str">
        <f>IFERROR(VLOOKUP((D27),'$ LEGO'!A:D,4,0),"")</f>
        <v/>
      </c>
      <c r="AD27" s="968"/>
      <c r="AE27" s="1171">
        <f>IFERROR(+'BT10'!AK30*VLOOKUP(AP27,'$ LEGO'!$F$199:$G$1227,2,0),'BT10'!AK30)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+'BT10'!AS38</f>
        <v>0</v>
      </c>
      <c r="AX27" s="176">
        <f>+'BT10'!AM30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+'BT10'!V29</f>
        <v>0</v>
      </c>
      <c r="E28" s="1160"/>
      <c r="F28" s="1161"/>
      <c r="G28" s="1170">
        <f>+'BT10'!X29</f>
        <v>0</v>
      </c>
      <c r="H28" s="1160"/>
      <c r="I28" s="1160"/>
      <c r="J28" s="1160"/>
      <c r="K28" s="1160"/>
      <c r="L28" s="1160"/>
      <c r="M28" s="1160"/>
      <c r="N28" s="1160"/>
      <c r="O28" s="1160"/>
      <c r="P28" s="1160"/>
      <c r="Q28" s="1161"/>
      <c r="R28" s="968">
        <f>+'BT10'!AE29</f>
        <v>0</v>
      </c>
      <c r="S28" s="975"/>
      <c r="T28" s="975"/>
      <c r="U28" s="1162">
        <f>+'BT10'!AG29</f>
        <v>0</v>
      </c>
      <c r="V28" s="1163"/>
      <c r="W28" s="1164">
        <f>IFERROR(VLOOKUP(AP28&amp;AQ28,'$ LEGO'!A:E,5,0),0)</f>
        <v>0</v>
      </c>
      <c r="X28" s="1165"/>
      <c r="Y28" s="1166"/>
      <c r="Z28" s="1167"/>
      <c r="AA28" s="1168"/>
      <c r="AB28" s="1169"/>
      <c r="AC28" s="967" t="str">
        <f>IFERROR(VLOOKUP((D28),'$ LEGO'!A:D,4,0),"")</f>
        <v/>
      </c>
      <c r="AD28" s="968"/>
      <c r="AE28" s="1171">
        <f>IFERROR(+'BT10'!AK31*VLOOKUP(AP28,'$ LEGO'!$F$199:$G$1227,2,0),'BT10'!AK31)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+'BT10'!AS39</f>
        <v>0</v>
      </c>
      <c r="AX28" s="176">
        <f>+'BT10'!AM31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+'BT10'!V30</f>
        <v>0</v>
      </c>
      <c r="E29" s="1160"/>
      <c r="F29" s="1161"/>
      <c r="G29" s="1170">
        <f>+'BT10'!X30</f>
        <v>0</v>
      </c>
      <c r="H29" s="1160"/>
      <c r="I29" s="1160"/>
      <c r="J29" s="1160"/>
      <c r="K29" s="1160"/>
      <c r="L29" s="1160"/>
      <c r="M29" s="1160"/>
      <c r="N29" s="1160"/>
      <c r="O29" s="1160"/>
      <c r="P29" s="1160"/>
      <c r="Q29" s="1161"/>
      <c r="R29" s="968">
        <f>+'BT10'!AE30</f>
        <v>0</v>
      </c>
      <c r="S29" s="975"/>
      <c r="T29" s="975"/>
      <c r="U29" s="1162">
        <f>+'BT10'!AG30</f>
        <v>0</v>
      </c>
      <c r="V29" s="1163"/>
      <c r="W29" s="1164">
        <f>IFERROR(VLOOKUP(AP29&amp;AQ29,'$ LEGO'!A:E,5,0),0)</f>
        <v>0</v>
      </c>
      <c r="X29" s="1165"/>
      <c r="Y29" s="1166"/>
      <c r="Z29" s="1167"/>
      <c r="AA29" s="1168"/>
      <c r="AB29" s="1169"/>
      <c r="AC29" s="967" t="str">
        <f>IFERROR(VLOOKUP((D29),'$ LEGO'!A:D,4,0),"")</f>
        <v/>
      </c>
      <c r="AD29" s="968"/>
      <c r="AE29" s="1171">
        <f>IFERROR(+'BT10'!AK32*VLOOKUP(AP29,'$ LEGO'!$F$199:$G$1227,2,0),'BT10'!AK32)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+'BT10'!AS40</f>
        <v>0</v>
      </c>
      <c r="AX29" s="176">
        <f>+'BT10'!AM32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+'BT10'!V31</f>
        <v>0</v>
      </c>
      <c r="E30" s="1160"/>
      <c r="F30" s="1161"/>
      <c r="G30" s="1170">
        <f>+'BT10'!X31</f>
        <v>0</v>
      </c>
      <c r="H30" s="1160"/>
      <c r="I30" s="1160"/>
      <c r="J30" s="1160"/>
      <c r="K30" s="1160"/>
      <c r="L30" s="1160"/>
      <c r="M30" s="1160"/>
      <c r="N30" s="1160"/>
      <c r="O30" s="1160"/>
      <c r="P30" s="1160"/>
      <c r="Q30" s="1161"/>
      <c r="R30" s="968">
        <f>+'BT10'!AE31</f>
        <v>0</v>
      </c>
      <c r="S30" s="975"/>
      <c r="T30" s="975"/>
      <c r="U30" s="1162">
        <f>+'BT10'!AG31</f>
        <v>0</v>
      </c>
      <c r="V30" s="1163"/>
      <c r="W30" s="1164">
        <f>IFERROR(VLOOKUP(AP30&amp;AQ30,'$ LEGO'!A:E,5,0),0)</f>
        <v>0</v>
      </c>
      <c r="X30" s="1165"/>
      <c r="Y30" s="1166"/>
      <c r="Z30" s="1167"/>
      <c r="AA30" s="1168"/>
      <c r="AB30" s="1169"/>
      <c r="AC30" s="967" t="str">
        <f>IFERROR(VLOOKUP((D30),'$ LEGO'!A:D,4,0),"")</f>
        <v/>
      </c>
      <c r="AD30" s="968"/>
      <c r="AE30" s="1171">
        <f>IFERROR(+'BT10'!AK33*VLOOKUP(AP30,'$ LEGO'!$F$199:$G$1227,2,0),'BT10'!AK33)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+'BT10'!AS41</f>
        <v>0</v>
      </c>
      <c r="AX30" s="176">
        <f>+'BT10'!AM33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+'BT10'!V32</f>
        <v>0</v>
      </c>
      <c r="E31" s="1160"/>
      <c r="F31" s="1161"/>
      <c r="G31" s="1170">
        <f>+'BT10'!X32</f>
        <v>0</v>
      </c>
      <c r="H31" s="1160"/>
      <c r="I31" s="1160"/>
      <c r="J31" s="1160"/>
      <c r="K31" s="1160"/>
      <c r="L31" s="1160"/>
      <c r="M31" s="1160"/>
      <c r="N31" s="1160"/>
      <c r="O31" s="1160"/>
      <c r="P31" s="1160"/>
      <c r="Q31" s="1161"/>
      <c r="R31" s="968">
        <f>+'BT10'!AE32</f>
        <v>0</v>
      </c>
      <c r="S31" s="975"/>
      <c r="T31" s="975"/>
      <c r="U31" s="1162">
        <f>+'BT10'!AG32</f>
        <v>0</v>
      </c>
      <c r="V31" s="1163"/>
      <c r="W31" s="1164">
        <f>IFERROR(VLOOKUP(AP31&amp;AQ31,'$ LEGO'!A:E,5,0),0)</f>
        <v>0</v>
      </c>
      <c r="X31" s="1165"/>
      <c r="Y31" s="1166"/>
      <c r="Z31" s="1167"/>
      <c r="AA31" s="1168"/>
      <c r="AB31" s="1169"/>
      <c r="AC31" s="967" t="str">
        <f>IFERROR(VLOOKUP((D31),'$ LEGO'!A:D,4,0),"")</f>
        <v/>
      </c>
      <c r="AD31" s="968"/>
      <c r="AE31" s="1171">
        <f>IFERROR(+'BT10'!AK34*VLOOKUP(AP31,'$ LEGO'!$F$199:$G$1227,2,0),'BT10'!AK34)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+'BT10'!AS42</f>
        <v>0</v>
      </c>
      <c r="AX31" s="176">
        <f>+'BT10'!AM34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+'BT10'!V33</f>
        <v>0</v>
      </c>
      <c r="E32" s="1160"/>
      <c r="F32" s="1161"/>
      <c r="G32" s="1170">
        <f>+'BT10'!X33</f>
        <v>0</v>
      </c>
      <c r="H32" s="1160"/>
      <c r="I32" s="1160"/>
      <c r="J32" s="1160"/>
      <c r="K32" s="1160"/>
      <c r="L32" s="1160"/>
      <c r="M32" s="1160"/>
      <c r="N32" s="1160"/>
      <c r="O32" s="1160"/>
      <c r="P32" s="1160"/>
      <c r="Q32" s="1161"/>
      <c r="R32" s="968">
        <f>+'BT10'!AE33</f>
        <v>0</v>
      </c>
      <c r="S32" s="975"/>
      <c r="T32" s="975"/>
      <c r="U32" s="1162">
        <f>+'BT10'!AG33</f>
        <v>0</v>
      </c>
      <c r="V32" s="1163"/>
      <c r="W32" s="1164">
        <f>IFERROR(VLOOKUP(AP32&amp;AQ32,'$ LEGO'!A:E,5,0),0)</f>
        <v>0</v>
      </c>
      <c r="X32" s="1165"/>
      <c r="Y32" s="1166"/>
      <c r="Z32" s="1167"/>
      <c r="AA32" s="1168"/>
      <c r="AB32" s="1169"/>
      <c r="AC32" s="967" t="str">
        <f>IFERROR(VLOOKUP((D32),'$ LEGO'!A:D,4,0),"")</f>
        <v/>
      </c>
      <c r="AD32" s="968"/>
      <c r="AE32" s="1171">
        <f>IFERROR(+'BT10'!AK35*VLOOKUP(AP32,'$ LEGO'!$F$199:$G$1227,2,0),'BT10'!AK35)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+'BT10'!AS43</f>
        <v>0</v>
      </c>
      <c r="AX32" s="176">
        <f>+'BT10'!AM35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FC'!$BQ$2:$BQ$41='FC10'!$F$3)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+'FT10'!X79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+'FT10'!X85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+'BT10'!AD1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17" priority="2" operator="greaterThan">
      <formula>0</formula>
    </cfRule>
  </conditionalFormatting>
  <conditionalFormatting sqref="M96">
    <cfRule type="cellIs" dxfId="716" priority="4" operator="greaterThan">
      <formula>-0.011</formula>
    </cfRule>
    <cfRule type="cellIs" dxfId="715" priority="5" operator="between">
      <formula>-0.0299</formula>
      <formula>-0.001</formula>
    </cfRule>
    <cfRule type="cellIs" dxfId="714" priority="6" operator="lessThan">
      <formula>-0.03</formula>
    </cfRule>
  </conditionalFormatting>
  <conditionalFormatting sqref="R13:T32">
    <cfRule type="containsText" dxfId="713" priority="1" operator="containsText" text="SUBLIMADO">
      <formula>NOT(ISERROR(SEARCH("SUBLIMADO",R13)))</formula>
    </cfRule>
  </conditionalFormatting>
  <conditionalFormatting sqref="R33:T40">
    <cfRule type="containsText" dxfId="712" priority="7" operator="containsText" text="ESTAMPADO">
      <formula>NOT(ISERROR(SEARCH("ESTAMPADO",R33)))</formula>
    </cfRule>
    <cfRule type="containsText" dxfId="711" priority="8" operator="containsText" text="SUBLIMADO">
      <formula>NOT(ISERROR(SEARCH("SUBLIMADO",R33)))</formula>
    </cfRule>
  </conditionalFormatting>
  <conditionalFormatting sqref="AJ94">
    <cfRule type="cellIs" dxfId="71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7252F28-BA89-4741-B1E2-CE9356592EBC}">
          <x14:formula1>
            <xm:f>'LD FC'!$CG$2:$CG$34</xm:f>
          </x14:formula1>
          <xm:sqref>R86:W87</xm:sqref>
        </x14:dataValidation>
        <x14:dataValidation type="list" allowBlank="1" showInputMessage="1" showErrorMessage="1" xr:uid="{A4858679-4E95-4E00-A4B7-B912618350E0}">
          <x14:formula1>
            <xm:f>'LD FC'!$CE$2:$CE$12</xm:f>
          </x14:formula1>
          <xm:sqref>M6:R6</xm:sqref>
        </x14:dataValidation>
        <x14:dataValidation type="list" allowBlank="1" showInputMessage="1" showErrorMessage="1" xr:uid="{0B828069-684A-4867-8698-554B76D51FCB}">
          <x14:formula1>
            <xm:f>'LD FC'!$AU$2:$AU$4</xm:f>
          </x14:formula1>
          <xm:sqref>P10:R10</xm:sqref>
        </x14:dataValidation>
        <x14:dataValidation type="list" allowBlank="1" showInputMessage="1" showErrorMessage="1" xr:uid="{F4C6866E-AA7D-4483-BD29-EE25E2A295E0}">
          <x14:formula1>
            <xm:f>'LD FC'!$BN$9:$BN$10</xm:f>
          </x14:formula1>
          <xm:sqref>G47:V47</xm:sqref>
        </x14:dataValidation>
        <x14:dataValidation type="list" allowBlank="1" showInputMessage="1" showErrorMessage="1" xr:uid="{168E1777-2D66-43B6-927A-617FC7F8367E}">
          <x14:formula1>
            <xm:f>'LD FC'!$BV$2:$BV$5</xm:f>
          </x14:formula1>
          <xm:sqref>G41:L42</xm:sqref>
        </x14:dataValidation>
        <x14:dataValidation type="list" allowBlank="1" showInputMessage="1" showErrorMessage="1" xr:uid="{3294D1EF-FF2E-43A6-9450-EA774DCC6DB5}">
          <x14:formula1>
            <xm:f>'LD FC'!$BZ$2:$BZ$4</xm:f>
          </x14:formula1>
          <xm:sqref>G48:P48</xm:sqref>
        </x14:dataValidation>
        <x14:dataValidation type="list" allowBlank="1" showInputMessage="1" showErrorMessage="1" xr:uid="{F48E0ED3-C8FB-4199-B148-129424094A00}">
          <x14:formula1>
            <xm:f>'LD FC'!$AE$2:$AE$6</xm:f>
          </x14:formula1>
          <xm:sqref>R102:S106 R123:S127 R109:S113 R116:S120 R130:S134 R137:S141 R151:S155 R144:S148</xm:sqref>
        </x14:dataValidation>
        <x14:dataValidation type="list" allowBlank="1" showInputMessage="1" showErrorMessage="1" xr:uid="{70C8D0BB-F307-437C-BCE8-C8C1B34F382B}">
          <x14:formula1>
            <xm:f>'LD FC'!$AC$2:$AC$4</xm:f>
          </x14:formula1>
          <xm:sqref>R72:W73</xm:sqref>
        </x14:dataValidation>
        <x14:dataValidation type="list" allowBlank="1" showInputMessage="1" showErrorMessage="1" xr:uid="{EC16A8C1-C682-40B5-828D-2B65DBEFD1B7}">
          <x14:formula1>
            <xm:f>'LD FC'!$AA$2:$AA$8</xm:f>
          </x14:formula1>
          <xm:sqref>F6:H6 R71:W71</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F0F6-B09A-4357-84F7-05AD06861BF6}">
  <sheetPr codeName="Hoja8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+'BT10'!D3&amp;" "&amp;'BT10'!H3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66A-B2EB-4D1E-8F20-E6988A87BDC5}">
  <sheetPr codeName="Hoja26">
    <tabColor theme="6" tint="0.39997558519241921"/>
    <pageSetUpPr fitToPage="1"/>
  </sheetPr>
  <dimension ref="A1:DC62"/>
  <sheetViews>
    <sheetView showGridLines="0" topLeftCell="A30"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9" priority="6" operator="containsText" text="SUBLIMADO">
      <formula>NOT(ISERROR(SEARCH("SUBLIMADO",K24)))</formula>
    </cfRule>
  </conditionalFormatting>
  <conditionalFormatting sqref="AE24:AF31">
    <cfRule type="containsText" dxfId="708" priority="5" operator="containsText" text="SUBLIMADO">
      <formula>NOT(ISERROR(SEARCH("SUBLIMADO",AE24)))</formula>
    </cfRule>
  </conditionalFormatting>
  <conditionalFormatting sqref="K32:L32">
    <cfRule type="containsText" dxfId="707" priority="4" operator="containsText" text="SUBLIMADO">
      <formula>NOT(ISERROR(SEARCH("SUBLIMADO",K32)))</formula>
    </cfRule>
  </conditionalFormatting>
  <conditionalFormatting sqref="AE32:AF32">
    <cfRule type="containsText" dxfId="706" priority="3" operator="containsText" text="SUBLIMADO">
      <formula>NOT(ISERROR(SEARCH("SUBLIMADO",AE32)))</formula>
    </cfRule>
  </conditionalFormatting>
  <conditionalFormatting sqref="K33:L33">
    <cfRule type="containsText" dxfId="705" priority="2" operator="containsText" text="SUBLIMADO">
      <formula>NOT(ISERROR(SEARCH("SUBLIMADO",K33)))</formula>
    </cfRule>
  </conditionalFormatting>
  <conditionalFormatting sqref="AE33:AF33">
    <cfRule type="containsText" dxfId="704"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CC73A9B-2CC0-45B9-9BB7-A2310273CF44}"/>
    <dataValidation allowBlank="1" showInputMessage="1" showErrorMessage="1" promptTitle="Diligenciar" prompt="Escriba los números separados por coma (por ejemplo: 1,2,3...) según los que necesite." sqref="AS24:AS43" xr:uid="{4C51E67F-3969-4B10-9736-28FFAE50D295}"/>
    <dataValidation type="list" allowBlank="1" showInputMessage="1" showErrorMessage="1" sqref="AQ5:AU5 BB5:BF5 BM5:BQ5 BX5:CB5 CI5:CM5 CT5:CX5" xr:uid="{828B3AB2-B967-4867-B0DA-1094F3393CB0}">
      <formula1>INDIRECT($AW$6)</formula1>
    </dataValidation>
    <dataValidation type="list" allowBlank="1" showInputMessage="1" showErrorMessage="1" sqref="AQ4:AU4 BM4:BQ4 BB4:BF4 BX4:CB4 CI4:CM4 CT4:CX4" xr:uid="{6D280227-FE69-49E4-A079-90AA950859EE}">
      <formula1>INDIRECT(#REF!)</formula1>
    </dataValidation>
    <dataValidation type="list" allowBlank="1" showInputMessage="1" showErrorMessage="1" sqref="AQ9:AU9 BB9:BF9 BM9:BQ9 BX9:CB9 CI9:CM9 CT9:CX9" xr:uid="{821D2503-1392-411B-BC40-05E2D355A1A1}">
      <formula1>INDIRECT($AW$8)</formula1>
    </dataValidation>
    <dataValidation type="list" allowBlank="1" showInputMessage="1" showErrorMessage="1" sqref="AQ8:AU8 BB8:BF8 BM8:BQ8 BX8:CB8 CI8:CM8 CT8:CX8" xr:uid="{1282266B-A09A-4DA2-A159-64E57BDC9ADA}">
      <formula1>INDIRECT($AW$7)</formula1>
    </dataValidation>
    <dataValidation type="list" allowBlank="1" showInputMessage="1" showErrorMessage="1" sqref="AQ7:AU7 BB7:BF7 BM7:BQ7 BX7:CB7 CI7:CM7 CT7:CX7" xr:uid="{8B34AC5B-39ED-40CB-8703-A84F2935C940}">
      <formula1>INDIRECT($AW$4)</formula1>
    </dataValidation>
    <dataValidation type="list" allowBlank="1" showInputMessage="1" showErrorMessage="1" sqref="AQ1:AU1 AQ6:AU6 BB1:BF1 BM1:BQ1 BB6:BF6 BM6:BQ6 BX1:CB1 BX6:CB6 CI1:CM1 CI6:CM6 CT1:CX1 CT6:CX6" xr:uid="{24D03F43-46E2-4D95-B86B-2E14E0BA21E0}">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E0E19BC-A770-44D1-B501-84CC9DB33460}">
          <x14:formula1>
            <xm:f>'LD FC'!$DN$2:$DN$29</xm:f>
          </x14:formula1>
          <xm:sqref>H3</xm:sqref>
        </x14:dataValidation>
        <x14:dataValidation type="list" allowBlank="1" showInputMessage="1" showErrorMessage="1" xr:uid="{13C72789-E932-4319-A527-F1C330465ACF}">
          <x14:formula1>
            <xm:f>'LD FC'!$AQ$2:$AQ$6</xm:f>
          </x14:formula1>
          <xm:sqref>AV9:AZ9 BG9:BK9 BR9:BV9 CC9:CG9 CN9:CR9 CY9:DC9</xm:sqref>
        </x14:dataValidation>
        <x14:dataValidation type="list" allowBlank="1" showInputMessage="1" showErrorMessage="1" xr:uid="{5EC03668-9E1F-4270-B1F2-BEC33E9D3658}">
          <x14:formula1>
            <xm:f>'LD FC'!$AO$2:$AO$7</xm:f>
          </x14:formula1>
          <xm:sqref>AV8:AZ8 BG8:BK8 BR8:BV8 CC8:CG8 CN8:CR8 CY8:DC8</xm:sqref>
        </x14:dataValidation>
        <x14:dataValidation type="list" allowBlank="1" showInputMessage="1" showErrorMessage="1" xr:uid="{70724D34-E5C4-4491-B7E0-E56FE3F27A76}">
          <x14:formula1>
            <xm:f>'LD FC'!$AG$2:$AG$19</xm:f>
          </x14:formula1>
          <xm:sqref>AV7:AZ7 BG7:BK7 BR7:BV7 CC7:CG7 CN7:CR7 CY7:DC7</xm:sqref>
        </x14:dataValidation>
        <x14:dataValidation type="list" allowBlank="1" showInputMessage="1" showErrorMessage="1" xr:uid="{E79DC846-987F-4337-8768-BA5866B56BB7}">
          <x14:formula1>
            <xm:f>'LD FC'!$AM$2:$AM$8</xm:f>
          </x14:formula1>
          <xm:sqref>AV5:AZ5 BG5:BK5 BR5:BV5 CC5:CG5 CN5:CR5 CY5:DC5</xm:sqref>
        </x14:dataValidation>
        <x14:dataValidation type="list" allowBlank="1" showInputMessage="1" showErrorMessage="1" xr:uid="{5EB23414-997C-4F29-A36B-29661EF870EA}">
          <x14:formula1>
            <xm:f>'LD FC'!$AK$2:$AK$10</xm:f>
          </x14:formula1>
          <xm:sqref>AV4:AZ4 BG4:BK4 BR4:BV4 CC4:CG4 CN4:CR4 CY4:DC4</xm:sqref>
        </x14:dataValidation>
        <x14:dataValidation type="list" allowBlank="1" showInputMessage="1" showErrorMessage="1" xr:uid="{EDCB8C82-B27A-469A-B39D-F9079ECC1CCF}">
          <x14:formula1>
            <xm:f>'LD FC'!$AI$2:$AI$10</xm:f>
          </x14:formula1>
          <xm:sqref>AV3:AZ3 BG3:BK3 BR3:BV3 CC3:CG3 CN3:CR3 CY3:DC3</xm:sqref>
        </x14:dataValidation>
        <x14:dataValidation type="list" allowBlank="1" showInputMessage="1" showErrorMessage="1" xr:uid="{2E765ADA-8F07-47AB-A743-A0A9FD7CC550}">
          <x14:formula1>
            <xm:f>'LD FC'!$AG$2:$AG$20</xm:f>
          </x14:formula1>
          <xm:sqref>AV2:AZ2 BG2:BK2 BR2:BV2 CC2:CG2 CN2:CR2 CY2:DC2</xm:sqref>
        </x14:dataValidation>
        <x14:dataValidation type="list" allowBlank="1" showInputMessage="1" showErrorMessage="1" xr:uid="{BC9C12EC-1711-40CC-BBFA-ED875D713E7B}">
          <x14:formula1>
            <xm:f>'LD FC'!$AC$2:$AC$4</xm:f>
          </x14:formula1>
          <xm:sqref>K24:L33 AE24:AF33</xm:sqref>
        </x14:dataValidation>
        <x14:dataValidation type="list" allowBlank="1" showInputMessage="1" showErrorMessage="1" xr:uid="{E65029A4-2836-4677-B87D-E8AC0310DFA9}">
          <x14:formula1>
            <xm:f>'LD FC'!$W$2:$W$9</xm:f>
          </x14:formula1>
          <xm:sqref>N4:P4 S4:U4</xm:sqref>
        </x14:dataValidation>
        <x14:dataValidation type="list" allowBlank="1" showInputMessage="1" showErrorMessage="1" xr:uid="{C015249C-1D4D-41C0-B238-9BD096636EA2}">
          <x14:formula1>
            <xm:f>'LD FC'!$AA$2:$AA$7</xm:f>
          </x14:formula1>
          <xm:sqref>AM7:AO7 AH7:AJ7 AC7:AE7</xm:sqref>
        </x14:dataValidation>
        <x14:dataValidation type="list" allowBlank="1" showInputMessage="1" showErrorMessage="1" xr:uid="{76134A93-548E-48F0-916A-B1D5783C0397}">
          <x14:formula1>
            <xm:f>'LD FC'!$A$2:$A$169</xm:f>
          </x14:formula1>
          <xm:sqref>AM4:AO4 AH4:AJ4 AC4:AE4</xm:sqref>
        </x14:dataValidation>
        <x14:dataValidation type="list" allowBlank="1" showInputMessage="1" showErrorMessage="1" xr:uid="{F6A83FD5-9753-432D-BA31-2CE31C70B546}">
          <x14:formula1>
            <xm:f>'LD FC'!$Y$2:$Y$9</xm:f>
          </x14:formula1>
          <xm:sqref>M24:N33 AG24:AH33</xm:sqref>
        </x14:dataValidation>
        <x14:dataValidation type="list" allowBlank="1" showInputMessage="1" showErrorMessage="1" xr:uid="{FA8AC795-3D0C-4671-87EF-23C1710BD5AD}">
          <x14:formula1>
            <xm:f>'LD FC'!$U$2:$U$10</xm:f>
          </x14:formula1>
          <xm:sqref>AM5:AO5 AH5:AJ5 AC5:AE5</xm:sqref>
        </x14:dataValidation>
        <x14:dataValidation type="list" allowBlank="1" showInputMessage="1" showErrorMessage="1" xr:uid="{CE303801-CBD5-44FA-9EBD-11AF95E945D7}">
          <x14:formula1>
            <xm:f>'LD FC'!$C$2:$C$7</xm:f>
          </x14:formula1>
          <xm:sqref>D4:E4</xm:sqref>
        </x14:dataValidation>
        <x14:dataValidation type="list" allowBlank="1" showInputMessage="1" showErrorMessage="1" xr:uid="{1B0AD932-25A3-4A34-9DF5-F8C05F8B3A00}">
          <x14:formula1>
            <xm:f>'LD FC'!$G$2:$G$24</xm:f>
          </x14:formula1>
          <xm:sqref>X2:Z2</xm:sqref>
        </x14:dataValidation>
        <x14:dataValidation type="list" allowBlank="1" showInputMessage="1" showErrorMessage="1" xr:uid="{3A822D40-3E40-49C2-8659-DA7FEF1E7E3A}">
          <x14:formula1>
            <xm:f>'LD FC'!$I$2:$I$15</xm:f>
          </x14:formula1>
          <xm:sqref>S2:U2</xm:sqref>
        </x14:dataValidation>
        <x14:dataValidation type="list" allowBlank="1" showInputMessage="1" showErrorMessage="1" xr:uid="{F494FE27-06EC-46C4-8C1B-894C55585E49}">
          <x14:formula1>
            <xm:f>'LD FC'!$E$2:$E$48</xm:f>
          </x14:formula1>
          <xm:sqref>K2:N2</xm:sqref>
        </x14:dataValidation>
        <x14:dataValidation type="list" allowBlank="1" showInputMessage="1" showErrorMessage="1" xr:uid="{12D5636C-2A92-4923-8757-8BD4931BF716}">
          <x14:formula1>
            <xm:f>'LD FC'!$K$2:$K$20</xm:f>
          </x14:formula1>
          <xm:sqref>AI1:AJ1</xm:sqref>
        </x14:dataValidation>
        <x14:dataValidation type="list" allowBlank="1" showInputMessage="1" showErrorMessage="1" xr:uid="{ACBF4AFA-4445-4593-A749-361A4B397E13}">
          <x14:formula1>
            <xm:f>'LD FC'!$S$2:$S$10</xm:f>
          </x14:formula1>
          <xm:sqref>S1:V1</xm:sqref>
        </x14:dataValidation>
        <x14:dataValidation type="list" allowBlank="1" showInputMessage="1" showErrorMessage="1" xr:uid="{DCA2AFAC-A4B7-4673-9883-7A5222E9B0FC}">
          <x14:formula1>
            <xm:f>'LD FC'!$Q$2:$Q$11</xm:f>
          </x14:formula1>
          <xm:sqref>W1:Z1</xm:sqref>
        </x14:dataValidation>
        <x14:dataValidation type="list" allowBlank="1" showInputMessage="1" showErrorMessage="1" xr:uid="{9947B286-67DB-4D19-A794-1D4D32013661}">
          <x14:formula1>
            <xm:f>'LD FC'!$O$2:$O$10</xm:f>
          </x14:formula1>
          <xm:sqref>L1</xm:sqref>
        </x14:dataValidation>
        <x14:dataValidation type="list" allowBlank="1" showInputMessage="1" showErrorMessage="1" xr:uid="{F53C88FD-13BD-4F36-ADF2-447D82A0498C}">
          <x14:formula1>
            <xm:f>'LD FC'!$A$2:$A$500</xm:f>
          </x14:formula1>
          <xm:sqref>D3</xm:sqref>
        </x14:dataValidation>
        <x14:dataValidation type="list" allowBlank="1" showInputMessage="1" showErrorMessage="1" xr:uid="{3D847F47-782F-41F4-870B-6AD13F0A56E7}">
          <x14:formula1>
            <xm:f>'LD FC'!$EE$2:$EE$3</xm:f>
          </x14:formula1>
          <xm:sqref>AV14:AZ14</xm:sqref>
        </x14:dataValidation>
        <x14:dataValidation type="list" allowBlank="1" showInputMessage="1" showErrorMessage="1" xr:uid="{AEA2D272-73AB-4578-81A0-98A35761E007}">
          <x14:formula1>
            <xm:f>'LD FC'!$EC$2:$EC$6</xm:f>
          </x14:formula1>
          <xm:sqref>AV12:AZ12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D93F6-3A88-45CB-B752-8B4D2E947AFF}">
  <sheetPr codeName="Hoja8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+'BT11'!AN1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+'BT11'!D3&amp;" "&amp;'BT11'!H3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+'BT11'!AD2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+'BT11'!AC5</f>
        <v>0</v>
      </c>
      <c r="D5" s="308">
        <f>+'BT11'!AH5</f>
        <v>0</v>
      </c>
      <c r="E5" s="306">
        <f>+'BT11'!AM5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+'BT11'!AI1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+'BT11'!K2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+'BT11'!B24</f>
        <v>0</v>
      </c>
      <c r="D10" s="502">
        <f>+'BT11'!D24</f>
        <v>0</v>
      </c>
      <c r="E10" s="497" t="s">
        <v>3286</v>
      </c>
      <c r="F10" s="342">
        <f>IFERROR(VLOOKUP(Tabla18647[[#This Row],[COD INT TELA LEGO]],'$ LEGO'!A:E,5,0),0)</f>
        <v>6300</v>
      </c>
      <c r="G10" s="497"/>
      <c r="H10" s="498"/>
      <c r="I10" s="499">
        <f>IFERROR(VLOOKUP((C10),'$ LEGO'!A:D,4,0),0)</f>
        <v>0</v>
      </c>
      <c r="J10" s="500">
        <f>IF(OR(O10="DANNA ",O10="CAMILA "),'BT11'!Q24*1.07,IF(E10="Verona Cla",'BT11'!Q24*1.06,IF(E10="Verona Osc",'BT11'!Q24*1.08,IF(O10="KIOTO ",'BT11'!Q24*1.1,IF(OR(O10="ANDRES ",O10="GAVIOTA ",O10="COMANECCI ",O10="IGOR "),'BT11'!Q24*1.03,IF(LEFT(C10,3)="650",'BT11'!Q24*1.04,IF(LEFT(C10,3)="651",'BT11'!Q24*1.04,IF('BT11'!K24="NUEVO",'BT11'!Q24*1.04,'BT11'!Q24))))))))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+'BT11'!B25</f>
        <v>0</v>
      </c>
      <c r="D11" s="337">
        <f>+'BT11'!D25</f>
        <v>0</v>
      </c>
      <c r="E11" s="320"/>
      <c r="F11" s="321">
        <f>IFERROR(VLOOKUP(Tabla18647[[#This Row],[COD INT TELA LEGO]],'$ LEGO'!A:E,5,0),0)</f>
        <v>0</v>
      </c>
      <c r="G11" s="334"/>
      <c r="H11" s="322"/>
      <c r="I11" s="323">
        <f>IFERROR(VLOOKUP((C11),'$ LEGO'!A:D,4,0),0)</f>
        <v>0</v>
      </c>
      <c r="J11" s="324">
        <f>IF(OR(O11="DANNA ",O11="CAMILA "),'BT11'!Q25*1.07,IF(E11="Verona Cla",'BT11'!Q25*1.06,IF(E11="Verona Osc",'BT11'!Q25*1.08,IF(O11="KIOTO ",'BT11'!Q25*1.1,IF(OR(O11="ANDRES ",O11="GAVIOTA ",O11="COMANECCI ",O11="IGOR "),'BT11'!Q25*1.03,IF(LEFT(C11,3)="650",'BT11'!Q25*1.04,IF(LEFT(C11,3)="651",'BT11'!Q25*1.04,IF('BT11'!K25="NUEVO",'BT11'!Q25*1.04,'BT11'!Q25))))))))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+'BT11'!B26</f>
        <v>0</v>
      </c>
      <c r="D12" s="337">
        <f>+'BT11'!D26</f>
        <v>0</v>
      </c>
      <c r="E12" s="320"/>
      <c r="F12" s="321">
        <f>IFERROR(VLOOKUP(Tabla18647[[#This Row],[COD INT TELA LEGO]],'$ LEGO'!A:E,5,0),0)</f>
        <v>0</v>
      </c>
      <c r="G12" s="334"/>
      <c r="H12" s="322"/>
      <c r="I12" s="323">
        <f>IFERROR(VLOOKUP((C12),'$ LEGO'!A:D,4,0),0)</f>
        <v>0</v>
      </c>
      <c r="J12" s="324">
        <f>IF(OR(O12="DANNA ",O12="CAMILA "),'BT11'!Q26*1.07,IF(E12="Verona Cla",'BT11'!Q26*1.06,IF(E12="Verona Osc",'BT11'!Q26*1.08,IF(O12="KIOTO ",'BT11'!Q26*1.1,IF(OR(O12="ANDRES ",O12="GAVIOTA ",O12="COMANECCI ",O12="IGOR "),'BT11'!Q26*1.03,IF(LEFT(C12,3)="650",'BT11'!Q26*1.04,IF(LEFT(C12,3)="651",'BT11'!Q26*1.04,IF('BT11'!K26="NUEVO",'BT11'!Q26*1.04,'BT11'!Q26))))))))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+'BT11'!B27</f>
        <v>0</v>
      </c>
      <c r="D13" s="337">
        <f>+'BT11'!D27</f>
        <v>0</v>
      </c>
      <c r="E13" s="320"/>
      <c r="F13" s="321">
        <f>IFERROR(VLOOKUP(Tabla18647[[#This Row],[COD INT TELA LEGO]],'$ LEGO'!A:E,5,0),0)</f>
        <v>0</v>
      </c>
      <c r="G13" s="334"/>
      <c r="H13" s="322"/>
      <c r="I13" s="323">
        <f>IFERROR(VLOOKUP((C13),'$ LEGO'!A:D,4,0),0)</f>
        <v>0</v>
      </c>
      <c r="J13" s="324">
        <f>IF(OR(O13="DANNA ",O13="CAMILA "),'BT11'!Q27*1.07,IF(E13="Verona Cla",'BT11'!Q27*1.06,IF(E13="Verona Osc",'BT11'!Q27*1.08,IF(O13="KIOTO ",'BT11'!Q27*1.1,IF(OR(O13="ANDRES ",O13="GAVIOTA ",O13="COMANECCI ",O13="IGOR "),'BT11'!Q27*1.03,IF(LEFT(C13,3)="650",'BT11'!Q27*1.04,IF(LEFT(C13,3)="651",'BT11'!Q27*1.04,IF('BT11'!K27="NUEVO",'BT11'!Q27*1.04,'BT11'!Q27))))))))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+'BT11'!B28</f>
        <v>0</v>
      </c>
      <c r="D14" s="337">
        <f>+'BT11'!D28</f>
        <v>0</v>
      </c>
      <c r="E14" s="320"/>
      <c r="F14" s="321">
        <f>IFERROR(VLOOKUP(Tabla18647[[#This Row],[COD INT TELA LEGO]],'$ LEGO'!A:E,5,0),0)</f>
        <v>0</v>
      </c>
      <c r="G14" s="334"/>
      <c r="H14" s="322"/>
      <c r="I14" s="323">
        <f>IFERROR(VLOOKUP((C14),'$ LEGO'!A:D,4,0),0)</f>
        <v>0</v>
      </c>
      <c r="J14" s="324">
        <f>IF(OR(O14="DANNA ",O14="CAMILA "),'BT11'!Q28*1.07,IF(E14="Verona Cla",'BT11'!Q28*1.06,IF(E14="Verona Osc",'BT11'!Q28*1.08,IF(O14="KIOTO ",'BT11'!Q28*1.1,IF(OR(O14="ANDRES ",O14="GAVIOTA ",O14="COMANECCI ",O14="IGOR "),'BT11'!Q28*1.03,IF(LEFT(C14,3)="650",'BT11'!Q28*1.04,IF(LEFT(C14,3)="651",'BT11'!Q28*1.04,IF('BT11'!K28="NUEVO",'BT11'!Q28*1.04,'BT11'!Q28))))))))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+'BT11'!B29</f>
        <v>0</v>
      </c>
      <c r="D15" s="337">
        <f>+'BT11'!D29</f>
        <v>0</v>
      </c>
      <c r="E15" s="320"/>
      <c r="F15" s="321">
        <f>IFERROR(VLOOKUP(Tabla18647[[#This Row],[COD INT TELA LEGO]],'$ LEGO'!A:E,5,0),0)</f>
        <v>0</v>
      </c>
      <c r="G15" s="334"/>
      <c r="H15" s="322"/>
      <c r="I15" s="323">
        <f>IFERROR(VLOOKUP((C15),'$ LEGO'!A:D,4,0),0)</f>
        <v>0</v>
      </c>
      <c r="J15" s="324">
        <f>IF(OR(O15="DANNA ",O15="CAMILA "),'BT11'!Q29*1.07,IF(E15="Verona Cla",'BT11'!Q29*1.06,IF(E15="Verona Osc",'BT11'!Q29*1.08,IF(O15="KIOTO ",'BT11'!Q29*1.1,IF(OR(O15="ANDRES ",O15="GAVIOTA ",O15="COMANECCI ",O15="IGOR "),'BT11'!Q29*1.03,IF(LEFT(C15,3)="650",'BT11'!Q29*1.04,IF(LEFT(C15,3)="651",'BT11'!Q29*1.04,IF('BT11'!K29="NUEVO",'BT11'!Q29*1.04,'BT11'!Q29))))))))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+'BT11'!B30</f>
        <v>0</v>
      </c>
      <c r="D16" s="337">
        <f>+'BT11'!D30</f>
        <v>0</v>
      </c>
      <c r="E16" s="320"/>
      <c r="F16" s="321">
        <f>IFERROR(VLOOKUP(Tabla18647[[#This Row],[COD INT TELA LEGO]],'$ LEGO'!A:E,5,0),0)</f>
        <v>0</v>
      </c>
      <c r="G16" s="334"/>
      <c r="H16" s="322"/>
      <c r="I16" s="323">
        <f>IFERROR(VLOOKUP((C16),'$ LEGO'!A:D,4,0),0)</f>
        <v>0</v>
      </c>
      <c r="J16" s="324">
        <f>IF(OR(O16="DANNA ",O16="CAMILA "),'BT11'!Q30*1.07,IF(E16="Verona Cla",'BT11'!Q30*1.06,IF(E16="Verona Osc",'BT11'!Q30*1.08,IF(O16="KIOTO ",'BT11'!Q30*1.1,IF(OR(O16="ANDRES ",O16="GAVIOTA ",O16="COMANECCI ",O16="IGOR "),'BT11'!Q30*1.03,IF(LEFT(C16,3)="650",'BT11'!Q30*1.04,IF(LEFT(C16,3)="651",'BT11'!Q30*1.04,IF('BT11'!K30="NUEVO",'BT11'!Q30*1.04,'BT11'!Q30))))))))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+'BT11'!B31</f>
        <v>0</v>
      </c>
      <c r="D17" s="337">
        <f>+'BT11'!D31</f>
        <v>0</v>
      </c>
      <c r="E17" s="320"/>
      <c r="F17" s="321">
        <f>IFERROR(VLOOKUP(Tabla18647[[#This Row],[COD INT TELA LEGO]],'$ LEGO'!A:E,5,0),0)</f>
        <v>0</v>
      </c>
      <c r="G17" s="334"/>
      <c r="H17" s="322"/>
      <c r="I17" s="323">
        <f>IFERROR(VLOOKUP((C17),'$ LEGO'!A:D,4,0),0)</f>
        <v>0</v>
      </c>
      <c r="J17" s="324">
        <f>IF(OR(O17="DANNA ",O17="CAMILA "),'BT11'!Q31*1.07,IF(E17="Verona Cla",'BT11'!Q31*1.06,IF(E17="Verona Osc",'BT11'!Q31*1.08,IF(O17="KIOTO ",'BT11'!Q31*1.1,IF(OR(O17="ANDRES ",O17="GAVIOTA ",O17="COMANECCI ",O17="IGOR "),'BT11'!Q31*1.03,IF(LEFT(C17,3)="650",'BT11'!Q31*1.04,IF(LEFT(C17,3)="651",'BT11'!Q31*1.04,IF('BT11'!K31="NUEVO",'BT11'!Q31*1.04,'BT11'!Q31))))))))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+'BT11'!B32</f>
        <v>0</v>
      </c>
      <c r="D18" s="337">
        <f>+'BT11'!D32</f>
        <v>0</v>
      </c>
      <c r="E18" s="320"/>
      <c r="F18" s="321">
        <f>IFERROR(VLOOKUP(Tabla18647[[#This Row],[COD INT TELA LEGO]],'$ LEGO'!A:E,5,0),0)</f>
        <v>0</v>
      </c>
      <c r="G18" s="334"/>
      <c r="H18" s="322"/>
      <c r="I18" s="323">
        <f>IFERROR(VLOOKUP((C18),'$ LEGO'!A:D,4,0),0)</f>
        <v>0</v>
      </c>
      <c r="J18" s="324">
        <f>IF(OR(O18="DANNA ",O18="CAMILA "),'BT11'!Q32*1.07,IF(E18="Verona Cla",'BT11'!Q32*1.06,IF(E18="Verona Osc",'BT11'!Q32*1.08,IF(O18="KIOTO ",'BT11'!Q32*1.1,IF(OR(O18="ANDRES ",O18="GAVIOTA ",O18="COMANECCI ",O18="IGOR "),'BT11'!Q32*1.03,IF(LEFT(C18,3)="650",'BT11'!Q32*1.04,IF(LEFT(C18,3)="651",'BT11'!Q32*1.04,IF('BT11'!K32="NUEVO",'BT11'!Q32*1.04,'BT11'!Q32))))))))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+'BT11'!B33</f>
        <v>0</v>
      </c>
      <c r="D19" s="337">
        <f>+'BT11'!D33</f>
        <v>0</v>
      </c>
      <c r="E19" s="320"/>
      <c r="F19" s="321">
        <f>IFERROR(VLOOKUP(Tabla18647[[#This Row],[COD INT TELA LEGO]],'$ LEGO'!A:E,5,0),0)</f>
        <v>0</v>
      </c>
      <c r="G19" s="334"/>
      <c r="H19" s="322"/>
      <c r="I19" s="323">
        <f>IFERROR(VLOOKUP((C19),'$ LEGO'!A:D,4,0),0)</f>
        <v>0</v>
      </c>
      <c r="J19" s="324">
        <f>IF(OR(O19="DANNA ",O19="CAMILA "),'BT11'!Q33*1.07,IF(E19="Verona Cla",'BT11'!Q33*1.06,IF(E19="Verona Osc",'BT11'!Q33*1.08,IF(O19="KIOTO ",'BT11'!Q33*1.1,IF(OR(O19="ANDRES ",O19="GAVIOTA ",O19="COMANECCI ",O19="IGOR "),'BT11'!Q33*1.03,IF(LEFT(C19,3)="650",'BT11'!Q33*1.04,IF(LEFT(C19,3)="651",'BT11'!Q33*1.04,IF('BT11'!K33="NUEVO",'BT11'!Q33*1.04,'BT11'!Q33))))))))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+'BT11'!V24</f>
        <v>0</v>
      </c>
      <c r="D20" s="337">
        <f>+'BT11'!X24</f>
        <v>0</v>
      </c>
      <c r="E20" s="320"/>
      <c r="F20" s="321">
        <f>IFERROR(VLOOKUP(Tabla18647[[#This Row],[COD INT TELA LEGO]],'$ LEGO'!A:E,5,0),0)</f>
        <v>0</v>
      </c>
      <c r="G20" s="334"/>
      <c r="H20" s="322"/>
      <c r="I20" s="323">
        <f>IFERROR(VLOOKUP((C20),'$ LEGO'!A:D,4,0),0)</f>
        <v>0</v>
      </c>
      <c r="J20" s="324">
        <f>IF(OR(O20="DANNA ",O20="CAMILA "),'BT11'!Q34*1.07,IF(E20="Verona Cla",'BT11'!Q34*1.06,IF(E20="Verona Osc",'BT11'!Q34*1.08,IF(O20="KIOTO ",'BT11'!Q34*1.1,IF(OR(O20="ANDRES ",O20="GAVIOTA ",O20="COMANECCI ",O20="IGOR "),'BT11'!Q34*1.03,IF(LEFT(C20,3)="650",'BT11'!Q34*1.04,IF(LEFT(C20,3)="651",'BT11'!Q34*1.04,IF('BT11'!K34="NUEVO",'BT11'!Q34*1.04,'BT11'!Q34))))))))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+'BT11'!V25</f>
        <v>0</v>
      </c>
      <c r="D21" s="337">
        <f>+'BT11'!X25</f>
        <v>0</v>
      </c>
      <c r="E21" s="320"/>
      <c r="F21" s="321">
        <f>IFERROR(VLOOKUP(Tabla18647[[#This Row],[COD INT TELA LEGO]],'$ LEGO'!A:E,5,0),0)</f>
        <v>0</v>
      </c>
      <c r="G21" s="334"/>
      <c r="H21" s="322"/>
      <c r="I21" s="323">
        <f>IFERROR(VLOOKUP((C21),'$ LEGO'!A:D,4,0),0)</f>
        <v>0</v>
      </c>
      <c r="J21" s="324">
        <f>IF(OR(O21="DANNA ",O21="CAMILA "),'BT11'!Q35*1.07,IF(E21="Verona Cla",'BT11'!Q35*1.06,IF(E21="Verona Osc",'BT11'!Q35*1.08,IF(O21="KIOTO ",'BT11'!Q35*1.1,IF(OR(O21="ANDRES ",O21="GAVIOTA ",O21="COMANECCI ",O21="IGOR "),'BT11'!Q35*1.03,IF(LEFT(C21,3)="650",'BT11'!Q35*1.04,IF(LEFT(C21,3)="651",'BT11'!Q35*1.04,IF('BT11'!K35="NUEVO",'BT11'!Q35*1.04,'BT11'!Q35))))))))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+'BT11'!V26</f>
        <v>0</v>
      </c>
      <c r="D22" s="337">
        <f>+'BT11'!X26</f>
        <v>0</v>
      </c>
      <c r="E22" s="320"/>
      <c r="F22" s="321">
        <f>IFERROR(VLOOKUP(Tabla18647[[#This Row],[COD INT TELA LEGO]],'$ LEGO'!A:E,5,0),0)</f>
        <v>0</v>
      </c>
      <c r="G22" s="334"/>
      <c r="H22" s="322"/>
      <c r="I22" s="323">
        <f>IFERROR(VLOOKUP((C22),'$ LEGO'!A:D,4,0),0)</f>
        <v>0</v>
      </c>
      <c r="J22" s="324">
        <f>IF(OR(O22="DANNA ",O22="CAMILA "),'BT11'!Q36*1.07,IF(E22="Verona Cla",'BT11'!Q36*1.06,IF(E22="Verona Osc",'BT11'!Q36*1.08,IF(O22="KIOTO ",'BT11'!Q36*1.1,IF(OR(O22="ANDRES ",O22="GAVIOTA ",O22="COMANECCI ",O22="IGOR "),'BT11'!Q36*1.03,IF(LEFT(C22,3)="650",'BT11'!Q36*1.04,IF(LEFT(C22,3)="651",'BT11'!Q36*1.04,IF('BT11'!K36="NUEVO",'BT11'!Q36*1.04,'BT11'!Q36))))))))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+'BT11'!V27</f>
        <v>0</v>
      </c>
      <c r="D23" s="337">
        <f>+'BT11'!X27</f>
        <v>0</v>
      </c>
      <c r="E23" s="320"/>
      <c r="F23" s="321">
        <f>IFERROR(VLOOKUP(Tabla18647[[#This Row],[COD INT TELA LEGO]],'$ LEGO'!A:E,5,0),0)</f>
        <v>0</v>
      </c>
      <c r="G23" s="334"/>
      <c r="H23" s="322"/>
      <c r="I23" s="323">
        <f>IFERROR(VLOOKUP((C23),'$ LEGO'!A:D,4,0),0)</f>
        <v>0</v>
      </c>
      <c r="J23" s="324">
        <f>IF(OR(O23="DANNA ",O23="CAMILA "),'BT11'!Q37*1.07,IF(E23="Verona Cla",'BT11'!Q37*1.06,IF(E23="Verona Osc",'BT11'!Q37*1.08,IF(O23="KIOTO ",'BT11'!Q37*1.1,IF(OR(O23="ANDRES ",O23="GAVIOTA ",O23="COMANECCI ",O23="IGOR "),'BT11'!Q37*1.03,IF(LEFT(C23,3)="650",'BT11'!Q37*1.04,IF(LEFT(C23,3)="651",'BT11'!Q37*1.04,IF('BT11'!K37="NUEVO",'BT11'!Q37*1.04,'BT11'!Q37))))))))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+'BT11'!V28</f>
        <v>0</v>
      </c>
      <c r="D24" s="337">
        <f>+'BT11'!X28</f>
        <v>0</v>
      </c>
      <c r="E24" s="320"/>
      <c r="F24" s="321">
        <f>IFERROR(VLOOKUP(Tabla18647[[#This Row],[COD INT TELA LEGO]],'$ LEGO'!A:E,5,0),0)</f>
        <v>0</v>
      </c>
      <c r="G24" s="334"/>
      <c r="H24" s="322"/>
      <c r="I24" s="323">
        <f>IFERROR(VLOOKUP((C24),'$ LEGO'!A:D,4,0),0)</f>
        <v>0</v>
      </c>
      <c r="J24" s="324">
        <f>IF(OR(O24="DANNA ",O24="CAMILA "),'BT11'!Q38*1.07,IF(E24="Verona Cla",'BT11'!Q38*1.06,IF(E24="Verona Osc",'BT11'!Q38*1.08,IF(O24="KIOTO ",'BT11'!Q38*1.1,IF(OR(O24="ANDRES ",O24="GAVIOTA ",O24="COMANECCI ",O24="IGOR "),'BT11'!Q38*1.03,IF(LEFT(C24,3)="650",'BT11'!Q38*1.04,IF(LEFT(C24,3)="651",'BT11'!Q38*1.04,IF('BT11'!K38="NUEVO",'BT11'!Q38*1.04,'BT11'!Q38))))))))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+'BT11'!V29</f>
        <v>0</v>
      </c>
      <c r="D25" s="337">
        <f>+'BT11'!X29</f>
        <v>0</v>
      </c>
      <c r="E25" s="320"/>
      <c r="F25" s="321">
        <f>IFERROR(VLOOKUP(Tabla18647[[#This Row],[COD INT TELA LEGO]],'$ LEGO'!A:E,5,0),0)</f>
        <v>0</v>
      </c>
      <c r="G25" s="334"/>
      <c r="H25" s="322"/>
      <c r="I25" s="323">
        <f>IFERROR(VLOOKUP((C25),'$ LEGO'!A:D,4,0),0)</f>
        <v>0</v>
      </c>
      <c r="J25" s="324">
        <f>IF(OR(O25="DANNA ",O25="CAMILA "),'BT11'!Q39*1.07,IF(E25="Verona Cla",'BT11'!Q39*1.06,IF(E25="Verona Osc",'BT11'!Q39*1.08,IF(O25="KIOTO ",'BT11'!Q39*1.1,IF(OR(O25="ANDRES ",O25="GAVIOTA ",O25="COMANECCI ",O25="IGOR "),'BT11'!Q39*1.03,IF(LEFT(C25,3)="650",'BT11'!Q39*1.04,IF(LEFT(C25,3)="651",'BT11'!Q39*1.04,IF('BT11'!K39="NUEVO",'BT11'!Q39*1.04,'BT11'!Q39))))))))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+'BT11'!V30</f>
        <v>0</v>
      </c>
      <c r="D26" s="337">
        <f>+'BT11'!X30</f>
        <v>0</v>
      </c>
      <c r="E26" s="320"/>
      <c r="F26" s="321">
        <f>IFERROR(VLOOKUP(Tabla18647[[#This Row],[COD INT TELA LEGO]],'$ LEGO'!A:E,5,0),0)</f>
        <v>0</v>
      </c>
      <c r="G26" s="334"/>
      <c r="H26" s="322"/>
      <c r="I26" s="323">
        <f>IFERROR(VLOOKUP((C26),'$ LEGO'!A:D,4,0),0)</f>
        <v>0</v>
      </c>
      <c r="J26" s="324">
        <f>IF(OR(O26="DANNA ",O26="CAMILA "),'BT11'!Q40*1.07,IF(E26="Verona Cla",'BT11'!Q40*1.06,IF(E26="Verona Osc",'BT11'!Q40*1.08,IF(O26="KIOTO ",'BT11'!Q40*1.1,IF(OR(O26="ANDRES ",O26="GAVIOTA ",O26="COMANECCI ",O26="IGOR "),'BT11'!Q40*1.03,IF(LEFT(C26,3)="650",'BT11'!Q40*1.04,IF(LEFT(C26,3)="651",'BT11'!Q40*1.04,IF('BT11'!K40="NUEVO",'BT11'!Q40*1.04,'BT11'!Q40))))))))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+'BT11'!V31</f>
        <v>0</v>
      </c>
      <c r="D27" s="337">
        <f>+'BT11'!X31</f>
        <v>0</v>
      </c>
      <c r="E27" s="320"/>
      <c r="F27" s="321">
        <f>IFERROR(VLOOKUP(Tabla18647[[#This Row],[COD INT TELA LEGO]],'$ LEGO'!A:E,5,0),0)</f>
        <v>0</v>
      </c>
      <c r="G27" s="334"/>
      <c r="H27" s="322"/>
      <c r="I27" s="323">
        <f>IFERROR(VLOOKUP((C27),'$ LEGO'!A:D,4,0),0)</f>
        <v>0</v>
      </c>
      <c r="J27" s="324">
        <f>IF(OR(O27="DANNA ",O27="CAMILA "),'BT11'!Q41*1.07,IF(E27="Verona Cla",'BT11'!Q41*1.06,IF(E27="Verona Osc",'BT11'!Q41*1.08,IF(O27="KIOTO ",'BT11'!Q41*1.1,IF(OR(O27="ANDRES ",O27="GAVIOTA ",O27="COMANECCI ",O27="IGOR "),'BT11'!Q41*1.03,IF(LEFT(C27,3)="650",'BT11'!Q41*1.04,IF(LEFT(C27,3)="651",'BT11'!Q41*1.04,IF('BT11'!K41="NUEVO",'BT11'!Q41*1.04,'BT11'!Q41))))))))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+'BT11'!V32</f>
        <v>0</v>
      </c>
      <c r="D28" s="337">
        <f>+'BT11'!X32</f>
        <v>0</v>
      </c>
      <c r="E28" s="320"/>
      <c r="F28" s="321">
        <f>IFERROR(VLOOKUP(Tabla18647[[#This Row],[COD INT TELA LEGO]],'$ LEGO'!A:E,5,0),0)</f>
        <v>0</v>
      </c>
      <c r="G28" s="334"/>
      <c r="H28" s="322"/>
      <c r="I28" s="323">
        <f>IFERROR(VLOOKUP((C28),'$ LEGO'!A:D,4,0),0)</f>
        <v>0</v>
      </c>
      <c r="J28" s="324">
        <f>IF(OR(O28="DANNA ",O28="CAMILA "),'BT11'!Q42*1.07,IF(E28="Verona Cla",'BT11'!Q42*1.06,IF(E28="Verona Osc",'BT11'!Q42*1.08,IF(O28="KIOTO ",'BT11'!Q42*1.1,IF(OR(O28="ANDRES ",O28="GAVIOTA ",O28="COMANECCI ",O28="IGOR "),'BT11'!Q42*1.03,IF(LEFT(C28,3)="650",'BT11'!Q42*1.04,IF(LEFT(C28,3)="651",'BT11'!Q42*1.04,IF('BT11'!K42="NUEVO",'BT11'!Q42*1.04,'BT11'!Q42))))))))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+'BT11'!V33</f>
        <v>0</v>
      </c>
      <c r="D29" s="483">
        <f>+'BT11'!X33</f>
        <v>0</v>
      </c>
      <c r="E29" s="484"/>
      <c r="F29" s="485">
        <f>IFERROR(VLOOKUP(Tabla18647[[#This Row],[COD INT TELA LEGO]],'$ LEGO'!A:E,5,0),0)</f>
        <v>0</v>
      </c>
      <c r="G29" s="486"/>
      <c r="H29" s="487"/>
      <c r="I29" s="488">
        <f>IFERROR(VLOOKUP((C29),'$ LEGO'!A:D,4,0),0)</f>
        <v>0</v>
      </c>
      <c r="J29" s="489">
        <f>IF(OR(O29="DANNA ",O29="CAMILA "),'BT11'!Q43*1.07,IF(E29="Verona Cla",'BT11'!Q43*1.06,IF(E29="Verona Osc",'BT11'!Q43*1.08,IF(O29="KIOTO ",'BT11'!Q43*1.1,IF(OR(O29="ANDRES ",O29="GAVIOTA ",O29="COMANECCI ",O29="IGOR "),'BT11'!Q43*1.03,IF(LEFT(C29,3)="650",'BT11'!Q43*1.04,IF(LEFT(C29,3)="651",'BT11'!Q43*1.04,IF('BT11'!K43="NUEVO",'BT11'!Q43*1.04,'BT11'!Q43))))))))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VLOOKUP(Tabla38546[[#This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VLOOKUP(Tabla38546[[#This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VLOOKUP(Tabla38546[[#This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VLOOKUP(Tabla38546[[#This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VLOOKUP(Tabla38546[[#This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VLOOKUP(Tabla38546[[#This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VLOOKUP(Tabla38546[[#This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VLOOKUP(Tabla38546[[#This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VLOOKUP(Tabla38546[[#This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VLOOKUP(Tabla38546[[#This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VLOOKUP(Tabla38546[[#This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VLOOKUP(Tabla38546[[#This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VLOOKUP(Tabla38546[[#This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VLOOKUP(Tabla38546[[#This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VLOOKUP(Tabla38546[[#This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VLOOKUP(Tabla38546[[#This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VLOOKUP(Tabla38546[[#This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VLOOKUP(Tabla38546[[#This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VLOOKUP(Tabla38546[[#This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VLOOKUP(Tabla38546[[#This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VLOOKUP(Tabla38546[[#This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VLOOKUP(Tabla38546[[#This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VLOOKUP(Tabla38546[[#This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VLOOKUP(Tabla38546[[#This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VLOOKUP(Tabla38546[[#This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VLOOKUP(Tabla38546[[#This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VLOOKUP(Tabla38546[[#This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VLOOKUP(Tabla38546[[#This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VLOOKUP(Tabla38546[[#This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VLOOKUP(Tabla38546[[#This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VLOOKUP(Tabla38546[[#This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VLOOKUP(Tabla38546[[#This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VLOOKUP(Tabla38546[[#This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VLOOKUP(Tabla38546[[#This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+'FT11'!X79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+'FT11'!X80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+'FT11'!X81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+'FT11'!X83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+'FT11'!X83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+'FT11'!X84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+'BT11'!AD1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03" priority="4"/>
  </conditionalFormatting>
  <conditionalFormatting sqref="C94">
    <cfRule type="duplicateValues" dxfId="702" priority="3"/>
  </conditionalFormatting>
  <conditionalFormatting sqref="D46:D79">
    <cfRule type="expression" dxfId="701" priority="2">
      <formula>ISNUMBER(SEARCH("R",$D$2,1))</formula>
    </cfRule>
  </conditionalFormatting>
  <conditionalFormatting sqref="D83:D122">
    <cfRule type="expression" dxfId="70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3C15B973-C215-4268-B6E6-237F9767966C}">
          <x14:formula1>
            <xm:f>'LD FC'!$CG$2:$CG$27</xm:f>
          </x14:formula1>
          <xm:sqref>E138:F138</xm:sqref>
        </x14:dataValidation>
        <x14:dataValidation type="list" allowBlank="1" showInputMessage="1" showErrorMessage="1" xr:uid="{69D19B81-D94F-4533-BDDE-FBA2DA37D180}">
          <x14:formula1>
            <xm:f>'LD FC'!$AS$2:$AS$11</xm:f>
          </x14:formula1>
          <xm:sqref>H10:H29</xm:sqref>
        </x14:dataValidation>
        <x14:dataValidation type="list" allowBlank="1" showInputMessage="1" showErrorMessage="1" xr:uid="{EAD371BF-2242-4A8C-B298-54B7B2E66644}">
          <x14:formula1>
            <xm:f>'$ LEGO'!$A$101:$A$189</xm:f>
          </x14:formula1>
          <xm:sqref>E10</xm:sqref>
        </x14:dataValidation>
        <x14:dataValidation type="list" allowBlank="1" showInputMessage="1" showErrorMessage="1" xr:uid="{1FB00CBC-61A2-42C0-9FFF-3D505112208D}">
          <x14:formula1>
            <xm:f>'LD FC'!$AA$2:$AA$8</xm:f>
          </x14:formula1>
          <xm:sqref>D8</xm:sqref>
        </x14:dataValidation>
        <x14:dataValidation type="list" allowBlank="1" showInputMessage="1" showErrorMessage="1" xr:uid="{8DFFB51C-2FA2-4E0E-93BB-0C02E65F5CF4}">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CCE7210-EDB6-4AD5-A5F4-B87B67A36415}">
          <x14:formula1>
            <xm:f>'LD FC'!$AC$2:$AC$5</xm:f>
          </x14:formula1>
          <xm:sqref>E127 F127 E128 F128</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68DE0-1CB5-4A66-9765-FE2F68C3AE38}">
  <sheetPr codeName="Hoja2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+'BT11'!AI1</f>
        <v>0</v>
      </c>
      <c r="AH2" s="1201"/>
      <c r="AI2" s="1006" t="s">
        <v>2466</v>
      </c>
      <c r="AJ2" s="1007"/>
      <c r="AK2" s="1191">
        <f>+'BT11'!AN1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+'BT11'!D4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'BT11'!W1</f>
        <v>0</v>
      </c>
      <c r="G4" s="1041"/>
      <c r="H4" s="1041"/>
      <c r="I4" s="1022" t="s">
        <v>1220</v>
      </c>
      <c r="J4" s="1022"/>
      <c r="K4" s="1022"/>
      <c r="L4" s="1023"/>
      <c r="M4" s="1041">
        <f>+'BT11'!X2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+'BT11'!S1</f>
        <v>0</v>
      </c>
      <c r="G5" s="1041"/>
      <c r="H5" s="1041"/>
      <c r="I5" s="1022" t="s">
        <v>2471</v>
      </c>
      <c r="J5" s="1022"/>
      <c r="K5" s="1022"/>
      <c r="L5" s="1023"/>
      <c r="M5" s="976"/>
      <c r="N5" s="968"/>
      <c r="O5" s="1010" t="s">
        <v>1254</v>
      </c>
      <c r="P5" s="1011"/>
      <c r="Q5" s="1011"/>
      <c r="R5" s="119">
        <f>+'BT11'!Y3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+'BT11'!AC5</f>
        <v>0</v>
      </c>
      <c r="G7" s="1202"/>
      <c r="H7" s="1202"/>
      <c r="I7" s="1008" t="s">
        <v>2474</v>
      </c>
      <c r="J7" s="1009"/>
      <c r="K7" s="1009"/>
      <c r="L7" s="1009"/>
      <c r="M7" s="976">
        <f>+'BT11'!AD2</f>
        <v>0</v>
      </c>
      <c r="N7" s="968"/>
      <c r="O7" s="1010" t="s">
        <v>2422</v>
      </c>
      <c r="P7" s="1011"/>
      <c r="Q7" s="1011"/>
      <c r="R7" s="112">
        <f>+'BT11'!AD3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+'BT11'!AH5</f>
        <v>0</v>
      </c>
      <c r="G8" s="1202"/>
      <c r="H8" s="1202"/>
      <c r="I8" s="1008" t="s">
        <v>2476</v>
      </c>
      <c r="J8" s="1009"/>
      <c r="K8" s="1009"/>
      <c r="L8" s="1009"/>
      <c r="M8" s="976">
        <f>+'BT11'!AI2</f>
        <v>0</v>
      </c>
      <c r="N8" s="968"/>
      <c r="O8" s="1010" t="s">
        <v>2422</v>
      </c>
      <c r="P8" s="1011"/>
      <c r="Q8" s="1011"/>
      <c r="R8" s="112">
        <f>+'BT11'!AI3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+'BT11'!AM5</f>
        <v>0</v>
      </c>
      <c r="G9" s="1204"/>
      <c r="H9" s="1204"/>
      <c r="I9" s="1008" t="s">
        <v>2478</v>
      </c>
      <c r="J9" s="1009"/>
      <c r="K9" s="1009"/>
      <c r="L9" s="1009"/>
      <c r="M9" s="976">
        <f>+'BT11'!AN2</f>
        <v>0</v>
      </c>
      <c r="N9" s="968"/>
      <c r="O9" s="1010" t="s">
        <v>2422</v>
      </c>
      <c r="P9" s="1011"/>
      <c r="Q9" s="1011"/>
      <c r="R9" s="112">
        <f>+'BT11'!AN3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+'BT11'!B24</f>
        <v>0</v>
      </c>
      <c r="E13" s="1160"/>
      <c r="F13" s="1161"/>
      <c r="G13" s="1170">
        <f>+'BT11'!D24</f>
        <v>0</v>
      </c>
      <c r="H13" s="1160"/>
      <c r="I13" s="1160"/>
      <c r="J13" s="1160"/>
      <c r="K13" s="1160"/>
      <c r="L13" s="1160"/>
      <c r="M13" s="1160"/>
      <c r="N13" s="1160"/>
      <c r="O13" s="1160"/>
      <c r="P13" s="1160"/>
      <c r="Q13" s="1161"/>
      <c r="R13" s="1177" t="s">
        <v>3610</v>
      </c>
      <c r="S13" s="975"/>
      <c r="T13" s="975"/>
      <c r="U13" s="1176" t="s">
        <v>3611</v>
      </c>
      <c r="V13" s="1163"/>
      <c r="W13" s="1164">
        <f>IFERROR(VLOOKUP(AP13&amp;AQ13,'$ LEGO'!A:E,5,0),0)</f>
        <v>0</v>
      </c>
      <c r="X13" s="1165"/>
      <c r="Y13" s="1166"/>
      <c r="Z13" s="1167"/>
      <c r="AA13" s="1168"/>
      <c r="AB13" s="1169"/>
      <c r="AC13" s="967" t="str">
        <f>IFERROR(VLOOKUP((D13),'$ LEGO'!A:D,4,0),"")</f>
        <v/>
      </c>
      <c r="AD13" s="968"/>
      <c r="AE13" s="1171">
        <f>IFERROR(+'BT11'!Q24*VLOOKUP(AP13,'$ LEGO'!$F$199:$G$1227,2,0),'BT11'!Q24)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+'BT11'!AS24</f>
        <v>0</v>
      </c>
      <c r="AX13" s="176">
        <f>+'BT11'!S24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+'BT11'!B25</f>
        <v>0</v>
      </c>
      <c r="E14" s="1160"/>
      <c r="F14" s="1161"/>
      <c r="G14" s="1170">
        <f>+'BT11'!D25</f>
        <v>0</v>
      </c>
      <c r="H14" s="1160"/>
      <c r="I14" s="1160"/>
      <c r="J14" s="1160"/>
      <c r="K14" s="1160"/>
      <c r="L14" s="1160"/>
      <c r="M14" s="1160"/>
      <c r="N14" s="1160"/>
      <c r="O14" s="1160"/>
      <c r="P14" s="1160"/>
      <c r="Q14" s="1161"/>
      <c r="R14" s="1177" t="s">
        <v>3612</v>
      </c>
      <c r="S14" s="975"/>
      <c r="T14" s="975"/>
      <c r="U14" s="1176" t="s">
        <v>3613</v>
      </c>
      <c r="V14" s="1163"/>
      <c r="W14" s="1164">
        <f>IFERROR(VLOOKUP(AP14&amp;AQ14,'$ LEGO'!A:E,5,0),0)</f>
        <v>0</v>
      </c>
      <c r="X14" s="1165"/>
      <c r="Y14" s="1166"/>
      <c r="Z14" s="1167"/>
      <c r="AA14" s="1168"/>
      <c r="AB14" s="1169"/>
      <c r="AC14" s="967" t="str">
        <f>IFERROR(VLOOKUP((D14),'$ LEGO'!A:D,4,0),"")</f>
        <v/>
      </c>
      <c r="AD14" s="968"/>
      <c r="AE14" s="1171">
        <f>IFERROR(+'BT11'!Q25*VLOOKUP(AP14,'$ LEGO'!$F$199:$G$1227,2,0),'BT11'!Q25)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+'BT11'!AS25</f>
        <v>0</v>
      </c>
      <c r="AX14" s="176">
        <f>+'BT11'!S25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+'BT11'!B26</f>
        <v>0</v>
      </c>
      <c r="E15" s="1160"/>
      <c r="F15" s="1161"/>
      <c r="G15" s="1170">
        <f>+'BT11'!D26</f>
        <v>0</v>
      </c>
      <c r="H15" s="1160"/>
      <c r="I15" s="1160"/>
      <c r="J15" s="1160"/>
      <c r="K15" s="1160"/>
      <c r="L15" s="1160"/>
      <c r="M15" s="1160"/>
      <c r="N15" s="1160"/>
      <c r="O15" s="1160"/>
      <c r="P15" s="1160"/>
      <c r="Q15" s="1161"/>
      <c r="R15" s="1177" t="s">
        <v>3614</v>
      </c>
      <c r="S15" s="975"/>
      <c r="T15" s="975"/>
      <c r="U15" s="1176" t="s">
        <v>3615</v>
      </c>
      <c r="V15" s="1163"/>
      <c r="W15" s="1164">
        <f>IFERROR(VLOOKUP(AP15&amp;AQ15,'$ LEGO'!A:E,5,0),0)</f>
        <v>0</v>
      </c>
      <c r="X15" s="1165"/>
      <c r="Y15" s="1166"/>
      <c r="Z15" s="1167"/>
      <c r="AA15" s="1168"/>
      <c r="AB15" s="1169"/>
      <c r="AC15" s="967" t="str">
        <f>IFERROR(VLOOKUP((D15),'$ LEGO'!A:D,4,0),"")</f>
        <v/>
      </c>
      <c r="AD15" s="968"/>
      <c r="AE15" s="1171">
        <f>IFERROR(+'BT11'!Q26*VLOOKUP(AP15,'$ LEGO'!$F$199:$G$1227,2,0),'BT11'!Q26)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+'BT11'!AS26</f>
        <v>0</v>
      </c>
      <c r="AX15" s="176">
        <f>+'BT11'!S26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+'BT11'!B27</f>
        <v>0</v>
      </c>
      <c r="E16" s="1160"/>
      <c r="F16" s="1161"/>
      <c r="G16" s="1170">
        <f>+'BT11'!D27</f>
        <v>0</v>
      </c>
      <c r="H16" s="1160"/>
      <c r="I16" s="1160"/>
      <c r="J16" s="1160"/>
      <c r="K16" s="1160"/>
      <c r="L16" s="1160"/>
      <c r="M16" s="1160"/>
      <c r="N16" s="1160"/>
      <c r="O16" s="1160"/>
      <c r="P16" s="1160"/>
      <c r="Q16" s="1161"/>
      <c r="R16" s="1177" t="s">
        <v>3616</v>
      </c>
      <c r="S16" s="975"/>
      <c r="T16" s="975"/>
      <c r="U16" s="1176" t="s">
        <v>3617</v>
      </c>
      <c r="V16" s="1163"/>
      <c r="W16" s="1164">
        <f>IFERROR(VLOOKUP(AP16&amp;AQ16,'$ LEGO'!A:E,5,0),0)</f>
        <v>0</v>
      </c>
      <c r="X16" s="1165"/>
      <c r="Y16" s="1166"/>
      <c r="Z16" s="1167"/>
      <c r="AA16" s="1168"/>
      <c r="AB16" s="1169"/>
      <c r="AC16" s="967" t="str">
        <f>IFERROR(VLOOKUP((D16),'$ LEGO'!A:D,4,0),"")</f>
        <v/>
      </c>
      <c r="AD16" s="968"/>
      <c r="AE16" s="1171">
        <f>IFERROR(+'BT11'!Q27*VLOOKUP(AP16,'$ LEGO'!$F$199:$G$1227,2,0),'BT11'!Q27)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+'BT11'!AS27</f>
        <v>0</v>
      </c>
      <c r="AX16" s="176">
        <f>+'BT11'!S27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+'BT11'!B28</f>
        <v>0</v>
      </c>
      <c r="E17" s="1160"/>
      <c r="F17" s="1161"/>
      <c r="G17" s="1170">
        <f>+'BT11'!D28</f>
        <v>0</v>
      </c>
      <c r="H17" s="1160"/>
      <c r="I17" s="1160"/>
      <c r="J17" s="1160"/>
      <c r="K17" s="1160"/>
      <c r="L17" s="1160"/>
      <c r="M17" s="1160"/>
      <c r="N17" s="1160"/>
      <c r="O17" s="1160"/>
      <c r="P17" s="1160"/>
      <c r="Q17" s="1161"/>
      <c r="R17" s="1177" t="s">
        <v>3618</v>
      </c>
      <c r="S17" s="975"/>
      <c r="T17" s="975"/>
      <c r="U17" s="1176" t="s">
        <v>3619</v>
      </c>
      <c r="V17" s="1163"/>
      <c r="W17" s="1164">
        <f>IFERROR(VLOOKUP(AP17&amp;AQ17,'$ LEGO'!A:E,5,0),0)</f>
        <v>0</v>
      </c>
      <c r="X17" s="1165"/>
      <c r="Y17" s="1166"/>
      <c r="Z17" s="1167"/>
      <c r="AA17" s="1168"/>
      <c r="AB17" s="1169"/>
      <c r="AC17" s="967" t="str">
        <f>IFERROR(VLOOKUP((D17),'$ LEGO'!A:D,4,0),"")</f>
        <v/>
      </c>
      <c r="AD17" s="968"/>
      <c r="AE17" s="1171">
        <f>IFERROR(+'BT11'!Q28*VLOOKUP(AP17,'$ LEGO'!$F$199:$G$1227,2,0),'BT11'!Q28)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+'BT11'!AS28</f>
        <v>0</v>
      </c>
      <c r="AX17" s="176">
        <f>+'BT11'!S28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+'BT11'!B29</f>
        <v>0</v>
      </c>
      <c r="E18" s="1160"/>
      <c r="F18" s="1161"/>
      <c r="G18" s="1170">
        <f>+'BT11'!D29</f>
        <v>0</v>
      </c>
      <c r="H18" s="1160"/>
      <c r="I18" s="1160"/>
      <c r="J18" s="1160"/>
      <c r="K18" s="1160"/>
      <c r="L18" s="1160"/>
      <c r="M18" s="1160"/>
      <c r="N18" s="1160"/>
      <c r="O18" s="1160"/>
      <c r="P18" s="1160"/>
      <c r="Q18" s="1161"/>
      <c r="R18" s="1177" t="s">
        <v>3620</v>
      </c>
      <c r="S18" s="975"/>
      <c r="T18" s="975"/>
      <c r="U18" s="1176" t="s">
        <v>3621</v>
      </c>
      <c r="V18" s="1163"/>
      <c r="W18" s="1164">
        <f>IFERROR(VLOOKUP(AP18&amp;AQ18,'$ LEGO'!A:E,5,0),0)</f>
        <v>0</v>
      </c>
      <c r="X18" s="1165"/>
      <c r="Y18" s="1166"/>
      <c r="Z18" s="1167"/>
      <c r="AA18" s="1168"/>
      <c r="AB18" s="1169"/>
      <c r="AC18" s="967" t="str">
        <f>IFERROR(VLOOKUP((D18),'$ LEGO'!A:D,4,0),"")</f>
        <v/>
      </c>
      <c r="AD18" s="968"/>
      <c r="AE18" s="1171">
        <f>IFERROR(+'BT11'!Q29*VLOOKUP(AP18,'$ LEGO'!$F$199:$G$1227,2,0),'BT11'!Q29)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+'BT11'!AS29</f>
        <v>0</v>
      </c>
      <c r="AX18" s="176">
        <f>+'BT11'!S29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+'BT11'!B30</f>
        <v>0</v>
      </c>
      <c r="E19" s="1160"/>
      <c r="F19" s="1161"/>
      <c r="G19" s="1170">
        <f>+'BT11'!D30</f>
        <v>0</v>
      </c>
      <c r="H19" s="1160"/>
      <c r="I19" s="1160"/>
      <c r="J19" s="1160"/>
      <c r="K19" s="1160"/>
      <c r="L19" s="1160"/>
      <c r="M19" s="1160"/>
      <c r="N19" s="1160"/>
      <c r="O19" s="1160"/>
      <c r="P19" s="1160"/>
      <c r="Q19" s="1161"/>
      <c r="R19" s="1177" t="s">
        <v>3622</v>
      </c>
      <c r="S19" s="975"/>
      <c r="T19" s="975"/>
      <c r="U19" s="1176" t="s">
        <v>3623</v>
      </c>
      <c r="V19" s="1163"/>
      <c r="W19" s="1164">
        <f>IFERROR(VLOOKUP(AP19&amp;AQ19,'$ LEGO'!A:E,5,0),0)</f>
        <v>0</v>
      </c>
      <c r="X19" s="1165"/>
      <c r="Y19" s="1166"/>
      <c r="Z19" s="1167"/>
      <c r="AA19" s="1168"/>
      <c r="AB19" s="1169"/>
      <c r="AC19" s="967" t="str">
        <f>IFERROR(VLOOKUP((D19),'$ LEGO'!A:D,4,0),"")</f>
        <v/>
      </c>
      <c r="AD19" s="968"/>
      <c r="AE19" s="1171">
        <f>IFERROR(+'BT11'!Q30*VLOOKUP(AP19,'$ LEGO'!$F$199:$G$1227,2,0),'BT11'!Q30)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+'BT11'!AS30</f>
        <v>0</v>
      </c>
      <c r="AX19" s="176">
        <f>+'BT11'!S30</f>
        <v>0</v>
      </c>
      <c r="AY19" s="1" t="s">
        <v>1217</v>
      </c>
      <c r="AZ19" s="46" t="s">
        <v>2501</v>
      </c>
      <c r="BA19" s="46">
        <f t="shared" si="2"/>
        <v>0</v>
      </c>
      <c r="BB19" s="47"/>
      <c r="BC19" s="120">
        <f t="shared" si="3"/>
        <v>0</v>
      </c>
    </row>
    <row r="20" spans="2:78" ht="15.75" thickBot="1">
      <c r="B20" s="66">
        <f t="shared" si="4"/>
        <v>0</v>
      </c>
      <c r="C20" s="214">
        <v>8</v>
      </c>
      <c r="D20" s="1159">
        <f>+'BT11'!B31</f>
        <v>0</v>
      </c>
      <c r="E20" s="1160"/>
      <c r="F20" s="1161"/>
      <c r="G20" s="1170">
        <f>+'BT11'!D31</f>
        <v>0</v>
      </c>
      <c r="H20" s="1160"/>
      <c r="I20" s="1160"/>
      <c r="J20" s="1160"/>
      <c r="K20" s="1160"/>
      <c r="L20" s="1160"/>
      <c r="M20" s="1160"/>
      <c r="N20" s="1160"/>
      <c r="O20" s="1160"/>
      <c r="P20" s="1160"/>
      <c r="Q20" s="1161"/>
      <c r="R20" s="1177" t="s">
        <v>3624</v>
      </c>
      <c r="S20" s="975"/>
      <c r="T20" s="975"/>
      <c r="U20" s="1176" t="s">
        <v>3625</v>
      </c>
      <c r="V20" s="1163"/>
      <c r="W20" s="1164">
        <f>IFERROR(VLOOKUP(AP20&amp;AQ20,'$ LEGO'!A:E,5,0),0)</f>
        <v>0</v>
      </c>
      <c r="X20" s="1165"/>
      <c r="Y20" s="1166"/>
      <c r="Z20" s="1167"/>
      <c r="AA20" s="1168"/>
      <c r="AB20" s="1169"/>
      <c r="AC20" s="967" t="str">
        <f>IFERROR(VLOOKUP((D20),'$ LEGO'!A:D,4,0),"")</f>
        <v/>
      </c>
      <c r="AD20" s="968"/>
      <c r="AE20" s="1171">
        <f>IFERROR(+'BT11'!Q31*VLOOKUP(AP20,'$ LEGO'!$F$199:$G$1227,2,0),'BT11'!Q31)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+'BT11'!AS31</f>
        <v>0</v>
      </c>
      <c r="AX20" s="176">
        <f>+'BT11'!S31</f>
        <v>0</v>
      </c>
      <c r="AY20" s="1" t="s">
        <v>1217</v>
      </c>
      <c r="AZ20" s="46" t="s">
        <v>2501</v>
      </c>
      <c r="BA20" s="46">
        <f t="shared" si="2"/>
        <v>0</v>
      </c>
      <c r="BB20" s="47"/>
      <c r="BC20" s="120">
        <f t="shared" si="3"/>
        <v>0</v>
      </c>
    </row>
    <row r="21" spans="2:78" ht="15.75" thickBot="1">
      <c r="B21" s="66">
        <f t="shared" si="4"/>
        <v>0</v>
      </c>
      <c r="C21" s="214">
        <v>9</v>
      </c>
      <c r="D21" s="1159">
        <f>+'BT11'!B32</f>
        <v>0</v>
      </c>
      <c r="E21" s="1160"/>
      <c r="F21" s="1161"/>
      <c r="G21" s="1170">
        <f>+'BT11'!D32</f>
        <v>0</v>
      </c>
      <c r="H21" s="1160"/>
      <c r="I21" s="1160"/>
      <c r="J21" s="1160"/>
      <c r="K21" s="1160"/>
      <c r="L21" s="1160"/>
      <c r="M21" s="1160"/>
      <c r="N21" s="1160"/>
      <c r="O21" s="1160"/>
      <c r="P21" s="1160"/>
      <c r="Q21" s="1161"/>
      <c r="R21" s="1177" t="s">
        <v>3626</v>
      </c>
      <c r="S21" s="975"/>
      <c r="T21" s="975"/>
      <c r="U21" s="1176" t="s">
        <v>3627</v>
      </c>
      <c r="V21" s="1163"/>
      <c r="W21" s="1164">
        <f>IFERROR(VLOOKUP(AP21&amp;AQ21,'$ LEGO'!A:E,5,0),0)</f>
        <v>0</v>
      </c>
      <c r="X21" s="1165"/>
      <c r="Y21" s="1166"/>
      <c r="Z21" s="1167"/>
      <c r="AA21" s="1168"/>
      <c r="AB21" s="1169"/>
      <c r="AC21" s="967" t="str">
        <f>IFERROR(VLOOKUP((D21),'$ LEGO'!A:D,4,0),"")</f>
        <v/>
      </c>
      <c r="AD21" s="968"/>
      <c r="AE21" s="1171">
        <f>IFERROR(+'BT11'!AK24*VLOOKUP(AP21,'$ LEGO'!$F$199:$G$1227,2,0),'BT11'!AK24)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+'BT11'!AS32</f>
        <v>0</v>
      </c>
      <c r="AX21" s="176">
        <f>+'BT11'!AM24</f>
        <v>0</v>
      </c>
      <c r="AY21" s="1" t="s">
        <v>1217</v>
      </c>
      <c r="AZ21" s="46" t="s">
        <v>2501</v>
      </c>
      <c r="BA21" s="46">
        <f t="shared" si="2"/>
        <v>0</v>
      </c>
      <c r="BB21" s="47"/>
      <c r="BC21" s="120">
        <f t="shared" si="3"/>
        <v>0</v>
      </c>
    </row>
    <row r="22" spans="2:78" ht="15.75" thickBot="1">
      <c r="B22" s="66">
        <f t="shared" si="4"/>
        <v>0</v>
      </c>
      <c r="C22" s="214">
        <v>10</v>
      </c>
      <c r="D22" s="1159">
        <f>+'BT11'!B33</f>
        <v>0</v>
      </c>
      <c r="E22" s="1160"/>
      <c r="F22" s="1161"/>
      <c r="G22" s="1170">
        <f>+'BT11'!D33</f>
        <v>0</v>
      </c>
      <c r="H22" s="1160"/>
      <c r="I22" s="1160"/>
      <c r="J22" s="1160"/>
      <c r="K22" s="1160"/>
      <c r="L22" s="1160"/>
      <c r="M22" s="1160"/>
      <c r="N22" s="1160"/>
      <c r="O22" s="1160"/>
      <c r="P22" s="1160"/>
      <c r="Q22" s="1161"/>
      <c r="R22" s="1177" t="s">
        <v>3628</v>
      </c>
      <c r="S22" s="975"/>
      <c r="T22" s="975"/>
      <c r="U22" s="1176" t="s">
        <v>3629</v>
      </c>
      <c r="V22" s="1163"/>
      <c r="W22" s="1164">
        <f>IFERROR(VLOOKUP(AP22&amp;AQ22,'$ LEGO'!A:E,5,0),0)</f>
        <v>0</v>
      </c>
      <c r="X22" s="1165"/>
      <c r="Y22" s="1166"/>
      <c r="Z22" s="1167"/>
      <c r="AA22" s="1168"/>
      <c r="AB22" s="1169"/>
      <c r="AC22" s="967" t="str">
        <f>IFERROR(VLOOKUP((D22),'$ LEGO'!A:D,4,0),"")</f>
        <v/>
      </c>
      <c r="AD22" s="968"/>
      <c r="AE22" s="1171">
        <f>IFERROR(+'BT11'!AK25*VLOOKUP(AP22,'$ LEGO'!$F$199:$G$1227,2,0),'BT11'!AK25)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+'BT11'!AS33</f>
        <v>0</v>
      </c>
      <c r="AX22" s="176">
        <f>+'BT11'!AM25</f>
        <v>0</v>
      </c>
      <c r="AY22" s="1" t="s">
        <v>1217</v>
      </c>
      <c r="AZ22" s="46" t="s">
        <v>2501</v>
      </c>
      <c r="BA22" s="46">
        <f t="shared" si="2"/>
        <v>0</v>
      </c>
      <c r="BB22" s="47"/>
      <c r="BC22" s="120">
        <f t="shared" si="3"/>
        <v>0</v>
      </c>
    </row>
    <row r="23" spans="2:78" ht="15.75" thickBot="1">
      <c r="B23" s="66">
        <f t="shared" si="4"/>
        <v>0</v>
      </c>
      <c r="C23" s="214">
        <v>11</v>
      </c>
      <c r="D23" s="1159">
        <f>+'BT11'!V24</f>
        <v>0</v>
      </c>
      <c r="E23" s="1160"/>
      <c r="F23" s="1161"/>
      <c r="G23" s="1170">
        <f>+'BT11'!X24</f>
        <v>0</v>
      </c>
      <c r="H23" s="1160"/>
      <c r="I23" s="1160"/>
      <c r="J23" s="1160"/>
      <c r="K23" s="1160"/>
      <c r="L23" s="1160"/>
      <c r="M23" s="1160"/>
      <c r="N23" s="1160"/>
      <c r="O23" s="1160"/>
      <c r="P23" s="1160"/>
      <c r="Q23" s="1161"/>
      <c r="R23" s="968">
        <f>+'BT11'!AE24</f>
        <v>0</v>
      </c>
      <c r="S23" s="975"/>
      <c r="T23" s="975"/>
      <c r="U23" s="1162">
        <f>+'BT11'!AG24</f>
        <v>0</v>
      </c>
      <c r="V23" s="1163"/>
      <c r="W23" s="1164">
        <f>IFERROR(VLOOKUP(AP23&amp;AQ23,'$ LEGO'!A:E,5,0),0)</f>
        <v>0</v>
      </c>
      <c r="X23" s="1165"/>
      <c r="Y23" s="1166"/>
      <c r="Z23" s="1167"/>
      <c r="AA23" s="1168"/>
      <c r="AB23" s="1169"/>
      <c r="AC23" s="967" t="str">
        <f>IFERROR(VLOOKUP((D23),'$ LEGO'!A:D,4,0),"")</f>
        <v/>
      </c>
      <c r="AD23" s="968"/>
      <c r="AE23" s="1171">
        <f>IFERROR(+'BT11'!AK26*VLOOKUP(AP23,'$ LEGO'!$F$199:$G$1227,2,0),'BT11'!AK26)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+'BT11'!AS34</f>
        <v>0</v>
      </c>
      <c r="AX23" s="176">
        <f>+'BT11'!AM26</f>
        <v>0</v>
      </c>
      <c r="AY23" s="1" t="s">
        <v>1217</v>
      </c>
      <c r="AZ23" s="46" t="s">
        <v>2501</v>
      </c>
      <c r="BA23" s="46">
        <f t="shared" si="2"/>
        <v>0</v>
      </c>
      <c r="BB23" s="47"/>
      <c r="BC23" s="120">
        <f t="shared" si="3"/>
        <v>0</v>
      </c>
    </row>
    <row r="24" spans="2:78" ht="15.75" thickBot="1">
      <c r="B24" s="66">
        <f t="shared" si="4"/>
        <v>0</v>
      </c>
      <c r="C24" s="214">
        <v>12</v>
      </c>
      <c r="D24" s="1159">
        <f>+'BT11'!V25</f>
        <v>0</v>
      </c>
      <c r="E24" s="1160"/>
      <c r="F24" s="1161"/>
      <c r="G24" s="1170">
        <f>+'BT11'!X25</f>
        <v>0</v>
      </c>
      <c r="H24" s="1160"/>
      <c r="I24" s="1160"/>
      <c r="J24" s="1160"/>
      <c r="K24" s="1160"/>
      <c r="L24" s="1160"/>
      <c r="M24" s="1160"/>
      <c r="N24" s="1160"/>
      <c r="O24" s="1160"/>
      <c r="P24" s="1160"/>
      <c r="Q24" s="1161"/>
      <c r="R24" s="968">
        <f>+'BT11'!AE25</f>
        <v>0</v>
      </c>
      <c r="S24" s="975"/>
      <c r="T24" s="975"/>
      <c r="U24" s="1162">
        <f>+'BT11'!AG25</f>
        <v>0</v>
      </c>
      <c r="V24" s="1163"/>
      <c r="W24" s="1164">
        <f>IFERROR(VLOOKUP(AP24&amp;AQ24,'$ LEGO'!A:E,5,0),0)</f>
        <v>0</v>
      </c>
      <c r="X24" s="1165"/>
      <c r="Y24" s="1166"/>
      <c r="Z24" s="1167"/>
      <c r="AA24" s="1168"/>
      <c r="AB24" s="1169"/>
      <c r="AC24" s="967" t="str">
        <f>IFERROR(VLOOKUP((D24),'$ LEGO'!A:D,4,0),"")</f>
        <v/>
      </c>
      <c r="AD24" s="968"/>
      <c r="AE24" s="1171">
        <f>IFERROR(+'BT11'!AK27*VLOOKUP(AP24,'$ LEGO'!$F$199:$G$1227,2,0),'BT11'!AK27)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+'BT11'!AS35</f>
        <v>0</v>
      </c>
      <c r="AX24" s="176">
        <f>+'BT11'!AM27</f>
        <v>0</v>
      </c>
      <c r="AY24" s="1" t="s">
        <v>1217</v>
      </c>
      <c r="AZ24" s="46" t="s">
        <v>2501</v>
      </c>
      <c r="BA24" s="46">
        <f t="shared" si="2"/>
        <v>0</v>
      </c>
      <c r="BB24" s="47"/>
      <c r="BC24" s="120">
        <f t="shared" si="3"/>
        <v>0</v>
      </c>
    </row>
    <row r="25" spans="2:78" ht="15.75" thickBot="1">
      <c r="B25" s="66">
        <f t="shared" si="4"/>
        <v>0</v>
      </c>
      <c r="C25" s="214">
        <v>13</v>
      </c>
      <c r="D25" s="1159">
        <f>+'BT11'!V26</f>
        <v>0</v>
      </c>
      <c r="E25" s="1160"/>
      <c r="F25" s="1161"/>
      <c r="G25" s="1170">
        <f>+'BT11'!X26</f>
        <v>0</v>
      </c>
      <c r="H25" s="1160"/>
      <c r="I25" s="1160"/>
      <c r="J25" s="1160"/>
      <c r="K25" s="1160"/>
      <c r="L25" s="1160"/>
      <c r="M25" s="1160"/>
      <c r="N25" s="1160"/>
      <c r="O25" s="1160"/>
      <c r="P25" s="1160"/>
      <c r="Q25" s="1161"/>
      <c r="R25" s="968">
        <f>+'BT11'!AE26</f>
        <v>0</v>
      </c>
      <c r="S25" s="975"/>
      <c r="T25" s="975"/>
      <c r="U25" s="1162">
        <f>+'BT11'!AG26</f>
        <v>0</v>
      </c>
      <c r="V25" s="1163"/>
      <c r="W25" s="1164">
        <f>IFERROR(VLOOKUP(AP25&amp;AQ25,'$ LEGO'!A:E,5,0),0)</f>
        <v>0</v>
      </c>
      <c r="X25" s="1165"/>
      <c r="Y25" s="1166"/>
      <c r="Z25" s="1167"/>
      <c r="AA25" s="1168"/>
      <c r="AB25" s="1169"/>
      <c r="AC25" s="967" t="str">
        <f>IFERROR(VLOOKUP((D25),'$ LEGO'!A:D,4,0),"")</f>
        <v/>
      </c>
      <c r="AD25" s="968"/>
      <c r="AE25" s="1171">
        <f>IFERROR(+'BT11'!AK28*VLOOKUP(AP25,'$ LEGO'!$F$199:$G$1227,2,0),'BT11'!AK28)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+'BT11'!AS36</f>
        <v>0</v>
      </c>
      <c r="AX25" s="176">
        <f>+'BT11'!AM28</f>
        <v>0</v>
      </c>
      <c r="AY25" s="1" t="s">
        <v>1217</v>
      </c>
      <c r="AZ25" s="46" t="s">
        <v>2501</v>
      </c>
      <c r="BA25" s="46">
        <f t="shared" si="2"/>
        <v>0</v>
      </c>
      <c r="BB25" s="47"/>
      <c r="BC25" s="120">
        <f t="shared" si="3"/>
        <v>1000</v>
      </c>
    </row>
    <row r="26" spans="2:78" ht="15.75" thickBot="1">
      <c r="B26" s="66">
        <f t="shared" si="4"/>
        <v>0</v>
      </c>
      <c r="C26" s="214">
        <v>14</v>
      </c>
      <c r="D26" s="1159">
        <f>+'BT11'!V27</f>
        <v>0</v>
      </c>
      <c r="E26" s="1160"/>
      <c r="F26" s="1161"/>
      <c r="G26" s="1170">
        <f>+'BT11'!X27</f>
        <v>0</v>
      </c>
      <c r="H26" s="1160"/>
      <c r="I26" s="1160"/>
      <c r="J26" s="1160"/>
      <c r="K26" s="1160"/>
      <c r="L26" s="1160"/>
      <c r="M26" s="1160"/>
      <c r="N26" s="1160"/>
      <c r="O26" s="1160"/>
      <c r="P26" s="1160"/>
      <c r="Q26" s="1161"/>
      <c r="R26" s="968">
        <f>+'BT11'!AE27</f>
        <v>0</v>
      </c>
      <c r="S26" s="975"/>
      <c r="T26" s="975"/>
      <c r="U26" s="1162">
        <f>+'BT11'!AG27</f>
        <v>0</v>
      </c>
      <c r="V26" s="1163"/>
      <c r="W26" s="1164">
        <f>IFERROR(VLOOKUP(AP26&amp;AQ26,'$ LEGO'!A:E,5,0),0)</f>
        <v>0</v>
      </c>
      <c r="X26" s="1165"/>
      <c r="Y26" s="1166"/>
      <c r="Z26" s="1167"/>
      <c r="AA26" s="1168"/>
      <c r="AB26" s="1169"/>
      <c r="AC26" s="967" t="str">
        <f>IFERROR(VLOOKUP((D26),'$ LEGO'!A:D,4,0),"")</f>
        <v/>
      </c>
      <c r="AD26" s="968"/>
      <c r="AE26" s="1171">
        <f>IFERROR(+'BT11'!AK29*VLOOKUP(AP26,'$ LEGO'!$F$199:$G$1227,2,0),'BT11'!AK29)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+'BT11'!AS37</f>
        <v>0</v>
      </c>
      <c r="AX26" s="176">
        <f>+'BT11'!AM29</f>
        <v>0</v>
      </c>
      <c r="AY26" s="1" t="s">
        <v>1217</v>
      </c>
      <c r="AZ26" s="46" t="s">
        <v>2501</v>
      </c>
      <c r="BA26" s="46">
        <f t="shared" si="2"/>
        <v>0</v>
      </c>
      <c r="BB26" s="47"/>
      <c r="BC26" s="120">
        <f t="shared" si="3"/>
        <v>0</v>
      </c>
    </row>
    <row r="27" spans="2:78" ht="15.75" thickBot="1">
      <c r="B27" s="66">
        <f t="shared" si="4"/>
        <v>0</v>
      </c>
      <c r="C27" s="214">
        <v>15</v>
      </c>
      <c r="D27" s="1159">
        <f>+'BT11'!V28</f>
        <v>0</v>
      </c>
      <c r="E27" s="1160"/>
      <c r="F27" s="1161"/>
      <c r="G27" s="1170">
        <f>+'BT11'!X28</f>
        <v>0</v>
      </c>
      <c r="H27" s="1160"/>
      <c r="I27" s="1160"/>
      <c r="J27" s="1160"/>
      <c r="K27" s="1160"/>
      <c r="L27" s="1160"/>
      <c r="M27" s="1160"/>
      <c r="N27" s="1160"/>
      <c r="O27" s="1160"/>
      <c r="P27" s="1160"/>
      <c r="Q27" s="1161"/>
      <c r="R27" s="968">
        <f>+'BT11'!AE28</f>
        <v>0</v>
      </c>
      <c r="S27" s="975"/>
      <c r="T27" s="975"/>
      <c r="U27" s="1162">
        <f>+'BT11'!AG28</f>
        <v>0</v>
      </c>
      <c r="V27" s="1163"/>
      <c r="W27" s="1164">
        <f>IFERROR(VLOOKUP(AP27&amp;AQ27,'$ LEGO'!A:E,5,0),0)</f>
        <v>0</v>
      </c>
      <c r="X27" s="1165"/>
      <c r="Y27" s="1166"/>
      <c r="Z27" s="1167"/>
      <c r="AA27" s="1168"/>
      <c r="AB27" s="1169"/>
      <c r="AC27" s="967" t="str">
        <f>IFERROR(VLOOKUP((D27),'$ LEGO'!A:D,4,0),"")</f>
        <v/>
      </c>
      <c r="AD27" s="968"/>
      <c r="AE27" s="1171">
        <f>IFERROR(+'BT11'!AK30*VLOOKUP(AP27,'$ LEGO'!$F$199:$G$1227,2,0),'BT11'!AK30)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+'BT11'!AS38</f>
        <v>0</v>
      </c>
      <c r="AX27" s="176">
        <f>+'BT11'!AM30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+'BT11'!V29</f>
        <v>0</v>
      </c>
      <c r="E28" s="1160"/>
      <c r="F28" s="1161"/>
      <c r="G28" s="1170">
        <f>+'BT11'!X29</f>
        <v>0</v>
      </c>
      <c r="H28" s="1160"/>
      <c r="I28" s="1160"/>
      <c r="J28" s="1160"/>
      <c r="K28" s="1160"/>
      <c r="L28" s="1160"/>
      <c r="M28" s="1160"/>
      <c r="N28" s="1160"/>
      <c r="O28" s="1160"/>
      <c r="P28" s="1160"/>
      <c r="Q28" s="1161"/>
      <c r="R28" s="968">
        <f>+'BT11'!AE29</f>
        <v>0</v>
      </c>
      <c r="S28" s="975"/>
      <c r="T28" s="975"/>
      <c r="U28" s="1162">
        <f>+'BT11'!AG29</f>
        <v>0</v>
      </c>
      <c r="V28" s="1163"/>
      <c r="W28" s="1164">
        <f>IFERROR(VLOOKUP(AP28&amp;AQ28,'$ LEGO'!A:E,5,0),0)</f>
        <v>0</v>
      </c>
      <c r="X28" s="1165"/>
      <c r="Y28" s="1166"/>
      <c r="Z28" s="1167"/>
      <c r="AA28" s="1168"/>
      <c r="AB28" s="1169"/>
      <c r="AC28" s="967" t="str">
        <f>IFERROR(VLOOKUP((D28),'$ LEGO'!A:D,4,0),"")</f>
        <v/>
      </c>
      <c r="AD28" s="968"/>
      <c r="AE28" s="1171">
        <f>IFERROR(+'BT11'!AK31*VLOOKUP(AP28,'$ LEGO'!$F$199:$G$1227,2,0),'BT11'!AK31)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+'BT11'!AS39</f>
        <v>0</v>
      </c>
      <c r="AX28" s="176">
        <f>+'BT11'!AM31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+'BT11'!V30</f>
        <v>0</v>
      </c>
      <c r="E29" s="1160"/>
      <c r="F29" s="1161"/>
      <c r="G29" s="1170">
        <f>+'BT11'!X30</f>
        <v>0</v>
      </c>
      <c r="H29" s="1160"/>
      <c r="I29" s="1160"/>
      <c r="J29" s="1160"/>
      <c r="K29" s="1160"/>
      <c r="L29" s="1160"/>
      <c r="M29" s="1160"/>
      <c r="N29" s="1160"/>
      <c r="O29" s="1160"/>
      <c r="P29" s="1160"/>
      <c r="Q29" s="1161"/>
      <c r="R29" s="968">
        <f>+'BT11'!AE30</f>
        <v>0</v>
      </c>
      <c r="S29" s="975"/>
      <c r="T29" s="975"/>
      <c r="U29" s="1162">
        <f>+'BT11'!AG30</f>
        <v>0</v>
      </c>
      <c r="V29" s="1163"/>
      <c r="W29" s="1164">
        <f>IFERROR(VLOOKUP(AP29&amp;AQ29,'$ LEGO'!A:E,5,0),0)</f>
        <v>0</v>
      </c>
      <c r="X29" s="1165"/>
      <c r="Y29" s="1166"/>
      <c r="Z29" s="1167"/>
      <c r="AA29" s="1168"/>
      <c r="AB29" s="1169"/>
      <c r="AC29" s="967" t="str">
        <f>IFERROR(VLOOKUP((D29),'$ LEGO'!A:D,4,0),"")</f>
        <v/>
      </c>
      <c r="AD29" s="968"/>
      <c r="AE29" s="1171">
        <f>IFERROR(+'BT11'!AK32*VLOOKUP(AP29,'$ LEGO'!$F$199:$G$1227,2,0),'BT11'!AK32)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+'BT11'!AS40</f>
        <v>0</v>
      </c>
      <c r="AX29" s="176">
        <f>+'BT11'!AM32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+'BT11'!V31</f>
        <v>0</v>
      </c>
      <c r="E30" s="1160"/>
      <c r="F30" s="1161"/>
      <c r="G30" s="1170">
        <f>+'BT11'!X31</f>
        <v>0</v>
      </c>
      <c r="H30" s="1160"/>
      <c r="I30" s="1160"/>
      <c r="J30" s="1160"/>
      <c r="K30" s="1160"/>
      <c r="L30" s="1160"/>
      <c r="M30" s="1160"/>
      <c r="N30" s="1160"/>
      <c r="O30" s="1160"/>
      <c r="P30" s="1160"/>
      <c r="Q30" s="1161"/>
      <c r="R30" s="968">
        <f>+'BT11'!AE31</f>
        <v>0</v>
      </c>
      <c r="S30" s="975"/>
      <c r="T30" s="975"/>
      <c r="U30" s="1162">
        <f>+'BT11'!AG31</f>
        <v>0</v>
      </c>
      <c r="V30" s="1163"/>
      <c r="W30" s="1164">
        <f>IFERROR(VLOOKUP(AP30&amp;AQ30,'$ LEGO'!A:E,5,0),0)</f>
        <v>0</v>
      </c>
      <c r="X30" s="1165"/>
      <c r="Y30" s="1166"/>
      <c r="Z30" s="1167"/>
      <c r="AA30" s="1168"/>
      <c r="AB30" s="1169"/>
      <c r="AC30" s="967" t="str">
        <f>IFERROR(VLOOKUP((D30),'$ LEGO'!A:D,4,0),"")</f>
        <v/>
      </c>
      <c r="AD30" s="968"/>
      <c r="AE30" s="1171">
        <f>IFERROR(+'BT11'!AK33*VLOOKUP(AP30,'$ LEGO'!$F$199:$G$1227,2,0),'BT11'!AK33)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+'BT11'!AS41</f>
        <v>0</v>
      </c>
      <c r="AX30" s="176">
        <f>+'BT11'!AM33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+'BT11'!V32</f>
        <v>0</v>
      </c>
      <c r="E31" s="1160"/>
      <c r="F31" s="1161"/>
      <c r="G31" s="1170">
        <f>+'BT11'!X32</f>
        <v>0</v>
      </c>
      <c r="H31" s="1160"/>
      <c r="I31" s="1160"/>
      <c r="J31" s="1160"/>
      <c r="K31" s="1160"/>
      <c r="L31" s="1160"/>
      <c r="M31" s="1160"/>
      <c r="N31" s="1160"/>
      <c r="O31" s="1160"/>
      <c r="P31" s="1160"/>
      <c r="Q31" s="1161"/>
      <c r="R31" s="968">
        <f>+'BT11'!AE32</f>
        <v>0</v>
      </c>
      <c r="S31" s="975"/>
      <c r="T31" s="975"/>
      <c r="U31" s="1162">
        <f>+'BT11'!AG32</f>
        <v>0</v>
      </c>
      <c r="V31" s="1163"/>
      <c r="W31" s="1164">
        <f>IFERROR(VLOOKUP(AP31&amp;AQ31,'$ LEGO'!A:E,5,0),0)</f>
        <v>0</v>
      </c>
      <c r="X31" s="1165"/>
      <c r="Y31" s="1166"/>
      <c r="Z31" s="1167"/>
      <c r="AA31" s="1168"/>
      <c r="AB31" s="1169"/>
      <c r="AC31" s="967" t="str">
        <f>IFERROR(VLOOKUP((D31),'$ LEGO'!A:D,4,0),"")</f>
        <v/>
      </c>
      <c r="AD31" s="968"/>
      <c r="AE31" s="1171">
        <f>IFERROR(+'BT11'!AK34*VLOOKUP(AP31,'$ LEGO'!$F$199:$G$1227,2,0),'BT11'!AK34)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+'BT11'!AS42</f>
        <v>0</v>
      </c>
      <c r="AX31" s="176">
        <f>+'BT11'!AM34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+'BT11'!V33</f>
        <v>0</v>
      </c>
      <c r="E32" s="1160"/>
      <c r="F32" s="1161"/>
      <c r="G32" s="1170">
        <f>+'BT11'!X33</f>
        <v>0</v>
      </c>
      <c r="H32" s="1160"/>
      <c r="I32" s="1160"/>
      <c r="J32" s="1160"/>
      <c r="K32" s="1160"/>
      <c r="L32" s="1160"/>
      <c r="M32" s="1160"/>
      <c r="N32" s="1160"/>
      <c r="O32" s="1160"/>
      <c r="P32" s="1160"/>
      <c r="Q32" s="1161"/>
      <c r="R32" s="968">
        <f>+'BT11'!AE33</f>
        <v>0</v>
      </c>
      <c r="S32" s="975"/>
      <c r="T32" s="975"/>
      <c r="U32" s="1162">
        <f>+'BT11'!AG33</f>
        <v>0</v>
      </c>
      <c r="V32" s="1163"/>
      <c r="W32" s="1164">
        <f>IFERROR(VLOOKUP(AP32&amp;AQ32,'$ LEGO'!A:E,5,0),0)</f>
        <v>0</v>
      </c>
      <c r="X32" s="1165"/>
      <c r="Y32" s="1166"/>
      <c r="Z32" s="1167"/>
      <c r="AA32" s="1168"/>
      <c r="AB32" s="1169"/>
      <c r="AC32" s="967" t="str">
        <f>IFERROR(VLOOKUP((D32),'$ LEGO'!A:D,4,0),"")</f>
        <v/>
      </c>
      <c r="AD32" s="968"/>
      <c r="AE32" s="1171">
        <f>IFERROR(+'BT11'!AK35*VLOOKUP(AP32,'$ LEGO'!$F$199:$G$1227,2,0),'BT11'!AK35)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+'BT11'!AS43</f>
        <v>0</v>
      </c>
      <c r="AX32" s="176">
        <f>+'BT11'!AM35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FC'!$BQ$2:$BQ$41='FC11'!$F$3)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+'FT11'!X79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+'FT11'!X85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+'BT11'!AD1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646" priority="2" operator="greaterThan">
      <formula>0</formula>
    </cfRule>
  </conditionalFormatting>
  <conditionalFormatting sqref="M96">
    <cfRule type="cellIs" dxfId="645" priority="4" operator="greaterThan">
      <formula>-0.011</formula>
    </cfRule>
    <cfRule type="cellIs" dxfId="644" priority="5" operator="between">
      <formula>-0.0299</formula>
      <formula>-0.001</formula>
    </cfRule>
    <cfRule type="cellIs" dxfId="643" priority="6" operator="lessThan">
      <formula>-0.03</formula>
    </cfRule>
  </conditionalFormatting>
  <conditionalFormatting sqref="R13:T32">
    <cfRule type="containsText" dxfId="642" priority="1" operator="containsText" text="SUBLIMADO">
      <formula>NOT(ISERROR(SEARCH("SUBLIMADO",R13)))</formula>
    </cfRule>
  </conditionalFormatting>
  <conditionalFormatting sqref="R33:T40">
    <cfRule type="containsText" dxfId="641" priority="7" operator="containsText" text="ESTAMPADO">
      <formula>NOT(ISERROR(SEARCH("ESTAMPADO",R33)))</formula>
    </cfRule>
    <cfRule type="containsText" dxfId="640" priority="8" operator="containsText" text="SUBLIMADO">
      <formula>NOT(ISERROR(SEARCH("SUBLIMADO",R33)))</formula>
    </cfRule>
  </conditionalFormatting>
  <conditionalFormatting sqref="AJ94">
    <cfRule type="cellIs" dxfId="639"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F59470B-FE82-44B9-A9C2-6812D39A49CB}">
          <x14:formula1>
            <xm:f>'LD FC'!$CG$2:$CG$34</xm:f>
          </x14:formula1>
          <xm:sqref>R86:W87</xm:sqref>
        </x14:dataValidation>
        <x14:dataValidation type="list" allowBlank="1" showInputMessage="1" showErrorMessage="1" xr:uid="{19383D69-1511-4556-812F-D5F9F462391C}">
          <x14:formula1>
            <xm:f>'LD FC'!$CE$2:$CE$12</xm:f>
          </x14:formula1>
          <xm:sqref>M6:R6</xm:sqref>
        </x14:dataValidation>
        <x14:dataValidation type="list" allowBlank="1" showInputMessage="1" showErrorMessage="1" xr:uid="{EF6F1B18-0E9F-4A6E-BD32-A35E07FA1DC2}">
          <x14:formula1>
            <xm:f>'LD FC'!$AU$2:$AU$4</xm:f>
          </x14:formula1>
          <xm:sqref>P10:R10</xm:sqref>
        </x14:dataValidation>
        <x14:dataValidation type="list" allowBlank="1" showInputMessage="1" showErrorMessage="1" xr:uid="{DB4EC3DE-B446-4E6B-A0F5-D1DA3F05EA49}">
          <x14:formula1>
            <xm:f>'LD FC'!$BN$9:$BN$10</xm:f>
          </x14:formula1>
          <xm:sqref>G47:V47</xm:sqref>
        </x14:dataValidation>
        <x14:dataValidation type="list" allowBlank="1" showInputMessage="1" showErrorMessage="1" xr:uid="{B6E593A7-1730-4A40-BD67-CA8AAB298675}">
          <x14:formula1>
            <xm:f>'LD FC'!$BV$2:$BV$5</xm:f>
          </x14:formula1>
          <xm:sqref>G41:L42</xm:sqref>
        </x14:dataValidation>
        <x14:dataValidation type="list" allowBlank="1" showInputMessage="1" showErrorMessage="1" xr:uid="{B5EE3EED-D973-4699-AA57-9829F2C3E8D8}">
          <x14:formula1>
            <xm:f>'LD FC'!$BZ$2:$BZ$4</xm:f>
          </x14:formula1>
          <xm:sqref>G48:P48</xm:sqref>
        </x14:dataValidation>
        <x14:dataValidation type="list" allowBlank="1" showInputMessage="1" showErrorMessage="1" xr:uid="{2AC644DC-29B9-4313-A0C7-A0B52B895414}">
          <x14:formula1>
            <xm:f>'LD FC'!$AE$2:$AE$6</xm:f>
          </x14:formula1>
          <xm:sqref>R102:S106 R123:S127 R109:S113 R116:S120 R130:S134 R137:S141 R151:S155 R144:S148</xm:sqref>
        </x14:dataValidation>
        <x14:dataValidation type="list" allowBlank="1" showInputMessage="1" showErrorMessage="1" xr:uid="{D8E40EA0-6CE5-4C96-84C8-75C2148F08C6}">
          <x14:formula1>
            <xm:f>'LD FC'!$AC$2:$AC$4</xm:f>
          </x14:formula1>
          <xm:sqref>R72:W73</xm:sqref>
        </x14:dataValidation>
        <x14:dataValidation type="list" allowBlank="1" showInputMessage="1" showErrorMessage="1" xr:uid="{D8A3FFFA-A6E5-4402-932D-8D33A1E19DC3}">
          <x14:formula1>
            <xm:f>'LD FC'!$AA$2:$AA$8</xm:f>
          </x14:formula1>
          <xm:sqref>F6:H6 R71:W71</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3867A-2F4D-41CC-B00C-9A0C9009BC20}">
  <sheetPr codeName="Hoja9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+'BT11'!D3&amp;" "&amp;'BT11'!H3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76C6-33C3-409C-B248-3A2958382FBC}">
  <sheetPr codeName="Hoja28">
    <tabColor theme="6" tint="0.39997558519241921"/>
    <pageSetUpPr fitToPage="1"/>
  </sheetPr>
  <dimension ref="A1:DC62"/>
  <sheetViews>
    <sheetView showGridLines="0" topLeftCell="A28"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638" priority="6" operator="containsText" text="SUBLIMADO">
      <formula>NOT(ISERROR(SEARCH("SUBLIMADO",K24)))</formula>
    </cfRule>
  </conditionalFormatting>
  <conditionalFormatting sqref="AE24:AF31">
    <cfRule type="containsText" dxfId="637" priority="5" operator="containsText" text="SUBLIMADO">
      <formula>NOT(ISERROR(SEARCH("SUBLIMADO",AE24)))</formula>
    </cfRule>
  </conditionalFormatting>
  <conditionalFormatting sqref="K32:L32">
    <cfRule type="containsText" dxfId="636" priority="4" operator="containsText" text="SUBLIMADO">
      <formula>NOT(ISERROR(SEARCH("SUBLIMADO",K32)))</formula>
    </cfRule>
  </conditionalFormatting>
  <conditionalFormatting sqref="AE32:AF32">
    <cfRule type="containsText" dxfId="635" priority="3" operator="containsText" text="SUBLIMADO">
      <formula>NOT(ISERROR(SEARCH("SUBLIMADO",AE32)))</formula>
    </cfRule>
  </conditionalFormatting>
  <conditionalFormatting sqref="K33:L33">
    <cfRule type="containsText" dxfId="634" priority="2" operator="containsText" text="SUBLIMADO">
      <formula>NOT(ISERROR(SEARCH("SUBLIMADO",K33)))</formula>
    </cfRule>
  </conditionalFormatting>
  <conditionalFormatting sqref="AE33:AF33">
    <cfRule type="containsText" dxfId="63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AEC2C77-485A-4083-9AC4-31887E88185B}"/>
    <dataValidation allowBlank="1" showInputMessage="1" showErrorMessage="1" promptTitle="Diligenciar" prompt="Escriba los números separados por coma (por ejemplo: 1,2,3...) según los que necesite." sqref="AS24:AS43" xr:uid="{9DD59817-A16F-49FE-9E57-32F1AAD2FCB8}"/>
    <dataValidation type="list" allowBlank="1" showInputMessage="1" showErrorMessage="1" sqref="AQ5:AU5 BB5:BF5 BM5:BQ5 BX5:CB5 CI5:CM5 CT5:CX5" xr:uid="{4D604F26-4257-461D-B8AE-841254F04CC6}">
      <formula1>INDIRECT($AW$6)</formula1>
    </dataValidation>
    <dataValidation type="list" allowBlank="1" showInputMessage="1" showErrorMessage="1" sqref="AQ4:AU4 BM4:BQ4 BB4:BF4 BX4:CB4 CI4:CM4 CT4:CX4" xr:uid="{A19AC35A-D2D7-4A34-B8C3-A9342718D854}">
      <formula1>INDIRECT(#REF!)</formula1>
    </dataValidation>
    <dataValidation type="list" allowBlank="1" showInputMessage="1" showErrorMessage="1" sqref="AQ9:AU9 BB9:BF9 BM9:BQ9 BX9:CB9 CI9:CM9 CT9:CX9" xr:uid="{6B8E3589-063F-4401-BBEA-CA65E3D586CE}">
      <formula1>INDIRECT($AW$8)</formula1>
    </dataValidation>
    <dataValidation type="list" allowBlank="1" showInputMessage="1" showErrorMessage="1" sqref="AQ8:AU8 BB8:BF8 BM8:BQ8 BX8:CB8 CI8:CM8 CT8:CX8" xr:uid="{024A3E4A-AA75-4638-8F08-8E7B85FD1444}">
      <formula1>INDIRECT($AW$7)</formula1>
    </dataValidation>
    <dataValidation type="list" allowBlank="1" showInputMessage="1" showErrorMessage="1" sqref="AQ7:AU7 BB7:BF7 BM7:BQ7 BX7:CB7 CI7:CM7 CT7:CX7" xr:uid="{ABD96030-4859-408F-85C0-FA5BE6E3F891}">
      <formula1>INDIRECT($AW$4)</formula1>
    </dataValidation>
    <dataValidation type="list" allowBlank="1" showInputMessage="1" showErrorMessage="1" sqref="AQ1:AU1 AQ6:AU6 BB1:BF1 BM1:BQ1 BB6:BF6 BM6:BQ6 BX1:CB1 BX6:CB6 CI1:CM1 CI6:CM6 CT1:CX1 CT6:CX6" xr:uid="{6E1D98CE-4135-47E5-A851-5EFD8C58A898}">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9AAAFC04-85AD-4FB2-A0AF-73DD606893C7}">
          <x14:formula1>
            <xm:f>'LD FC'!$DN$2:$DN$29</xm:f>
          </x14:formula1>
          <xm:sqref>H3</xm:sqref>
        </x14:dataValidation>
        <x14:dataValidation type="list" allowBlank="1" showInputMessage="1" showErrorMessage="1" xr:uid="{F7C805C1-7BA6-4199-B07B-0B8D6641C82D}">
          <x14:formula1>
            <xm:f>'LD FC'!$AQ$2:$AQ$6</xm:f>
          </x14:formula1>
          <xm:sqref>AV9:AZ9 BG9:BK9 BR9:BV9 CC9:CG9 CN9:CR9 CY9:DC9</xm:sqref>
        </x14:dataValidation>
        <x14:dataValidation type="list" allowBlank="1" showInputMessage="1" showErrorMessage="1" xr:uid="{295560F8-391F-42DD-886A-E16B32F5B2AB}">
          <x14:formula1>
            <xm:f>'LD FC'!$AO$2:$AO$7</xm:f>
          </x14:formula1>
          <xm:sqref>AV8:AZ8 BG8:BK8 BR8:BV8 CC8:CG8 CN8:CR8 CY8:DC8</xm:sqref>
        </x14:dataValidation>
        <x14:dataValidation type="list" allowBlank="1" showInputMessage="1" showErrorMessage="1" xr:uid="{3D14B0ED-230C-4DCE-96EA-C32ABE9D0BA5}">
          <x14:formula1>
            <xm:f>'LD FC'!$AG$2:$AG$19</xm:f>
          </x14:formula1>
          <xm:sqref>AV7:AZ7 BG7:BK7 BR7:BV7 CC7:CG7 CN7:CR7 CY7:DC7</xm:sqref>
        </x14:dataValidation>
        <x14:dataValidation type="list" allowBlank="1" showInputMessage="1" showErrorMessage="1" xr:uid="{33294DFE-759C-4B33-99B2-923F153CEF9C}">
          <x14:formula1>
            <xm:f>'LD FC'!$AM$2:$AM$8</xm:f>
          </x14:formula1>
          <xm:sqref>AV5:AZ5 BG5:BK5 BR5:BV5 CC5:CG5 CN5:CR5 CY5:DC5</xm:sqref>
        </x14:dataValidation>
        <x14:dataValidation type="list" allowBlank="1" showInputMessage="1" showErrorMessage="1" xr:uid="{83B87D6C-D7A5-4FC5-B543-58CE347781C7}">
          <x14:formula1>
            <xm:f>'LD FC'!$AK$2:$AK$10</xm:f>
          </x14:formula1>
          <xm:sqref>AV4:AZ4 BG4:BK4 BR4:BV4 CC4:CG4 CN4:CR4 CY4:DC4</xm:sqref>
        </x14:dataValidation>
        <x14:dataValidation type="list" allowBlank="1" showInputMessage="1" showErrorMessage="1" xr:uid="{66352969-9185-42B5-8F1E-69D49260C1C8}">
          <x14:formula1>
            <xm:f>'LD FC'!$AI$2:$AI$10</xm:f>
          </x14:formula1>
          <xm:sqref>AV3:AZ3 BG3:BK3 BR3:BV3 CC3:CG3 CN3:CR3 CY3:DC3</xm:sqref>
        </x14:dataValidation>
        <x14:dataValidation type="list" allowBlank="1" showInputMessage="1" showErrorMessage="1" xr:uid="{B6869823-4CEF-4198-AB81-779334C6FDAC}">
          <x14:formula1>
            <xm:f>'LD FC'!$AG$2:$AG$20</xm:f>
          </x14:formula1>
          <xm:sqref>AV2:AZ2 BG2:BK2 BR2:BV2 CC2:CG2 CN2:CR2 CY2:DC2</xm:sqref>
        </x14:dataValidation>
        <x14:dataValidation type="list" allowBlank="1" showInputMessage="1" showErrorMessage="1" xr:uid="{342133DF-3873-48FE-8D76-AEF61ED64EAB}">
          <x14:formula1>
            <xm:f>'LD FC'!$AC$2:$AC$4</xm:f>
          </x14:formula1>
          <xm:sqref>K24:L33 AE24:AF33</xm:sqref>
        </x14:dataValidation>
        <x14:dataValidation type="list" allowBlank="1" showInputMessage="1" showErrorMessage="1" xr:uid="{C4775353-7EBA-4EF3-A3F0-AC3380D1E262}">
          <x14:formula1>
            <xm:f>'LD FC'!$W$2:$W$9</xm:f>
          </x14:formula1>
          <xm:sqref>N4:P4 S4:U4</xm:sqref>
        </x14:dataValidation>
        <x14:dataValidation type="list" allowBlank="1" showInputMessage="1" showErrorMessage="1" xr:uid="{8985E7A8-B695-40D2-8F70-06C224F57664}">
          <x14:formula1>
            <xm:f>'LD FC'!$AA$2:$AA$7</xm:f>
          </x14:formula1>
          <xm:sqref>AM7:AO7 AH7:AJ7 AC7:AE7</xm:sqref>
        </x14:dataValidation>
        <x14:dataValidation type="list" allowBlank="1" showInputMessage="1" showErrorMessage="1" xr:uid="{0D76749C-FA41-4BC6-96DF-0838115E9E9F}">
          <x14:formula1>
            <xm:f>'LD FC'!$A$2:$A$169</xm:f>
          </x14:formula1>
          <xm:sqref>AM4:AO4 AH4:AJ4 AC4:AE4</xm:sqref>
        </x14:dataValidation>
        <x14:dataValidation type="list" allowBlank="1" showInputMessage="1" showErrorMessage="1" xr:uid="{AE7EE190-B1E6-4ABD-B3CE-F6178AF2C45E}">
          <x14:formula1>
            <xm:f>'LD FC'!$Y$2:$Y$9</xm:f>
          </x14:formula1>
          <xm:sqref>M24:N33 AG24:AH33</xm:sqref>
        </x14:dataValidation>
        <x14:dataValidation type="list" allowBlank="1" showInputMessage="1" showErrorMessage="1" xr:uid="{DF653ACA-A4DF-4F05-BE6F-3818F6B666BA}">
          <x14:formula1>
            <xm:f>'LD FC'!$U$2:$U$10</xm:f>
          </x14:formula1>
          <xm:sqref>AM5:AO5 AH5:AJ5 AC5:AE5</xm:sqref>
        </x14:dataValidation>
        <x14:dataValidation type="list" allowBlank="1" showInputMessage="1" showErrorMessage="1" xr:uid="{6AFB4041-529D-4C5F-8C3B-128FFF60B94C}">
          <x14:formula1>
            <xm:f>'LD FC'!$C$2:$C$7</xm:f>
          </x14:formula1>
          <xm:sqref>D4:E4</xm:sqref>
        </x14:dataValidation>
        <x14:dataValidation type="list" allowBlank="1" showInputMessage="1" showErrorMessage="1" xr:uid="{CC9063BD-3745-421D-93E4-DB354F780D77}">
          <x14:formula1>
            <xm:f>'LD FC'!$G$2:$G$24</xm:f>
          </x14:formula1>
          <xm:sqref>X2:Z2</xm:sqref>
        </x14:dataValidation>
        <x14:dataValidation type="list" allowBlank="1" showInputMessage="1" showErrorMessage="1" xr:uid="{6093D7A2-1EC9-4B75-BC3B-7C64D01873CE}">
          <x14:formula1>
            <xm:f>'LD FC'!$I$2:$I$15</xm:f>
          </x14:formula1>
          <xm:sqref>S2:U2</xm:sqref>
        </x14:dataValidation>
        <x14:dataValidation type="list" allowBlank="1" showInputMessage="1" showErrorMessage="1" xr:uid="{71781C63-EA9C-4564-87C4-4759B3742089}">
          <x14:formula1>
            <xm:f>'LD FC'!$E$2:$E$48</xm:f>
          </x14:formula1>
          <xm:sqref>K2:N2</xm:sqref>
        </x14:dataValidation>
        <x14:dataValidation type="list" allowBlank="1" showInputMessage="1" showErrorMessage="1" xr:uid="{9A2A49DA-795F-4A3E-9920-5E79E3E49489}">
          <x14:formula1>
            <xm:f>'LD FC'!$K$2:$K$20</xm:f>
          </x14:formula1>
          <xm:sqref>AI1:AJ1</xm:sqref>
        </x14:dataValidation>
        <x14:dataValidation type="list" allowBlank="1" showInputMessage="1" showErrorMessage="1" xr:uid="{ED795E3B-BFAD-4F52-BDAC-5696CD9129B1}">
          <x14:formula1>
            <xm:f>'LD FC'!$S$2:$S$10</xm:f>
          </x14:formula1>
          <xm:sqref>S1:V1</xm:sqref>
        </x14:dataValidation>
        <x14:dataValidation type="list" allowBlank="1" showInputMessage="1" showErrorMessage="1" xr:uid="{EB80A7A2-E893-425C-B612-3899419D7877}">
          <x14:formula1>
            <xm:f>'LD FC'!$Q$2:$Q$11</xm:f>
          </x14:formula1>
          <xm:sqref>W1:Z1</xm:sqref>
        </x14:dataValidation>
        <x14:dataValidation type="list" allowBlank="1" showInputMessage="1" showErrorMessage="1" xr:uid="{B657E023-9EA8-4F47-B88D-60F4517EB7B9}">
          <x14:formula1>
            <xm:f>'LD FC'!$O$2:$O$10</xm:f>
          </x14:formula1>
          <xm:sqref>L1</xm:sqref>
        </x14:dataValidation>
        <x14:dataValidation type="list" allowBlank="1" showInputMessage="1" showErrorMessage="1" xr:uid="{2C18C27B-DA46-4EF2-AA3A-0422BFFD34D4}">
          <x14:formula1>
            <xm:f>'LD FC'!$A$2:$A$500</xm:f>
          </x14:formula1>
          <xm:sqref>D3</xm:sqref>
        </x14:dataValidation>
        <x14:dataValidation type="list" allowBlank="1" showInputMessage="1" showErrorMessage="1" xr:uid="{F3EB30F8-7568-49B7-AEF6-96450C435330}">
          <x14:formula1>
            <xm:f>'LD FC'!$EE$2:$EE$3</xm:f>
          </x14:formula1>
          <xm:sqref>AV14:AZ14</xm:sqref>
        </x14:dataValidation>
        <x14:dataValidation type="list" allowBlank="1" showInputMessage="1" showErrorMessage="1" xr:uid="{81AAC249-3548-4DF7-A285-1651BB19CF5A}">
          <x14:formula1>
            <xm:f>'LD FC'!$EC$2:$EC$6</xm:f>
          </x14:formula1>
          <xm:sqref>AV12:AZ12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140AF-2D7E-487A-A314-2D72A3FD274D}">
  <sheetPr codeName="Hoja9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+'BT12'!AN1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+'BT12'!D3&amp;" "&amp;'BT12'!H3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+'BT12'!AD2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+'BT12'!AC5</f>
        <v>0</v>
      </c>
      <c r="D5" s="308">
        <f>+'BT12'!AH5</f>
        <v>0</v>
      </c>
      <c r="E5" s="306">
        <f>+'BT12'!AM5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+'BT12'!AI1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+'BT12'!K2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+'BT12'!B24</f>
        <v>0</v>
      </c>
      <c r="D10" s="502">
        <f>+'BT12'!D24</f>
        <v>0</v>
      </c>
      <c r="E10" s="497" t="s">
        <v>3286</v>
      </c>
      <c r="F10" s="342">
        <f>IFERROR(VLOOKUP(Tabla18651[[#This Row],[COD INT TELA LEGO]],'$ LEGO'!A:E,5,0),0)</f>
        <v>6300</v>
      </c>
      <c r="G10" s="497"/>
      <c r="H10" s="498"/>
      <c r="I10" s="499">
        <f>IFERROR(VLOOKUP((C10),'$ LEGO'!A:D,4,0),0)</f>
        <v>0</v>
      </c>
      <c r="J10" s="500">
        <f>IF(OR(O10="DANNA ",O10="CAMILA "),'BT12'!Q24*1.07,IF(E10="Verona Cla",'BT12'!Q24*1.06,IF(E10="Verona Osc",'BT12'!Q24*1.08,IF(O10="KIOTO ",'BT12'!Q24*1.1,IF(OR(O10="ANDRES ",O10="GAVIOTA ",O10="COMANECCI ",O10="IGOR "),'BT12'!Q24*1.03,IF(LEFT(C10,3)="650",'BT12'!Q24*1.04,IF(LEFT(C10,3)="651",'BT12'!Q24*1.04,IF('BT12'!K24="NUEVO",'BT12'!Q24*1.04,'BT12'!Q24))))))))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+'BT12'!B25</f>
        <v>0</v>
      </c>
      <c r="D11" s="337">
        <f>+'BT12'!D25</f>
        <v>0</v>
      </c>
      <c r="E11" s="320"/>
      <c r="F11" s="321">
        <f>IFERROR(VLOOKUP(Tabla18651[[#This Row],[COD INT TELA LEGO]],'$ LEGO'!A:E,5,0),0)</f>
        <v>0</v>
      </c>
      <c r="G11" s="334"/>
      <c r="H11" s="322"/>
      <c r="I11" s="323">
        <f>IFERROR(VLOOKUP((C11),'$ LEGO'!A:D,4,0),0)</f>
        <v>0</v>
      </c>
      <c r="J11" s="324">
        <f>IF(OR(O11="DANNA ",O11="CAMILA "),'BT12'!Q25*1.07,IF(E11="Verona Cla",'BT12'!Q25*1.06,IF(E11="Verona Osc",'BT12'!Q25*1.08,IF(O11="KIOTO ",'BT12'!Q25*1.1,IF(OR(O11="ANDRES ",O11="GAVIOTA ",O11="COMANECCI ",O11="IGOR "),'BT12'!Q25*1.03,IF(LEFT(C11,3)="650",'BT12'!Q25*1.04,IF(LEFT(C11,3)="651",'BT12'!Q25*1.04,IF('BT12'!K25="NUEVO",'BT12'!Q25*1.04,'BT12'!Q25))))))))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+'BT12'!B26</f>
        <v>0</v>
      </c>
      <c r="D12" s="337">
        <f>+'BT12'!D26</f>
        <v>0</v>
      </c>
      <c r="E12" s="320"/>
      <c r="F12" s="321">
        <f>IFERROR(VLOOKUP(Tabla18651[[#This Row],[COD INT TELA LEGO]],'$ LEGO'!A:E,5,0),0)</f>
        <v>0</v>
      </c>
      <c r="G12" s="334"/>
      <c r="H12" s="322"/>
      <c r="I12" s="323">
        <f>IFERROR(VLOOKUP((C12),'$ LEGO'!A:D,4,0),0)</f>
        <v>0</v>
      </c>
      <c r="J12" s="324">
        <f>IF(OR(O12="DANNA ",O12="CAMILA "),'BT12'!Q26*1.07,IF(E12="Verona Cla",'BT12'!Q26*1.06,IF(E12="Verona Osc",'BT12'!Q26*1.08,IF(O12="KIOTO ",'BT12'!Q26*1.1,IF(OR(O12="ANDRES ",O12="GAVIOTA ",O12="COMANECCI ",O12="IGOR "),'BT12'!Q26*1.03,IF(LEFT(C12,3)="650",'BT12'!Q26*1.04,IF(LEFT(C12,3)="651",'BT12'!Q26*1.04,IF('BT12'!K26="NUEVO",'BT12'!Q26*1.04,'BT12'!Q26))))))))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+'BT12'!B27</f>
        <v>0</v>
      </c>
      <c r="D13" s="337">
        <f>+'BT12'!D27</f>
        <v>0</v>
      </c>
      <c r="E13" s="320"/>
      <c r="F13" s="321">
        <f>IFERROR(VLOOKUP(Tabla18651[[#This Row],[COD INT TELA LEGO]],'$ LEGO'!A:E,5,0),0)</f>
        <v>0</v>
      </c>
      <c r="G13" s="334"/>
      <c r="H13" s="322"/>
      <c r="I13" s="323">
        <f>IFERROR(VLOOKUP((C13),'$ LEGO'!A:D,4,0),0)</f>
        <v>0</v>
      </c>
      <c r="J13" s="324">
        <f>IF(OR(O13="DANNA ",O13="CAMILA "),'BT12'!Q27*1.07,IF(E13="Verona Cla",'BT12'!Q27*1.06,IF(E13="Verona Osc",'BT12'!Q27*1.08,IF(O13="KIOTO ",'BT12'!Q27*1.1,IF(OR(O13="ANDRES ",O13="GAVIOTA ",O13="COMANECCI ",O13="IGOR "),'BT12'!Q27*1.03,IF(LEFT(C13,3)="650",'BT12'!Q27*1.04,IF(LEFT(C13,3)="651",'BT12'!Q27*1.04,IF('BT12'!K27="NUEVO",'BT12'!Q27*1.04,'BT12'!Q27))))))))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+'BT12'!B28</f>
        <v>0</v>
      </c>
      <c r="D14" s="337">
        <f>+'BT12'!D28</f>
        <v>0</v>
      </c>
      <c r="E14" s="320"/>
      <c r="F14" s="321">
        <f>IFERROR(VLOOKUP(Tabla18651[[#This Row],[COD INT TELA LEGO]],'$ LEGO'!A:E,5,0),0)</f>
        <v>0</v>
      </c>
      <c r="G14" s="334"/>
      <c r="H14" s="322"/>
      <c r="I14" s="323">
        <f>IFERROR(VLOOKUP((C14),'$ LEGO'!A:D,4,0),0)</f>
        <v>0</v>
      </c>
      <c r="J14" s="324">
        <f>IF(OR(O14="DANNA ",O14="CAMILA "),'BT12'!Q28*1.07,IF(E14="Verona Cla",'BT12'!Q28*1.06,IF(E14="Verona Osc",'BT12'!Q28*1.08,IF(O14="KIOTO ",'BT12'!Q28*1.1,IF(OR(O14="ANDRES ",O14="GAVIOTA ",O14="COMANECCI ",O14="IGOR "),'BT12'!Q28*1.03,IF(LEFT(C14,3)="650",'BT12'!Q28*1.04,IF(LEFT(C14,3)="651",'BT12'!Q28*1.04,IF('BT12'!K28="NUEVO",'BT12'!Q28*1.04,'BT12'!Q28))))))))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+'BT12'!B29</f>
        <v>0</v>
      </c>
      <c r="D15" s="337">
        <f>+'BT12'!D29</f>
        <v>0</v>
      </c>
      <c r="E15" s="320"/>
      <c r="F15" s="321">
        <f>IFERROR(VLOOKUP(Tabla18651[[#This Row],[COD INT TELA LEGO]],'$ LEGO'!A:E,5,0),0)</f>
        <v>0</v>
      </c>
      <c r="G15" s="334"/>
      <c r="H15" s="322"/>
      <c r="I15" s="323">
        <f>IFERROR(VLOOKUP((C15),'$ LEGO'!A:D,4,0),0)</f>
        <v>0</v>
      </c>
      <c r="J15" s="324">
        <f>IF(OR(O15="DANNA ",O15="CAMILA "),'BT12'!Q29*1.07,IF(E15="Verona Cla",'BT12'!Q29*1.06,IF(E15="Verona Osc",'BT12'!Q29*1.08,IF(O15="KIOTO ",'BT12'!Q29*1.1,IF(OR(O15="ANDRES ",O15="GAVIOTA ",O15="COMANECCI ",O15="IGOR "),'BT12'!Q29*1.03,IF(LEFT(C15,3)="650",'BT12'!Q29*1.04,IF(LEFT(C15,3)="651",'BT12'!Q29*1.04,IF('BT12'!K29="NUEVO",'BT12'!Q29*1.04,'BT12'!Q29))))))))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+'BT12'!B30</f>
        <v>0</v>
      </c>
      <c r="D16" s="337">
        <f>+'BT12'!D30</f>
        <v>0</v>
      </c>
      <c r="E16" s="320"/>
      <c r="F16" s="321">
        <f>IFERROR(VLOOKUP(Tabla18651[[#This Row],[COD INT TELA LEGO]],'$ LEGO'!A:E,5,0),0)</f>
        <v>0</v>
      </c>
      <c r="G16" s="334"/>
      <c r="H16" s="322"/>
      <c r="I16" s="323">
        <f>IFERROR(VLOOKUP((C16),'$ LEGO'!A:D,4,0),0)</f>
        <v>0</v>
      </c>
      <c r="J16" s="324">
        <f>IF(OR(O16="DANNA ",O16="CAMILA "),'BT12'!Q30*1.07,IF(E16="Verona Cla",'BT12'!Q30*1.06,IF(E16="Verona Osc",'BT12'!Q30*1.08,IF(O16="KIOTO ",'BT12'!Q30*1.1,IF(OR(O16="ANDRES ",O16="GAVIOTA ",O16="COMANECCI ",O16="IGOR "),'BT12'!Q30*1.03,IF(LEFT(C16,3)="650",'BT12'!Q30*1.04,IF(LEFT(C16,3)="651",'BT12'!Q30*1.04,IF('BT12'!K30="NUEVO",'BT12'!Q30*1.04,'BT12'!Q30))))))))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+'BT12'!B31</f>
        <v>0</v>
      </c>
      <c r="D17" s="337">
        <f>+'BT12'!D31</f>
        <v>0</v>
      </c>
      <c r="E17" s="320"/>
      <c r="F17" s="321">
        <f>IFERROR(VLOOKUP(Tabla18651[[#This Row],[COD INT TELA LEGO]],'$ LEGO'!A:E,5,0),0)</f>
        <v>0</v>
      </c>
      <c r="G17" s="334"/>
      <c r="H17" s="322"/>
      <c r="I17" s="323">
        <f>IFERROR(VLOOKUP((C17),'$ LEGO'!A:D,4,0),0)</f>
        <v>0</v>
      </c>
      <c r="J17" s="324">
        <f>IF(OR(O17="DANNA ",O17="CAMILA "),'BT12'!Q31*1.07,IF(E17="Verona Cla",'BT12'!Q31*1.06,IF(E17="Verona Osc",'BT12'!Q31*1.08,IF(O17="KIOTO ",'BT12'!Q31*1.1,IF(OR(O17="ANDRES ",O17="GAVIOTA ",O17="COMANECCI ",O17="IGOR "),'BT12'!Q31*1.03,IF(LEFT(C17,3)="650",'BT12'!Q31*1.04,IF(LEFT(C17,3)="651",'BT12'!Q31*1.04,IF('BT12'!K31="NUEVO",'BT12'!Q31*1.04,'BT12'!Q31))))))))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+'BT12'!B32</f>
        <v>0</v>
      </c>
      <c r="D18" s="337">
        <f>+'BT12'!D32</f>
        <v>0</v>
      </c>
      <c r="E18" s="320"/>
      <c r="F18" s="321">
        <f>IFERROR(VLOOKUP(Tabla18651[[#This Row],[COD INT TELA LEGO]],'$ LEGO'!A:E,5,0),0)</f>
        <v>0</v>
      </c>
      <c r="G18" s="334"/>
      <c r="H18" s="322"/>
      <c r="I18" s="323">
        <f>IFERROR(VLOOKUP((C18),'$ LEGO'!A:D,4,0),0)</f>
        <v>0</v>
      </c>
      <c r="J18" s="324">
        <f>IF(OR(O18="DANNA ",O18="CAMILA "),'BT12'!Q32*1.07,IF(E18="Verona Cla",'BT12'!Q32*1.06,IF(E18="Verona Osc",'BT12'!Q32*1.08,IF(O18="KIOTO ",'BT12'!Q32*1.1,IF(OR(O18="ANDRES ",O18="GAVIOTA ",O18="COMANECCI ",O18="IGOR "),'BT12'!Q32*1.03,IF(LEFT(C18,3)="650",'BT12'!Q32*1.04,IF(LEFT(C18,3)="651",'BT12'!Q32*1.04,IF('BT12'!K32="NUEVO",'BT12'!Q32*1.04,'BT12'!Q32))))))))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+'BT12'!B33</f>
        <v>0</v>
      </c>
      <c r="D19" s="337">
        <f>+'BT12'!D33</f>
        <v>0</v>
      </c>
      <c r="E19" s="320"/>
      <c r="F19" s="321">
        <f>IFERROR(VLOOKUP(Tabla18651[[#This Row],[COD INT TELA LEGO]],'$ LEGO'!A:E,5,0),0)</f>
        <v>0</v>
      </c>
      <c r="G19" s="334"/>
      <c r="H19" s="322"/>
      <c r="I19" s="323">
        <f>IFERROR(VLOOKUP((C19),'$ LEGO'!A:D,4,0),0)</f>
        <v>0</v>
      </c>
      <c r="J19" s="324">
        <f>IF(OR(O19="DANNA ",O19="CAMILA "),'BT12'!Q33*1.07,IF(E19="Verona Cla",'BT12'!Q33*1.06,IF(E19="Verona Osc",'BT12'!Q33*1.08,IF(O19="KIOTO ",'BT12'!Q33*1.1,IF(OR(O19="ANDRES ",O19="GAVIOTA ",O19="COMANECCI ",O19="IGOR "),'BT12'!Q33*1.03,IF(LEFT(C19,3)="650",'BT12'!Q33*1.04,IF(LEFT(C19,3)="651",'BT12'!Q33*1.04,IF('BT12'!K33="NUEVO",'BT12'!Q33*1.04,'BT12'!Q33))))))))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+'BT12'!V24</f>
        <v>0</v>
      </c>
      <c r="D20" s="337">
        <f>+'BT12'!X24</f>
        <v>0</v>
      </c>
      <c r="E20" s="320"/>
      <c r="F20" s="321">
        <f>IFERROR(VLOOKUP(Tabla18651[[#This Row],[COD INT TELA LEGO]],'$ LEGO'!A:E,5,0),0)</f>
        <v>0</v>
      </c>
      <c r="G20" s="334"/>
      <c r="H20" s="322"/>
      <c r="I20" s="323">
        <f>IFERROR(VLOOKUP((C20),'$ LEGO'!A:D,4,0),0)</f>
        <v>0</v>
      </c>
      <c r="J20" s="324">
        <f>IF(OR(O20="DANNA ",O20="CAMILA "),'BT12'!Q34*1.07,IF(E20="Verona Cla",'BT12'!Q34*1.06,IF(E20="Verona Osc",'BT12'!Q34*1.08,IF(O20="KIOTO ",'BT12'!Q34*1.1,IF(OR(O20="ANDRES ",O20="GAVIOTA ",O20="COMANECCI ",O20="IGOR "),'BT12'!Q34*1.03,IF(LEFT(C20,3)="650",'BT12'!Q34*1.04,IF(LEFT(C20,3)="651",'BT12'!Q34*1.04,IF('BT12'!K34="NUEVO",'BT12'!Q34*1.04,'BT12'!Q34))))))))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+'BT12'!V25</f>
        <v>0</v>
      </c>
      <c r="D21" s="337">
        <f>+'BT12'!X25</f>
        <v>0</v>
      </c>
      <c r="E21" s="320"/>
      <c r="F21" s="321">
        <f>IFERROR(VLOOKUP(Tabla18651[[#This Row],[COD INT TELA LEGO]],'$ LEGO'!A:E,5,0),0)</f>
        <v>0</v>
      </c>
      <c r="G21" s="334"/>
      <c r="H21" s="322"/>
      <c r="I21" s="323">
        <f>IFERROR(VLOOKUP((C21),'$ LEGO'!A:D,4,0),0)</f>
        <v>0</v>
      </c>
      <c r="J21" s="324">
        <f>IF(OR(O21="DANNA ",O21="CAMILA "),'BT12'!Q35*1.07,IF(E21="Verona Cla",'BT12'!Q35*1.06,IF(E21="Verona Osc",'BT12'!Q35*1.08,IF(O21="KIOTO ",'BT12'!Q35*1.1,IF(OR(O21="ANDRES ",O21="GAVIOTA ",O21="COMANECCI ",O21="IGOR "),'BT12'!Q35*1.03,IF(LEFT(C21,3)="650",'BT12'!Q35*1.04,IF(LEFT(C21,3)="651",'BT12'!Q35*1.04,IF('BT12'!K35="NUEVO",'BT12'!Q35*1.04,'BT12'!Q35))))))))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+'BT12'!V26</f>
        <v>0</v>
      </c>
      <c r="D22" s="337">
        <f>+'BT12'!X26</f>
        <v>0</v>
      </c>
      <c r="E22" s="320"/>
      <c r="F22" s="321">
        <f>IFERROR(VLOOKUP(Tabla18651[[#This Row],[COD INT TELA LEGO]],'$ LEGO'!A:E,5,0),0)</f>
        <v>0</v>
      </c>
      <c r="G22" s="334"/>
      <c r="H22" s="322"/>
      <c r="I22" s="323">
        <f>IFERROR(VLOOKUP((C22),'$ LEGO'!A:D,4,0),0)</f>
        <v>0</v>
      </c>
      <c r="J22" s="324">
        <f>IF(OR(O22="DANNA ",O22="CAMILA "),'BT12'!Q36*1.07,IF(E22="Verona Cla",'BT12'!Q36*1.06,IF(E22="Verona Osc",'BT12'!Q36*1.08,IF(O22="KIOTO ",'BT12'!Q36*1.1,IF(OR(O22="ANDRES ",O22="GAVIOTA ",O22="COMANECCI ",O22="IGOR "),'BT12'!Q36*1.03,IF(LEFT(C22,3)="650",'BT12'!Q36*1.04,IF(LEFT(C22,3)="651",'BT12'!Q36*1.04,IF('BT12'!K36="NUEVO",'BT12'!Q36*1.04,'BT12'!Q36))))))))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+'BT12'!V27</f>
        <v>0</v>
      </c>
      <c r="D23" s="337">
        <f>+'BT12'!X27</f>
        <v>0</v>
      </c>
      <c r="E23" s="320"/>
      <c r="F23" s="321">
        <f>IFERROR(VLOOKUP(Tabla18651[[#This Row],[COD INT TELA LEGO]],'$ LEGO'!A:E,5,0),0)</f>
        <v>0</v>
      </c>
      <c r="G23" s="334"/>
      <c r="H23" s="322"/>
      <c r="I23" s="323">
        <f>IFERROR(VLOOKUP((C23),'$ LEGO'!A:D,4,0),0)</f>
        <v>0</v>
      </c>
      <c r="J23" s="324">
        <f>IF(OR(O23="DANNA ",O23="CAMILA "),'BT12'!Q37*1.07,IF(E23="Verona Cla",'BT12'!Q37*1.06,IF(E23="Verona Osc",'BT12'!Q37*1.08,IF(O23="KIOTO ",'BT12'!Q37*1.1,IF(OR(O23="ANDRES ",O23="GAVIOTA ",O23="COMANECCI ",O23="IGOR "),'BT12'!Q37*1.03,IF(LEFT(C23,3)="650",'BT12'!Q37*1.04,IF(LEFT(C23,3)="651",'BT12'!Q37*1.04,IF('BT12'!K37="NUEVO",'BT12'!Q37*1.04,'BT12'!Q37))))))))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+'BT12'!V28</f>
        <v>0</v>
      </c>
      <c r="D24" s="337">
        <f>+'BT12'!X28</f>
        <v>0</v>
      </c>
      <c r="E24" s="320"/>
      <c r="F24" s="321">
        <f>IFERROR(VLOOKUP(Tabla18651[[#This Row],[COD INT TELA LEGO]],'$ LEGO'!A:E,5,0),0)</f>
        <v>0</v>
      </c>
      <c r="G24" s="334"/>
      <c r="H24" s="322"/>
      <c r="I24" s="323">
        <f>IFERROR(VLOOKUP((C24),'$ LEGO'!A:D,4,0),0)</f>
        <v>0</v>
      </c>
      <c r="J24" s="324">
        <f>IF(OR(O24="DANNA ",O24="CAMILA "),'BT12'!Q38*1.07,IF(E24="Verona Cla",'BT12'!Q38*1.06,IF(E24="Verona Osc",'BT12'!Q38*1.08,IF(O24="KIOTO ",'BT12'!Q38*1.1,IF(OR(O24="ANDRES ",O24="GAVIOTA ",O24="COMANECCI ",O24="IGOR "),'BT12'!Q38*1.03,IF(LEFT(C24,3)="650",'BT12'!Q38*1.04,IF(LEFT(C24,3)="651",'BT12'!Q38*1.04,IF('BT12'!K38="NUEVO",'BT12'!Q38*1.04,'BT12'!Q38))))))))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+'BT12'!V29</f>
        <v>0</v>
      </c>
      <c r="D25" s="337">
        <f>+'BT12'!X29</f>
        <v>0</v>
      </c>
      <c r="E25" s="320"/>
      <c r="F25" s="321">
        <f>IFERROR(VLOOKUP(Tabla18651[[#This Row],[COD INT TELA LEGO]],'$ LEGO'!A:E,5,0),0)</f>
        <v>0</v>
      </c>
      <c r="G25" s="334"/>
      <c r="H25" s="322"/>
      <c r="I25" s="323">
        <f>IFERROR(VLOOKUP((C25),'$ LEGO'!A:D,4,0),0)</f>
        <v>0</v>
      </c>
      <c r="J25" s="324">
        <f>IF(OR(O25="DANNA ",O25="CAMILA "),'BT12'!Q39*1.07,IF(E25="Verona Cla",'BT12'!Q39*1.06,IF(E25="Verona Osc",'BT12'!Q39*1.08,IF(O25="KIOTO ",'BT12'!Q39*1.1,IF(OR(O25="ANDRES ",O25="GAVIOTA ",O25="COMANECCI ",O25="IGOR "),'BT12'!Q39*1.03,IF(LEFT(C25,3)="650",'BT12'!Q39*1.04,IF(LEFT(C25,3)="651",'BT12'!Q39*1.04,IF('BT12'!K39="NUEVO",'BT12'!Q39*1.04,'BT12'!Q39))))))))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+'BT12'!V30</f>
        <v>0</v>
      </c>
      <c r="D26" s="337">
        <f>+'BT12'!X30</f>
        <v>0</v>
      </c>
      <c r="E26" s="320"/>
      <c r="F26" s="321">
        <f>IFERROR(VLOOKUP(Tabla18651[[#This Row],[COD INT TELA LEGO]],'$ LEGO'!A:E,5,0),0)</f>
        <v>0</v>
      </c>
      <c r="G26" s="334"/>
      <c r="H26" s="322"/>
      <c r="I26" s="323">
        <f>IFERROR(VLOOKUP((C26),'$ LEGO'!A:D,4,0),0)</f>
        <v>0</v>
      </c>
      <c r="J26" s="324">
        <f>IF(OR(O26="DANNA ",O26="CAMILA "),'BT12'!Q40*1.07,IF(E26="Verona Cla",'BT12'!Q40*1.06,IF(E26="Verona Osc",'BT12'!Q40*1.08,IF(O26="KIOTO ",'BT12'!Q40*1.1,IF(OR(O26="ANDRES ",O26="GAVIOTA ",O26="COMANECCI ",O26="IGOR "),'BT12'!Q40*1.03,IF(LEFT(C26,3)="650",'BT12'!Q40*1.04,IF(LEFT(C26,3)="651",'BT12'!Q40*1.04,IF('BT12'!K40="NUEVO",'BT12'!Q40*1.04,'BT12'!Q40))))))))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+'BT12'!V31</f>
        <v>0</v>
      </c>
      <c r="D27" s="337">
        <f>+'BT12'!X31</f>
        <v>0</v>
      </c>
      <c r="E27" s="320"/>
      <c r="F27" s="321">
        <f>IFERROR(VLOOKUP(Tabla18651[[#This Row],[COD INT TELA LEGO]],'$ LEGO'!A:E,5,0),0)</f>
        <v>0</v>
      </c>
      <c r="G27" s="334"/>
      <c r="H27" s="322"/>
      <c r="I27" s="323">
        <f>IFERROR(VLOOKUP((C27),'$ LEGO'!A:D,4,0),0)</f>
        <v>0</v>
      </c>
      <c r="J27" s="324">
        <f>IF(OR(O27="DANNA ",O27="CAMILA "),'BT12'!Q41*1.07,IF(E27="Verona Cla",'BT12'!Q41*1.06,IF(E27="Verona Osc",'BT12'!Q41*1.08,IF(O27="KIOTO ",'BT12'!Q41*1.1,IF(OR(O27="ANDRES ",O27="GAVIOTA ",O27="COMANECCI ",O27="IGOR "),'BT12'!Q41*1.03,IF(LEFT(C27,3)="650",'BT12'!Q41*1.04,IF(LEFT(C27,3)="651",'BT12'!Q41*1.04,IF('BT12'!K41="NUEVO",'BT12'!Q41*1.04,'BT12'!Q41))))))))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+'BT12'!V32</f>
        <v>0</v>
      </c>
      <c r="D28" s="337">
        <f>+'BT12'!X32</f>
        <v>0</v>
      </c>
      <c r="E28" s="320"/>
      <c r="F28" s="321">
        <f>IFERROR(VLOOKUP(Tabla18651[[#This Row],[COD INT TELA LEGO]],'$ LEGO'!A:E,5,0),0)</f>
        <v>0</v>
      </c>
      <c r="G28" s="334"/>
      <c r="H28" s="322"/>
      <c r="I28" s="323">
        <f>IFERROR(VLOOKUP((C28),'$ LEGO'!A:D,4,0),0)</f>
        <v>0</v>
      </c>
      <c r="J28" s="324">
        <f>IF(OR(O28="DANNA ",O28="CAMILA "),'BT12'!Q42*1.07,IF(E28="Verona Cla",'BT12'!Q42*1.06,IF(E28="Verona Osc",'BT12'!Q42*1.08,IF(O28="KIOTO ",'BT12'!Q42*1.1,IF(OR(O28="ANDRES ",O28="GAVIOTA ",O28="COMANECCI ",O28="IGOR "),'BT12'!Q42*1.03,IF(LEFT(C28,3)="650",'BT12'!Q42*1.04,IF(LEFT(C28,3)="651",'BT12'!Q42*1.04,IF('BT12'!K42="NUEVO",'BT12'!Q42*1.04,'BT12'!Q42))))))))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+'BT12'!V33</f>
        <v>0</v>
      </c>
      <c r="D29" s="483">
        <f>+'BT12'!X33</f>
        <v>0</v>
      </c>
      <c r="E29" s="484"/>
      <c r="F29" s="485">
        <f>IFERROR(VLOOKUP(Tabla18651[[#This Row],[COD INT TELA LEGO]],'$ LEGO'!A:E,5,0),0)</f>
        <v>0</v>
      </c>
      <c r="G29" s="486"/>
      <c r="H29" s="487"/>
      <c r="I29" s="488">
        <f>IFERROR(VLOOKUP((C29),'$ LEGO'!A:D,4,0),0)</f>
        <v>0</v>
      </c>
      <c r="J29" s="489">
        <f>IF(OR(O29="DANNA ",O29="CAMILA "),'BT12'!Q43*1.07,IF(E29="Verona Cla",'BT12'!Q43*1.06,IF(E29="Verona Osc",'BT12'!Q43*1.08,IF(O29="KIOTO ",'BT12'!Q43*1.1,IF(OR(O29="ANDRES ",O29="GAVIOTA ",O29="COMANECCI ",O29="IGOR "),'BT12'!Q43*1.03,IF(LEFT(C29,3)="650",'BT12'!Q43*1.04,IF(LEFT(C29,3)="651",'BT12'!Q43*1.04,IF('BT12'!K43="NUEVO",'BT12'!Q43*1.04,'BT12'!Q43))))))))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VLOOKUP(Tabla138853[[#This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VLOOKUP(Tabla138853[[#This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VLOOKUP(Tabla138853[[#This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VLOOKUP(Tabla138853[[#This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VLOOKUP(Tabla138853[[#This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VLOOKUP(Tabla138853[[#This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VLOOKUP(Tabla138853[[#This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VLOOKUP(Tabla138853[[#This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VLOOKUP(Tabla138853[[#This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VLOOKUP(Tabla138853[[#This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VLOOKUP(Tabla138853[[#This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VLOOKUP(Tabla138853[[#This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VLOOKUP(Tabla138853[[#This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VLOOKUP(Tabla138853[[#This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VLOOKUP(Tabla138853[[#This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VLOOKUP(Tabla138853[[#This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VLOOKUP(Tabla138853[[#This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VLOOKUP(Tabla138853[[#This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VLOOKUP(Tabla138853[[#This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VLOOKUP(Tabla138853[[#This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VLOOKUP(Tabla138853[[#This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VLOOKUP(Tabla138853[[#This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VLOOKUP(Tabla138853[[#This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VLOOKUP(Tabla138853[[#This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VLOOKUP(Tabla138853[[#This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+'FT12'!X79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+'FT12'!X80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+'FT12'!X81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+'FT12'!X83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+'FT12'!X83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+'FT12'!X84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+'BT12'!AD1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32" priority="4"/>
  </conditionalFormatting>
  <conditionalFormatting sqref="C94">
    <cfRule type="duplicateValues" dxfId="631" priority="3"/>
  </conditionalFormatting>
  <conditionalFormatting sqref="D46:D79">
    <cfRule type="expression" dxfId="630" priority="2">
      <formula>ISNUMBER(SEARCH("R",$D$2,1))</formula>
    </cfRule>
  </conditionalFormatting>
  <conditionalFormatting sqref="D83:D122">
    <cfRule type="expression" dxfId="62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062EE8DD-4BB4-4113-A916-1313115B6C30}">
          <x14:formula1>
            <xm:f>'LD FC'!$CG$2:$CG$27</xm:f>
          </x14:formula1>
          <xm:sqref>E138:F138</xm:sqref>
        </x14:dataValidation>
        <x14:dataValidation type="list" allowBlank="1" showInputMessage="1" showErrorMessage="1" xr:uid="{2AD50E7F-FE9D-4FD9-AFE0-0B38F330BECF}">
          <x14:formula1>
            <xm:f>'LD FC'!$AS$2:$AS$11</xm:f>
          </x14:formula1>
          <xm:sqref>H10:H29</xm:sqref>
        </x14:dataValidation>
        <x14:dataValidation type="list" allowBlank="1" showInputMessage="1" showErrorMessage="1" xr:uid="{3C7C28E2-F9F0-4DDD-A475-DE7A9CDD0DDC}">
          <x14:formula1>
            <xm:f>'$ LEGO'!$A$101:$A$189</xm:f>
          </x14:formula1>
          <xm:sqref>E10</xm:sqref>
        </x14:dataValidation>
        <x14:dataValidation type="list" allowBlank="1" showInputMessage="1" showErrorMessage="1" xr:uid="{66F2DBD3-BBA0-4FFC-BCCB-7E0937F0DE69}">
          <x14:formula1>
            <xm:f>'LD FC'!$AA$2:$AA$8</xm:f>
          </x14:formula1>
          <xm:sqref>D8</xm:sqref>
        </x14:dataValidation>
        <x14:dataValidation type="list" allowBlank="1" showInputMessage="1" showErrorMessage="1" xr:uid="{A13B21E7-CBB4-4060-AB4B-A0A0E09E85C5}">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FE59D11-46AA-4B85-B343-43D08459FA14}">
          <x14:formula1>
            <xm:f>'LD FC'!$AC$2:$AC$5</xm:f>
          </x14:formula1>
          <xm:sqref>E127 F127 E128 F128</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E8F8A-15A2-4190-A4B6-AB5846F1B79A}">
  <sheetPr codeName="Hoja2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+'BT12'!AI1</f>
        <v>0</v>
      </c>
      <c r="AH2" s="1201"/>
      <c r="AI2" s="1006" t="s">
        <v>2466</v>
      </c>
      <c r="AJ2" s="1007"/>
      <c r="AK2" s="1191">
        <f>+'BT12'!AN1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+'BT12'!D4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'BT12'!W1</f>
        <v>0</v>
      </c>
      <c r="G4" s="1041"/>
      <c r="H4" s="1041"/>
      <c r="I4" s="1022" t="s">
        <v>1220</v>
      </c>
      <c r="J4" s="1022"/>
      <c r="K4" s="1022"/>
      <c r="L4" s="1023"/>
      <c r="M4" s="1041">
        <f>+'BT12'!X2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+'BT12'!S1</f>
        <v>0</v>
      </c>
      <c r="G5" s="1041"/>
      <c r="H5" s="1041"/>
      <c r="I5" s="1022" t="s">
        <v>2471</v>
      </c>
      <c r="J5" s="1022"/>
      <c r="K5" s="1022"/>
      <c r="L5" s="1023"/>
      <c r="M5" s="976"/>
      <c r="N5" s="968"/>
      <c r="O5" s="1010" t="s">
        <v>1254</v>
      </c>
      <c r="P5" s="1011"/>
      <c r="Q5" s="1011"/>
      <c r="R5" s="119">
        <f>+'BT12'!Y3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+'BT12'!AC5</f>
        <v>0</v>
      </c>
      <c r="G7" s="1202"/>
      <c r="H7" s="1202"/>
      <c r="I7" s="1008" t="s">
        <v>2474</v>
      </c>
      <c r="J7" s="1009"/>
      <c r="K7" s="1009"/>
      <c r="L7" s="1009"/>
      <c r="M7" s="976">
        <f>+'BT12'!AD2</f>
        <v>0</v>
      </c>
      <c r="N7" s="968"/>
      <c r="O7" s="1010" t="s">
        <v>2422</v>
      </c>
      <c r="P7" s="1011"/>
      <c r="Q7" s="1011"/>
      <c r="R7" s="112">
        <f>+'BT12'!AD3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+'BT12'!AH5</f>
        <v>0</v>
      </c>
      <c r="G8" s="1202"/>
      <c r="H8" s="1202"/>
      <c r="I8" s="1008" t="s">
        <v>2476</v>
      </c>
      <c r="J8" s="1009"/>
      <c r="K8" s="1009"/>
      <c r="L8" s="1009"/>
      <c r="M8" s="976">
        <f>+'BT12'!AI2</f>
        <v>0</v>
      </c>
      <c r="N8" s="968"/>
      <c r="O8" s="1010" t="s">
        <v>2422</v>
      </c>
      <c r="P8" s="1011"/>
      <c r="Q8" s="1011"/>
      <c r="R8" s="112">
        <f>+'BT12'!AI3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+'BT12'!AM5</f>
        <v>0</v>
      </c>
      <c r="G9" s="1204"/>
      <c r="H9" s="1204"/>
      <c r="I9" s="1008" t="s">
        <v>2478</v>
      </c>
      <c r="J9" s="1009"/>
      <c r="K9" s="1009"/>
      <c r="L9" s="1009"/>
      <c r="M9" s="976">
        <f>+'BT12'!AN2</f>
        <v>0</v>
      </c>
      <c r="N9" s="968"/>
      <c r="O9" s="1010" t="s">
        <v>2422</v>
      </c>
      <c r="P9" s="1011"/>
      <c r="Q9" s="1011"/>
      <c r="R9" s="112">
        <f>+'BT12'!AN3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+'BT12'!B24</f>
        <v>0</v>
      </c>
      <c r="E13" s="1160"/>
      <c r="F13" s="1161"/>
      <c r="G13" s="1170">
        <f>+'BT12'!D24</f>
        <v>0</v>
      </c>
      <c r="H13" s="1160"/>
      <c r="I13" s="1160"/>
      <c r="J13" s="1160"/>
      <c r="K13" s="1160"/>
      <c r="L13" s="1160"/>
      <c r="M13" s="1160"/>
      <c r="N13" s="1160"/>
      <c r="O13" s="1160"/>
      <c r="P13" s="1160"/>
      <c r="Q13" s="1161"/>
      <c r="R13" s="1177" t="s">
        <v>3630</v>
      </c>
      <c r="S13" s="975"/>
      <c r="T13" s="975"/>
      <c r="U13" s="1176" t="s">
        <v>3631</v>
      </c>
      <c r="V13" s="1163"/>
      <c r="W13" s="1164">
        <f>IFERROR(VLOOKUP(AP13&amp;AQ13,'$ LEGO'!A:E,5,0),0)</f>
        <v>0</v>
      </c>
      <c r="X13" s="1165"/>
      <c r="Y13" s="1166"/>
      <c r="Z13" s="1167"/>
      <c r="AA13" s="1168"/>
      <c r="AB13" s="1169"/>
      <c r="AC13" s="967" t="str">
        <f>IFERROR(VLOOKUP((D13),'$ LEGO'!A:D,4,0),"")</f>
        <v/>
      </c>
      <c r="AD13" s="968"/>
      <c r="AE13" s="1171">
        <f>IFERROR(+'BT12'!Q24*VLOOKUP(AP13,'$ LEGO'!$F$199:$G$1227,2,0),'BT12'!Q24)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+'BT12'!AS24</f>
        <v>0</v>
      </c>
      <c r="AX13" s="176">
        <f>+'BT12'!S24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+'BT12'!B25</f>
        <v>0</v>
      </c>
      <c r="E14" s="1160"/>
      <c r="F14" s="1161"/>
      <c r="G14" s="1170">
        <f>+'BT12'!D25</f>
        <v>0</v>
      </c>
      <c r="H14" s="1160"/>
      <c r="I14" s="1160"/>
      <c r="J14" s="1160"/>
      <c r="K14" s="1160"/>
      <c r="L14" s="1160"/>
      <c r="M14" s="1160"/>
      <c r="N14" s="1160"/>
      <c r="O14" s="1160"/>
      <c r="P14" s="1160"/>
      <c r="Q14" s="1161"/>
      <c r="R14" s="1177" t="s">
        <v>3632</v>
      </c>
      <c r="S14" s="975"/>
      <c r="T14" s="975"/>
      <c r="U14" s="1176" t="s">
        <v>3633</v>
      </c>
      <c r="V14" s="1163"/>
      <c r="W14" s="1164">
        <f>IFERROR(VLOOKUP(AP14&amp;AQ14,'$ LEGO'!A:E,5,0),0)</f>
        <v>0</v>
      </c>
      <c r="X14" s="1165"/>
      <c r="Y14" s="1166"/>
      <c r="Z14" s="1167"/>
      <c r="AA14" s="1168"/>
      <c r="AB14" s="1169"/>
      <c r="AC14" s="967" t="str">
        <f>IFERROR(VLOOKUP((D14),'$ LEGO'!A:D,4,0),"")</f>
        <v/>
      </c>
      <c r="AD14" s="968"/>
      <c r="AE14" s="1171">
        <f>IFERROR(+'BT12'!Q25*VLOOKUP(AP14,'$ LEGO'!$F$199:$G$1227,2,0),'BT12'!Q25)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+'BT12'!AS25</f>
        <v>0</v>
      </c>
      <c r="AX14" s="176">
        <f>+'BT12'!S25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+'BT12'!B26</f>
        <v>0</v>
      </c>
      <c r="E15" s="1160"/>
      <c r="F15" s="1161"/>
      <c r="G15" s="1170">
        <f>+'BT12'!D26</f>
        <v>0</v>
      </c>
      <c r="H15" s="1160"/>
      <c r="I15" s="1160"/>
      <c r="J15" s="1160"/>
      <c r="K15" s="1160"/>
      <c r="L15" s="1160"/>
      <c r="M15" s="1160"/>
      <c r="N15" s="1160"/>
      <c r="O15" s="1160"/>
      <c r="P15" s="1160"/>
      <c r="Q15" s="1161"/>
      <c r="R15" s="1177" t="s">
        <v>3634</v>
      </c>
      <c r="S15" s="975"/>
      <c r="T15" s="975"/>
      <c r="U15" s="1176" t="s">
        <v>3635</v>
      </c>
      <c r="V15" s="1163"/>
      <c r="W15" s="1164">
        <f>IFERROR(VLOOKUP(AP15&amp;AQ15,'$ LEGO'!A:E,5,0),0)</f>
        <v>0</v>
      </c>
      <c r="X15" s="1165"/>
      <c r="Y15" s="1166"/>
      <c r="Z15" s="1167"/>
      <c r="AA15" s="1168"/>
      <c r="AB15" s="1169"/>
      <c r="AC15" s="967" t="str">
        <f>IFERROR(VLOOKUP((D15),'$ LEGO'!A:D,4,0),"")</f>
        <v/>
      </c>
      <c r="AD15" s="968"/>
      <c r="AE15" s="1171">
        <f>IFERROR(+'BT12'!Q26*VLOOKUP(AP15,'$ LEGO'!$F$199:$G$1227,2,0),'BT12'!Q26)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+'BT12'!AS26</f>
        <v>0</v>
      </c>
      <c r="AX15" s="176">
        <f>+'BT12'!S26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+'BT12'!B27</f>
        <v>0</v>
      </c>
      <c r="E16" s="1160"/>
      <c r="F16" s="1161"/>
      <c r="G16" s="1170">
        <f>+'BT12'!D27</f>
        <v>0</v>
      </c>
      <c r="H16" s="1160"/>
      <c r="I16" s="1160"/>
      <c r="J16" s="1160"/>
      <c r="K16" s="1160"/>
      <c r="L16" s="1160"/>
      <c r="M16" s="1160"/>
      <c r="N16" s="1160"/>
      <c r="O16" s="1160"/>
      <c r="P16" s="1160"/>
      <c r="Q16" s="1161"/>
      <c r="R16" s="1177" t="s">
        <v>3636</v>
      </c>
      <c r="S16" s="975"/>
      <c r="T16" s="975"/>
      <c r="U16" s="1176" t="s">
        <v>3637</v>
      </c>
      <c r="V16" s="1163"/>
      <c r="W16" s="1164">
        <f>IFERROR(VLOOKUP(AP16&amp;AQ16,'$ LEGO'!A:E,5,0),0)</f>
        <v>0</v>
      </c>
      <c r="X16" s="1165"/>
      <c r="Y16" s="1166"/>
      <c r="Z16" s="1167"/>
      <c r="AA16" s="1168"/>
      <c r="AB16" s="1169"/>
      <c r="AC16" s="967" t="str">
        <f>IFERROR(VLOOKUP((D16),'$ LEGO'!A:D,4,0),"")</f>
        <v/>
      </c>
      <c r="AD16" s="968"/>
      <c r="AE16" s="1171">
        <f>IFERROR(+'BT12'!Q27*VLOOKUP(AP16,'$ LEGO'!$F$199:$G$1227,2,0),'BT12'!Q27)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+'BT12'!AS27</f>
        <v>0</v>
      </c>
      <c r="AX16" s="176">
        <f>+'BT12'!S27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+'BT12'!B28</f>
        <v>0</v>
      </c>
      <c r="E17" s="1160"/>
      <c r="F17" s="1161"/>
      <c r="G17" s="1170">
        <f>+'BT12'!D28</f>
        <v>0</v>
      </c>
      <c r="H17" s="1160"/>
      <c r="I17" s="1160"/>
      <c r="J17" s="1160"/>
      <c r="K17" s="1160"/>
      <c r="L17" s="1160"/>
      <c r="M17" s="1160"/>
      <c r="N17" s="1160"/>
      <c r="O17" s="1160"/>
      <c r="P17" s="1160"/>
      <c r="Q17" s="1161"/>
      <c r="R17" s="1177" t="s">
        <v>3638</v>
      </c>
      <c r="S17" s="975"/>
      <c r="T17" s="975"/>
      <c r="U17" s="1176" t="s">
        <v>3639</v>
      </c>
      <c r="V17" s="1163"/>
      <c r="W17" s="1164">
        <f>IFERROR(VLOOKUP(AP17&amp;AQ17,'$ LEGO'!A:E,5,0),0)</f>
        <v>0</v>
      </c>
      <c r="X17" s="1165"/>
      <c r="Y17" s="1166"/>
      <c r="Z17" s="1167"/>
      <c r="AA17" s="1168"/>
      <c r="AB17" s="1169"/>
      <c r="AC17" s="967" t="str">
        <f>IFERROR(VLOOKUP((D17),'$ LEGO'!A:D,4,0),"")</f>
        <v/>
      </c>
      <c r="AD17" s="968"/>
      <c r="AE17" s="1171">
        <f>IFERROR(+'BT12'!Q28*VLOOKUP(AP17,'$ LEGO'!$F$199:$G$1227,2,0),'BT12'!Q28)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+'BT12'!AS28</f>
        <v>0</v>
      </c>
      <c r="AX17" s="176">
        <f>+'BT12'!S28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+'BT12'!B29</f>
        <v>0</v>
      </c>
      <c r="E18" s="1160"/>
      <c r="F18" s="1161"/>
      <c r="G18" s="1170">
        <f>+'BT12'!D29</f>
        <v>0</v>
      </c>
      <c r="H18" s="1160"/>
      <c r="I18" s="1160"/>
      <c r="J18" s="1160"/>
      <c r="K18" s="1160"/>
      <c r="L18" s="1160"/>
      <c r="M18" s="1160"/>
      <c r="N18" s="1160"/>
      <c r="O18" s="1160"/>
      <c r="P18" s="1160"/>
      <c r="Q18" s="1161"/>
      <c r="R18" s="1177" t="s">
        <v>3640</v>
      </c>
      <c r="S18" s="975"/>
      <c r="T18" s="975"/>
      <c r="U18" s="1176" t="s">
        <v>3641</v>
      </c>
      <c r="V18" s="1163"/>
      <c r="W18" s="1164">
        <f>IFERROR(VLOOKUP(AP18&amp;AQ18,'$ LEGO'!A:E,5,0),0)</f>
        <v>0</v>
      </c>
      <c r="X18" s="1165"/>
      <c r="Y18" s="1166"/>
      <c r="Z18" s="1167"/>
      <c r="AA18" s="1168"/>
      <c r="AB18" s="1169"/>
      <c r="AC18" s="967" t="str">
        <f>IFERROR(VLOOKUP((D18),'$ LEGO'!A:D,4,0),"")</f>
        <v/>
      </c>
      <c r="AD18" s="968"/>
      <c r="AE18" s="1171">
        <f>IFERROR(+'BT12'!Q29*VLOOKUP(AP18,'$ LEGO'!$F$199:$G$1227,2,0),'BT12'!Q29)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+'BT12'!AS29</f>
        <v>0</v>
      </c>
      <c r="AX18" s="176">
        <f>+'BT12'!S29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+'BT12'!B30</f>
        <v>0</v>
      </c>
      <c r="E19" s="1160"/>
      <c r="F19" s="1161"/>
      <c r="G19" s="1170">
        <f>+'BT12'!D30</f>
        <v>0</v>
      </c>
      <c r="H19" s="1160"/>
      <c r="I19" s="1160"/>
      <c r="J19" s="1160"/>
      <c r="K19" s="1160"/>
      <c r="L19" s="1160"/>
      <c r="M19" s="1160"/>
      <c r="N19" s="1160"/>
      <c r="O19" s="1160"/>
      <c r="P19" s="1160"/>
      <c r="Q19" s="1161"/>
      <c r="R19" s="1177" t="s">
        <v>3642</v>
      </c>
      <c r="S19" s="975"/>
      <c r="T19" s="975"/>
      <c r="U19" s="1176" t="s">
        <v>3643</v>
      </c>
      <c r="V19" s="1163"/>
      <c r="W19" s="1164">
        <f>IFERROR(VLOOKUP(AP19&amp;AQ19,'$ LEGO'!A:E,5,0),0)</f>
        <v>0</v>
      </c>
      <c r="X19" s="1165"/>
      <c r="Y19" s="1166"/>
      <c r="Z19" s="1167"/>
      <c r="AA19" s="1168"/>
      <c r="AB19" s="1169"/>
      <c r="AC19" s="967" t="str">
        <f>IFERROR(VLOOKUP((D19),'$ LEGO'!A:D,4,0),"")</f>
        <v/>
      </c>
      <c r="AD19" s="968"/>
      <c r="AE19" s="1171">
        <f>IFERROR(+'BT12'!Q30*VLOOKUP(AP19,'$ LEGO'!$F$199:$G$1227,2,0),'BT12'!Q30)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+'BT12'!AS30</f>
        <v>0</v>
      </c>
      <c r="AX19" s="176">
        <f>+'BT12'!S30</f>
        <v>0</v>
      </c>
      <c r="AY19" s="1" t="s">
        <v>1217</v>
      </c>
      <c r="AZ19" s="46" t="s">
        <v>2501</v>
      </c>
      <c r="BA19" s="46">
        <f t="shared" si="2"/>
        <v>0</v>
      </c>
      <c r="BB19" s="47"/>
      <c r="BC19" s="120">
        <f t="shared" si="3"/>
        <v>0</v>
      </c>
    </row>
    <row r="20" spans="2:78" ht="15.75" thickBot="1">
      <c r="B20" s="66">
        <f t="shared" si="4"/>
        <v>0</v>
      </c>
      <c r="C20" s="214">
        <v>8</v>
      </c>
      <c r="D20" s="1159">
        <f>+'BT12'!B31</f>
        <v>0</v>
      </c>
      <c r="E20" s="1160"/>
      <c r="F20" s="1161"/>
      <c r="G20" s="1170">
        <f>+'BT12'!D31</f>
        <v>0</v>
      </c>
      <c r="H20" s="1160"/>
      <c r="I20" s="1160"/>
      <c r="J20" s="1160"/>
      <c r="K20" s="1160"/>
      <c r="L20" s="1160"/>
      <c r="M20" s="1160"/>
      <c r="N20" s="1160"/>
      <c r="O20" s="1160"/>
      <c r="P20" s="1160"/>
      <c r="Q20" s="1161"/>
      <c r="R20" s="1177" t="s">
        <v>3644</v>
      </c>
      <c r="S20" s="975"/>
      <c r="T20" s="975"/>
      <c r="U20" s="1176" t="s">
        <v>3645</v>
      </c>
      <c r="V20" s="1163"/>
      <c r="W20" s="1164">
        <f>IFERROR(VLOOKUP(AP20&amp;AQ20,'$ LEGO'!A:E,5,0),0)</f>
        <v>0</v>
      </c>
      <c r="X20" s="1165"/>
      <c r="Y20" s="1166"/>
      <c r="Z20" s="1167"/>
      <c r="AA20" s="1168"/>
      <c r="AB20" s="1169"/>
      <c r="AC20" s="967" t="str">
        <f>IFERROR(VLOOKUP((D20),'$ LEGO'!A:D,4,0),"")</f>
        <v/>
      </c>
      <c r="AD20" s="968"/>
      <c r="AE20" s="1171">
        <f>IFERROR(+'BT12'!Q31*VLOOKUP(AP20,'$ LEGO'!$F$199:$G$1227,2,0),'BT12'!Q31)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+'BT12'!AS31</f>
        <v>0</v>
      </c>
      <c r="AX20" s="176">
        <f>+'BT12'!S31</f>
        <v>0</v>
      </c>
      <c r="AY20" s="1" t="s">
        <v>1217</v>
      </c>
      <c r="AZ20" s="46" t="s">
        <v>2501</v>
      </c>
      <c r="BA20" s="46">
        <f t="shared" si="2"/>
        <v>0</v>
      </c>
      <c r="BB20" s="47"/>
      <c r="BC20" s="120">
        <f t="shared" si="3"/>
        <v>0</v>
      </c>
    </row>
    <row r="21" spans="2:78" ht="15.75" thickBot="1">
      <c r="B21" s="66">
        <f t="shared" si="4"/>
        <v>0</v>
      </c>
      <c r="C21" s="214">
        <v>9</v>
      </c>
      <c r="D21" s="1159">
        <f>+'BT12'!B32</f>
        <v>0</v>
      </c>
      <c r="E21" s="1160"/>
      <c r="F21" s="1161"/>
      <c r="G21" s="1170">
        <f>+'BT12'!D32</f>
        <v>0</v>
      </c>
      <c r="H21" s="1160"/>
      <c r="I21" s="1160"/>
      <c r="J21" s="1160"/>
      <c r="K21" s="1160"/>
      <c r="L21" s="1160"/>
      <c r="M21" s="1160"/>
      <c r="N21" s="1160"/>
      <c r="O21" s="1160"/>
      <c r="P21" s="1160"/>
      <c r="Q21" s="1161"/>
      <c r="R21" s="1177" t="s">
        <v>3646</v>
      </c>
      <c r="S21" s="975"/>
      <c r="T21" s="975"/>
      <c r="U21" s="1176" t="s">
        <v>3647</v>
      </c>
      <c r="V21" s="1163"/>
      <c r="W21" s="1164">
        <f>IFERROR(VLOOKUP(AP21&amp;AQ21,'$ LEGO'!A:E,5,0),0)</f>
        <v>0</v>
      </c>
      <c r="X21" s="1165"/>
      <c r="Y21" s="1166"/>
      <c r="Z21" s="1167"/>
      <c r="AA21" s="1168"/>
      <c r="AB21" s="1169"/>
      <c r="AC21" s="967" t="str">
        <f>IFERROR(VLOOKUP((D21),'$ LEGO'!A:D,4,0),"")</f>
        <v/>
      </c>
      <c r="AD21" s="968"/>
      <c r="AE21" s="1171">
        <f>IFERROR(+'BT12'!AK24*VLOOKUP(AP21,'$ LEGO'!$F$199:$G$1227,2,0),'BT12'!AK24)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+'BT12'!AS32</f>
        <v>0</v>
      </c>
      <c r="AX21" s="176">
        <f>+'BT12'!AM24</f>
        <v>0</v>
      </c>
      <c r="AY21" s="1" t="s">
        <v>1217</v>
      </c>
      <c r="AZ21" s="46" t="s">
        <v>2501</v>
      </c>
      <c r="BA21" s="46">
        <f t="shared" si="2"/>
        <v>0</v>
      </c>
      <c r="BB21" s="47"/>
      <c r="BC21" s="120">
        <f t="shared" si="3"/>
        <v>0</v>
      </c>
    </row>
    <row r="22" spans="2:78" ht="15.75" thickBot="1">
      <c r="B22" s="66">
        <f t="shared" si="4"/>
        <v>0</v>
      </c>
      <c r="C22" s="214">
        <v>10</v>
      </c>
      <c r="D22" s="1159">
        <f>+'BT12'!B33</f>
        <v>0</v>
      </c>
      <c r="E22" s="1160"/>
      <c r="F22" s="1161"/>
      <c r="G22" s="1170">
        <f>+'BT12'!D33</f>
        <v>0</v>
      </c>
      <c r="H22" s="1160"/>
      <c r="I22" s="1160"/>
      <c r="J22" s="1160"/>
      <c r="K22" s="1160"/>
      <c r="L22" s="1160"/>
      <c r="M22" s="1160"/>
      <c r="N22" s="1160"/>
      <c r="O22" s="1160"/>
      <c r="P22" s="1160"/>
      <c r="Q22" s="1161"/>
      <c r="R22" s="1177" t="s">
        <v>3648</v>
      </c>
      <c r="S22" s="975"/>
      <c r="T22" s="975"/>
      <c r="U22" s="1176" t="s">
        <v>3649</v>
      </c>
      <c r="V22" s="1163"/>
      <c r="W22" s="1164">
        <f>IFERROR(VLOOKUP(AP22&amp;AQ22,'$ LEGO'!A:E,5,0),0)</f>
        <v>0</v>
      </c>
      <c r="X22" s="1165"/>
      <c r="Y22" s="1166"/>
      <c r="Z22" s="1167"/>
      <c r="AA22" s="1168"/>
      <c r="AB22" s="1169"/>
      <c r="AC22" s="967" t="str">
        <f>IFERROR(VLOOKUP((D22),'$ LEGO'!A:D,4,0),"")</f>
        <v/>
      </c>
      <c r="AD22" s="968"/>
      <c r="AE22" s="1171">
        <f>IFERROR(+'BT12'!AK25*VLOOKUP(AP22,'$ LEGO'!$F$199:$G$1227,2,0),'BT12'!AK25)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+'BT12'!AS33</f>
        <v>0</v>
      </c>
      <c r="AX22" s="176">
        <f>+'BT12'!AM25</f>
        <v>0</v>
      </c>
      <c r="AY22" s="1" t="s">
        <v>1217</v>
      </c>
      <c r="AZ22" s="46" t="s">
        <v>2501</v>
      </c>
      <c r="BA22" s="46">
        <f t="shared" si="2"/>
        <v>0</v>
      </c>
      <c r="BB22" s="47"/>
      <c r="BC22" s="120">
        <f t="shared" si="3"/>
        <v>0</v>
      </c>
    </row>
    <row r="23" spans="2:78" ht="15.75" thickBot="1">
      <c r="B23" s="66">
        <f t="shared" si="4"/>
        <v>0</v>
      </c>
      <c r="C23" s="214">
        <v>11</v>
      </c>
      <c r="D23" s="1159">
        <f>+'BT12'!V24</f>
        <v>0</v>
      </c>
      <c r="E23" s="1160"/>
      <c r="F23" s="1161"/>
      <c r="G23" s="1170">
        <f>+'BT12'!X24</f>
        <v>0</v>
      </c>
      <c r="H23" s="1160"/>
      <c r="I23" s="1160"/>
      <c r="J23" s="1160"/>
      <c r="K23" s="1160"/>
      <c r="L23" s="1160"/>
      <c r="M23" s="1160"/>
      <c r="N23" s="1160"/>
      <c r="O23" s="1160"/>
      <c r="P23" s="1160"/>
      <c r="Q23" s="1161"/>
      <c r="R23" s="968">
        <f>+'BT12'!AE24</f>
        <v>0</v>
      </c>
      <c r="S23" s="975"/>
      <c r="T23" s="975"/>
      <c r="U23" s="1162">
        <f>+'BT12'!AG24</f>
        <v>0</v>
      </c>
      <c r="V23" s="1163"/>
      <c r="W23" s="1164">
        <f>IFERROR(VLOOKUP(AP23&amp;AQ23,'$ LEGO'!A:E,5,0),0)</f>
        <v>0</v>
      </c>
      <c r="X23" s="1165"/>
      <c r="Y23" s="1166"/>
      <c r="Z23" s="1167"/>
      <c r="AA23" s="1168"/>
      <c r="AB23" s="1169"/>
      <c r="AC23" s="967" t="str">
        <f>IFERROR(VLOOKUP((D23),'$ LEGO'!A:D,4,0),"")</f>
        <v/>
      </c>
      <c r="AD23" s="968"/>
      <c r="AE23" s="1171">
        <f>IFERROR(+'BT12'!AK26*VLOOKUP(AP23,'$ LEGO'!$F$199:$G$1227,2,0),'BT12'!AK26)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+'BT12'!AS34</f>
        <v>0</v>
      </c>
      <c r="AX23" s="176">
        <f>+'BT12'!AM26</f>
        <v>0</v>
      </c>
      <c r="AY23" s="1" t="s">
        <v>1217</v>
      </c>
      <c r="AZ23" s="46" t="s">
        <v>2501</v>
      </c>
      <c r="BA23" s="46">
        <f t="shared" si="2"/>
        <v>0</v>
      </c>
      <c r="BB23" s="47"/>
      <c r="BC23" s="120">
        <f t="shared" si="3"/>
        <v>0</v>
      </c>
    </row>
    <row r="24" spans="2:78" ht="15.75" thickBot="1">
      <c r="B24" s="66">
        <f t="shared" si="4"/>
        <v>0</v>
      </c>
      <c r="C24" s="214">
        <v>12</v>
      </c>
      <c r="D24" s="1159">
        <f>+'BT12'!V25</f>
        <v>0</v>
      </c>
      <c r="E24" s="1160"/>
      <c r="F24" s="1161"/>
      <c r="G24" s="1170">
        <f>+'BT12'!X25</f>
        <v>0</v>
      </c>
      <c r="H24" s="1160"/>
      <c r="I24" s="1160"/>
      <c r="J24" s="1160"/>
      <c r="K24" s="1160"/>
      <c r="L24" s="1160"/>
      <c r="M24" s="1160"/>
      <c r="N24" s="1160"/>
      <c r="O24" s="1160"/>
      <c r="P24" s="1160"/>
      <c r="Q24" s="1161"/>
      <c r="R24" s="968">
        <f>+'BT12'!AE25</f>
        <v>0</v>
      </c>
      <c r="S24" s="975"/>
      <c r="T24" s="975"/>
      <c r="U24" s="1162">
        <f>+'BT12'!AG25</f>
        <v>0</v>
      </c>
      <c r="V24" s="1163"/>
      <c r="W24" s="1164">
        <f>IFERROR(VLOOKUP(AP24&amp;AQ24,'$ LEGO'!A:E,5,0),0)</f>
        <v>0</v>
      </c>
      <c r="X24" s="1165"/>
      <c r="Y24" s="1166"/>
      <c r="Z24" s="1167"/>
      <c r="AA24" s="1168"/>
      <c r="AB24" s="1169"/>
      <c r="AC24" s="967" t="str">
        <f>IFERROR(VLOOKUP((D24),'$ LEGO'!A:D,4,0),"")</f>
        <v/>
      </c>
      <c r="AD24" s="968"/>
      <c r="AE24" s="1171">
        <f>IFERROR(+'BT12'!AK27*VLOOKUP(AP24,'$ LEGO'!$F$199:$G$1227,2,0),'BT12'!AK27)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+'BT12'!AS35</f>
        <v>0</v>
      </c>
      <c r="AX24" s="176">
        <f>+'BT12'!AM27</f>
        <v>0</v>
      </c>
      <c r="AY24" s="1" t="s">
        <v>1217</v>
      </c>
      <c r="AZ24" s="46" t="s">
        <v>2501</v>
      </c>
      <c r="BA24" s="46">
        <f t="shared" si="2"/>
        <v>0</v>
      </c>
      <c r="BB24" s="47"/>
      <c r="BC24" s="120">
        <f t="shared" si="3"/>
        <v>0</v>
      </c>
    </row>
    <row r="25" spans="2:78" ht="15.75" thickBot="1">
      <c r="B25" s="66">
        <f t="shared" si="4"/>
        <v>0</v>
      </c>
      <c r="C25" s="214">
        <v>13</v>
      </c>
      <c r="D25" s="1159">
        <f>+'BT12'!V26</f>
        <v>0</v>
      </c>
      <c r="E25" s="1160"/>
      <c r="F25" s="1161"/>
      <c r="G25" s="1170">
        <f>+'BT12'!X26</f>
        <v>0</v>
      </c>
      <c r="H25" s="1160"/>
      <c r="I25" s="1160"/>
      <c r="J25" s="1160"/>
      <c r="K25" s="1160"/>
      <c r="L25" s="1160"/>
      <c r="M25" s="1160"/>
      <c r="N25" s="1160"/>
      <c r="O25" s="1160"/>
      <c r="P25" s="1160"/>
      <c r="Q25" s="1161"/>
      <c r="R25" s="968">
        <f>+'BT12'!AE26</f>
        <v>0</v>
      </c>
      <c r="S25" s="975"/>
      <c r="T25" s="975"/>
      <c r="U25" s="1162">
        <f>+'BT12'!AG26</f>
        <v>0</v>
      </c>
      <c r="V25" s="1163"/>
      <c r="W25" s="1164">
        <f>IFERROR(VLOOKUP(AP25&amp;AQ25,'$ LEGO'!A:E,5,0),0)</f>
        <v>0</v>
      </c>
      <c r="X25" s="1165"/>
      <c r="Y25" s="1166"/>
      <c r="Z25" s="1167"/>
      <c r="AA25" s="1168"/>
      <c r="AB25" s="1169"/>
      <c r="AC25" s="967" t="str">
        <f>IFERROR(VLOOKUP((D25),'$ LEGO'!A:D,4,0),"")</f>
        <v/>
      </c>
      <c r="AD25" s="968"/>
      <c r="AE25" s="1171">
        <f>IFERROR(+'BT12'!AK28*VLOOKUP(AP25,'$ LEGO'!$F$199:$G$1227,2,0),'BT12'!AK28)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+'BT12'!AS36</f>
        <v>0</v>
      </c>
      <c r="AX25" s="176">
        <f>+'BT12'!AM28</f>
        <v>0</v>
      </c>
      <c r="AY25" s="1" t="s">
        <v>1217</v>
      </c>
      <c r="AZ25" s="46" t="s">
        <v>2501</v>
      </c>
      <c r="BA25" s="46">
        <f t="shared" si="2"/>
        <v>0</v>
      </c>
      <c r="BB25" s="47"/>
      <c r="BC25" s="120">
        <f t="shared" si="3"/>
        <v>1000</v>
      </c>
    </row>
    <row r="26" spans="2:78" ht="15.75" thickBot="1">
      <c r="B26" s="66">
        <f t="shared" si="4"/>
        <v>0</v>
      </c>
      <c r="C26" s="214">
        <v>14</v>
      </c>
      <c r="D26" s="1159">
        <f>+'BT12'!V27</f>
        <v>0</v>
      </c>
      <c r="E26" s="1160"/>
      <c r="F26" s="1161"/>
      <c r="G26" s="1170">
        <f>+'BT12'!X27</f>
        <v>0</v>
      </c>
      <c r="H26" s="1160"/>
      <c r="I26" s="1160"/>
      <c r="J26" s="1160"/>
      <c r="K26" s="1160"/>
      <c r="L26" s="1160"/>
      <c r="M26" s="1160"/>
      <c r="N26" s="1160"/>
      <c r="O26" s="1160"/>
      <c r="P26" s="1160"/>
      <c r="Q26" s="1161"/>
      <c r="R26" s="968">
        <f>+'BT12'!AE27</f>
        <v>0</v>
      </c>
      <c r="S26" s="975"/>
      <c r="T26" s="975"/>
      <c r="U26" s="1162">
        <f>+'BT12'!AG27</f>
        <v>0</v>
      </c>
      <c r="V26" s="1163"/>
      <c r="W26" s="1164">
        <f>IFERROR(VLOOKUP(AP26&amp;AQ26,'$ LEGO'!A:E,5,0),0)</f>
        <v>0</v>
      </c>
      <c r="X26" s="1165"/>
      <c r="Y26" s="1166"/>
      <c r="Z26" s="1167"/>
      <c r="AA26" s="1168"/>
      <c r="AB26" s="1169"/>
      <c r="AC26" s="967" t="str">
        <f>IFERROR(VLOOKUP((D26),'$ LEGO'!A:D,4,0),"")</f>
        <v/>
      </c>
      <c r="AD26" s="968"/>
      <c r="AE26" s="1171">
        <f>IFERROR(+'BT12'!AK29*VLOOKUP(AP26,'$ LEGO'!$F$199:$G$1227,2,0),'BT12'!AK29)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+'BT12'!AS37</f>
        <v>0</v>
      </c>
      <c r="AX26" s="176">
        <f>+'BT12'!AM29</f>
        <v>0</v>
      </c>
      <c r="AY26" s="1" t="s">
        <v>1217</v>
      </c>
      <c r="AZ26" s="46" t="s">
        <v>2501</v>
      </c>
      <c r="BA26" s="46">
        <f t="shared" si="2"/>
        <v>0</v>
      </c>
      <c r="BB26" s="47"/>
      <c r="BC26" s="120">
        <f t="shared" si="3"/>
        <v>0</v>
      </c>
    </row>
    <row r="27" spans="2:78" ht="15.75" thickBot="1">
      <c r="B27" s="66">
        <f t="shared" si="4"/>
        <v>0</v>
      </c>
      <c r="C27" s="214">
        <v>15</v>
      </c>
      <c r="D27" s="1159">
        <f>+'BT12'!V28</f>
        <v>0</v>
      </c>
      <c r="E27" s="1160"/>
      <c r="F27" s="1161"/>
      <c r="G27" s="1170">
        <f>+'BT12'!X28</f>
        <v>0</v>
      </c>
      <c r="H27" s="1160"/>
      <c r="I27" s="1160"/>
      <c r="J27" s="1160"/>
      <c r="K27" s="1160"/>
      <c r="L27" s="1160"/>
      <c r="M27" s="1160"/>
      <c r="N27" s="1160"/>
      <c r="O27" s="1160"/>
      <c r="P27" s="1160"/>
      <c r="Q27" s="1161"/>
      <c r="R27" s="968">
        <f>+'BT12'!AE28</f>
        <v>0</v>
      </c>
      <c r="S27" s="975"/>
      <c r="T27" s="975"/>
      <c r="U27" s="1162">
        <f>+'BT12'!AG28</f>
        <v>0</v>
      </c>
      <c r="V27" s="1163"/>
      <c r="W27" s="1164">
        <f>IFERROR(VLOOKUP(AP27&amp;AQ27,'$ LEGO'!A:E,5,0),0)</f>
        <v>0</v>
      </c>
      <c r="X27" s="1165"/>
      <c r="Y27" s="1166"/>
      <c r="Z27" s="1167"/>
      <c r="AA27" s="1168"/>
      <c r="AB27" s="1169"/>
      <c r="AC27" s="967" t="str">
        <f>IFERROR(VLOOKUP((D27),'$ LEGO'!A:D,4,0),"")</f>
        <v/>
      </c>
      <c r="AD27" s="968"/>
      <c r="AE27" s="1171">
        <f>IFERROR(+'BT12'!AK30*VLOOKUP(AP27,'$ LEGO'!$F$199:$G$1227,2,0),'BT12'!AK30)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+'BT12'!AS38</f>
        <v>0</v>
      </c>
      <c r="AX27" s="176">
        <f>+'BT12'!AM30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+'BT12'!V29</f>
        <v>0</v>
      </c>
      <c r="E28" s="1160"/>
      <c r="F28" s="1161"/>
      <c r="G28" s="1170">
        <f>+'BT12'!X29</f>
        <v>0</v>
      </c>
      <c r="H28" s="1160"/>
      <c r="I28" s="1160"/>
      <c r="J28" s="1160"/>
      <c r="K28" s="1160"/>
      <c r="L28" s="1160"/>
      <c r="M28" s="1160"/>
      <c r="N28" s="1160"/>
      <c r="O28" s="1160"/>
      <c r="P28" s="1160"/>
      <c r="Q28" s="1161"/>
      <c r="R28" s="968">
        <f>+'BT12'!AE29</f>
        <v>0</v>
      </c>
      <c r="S28" s="975"/>
      <c r="T28" s="975"/>
      <c r="U28" s="1162">
        <f>+'BT12'!AG29</f>
        <v>0</v>
      </c>
      <c r="V28" s="1163"/>
      <c r="W28" s="1164">
        <f>IFERROR(VLOOKUP(AP28&amp;AQ28,'$ LEGO'!A:E,5,0),0)</f>
        <v>0</v>
      </c>
      <c r="X28" s="1165"/>
      <c r="Y28" s="1166"/>
      <c r="Z28" s="1167"/>
      <c r="AA28" s="1168"/>
      <c r="AB28" s="1169"/>
      <c r="AC28" s="967" t="str">
        <f>IFERROR(VLOOKUP((D28),'$ LEGO'!A:D,4,0),"")</f>
        <v/>
      </c>
      <c r="AD28" s="968"/>
      <c r="AE28" s="1171">
        <f>IFERROR(+'BT12'!AK31*VLOOKUP(AP28,'$ LEGO'!$F$199:$G$1227,2,0),'BT12'!AK31)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+'BT12'!AS39</f>
        <v>0</v>
      </c>
      <c r="AX28" s="176">
        <f>+'BT12'!AM31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+'BT12'!V30</f>
        <v>0</v>
      </c>
      <c r="E29" s="1160"/>
      <c r="F29" s="1161"/>
      <c r="G29" s="1170">
        <f>+'BT12'!X30</f>
        <v>0</v>
      </c>
      <c r="H29" s="1160"/>
      <c r="I29" s="1160"/>
      <c r="J29" s="1160"/>
      <c r="K29" s="1160"/>
      <c r="L29" s="1160"/>
      <c r="M29" s="1160"/>
      <c r="N29" s="1160"/>
      <c r="O29" s="1160"/>
      <c r="P29" s="1160"/>
      <c r="Q29" s="1161"/>
      <c r="R29" s="968">
        <f>+'BT12'!AE30</f>
        <v>0</v>
      </c>
      <c r="S29" s="975"/>
      <c r="T29" s="975"/>
      <c r="U29" s="1162">
        <f>+'BT12'!AG30</f>
        <v>0</v>
      </c>
      <c r="V29" s="1163"/>
      <c r="W29" s="1164">
        <f>IFERROR(VLOOKUP(AP29&amp;AQ29,'$ LEGO'!A:E,5,0),0)</f>
        <v>0</v>
      </c>
      <c r="X29" s="1165"/>
      <c r="Y29" s="1166"/>
      <c r="Z29" s="1167"/>
      <c r="AA29" s="1168"/>
      <c r="AB29" s="1169"/>
      <c r="AC29" s="967" t="str">
        <f>IFERROR(VLOOKUP((D29),'$ LEGO'!A:D,4,0),"")</f>
        <v/>
      </c>
      <c r="AD29" s="968"/>
      <c r="AE29" s="1171">
        <f>IFERROR(+'BT12'!AK32*VLOOKUP(AP29,'$ LEGO'!$F$199:$G$1227,2,0),'BT12'!AK32)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+'BT12'!AS40</f>
        <v>0</v>
      </c>
      <c r="AX29" s="176">
        <f>+'BT12'!AM32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+'BT12'!V31</f>
        <v>0</v>
      </c>
      <c r="E30" s="1160"/>
      <c r="F30" s="1161"/>
      <c r="G30" s="1170">
        <f>+'BT12'!X31</f>
        <v>0</v>
      </c>
      <c r="H30" s="1160"/>
      <c r="I30" s="1160"/>
      <c r="J30" s="1160"/>
      <c r="K30" s="1160"/>
      <c r="L30" s="1160"/>
      <c r="M30" s="1160"/>
      <c r="N30" s="1160"/>
      <c r="O30" s="1160"/>
      <c r="P30" s="1160"/>
      <c r="Q30" s="1161"/>
      <c r="R30" s="968">
        <f>+'BT12'!AE31</f>
        <v>0</v>
      </c>
      <c r="S30" s="975"/>
      <c r="T30" s="975"/>
      <c r="U30" s="1162">
        <f>+'BT12'!AG31</f>
        <v>0</v>
      </c>
      <c r="V30" s="1163"/>
      <c r="W30" s="1164">
        <f>IFERROR(VLOOKUP(AP30&amp;AQ30,'$ LEGO'!A:E,5,0),0)</f>
        <v>0</v>
      </c>
      <c r="X30" s="1165"/>
      <c r="Y30" s="1166"/>
      <c r="Z30" s="1167"/>
      <c r="AA30" s="1168"/>
      <c r="AB30" s="1169"/>
      <c r="AC30" s="967" t="str">
        <f>IFERROR(VLOOKUP((D30),'$ LEGO'!A:D,4,0),"")</f>
        <v/>
      </c>
      <c r="AD30" s="968"/>
      <c r="AE30" s="1171">
        <f>IFERROR(+'BT12'!AK33*VLOOKUP(AP30,'$ LEGO'!$F$199:$G$1227,2,0),'BT12'!AK33)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+'BT12'!AS41</f>
        <v>0</v>
      </c>
      <c r="AX30" s="176">
        <f>+'BT12'!AM33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+'BT12'!V32</f>
        <v>0</v>
      </c>
      <c r="E31" s="1160"/>
      <c r="F31" s="1161"/>
      <c r="G31" s="1170">
        <f>+'BT12'!X32</f>
        <v>0</v>
      </c>
      <c r="H31" s="1160"/>
      <c r="I31" s="1160"/>
      <c r="J31" s="1160"/>
      <c r="K31" s="1160"/>
      <c r="L31" s="1160"/>
      <c r="M31" s="1160"/>
      <c r="N31" s="1160"/>
      <c r="O31" s="1160"/>
      <c r="P31" s="1160"/>
      <c r="Q31" s="1161"/>
      <c r="R31" s="968">
        <f>+'BT12'!AE32</f>
        <v>0</v>
      </c>
      <c r="S31" s="975"/>
      <c r="T31" s="975"/>
      <c r="U31" s="1162">
        <f>+'BT12'!AG32</f>
        <v>0</v>
      </c>
      <c r="V31" s="1163"/>
      <c r="W31" s="1164">
        <f>IFERROR(VLOOKUP(AP31&amp;AQ31,'$ LEGO'!A:E,5,0),0)</f>
        <v>0</v>
      </c>
      <c r="X31" s="1165"/>
      <c r="Y31" s="1166"/>
      <c r="Z31" s="1167"/>
      <c r="AA31" s="1168"/>
      <c r="AB31" s="1169"/>
      <c r="AC31" s="967" t="str">
        <f>IFERROR(VLOOKUP((D31),'$ LEGO'!A:D,4,0),"")</f>
        <v/>
      </c>
      <c r="AD31" s="968"/>
      <c r="AE31" s="1171">
        <f>IFERROR(+'BT12'!AK34*VLOOKUP(AP31,'$ LEGO'!$F$199:$G$1227,2,0),'BT12'!AK34)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+'BT12'!AS42</f>
        <v>0</v>
      </c>
      <c r="AX31" s="176">
        <f>+'BT12'!AM34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+'BT12'!V33</f>
        <v>0</v>
      </c>
      <c r="E32" s="1160"/>
      <c r="F32" s="1161"/>
      <c r="G32" s="1170">
        <f>+'BT12'!X33</f>
        <v>0</v>
      </c>
      <c r="H32" s="1160"/>
      <c r="I32" s="1160"/>
      <c r="J32" s="1160"/>
      <c r="K32" s="1160"/>
      <c r="L32" s="1160"/>
      <c r="M32" s="1160"/>
      <c r="N32" s="1160"/>
      <c r="O32" s="1160"/>
      <c r="P32" s="1160"/>
      <c r="Q32" s="1161"/>
      <c r="R32" s="968">
        <f>+'BT12'!AE33</f>
        <v>0</v>
      </c>
      <c r="S32" s="975"/>
      <c r="T32" s="975"/>
      <c r="U32" s="1162">
        <f>+'BT12'!AG33</f>
        <v>0</v>
      </c>
      <c r="V32" s="1163"/>
      <c r="W32" s="1164">
        <f>IFERROR(VLOOKUP(AP32&amp;AQ32,'$ LEGO'!A:E,5,0),0)</f>
        <v>0</v>
      </c>
      <c r="X32" s="1165"/>
      <c r="Y32" s="1166"/>
      <c r="Z32" s="1167"/>
      <c r="AA32" s="1168"/>
      <c r="AB32" s="1169"/>
      <c r="AC32" s="967" t="str">
        <f>IFERROR(VLOOKUP((D32),'$ LEGO'!A:D,4,0),"")</f>
        <v/>
      </c>
      <c r="AD32" s="968"/>
      <c r="AE32" s="1171">
        <f>IFERROR(+'BT12'!AK35*VLOOKUP(AP32,'$ LEGO'!$F$199:$G$1227,2,0),'BT12'!AK35)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+'BT12'!AS43</f>
        <v>0</v>
      </c>
      <c r="AX32" s="176">
        <f>+'BT12'!AM35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FC'!$BQ$2:$BQ$41='FC12'!$F$3)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+'FT12'!X79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+'FT12'!X85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+'BT12'!AD1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75" priority="2" operator="greaterThan">
      <formula>0</formula>
    </cfRule>
  </conditionalFormatting>
  <conditionalFormatting sqref="M96">
    <cfRule type="cellIs" dxfId="574" priority="4" operator="greaterThan">
      <formula>-0.011</formula>
    </cfRule>
    <cfRule type="cellIs" dxfId="573" priority="5" operator="between">
      <formula>-0.0299</formula>
      <formula>-0.001</formula>
    </cfRule>
    <cfRule type="cellIs" dxfId="572" priority="6" operator="lessThan">
      <formula>-0.03</formula>
    </cfRule>
  </conditionalFormatting>
  <conditionalFormatting sqref="R13:T32">
    <cfRule type="containsText" dxfId="571" priority="1" operator="containsText" text="SUBLIMADO">
      <formula>NOT(ISERROR(SEARCH("SUBLIMADO",R13)))</formula>
    </cfRule>
  </conditionalFormatting>
  <conditionalFormatting sqref="R33:T40">
    <cfRule type="containsText" dxfId="570" priority="7" operator="containsText" text="ESTAMPADO">
      <formula>NOT(ISERROR(SEARCH("ESTAMPADO",R33)))</formula>
    </cfRule>
    <cfRule type="containsText" dxfId="569" priority="8" operator="containsText" text="SUBLIMADO">
      <formula>NOT(ISERROR(SEARCH("SUBLIMADO",R33)))</formula>
    </cfRule>
  </conditionalFormatting>
  <conditionalFormatting sqref="AJ94">
    <cfRule type="cellIs" dxfId="56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7A87872-AE39-475E-86BD-7FE282D4C668}">
          <x14:formula1>
            <xm:f>'LD FC'!$CG$2:$CG$34</xm:f>
          </x14:formula1>
          <xm:sqref>R86:W87</xm:sqref>
        </x14:dataValidation>
        <x14:dataValidation type="list" allowBlank="1" showInputMessage="1" showErrorMessage="1" xr:uid="{5C49B7F4-0B62-48A8-9353-FBD6C6BDF9B6}">
          <x14:formula1>
            <xm:f>'LD FC'!$CE$2:$CE$12</xm:f>
          </x14:formula1>
          <xm:sqref>M6:R6</xm:sqref>
        </x14:dataValidation>
        <x14:dataValidation type="list" allowBlank="1" showInputMessage="1" showErrorMessage="1" xr:uid="{43380063-AD2F-4C9F-BA90-8634DAFD6F5C}">
          <x14:formula1>
            <xm:f>'LD FC'!$AU$2:$AU$4</xm:f>
          </x14:formula1>
          <xm:sqref>P10:R10</xm:sqref>
        </x14:dataValidation>
        <x14:dataValidation type="list" allowBlank="1" showInputMessage="1" showErrorMessage="1" xr:uid="{551CEBF6-8C6D-4475-9D84-C27431976AED}">
          <x14:formula1>
            <xm:f>'LD FC'!$BN$9:$BN$10</xm:f>
          </x14:formula1>
          <xm:sqref>G47:V47</xm:sqref>
        </x14:dataValidation>
        <x14:dataValidation type="list" allowBlank="1" showInputMessage="1" showErrorMessage="1" xr:uid="{F9E0B112-B5CE-4F47-9884-5D02AEC190A3}">
          <x14:formula1>
            <xm:f>'LD FC'!$BV$2:$BV$5</xm:f>
          </x14:formula1>
          <xm:sqref>G41:L42</xm:sqref>
        </x14:dataValidation>
        <x14:dataValidation type="list" allowBlank="1" showInputMessage="1" showErrorMessage="1" xr:uid="{528E351E-E7FE-48E0-9F57-1EB0DF1E3D73}">
          <x14:formula1>
            <xm:f>'LD FC'!$BZ$2:$BZ$4</xm:f>
          </x14:formula1>
          <xm:sqref>G48:P48</xm:sqref>
        </x14:dataValidation>
        <x14:dataValidation type="list" allowBlank="1" showInputMessage="1" showErrorMessage="1" xr:uid="{2E48CCC2-DA22-4CE2-B60A-D2A25A972C7D}">
          <x14:formula1>
            <xm:f>'LD FC'!$AE$2:$AE$6</xm:f>
          </x14:formula1>
          <xm:sqref>R102:S106 R123:S127 R109:S113 R116:S120 R130:S134 R137:S141 R151:S155 R144:S148</xm:sqref>
        </x14:dataValidation>
        <x14:dataValidation type="list" allowBlank="1" showInputMessage="1" showErrorMessage="1" xr:uid="{0FAF6333-33F5-478A-92CB-AD6EB9778F8C}">
          <x14:formula1>
            <xm:f>'LD FC'!$AC$2:$AC$4</xm:f>
          </x14:formula1>
          <xm:sqref>R72:W73</xm:sqref>
        </x14:dataValidation>
        <x14:dataValidation type="list" allowBlank="1" showInputMessage="1" showErrorMessage="1" xr:uid="{AA91D276-682C-44CE-BD98-13FA8CA0C2AA}">
          <x14:formula1>
            <xm:f>'LD FC'!$AA$2:$AA$8</xm:f>
          </x14:formula1>
          <xm:sqref>F6:H6 R71:W71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52C1-B18F-434F-A49D-54CE07E49888}">
  <sheetPr codeName="Hoja9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+'BT12'!D3&amp;" "&amp;'BT12'!H3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773FF-5F67-4FC2-8CD6-7434AB9E7C05}">
  <sheetPr codeName="Hoja30">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567" priority="6" operator="containsText" text="SUBLIMADO">
      <formula>NOT(ISERROR(SEARCH("SUBLIMADO",K24)))</formula>
    </cfRule>
  </conditionalFormatting>
  <conditionalFormatting sqref="AE24:AF31">
    <cfRule type="containsText" dxfId="566" priority="5" operator="containsText" text="SUBLIMADO">
      <formula>NOT(ISERROR(SEARCH("SUBLIMADO",AE24)))</formula>
    </cfRule>
  </conditionalFormatting>
  <conditionalFormatting sqref="K32:L32">
    <cfRule type="containsText" dxfId="565" priority="4" operator="containsText" text="SUBLIMADO">
      <formula>NOT(ISERROR(SEARCH("SUBLIMADO",K32)))</formula>
    </cfRule>
  </conditionalFormatting>
  <conditionalFormatting sqref="AE32:AF32">
    <cfRule type="containsText" dxfId="564" priority="3" operator="containsText" text="SUBLIMADO">
      <formula>NOT(ISERROR(SEARCH("SUBLIMADO",AE32)))</formula>
    </cfRule>
  </conditionalFormatting>
  <conditionalFormatting sqref="K33:L33">
    <cfRule type="containsText" dxfId="563" priority="2" operator="containsText" text="SUBLIMADO">
      <formula>NOT(ISERROR(SEARCH("SUBLIMADO",K33)))</formula>
    </cfRule>
  </conditionalFormatting>
  <conditionalFormatting sqref="AE33:AF33">
    <cfRule type="containsText" dxfId="56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45D75CA2-71FF-4A8E-A2CC-BD516F3952DE}"/>
    <dataValidation allowBlank="1" showInputMessage="1" showErrorMessage="1" promptTitle="Diligenciar" prompt="Escriba los números separados por coma (por ejemplo: 1,2,3...) según los que necesite." sqref="AS24:AS43" xr:uid="{8F7AB2D5-78B3-4016-84B6-A062EFD20ADE}"/>
    <dataValidation type="list" allowBlank="1" showInputMessage="1" showErrorMessage="1" sqref="AQ5:AU5 BB5:BF5 BM5:BQ5 BX5:CB5 CI5:CM5 CT5:CX5" xr:uid="{D3E980F1-C6E7-4530-92E6-512A0153FF94}">
      <formula1>INDIRECT($AW$6)</formula1>
    </dataValidation>
    <dataValidation type="list" allowBlank="1" showInputMessage="1" showErrorMessage="1" sqref="AQ4:AU4 BM4:BQ4 BB4:BF4 BX4:CB4 CI4:CM4 CT4:CX4" xr:uid="{1AE6A585-835F-4FC2-B967-5653BE3AB0BF}">
      <formula1>INDIRECT(#REF!)</formula1>
    </dataValidation>
    <dataValidation type="list" allowBlank="1" showInputMessage="1" showErrorMessage="1" sqref="AQ9:AU9 BB9:BF9 BM9:BQ9 BX9:CB9 CI9:CM9 CT9:CX9" xr:uid="{7A0D1FB4-A6B8-44A9-9811-07C2C4B95F12}">
      <formula1>INDIRECT($AW$8)</formula1>
    </dataValidation>
    <dataValidation type="list" allowBlank="1" showInputMessage="1" showErrorMessage="1" sqref="AQ8:AU8 BB8:BF8 BM8:BQ8 BX8:CB8 CI8:CM8 CT8:CX8" xr:uid="{F5CE9D0E-36E7-4569-BC66-B323E485DD32}">
      <formula1>INDIRECT($AW$7)</formula1>
    </dataValidation>
    <dataValidation type="list" allowBlank="1" showInputMessage="1" showErrorMessage="1" sqref="AQ7:AU7 BB7:BF7 BM7:BQ7 BX7:CB7 CI7:CM7 CT7:CX7" xr:uid="{2EA2A172-093D-4091-B149-4CF3DD5027FF}">
      <formula1>INDIRECT($AW$4)</formula1>
    </dataValidation>
    <dataValidation type="list" allowBlank="1" showInputMessage="1" showErrorMessage="1" sqref="AQ1:AU1 AQ6:AU6 BB1:BF1 BM1:BQ1 BB6:BF6 BM6:BQ6 BX1:CB1 BX6:CB6 CI1:CM1 CI6:CM6 CT1:CX1 CT6:CX6" xr:uid="{DABF207D-FC1B-4178-B04A-221FF82377EE}">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5C4AF214-FAB1-42F1-A74A-B80E3D5FA007}">
          <x14:formula1>
            <xm:f>'LD FC'!$DN$2:$DN$29</xm:f>
          </x14:formula1>
          <xm:sqref>H3</xm:sqref>
        </x14:dataValidation>
        <x14:dataValidation type="list" allowBlank="1" showInputMessage="1" showErrorMessage="1" xr:uid="{8A8789BD-7441-4E86-840D-DB9E0242FDC6}">
          <x14:formula1>
            <xm:f>'LD FC'!$AQ$2:$AQ$6</xm:f>
          </x14:formula1>
          <xm:sqref>AV9:AZ9 BG9:BK9 BR9:BV9 CC9:CG9 CN9:CR9 CY9:DC9</xm:sqref>
        </x14:dataValidation>
        <x14:dataValidation type="list" allowBlank="1" showInputMessage="1" showErrorMessage="1" xr:uid="{9A41F57E-3319-4453-AB12-95DAB3D64197}">
          <x14:formula1>
            <xm:f>'LD FC'!$AO$2:$AO$7</xm:f>
          </x14:formula1>
          <xm:sqref>AV8:AZ8 BG8:BK8 BR8:BV8 CC8:CG8 CN8:CR8 CY8:DC8</xm:sqref>
        </x14:dataValidation>
        <x14:dataValidation type="list" allowBlank="1" showInputMessage="1" showErrorMessage="1" xr:uid="{406F31AE-FF11-41BE-BD38-37D855B83EC5}">
          <x14:formula1>
            <xm:f>'LD FC'!$AG$2:$AG$19</xm:f>
          </x14:formula1>
          <xm:sqref>AV7:AZ7 BG7:BK7 BR7:BV7 CC7:CG7 CN7:CR7 CY7:DC7</xm:sqref>
        </x14:dataValidation>
        <x14:dataValidation type="list" allowBlank="1" showInputMessage="1" showErrorMessage="1" xr:uid="{F197C0CF-1B2B-4DBE-8EF6-A74793407BB6}">
          <x14:formula1>
            <xm:f>'LD FC'!$AM$2:$AM$8</xm:f>
          </x14:formula1>
          <xm:sqref>AV5:AZ5 BG5:BK5 BR5:BV5 CC5:CG5 CN5:CR5 CY5:DC5</xm:sqref>
        </x14:dataValidation>
        <x14:dataValidation type="list" allowBlank="1" showInputMessage="1" showErrorMessage="1" xr:uid="{D1CF0436-DFED-4A5F-88C3-55C0543ED999}">
          <x14:formula1>
            <xm:f>'LD FC'!$AK$2:$AK$10</xm:f>
          </x14:formula1>
          <xm:sqref>AV4:AZ4 BG4:BK4 BR4:BV4 CC4:CG4 CN4:CR4 CY4:DC4</xm:sqref>
        </x14:dataValidation>
        <x14:dataValidation type="list" allowBlank="1" showInputMessage="1" showErrorMessage="1" xr:uid="{E51214D3-528B-4408-8262-1FFBDEAF92D6}">
          <x14:formula1>
            <xm:f>'LD FC'!$AI$2:$AI$10</xm:f>
          </x14:formula1>
          <xm:sqref>AV3:AZ3 BG3:BK3 BR3:BV3 CC3:CG3 CN3:CR3 CY3:DC3</xm:sqref>
        </x14:dataValidation>
        <x14:dataValidation type="list" allowBlank="1" showInputMessage="1" showErrorMessage="1" xr:uid="{0A951696-DF54-4D6D-89E0-7E35C3E851F3}">
          <x14:formula1>
            <xm:f>'LD FC'!$AG$2:$AG$20</xm:f>
          </x14:formula1>
          <xm:sqref>AV2:AZ2 BG2:BK2 BR2:BV2 CC2:CG2 CN2:CR2 CY2:DC2</xm:sqref>
        </x14:dataValidation>
        <x14:dataValidation type="list" allowBlank="1" showInputMessage="1" showErrorMessage="1" xr:uid="{831A5B8F-B764-420A-92E8-1C6380E7F6DC}">
          <x14:formula1>
            <xm:f>'LD FC'!$AC$2:$AC$4</xm:f>
          </x14:formula1>
          <xm:sqref>K24:L33 AE24:AF33</xm:sqref>
        </x14:dataValidation>
        <x14:dataValidation type="list" allowBlank="1" showInputMessage="1" showErrorMessage="1" xr:uid="{C44437D4-BEF5-4399-94F9-CB36E4F09832}">
          <x14:formula1>
            <xm:f>'LD FC'!$W$2:$W$9</xm:f>
          </x14:formula1>
          <xm:sqref>N4:P4 S4:U4</xm:sqref>
        </x14:dataValidation>
        <x14:dataValidation type="list" allowBlank="1" showInputMessage="1" showErrorMessage="1" xr:uid="{4457A882-34F3-4156-ADFE-F53647644A2D}">
          <x14:formula1>
            <xm:f>'LD FC'!$AA$2:$AA$7</xm:f>
          </x14:formula1>
          <xm:sqref>AM7:AO7 AH7:AJ7 AC7:AE7</xm:sqref>
        </x14:dataValidation>
        <x14:dataValidation type="list" allowBlank="1" showInputMessage="1" showErrorMessage="1" xr:uid="{0CD8DEAA-D138-4E55-B0AB-87FDF416CCFD}">
          <x14:formula1>
            <xm:f>'LD FC'!$A$2:$A$169</xm:f>
          </x14:formula1>
          <xm:sqref>AM4:AO4 AH4:AJ4 AC4:AE4</xm:sqref>
        </x14:dataValidation>
        <x14:dataValidation type="list" allowBlank="1" showInputMessage="1" showErrorMessage="1" xr:uid="{528EE1A2-2A9F-4228-8552-0581C888D1EB}">
          <x14:formula1>
            <xm:f>'LD FC'!$Y$2:$Y$9</xm:f>
          </x14:formula1>
          <xm:sqref>M24:N33 AG24:AH33</xm:sqref>
        </x14:dataValidation>
        <x14:dataValidation type="list" allowBlank="1" showInputMessage="1" showErrorMessage="1" xr:uid="{5D6DD6E7-7994-4494-B35F-5D38B00838A3}">
          <x14:formula1>
            <xm:f>'LD FC'!$U$2:$U$10</xm:f>
          </x14:formula1>
          <xm:sqref>AM5:AO5 AH5:AJ5 AC5:AE5</xm:sqref>
        </x14:dataValidation>
        <x14:dataValidation type="list" allowBlank="1" showInputMessage="1" showErrorMessage="1" xr:uid="{37685850-3552-42C1-A100-0398B2DC66B7}">
          <x14:formula1>
            <xm:f>'LD FC'!$C$2:$C$7</xm:f>
          </x14:formula1>
          <xm:sqref>D4:E4</xm:sqref>
        </x14:dataValidation>
        <x14:dataValidation type="list" allowBlank="1" showInputMessage="1" showErrorMessage="1" xr:uid="{AB3AFE84-1232-4176-B6CD-CB15D668E31D}">
          <x14:formula1>
            <xm:f>'LD FC'!$G$2:$G$24</xm:f>
          </x14:formula1>
          <xm:sqref>X2:Z2</xm:sqref>
        </x14:dataValidation>
        <x14:dataValidation type="list" allowBlank="1" showInputMessage="1" showErrorMessage="1" xr:uid="{E568ECF3-5C96-42F3-923A-D8316CBF9A3B}">
          <x14:formula1>
            <xm:f>'LD FC'!$I$2:$I$15</xm:f>
          </x14:formula1>
          <xm:sqref>S2:U2</xm:sqref>
        </x14:dataValidation>
        <x14:dataValidation type="list" allowBlank="1" showInputMessage="1" showErrorMessage="1" xr:uid="{B156784B-7BC3-4100-B891-2FD975DB3B48}">
          <x14:formula1>
            <xm:f>'LD FC'!$E$2:$E$48</xm:f>
          </x14:formula1>
          <xm:sqref>K2:N2</xm:sqref>
        </x14:dataValidation>
        <x14:dataValidation type="list" allowBlank="1" showInputMessage="1" showErrorMessage="1" xr:uid="{408EFB2F-EF1C-4B96-BD46-DDD456ED4BF2}">
          <x14:formula1>
            <xm:f>'LD FC'!$K$2:$K$20</xm:f>
          </x14:formula1>
          <xm:sqref>AI1:AJ1</xm:sqref>
        </x14:dataValidation>
        <x14:dataValidation type="list" allowBlank="1" showInputMessage="1" showErrorMessage="1" xr:uid="{72678688-4DFB-49FD-B2E1-321AEDA14C3A}">
          <x14:formula1>
            <xm:f>'LD FC'!$S$2:$S$10</xm:f>
          </x14:formula1>
          <xm:sqref>S1:V1</xm:sqref>
        </x14:dataValidation>
        <x14:dataValidation type="list" allowBlank="1" showInputMessage="1" showErrorMessage="1" xr:uid="{0ECB4EDF-DC2E-48EB-B698-A49D26482D6B}">
          <x14:formula1>
            <xm:f>'LD FC'!$Q$2:$Q$11</xm:f>
          </x14:formula1>
          <xm:sqref>W1:Z1</xm:sqref>
        </x14:dataValidation>
        <x14:dataValidation type="list" allowBlank="1" showInputMessage="1" showErrorMessage="1" xr:uid="{BFB06027-B844-4A0B-98EC-F5A4DCAF650D}">
          <x14:formula1>
            <xm:f>'LD FC'!$O$2:$O$10</xm:f>
          </x14:formula1>
          <xm:sqref>L1</xm:sqref>
        </x14:dataValidation>
        <x14:dataValidation type="list" allowBlank="1" showInputMessage="1" showErrorMessage="1" xr:uid="{9A46FB0D-CB0A-433F-BF36-5D6ECB9CA884}">
          <x14:formula1>
            <xm:f>'LD FC'!$A$2:$A$500</xm:f>
          </x14:formula1>
          <xm:sqref>D3</xm:sqref>
        </x14:dataValidation>
        <x14:dataValidation type="list" allowBlank="1" showInputMessage="1" showErrorMessage="1" xr:uid="{B87566C4-F95D-4493-9D8D-17D86F8D087A}">
          <x14:formula1>
            <xm:f>'LD FC'!$EE$2:$EE$3</xm:f>
          </x14:formula1>
          <xm:sqref>AV14:AZ14</xm:sqref>
        </x14:dataValidation>
        <x14:dataValidation type="list" allowBlank="1" showInputMessage="1" showErrorMessage="1" xr:uid="{1BD0AFE6-2A9A-4817-85D0-5AF627AFA42A}">
          <x14:formula1>
            <xm:f>'LD FC'!$EC$2:$EC$6</xm:f>
          </x14:formula1>
          <xm:sqref>AV12:AZ12</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8D0B0-079B-435E-B2A3-A8E8ED119143}">
  <sheetPr codeName="Hoja93">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+'BT13'!AN1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+'BT13'!D3&amp;" "&amp;'BT13'!H3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+'BT13'!AD2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+'BT13'!AC5</f>
        <v>0</v>
      </c>
      <c r="D5" s="308">
        <f>+'BT13'!AH5</f>
        <v>0</v>
      </c>
      <c r="E5" s="306">
        <f>+'BT13'!AM5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+'BT13'!AI1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+'BT13'!K2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+'BT13'!B24</f>
        <v>0</v>
      </c>
      <c r="D10" s="502">
        <f>+'BT13'!D24</f>
        <v>0</v>
      </c>
      <c r="E10" s="497" t="s">
        <v>3286</v>
      </c>
      <c r="F10" s="342">
        <f>IFERROR(VLOOKUP(Tabla18655[[#This Row],[COD INT TELA LEGO]],'$ LEGO'!A:E,5,0),0)</f>
        <v>6300</v>
      </c>
      <c r="G10" s="497"/>
      <c r="H10" s="498"/>
      <c r="I10" s="499">
        <f>IFERROR(VLOOKUP((C10),'$ LEGO'!A:D,4,0),0)</f>
        <v>0</v>
      </c>
      <c r="J10" s="500">
        <f>IF(OR(O10="DANNA ",O10="CAMILA "),'BT13'!Q24*1.07,IF(E10="Verona Cla",'BT13'!Q24*1.06,IF(E10="Verona Osc",'BT13'!Q24*1.08,IF(O10="KIOTO ",'BT13'!Q24*1.1,IF(OR(O10="ANDRES ",O10="GAVIOTA ",O10="COMANECCI ",O10="IGOR "),'BT13'!Q24*1.03,IF(LEFT(C10,3)="650",'BT13'!Q24*1.04,IF(LEFT(C10,3)="651",'BT13'!Q24*1.04,IF('BT13'!K24="NUEVO",'BT13'!Q24*1.04,'BT13'!Q24))))))))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+'BT13'!B25</f>
        <v>0</v>
      </c>
      <c r="D11" s="337">
        <f>+'BT13'!D25</f>
        <v>0</v>
      </c>
      <c r="E11" s="320"/>
      <c r="F11" s="321">
        <f>IFERROR(VLOOKUP(Tabla18655[[#This Row],[COD INT TELA LEGO]],'$ LEGO'!A:E,5,0),0)</f>
        <v>0</v>
      </c>
      <c r="G11" s="334"/>
      <c r="H11" s="322"/>
      <c r="I11" s="323">
        <f>IFERROR(VLOOKUP((C11),'$ LEGO'!A:D,4,0),0)</f>
        <v>0</v>
      </c>
      <c r="J11" s="324">
        <f>IF(OR(O11="DANNA ",O11="CAMILA "),'BT13'!Q25*1.07,IF(E11="Verona Cla",'BT13'!Q25*1.06,IF(E11="Verona Osc",'BT13'!Q25*1.08,IF(O11="KIOTO ",'BT13'!Q25*1.1,IF(OR(O11="ANDRES ",O11="GAVIOTA ",O11="COMANECCI ",O11="IGOR "),'BT13'!Q25*1.03,IF(LEFT(C11,3)="650",'BT13'!Q25*1.04,IF(LEFT(C11,3)="651",'BT13'!Q25*1.04,IF('BT13'!K25="NUEVO",'BT13'!Q25*1.04,'BT13'!Q25))))))))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+'BT13'!B26</f>
        <v>0</v>
      </c>
      <c r="D12" s="337">
        <f>+'BT13'!D26</f>
        <v>0</v>
      </c>
      <c r="E12" s="320"/>
      <c r="F12" s="321">
        <f>IFERROR(VLOOKUP(Tabla18655[[#This Row],[COD INT TELA LEGO]],'$ LEGO'!A:E,5,0),0)</f>
        <v>0</v>
      </c>
      <c r="G12" s="334"/>
      <c r="H12" s="322"/>
      <c r="I12" s="323">
        <f>IFERROR(VLOOKUP((C12),'$ LEGO'!A:D,4,0),0)</f>
        <v>0</v>
      </c>
      <c r="J12" s="324">
        <f>IF(OR(O12="DANNA ",O12="CAMILA "),'BT13'!Q26*1.07,IF(E12="Verona Cla",'BT13'!Q26*1.06,IF(E12="Verona Osc",'BT13'!Q26*1.08,IF(O12="KIOTO ",'BT13'!Q26*1.1,IF(OR(O12="ANDRES ",O12="GAVIOTA ",O12="COMANECCI ",O12="IGOR "),'BT13'!Q26*1.03,IF(LEFT(C12,3)="650",'BT13'!Q26*1.04,IF(LEFT(C12,3)="651",'BT13'!Q26*1.04,IF('BT13'!K26="NUEVO",'BT13'!Q26*1.04,'BT13'!Q26))))))))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+'BT13'!B27</f>
        <v>0</v>
      </c>
      <c r="D13" s="337">
        <f>+'BT13'!D27</f>
        <v>0</v>
      </c>
      <c r="E13" s="320"/>
      <c r="F13" s="321">
        <f>IFERROR(VLOOKUP(Tabla18655[[#This Row],[COD INT TELA LEGO]],'$ LEGO'!A:E,5,0),0)</f>
        <v>0</v>
      </c>
      <c r="G13" s="334"/>
      <c r="H13" s="322"/>
      <c r="I13" s="323">
        <f>IFERROR(VLOOKUP((C13),'$ LEGO'!A:D,4,0),0)</f>
        <v>0</v>
      </c>
      <c r="J13" s="324">
        <f>IF(OR(O13="DANNA ",O13="CAMILA "),'BT13'!Q27*1.07,IF(E13="Verona Cla",'BT13'!Q27*1.06,IF(E13="Verona Osc",'BT13'!Q27*1.08,IF(O13="KIOTO ",'BT13'!Q27*1.1,IF(OR(O13="ANDRES ",O13="GAVIOTA ",O13="COMANECCI ",O13="IGOR "),'BT13'!Q27*1.03,IF(LEFT(C13,3)="650",'BT13'!Q27*1.04,IF(LEFT(C13,3)="651",'BT13'!Q27*1.04,IF('BT13'!K27="NUEVO",'BT13'!Q27*1.04,'BT13'!Q27))))))))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+'BT13'!B28</f>
        <v>0</v>
      </c>
      <c r="D14" s="337">
        <f>+'BT13'!D28</f>
        <v>0</v>
      </c>
      <c r="E14" s="320"/>
      <c r="F14" s="321">
        <f>IFERROR(VLOOKUP(Tabla18655[[#This Row],[COD INT TELA LEGO]],'$ LEGO'!A:E,5,0),0)</f>
        <v>0</v>
      </c>
      <c r="G14" s="334"/>
      <c r="H14" s="322"/>
      <c r="I14" s="323">
        <f>IFERROR(VLOOKUP((C14),'$ LEGO'!A:D,4,0),0)</f>
        <v>0</v>
      </c>
      <c r="J14" s="324">
        <f>IF(OR(O14="DANNA ",O14="CAMILA "),'BT13'!Q28*1.07,IF(E14="Verona Cla",'BT13'!Q28*1.06,IF(E14="Verona Osc",'BT13'!Q28*1.08,IF(O14="KIOTO ",'BT13'!Q28*1.1,IF(OR(O14="ANDRES ",O14="GAVIOTA ",O14="COMANECCI ",O14="IGOR "),'BT13'!Q28*1.03,IF(LEFT(C14,3)="650",'BT13'!Q28*1.04,IF(LEFT(C14,3)="651",'BT13'!Q28*1.04,IF('BT13'!K28="NUEVO",'BT13'!Q28*1.04,'BT13'!Q28))))))))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+'BT13'!B29</f>
        <v>0</v>
      </c>
      <c r="D15" s="337">
        <f>+'BT13'!D29</f>
        <v>0</v>
      </c>
      <c r="E15" s="320"/>
      <c r="F15" s="321">
        <f>IFERROR(VLOOKUP(Tabla18655[[#This Row],[COD INT TELA LEGO]],'$ LEGO'!A:E,5,0),0)</f>
        <v>0</v>
      </c>
      <c r="G15" s="334"/>
      <c r="H15" s="322"/>
      <c r="I15" s="323">
        <f>IFERROR(VLOOKUP((C15),'$ LEGO'!A:D,4,0),0)</f>
        <v>0</v>
      </c>
      <c r="J15" s="324">
        <f>IF(OR(O15="DANNA ",O15="CAMILA "),'BT13'!Q29*1.07,IF(E15="Verona Cla",'BT13'!Q29*1.06,IF(E15="Verona Osc",'BT13'!Q29*1.08,IF(O15="KIOTO ",'BT13'!Q29*1.1,IF(OR(O15="ANDRES ",O15="GAVIOTA ",O15="COMANECCI ",O15="IGOR "),'BT13'!Q29*1.03,IF(LEFT(C15,3)="650",'BT13'!Q29*1.04,IF(LEFT(C15,3)="651",'BT13'!Q29*1.04,IF('BT13'!K29="NUEVO",'BT13'!Q29*1.04,'BT13'!Q29))))))))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+'BT13'!B30</f>
        <v>0</v>
      </c>
      <c r="D16" s="337">
        <f>+'BT13'!D30</f>
        <v>0</v>
      </c>
      <c r="E16" s="320"/>
      <c r="F16" s="321">
        <f>IFERROR(VLOOKUP(Tabla18655[[#This Row],[COD INT TELA LEGO]],'$ LEGO'!A:E,5,0),0)</f>
        <v>0</v>
      </c>
      <c r="G16" s="334"/>
      <c r="H16" s="322"/>
      <c r="I16" s="323">
        <f>IFERROR(VLOOKUP((C16),'$ LEGO'!A:D,4,0),0)</f>
        <v>0</v>
      </c>
      <c r="J16" s="324">
        <f>IF(OR(O16="DANNA ",O16="CAMILA "),'BT13'!Q30*1.07,IF(E16="Verona Cla",'BT13'!Q30*1.06,IF(E16="Verona Osc",'BT13'!Q30*1.08,IF(O16="KIOTO ",'BT13'!Q30*1.1,IF(OR(O16="ANDRES ",O16="GAVIOTA ",O16="COMANECCI ",O16="IGOR "),'BT13'!Q30*1.03,IF(LEFT(C16,3)="650",'BT13'!Q30*1.04,IF(LEFT(C16,3)="651",'BT13'!Q30*1.04,IF('BT13'!K30="NUEVO",'BT13'!Q30*1.04,'BT13'!Q30))))))))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+'BT13'!B31</f>
        <v>0</v>
      </c>
      <c r="D17" s="337">
        <f>+'BT13'!D31</f>
        <v>0</v>
      </c>
      <c r="E17" s="320"/>
      <c r="F17" s="321">
        <f>IFERROR(VLOOKUP(Tabla18655[[#This Row],[COD INT TELA LEGO]],'$ LEGO'!A:E,5,0),0)</f>
        <v>0</v>
      </c>
      <c r="G17" s="334"/>
      <c r="H17" s="322"/>
      <c r="I17" s="323">
        <f>IFERROR(VLOOKUP((C17),'$ LEGO'!A:D,4,0),0)</f>
        <v>0</v>
      </c>
      <c r="J17" s="324">
        <f>IF(OR(O17="DANNA ",O17="CAMILA "),'BT13'!Q31*1.07,IF(E17="Verona Cla",'BT13'!Q31*1.06,IF(E17="Verona Osc",'BT13'!Q31*1.08,IF(O17="KIOTO ",'BT13'!Q31*1.1,IF(OR(O17="ANDRES ",O17="GAVIOTA ",O17="COMANECCI ",O17="IGOR "),'BT13'!Q31*1.03,IF(LEFT(C17,3)="650",'BT13'!Q31*1.04,IF(LEFT(C17,3)="651",'BT13'!Q31*1.04,IF('BT13'!K31="NUEVO",'BT13'!Q31*1.04,'BT13'!Q31))))))))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+'BT13'!B32</f>
        <v>0</v>
      </c>
      <c r="D18" s="337">
        <f>+'BT13'!D32</f>
        <v>0</v>
      </c>
      <c r="E18" s="320"/>
      <c r="F18" s="321">
        <f>IFERROR(VLOOKUP(Tabla18655[[#This Row],[COD INT TELA LEGO]],'$ LEGO'!A:E,5,0),0)</f>
        <v>0</v>
      </c>
      <c r="G18" s="334"/>
      <c r="H18" s="322"/>
      <c r="I18" s="323">
        <f>IFERROR(VLOOKUP((C18),'$ LEGO'!A:D,4,0),0)</f>
        <v>0</v>
      </c>
      <c r="J18" s="324">
        <f>IF(OR(O18="DANNA ",O18="CAMILA "),'BT13'!Q32*1.07,IF(E18="Verona Cla",'BT13'!Q32*1.06,IF(E18="Verona Osc",'BT13'!Q32*1.08,IF(O18="KIOTO ",'BT13'!Q32*1.1,IF(OR(O18="ANDRES ",O18="GAVIOTA ",O18="COMANECCI ",O18="IGOR "),'BT13'!Q32*1.03,IF(LEFT(C18,3)="650",'BT13'!Q32*1.04,IF(LEFT(C18,3)="651",'BT13'!Q32*1.04,IF('BT13'!K32="NUEVO",'BT13'!Q32*1.04,'BT13'!Q32))))))))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+'BT13'!B33</f>
        <v>0</v>
      </c>
      <c r="D19" s="337">
        <f>+'BT13'!D33</f>
        <v>0</v>
      </c>
      <c r="E19" s="320"/>
      <c r="F19" s="321">
        <f>IFERROR(VLOOKUP(Tabla18655[[#This Row],[COD INT TELA LEGO]],'$ LEGO'!A:E,5,0),0)</f>
        <v>0</v>
      </c>
      <c r="G19" s="334"/>
      <c r="H19" s="322"/>
      <c r="I19" s="323">
        <f>IFERROR(VLOOKUP((C19),'$ LEGO'!A:D,4,0),0)</f>
        <v>0</v>
      </c>
      <c r="J19" s="324">
        <f>IF(OR(O19="DANNA ",O19="CAMILA "),'BT13'!Q33*1.07,IF(E19="Verona Cla",'BT13'!Q33*1.06,IF(E19="Verona Osc",'BT13'!Q33*1.08,IF(O19="KIOTO ",'BT13'!Q33*1.1,IF(OR(O19="ANDRES ",O19="GAVIOTA ",O19="COMANECCI ",O19="IGOR "),'BT13'!Q33*1.03,IF(LEFT(C19,3)="650",'BT13'!Q33*1.04,IF(LEFT(C19,3)="651",'BT13'!Q33*1.04,IF('BT13'!K33="NUEVO",'BT13'!Q33*1.04,'BT13'!Q33))))))))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+'BT13'!V24</f>
        <v>0</v>
      </c>
      <c r="D20" s="337">
        <f>+'BT13'!X24</f>
        <v>0</v>
      </c>
      <c r="E20" s="320"/>
      <c r="F20" s="321">
        <f>IFERROR(VLOOKUP(Tabla18655[[#This Row],[COD INT TELA LEGO]],'$ LEGO'!A:E,5,0),0)</f>
        <v>0</v>
      </c>
      <c r="G20" s="334"/>
      <c r="H20" s="322"/>
      <c r="I20" s="323">
        <f>IFERROR(VLOOKUP((C20),'$ LEGO'!A:D,4,0),0)</f>
        <v>0</v>
      </c>
      <c r="J20" s="324">
        <f>IF(OR(O20="DANNA ",O20="CAMILA "),'BT13'!Q34*1.07,IF(E20="Verona Cla",'BT13'!Q34*1.06,IF(E20="Verona Osc",'BT13'!Q34*1.08,IF(O20="KIOTO ",'BT13'!Q34*1.1,IF(OR(O20="ANDRES ",O20="GAVIOTA ",O20="COMANECCI ",O20="IGOR "),'BT13'!Q34*1.03,IF(LEFT(C20,3)="650",'BT13'!Q34*1.04,IF(LEFT(C20,3)="651",'BT13'!Q34*1.04,IF('BT13'!K34="NUEVO",'BT13'!Q34*1.04,'BT13'!Q34))))))))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+'BT13'!V25</f>
        <v>0</v>
      </c>
      <c r="D21" s="337">
        <f>+'BT13'!X25</f>
        <v>0</v>
      </c>
      <c r="E21" s="320"/>
      <c r="F21" s="321">
        <f>IFERROR(VLOOKUP(Tabla18655[[#This Row],[COD INT TELA LEGO]],'$ LEGO'!A:E,5,0),0)</f>
        <v>0</v>
      </c>
      <c r="G21" s="334"/>
      <c r="H21" s="322"/>
      <c r="I21" s="323">
        <f>IFERROR(VLOOKUP((C21),'$ LEGO'!A:D,4,0),0)</f>
        <v>0</v>
      </c>
      <c r="J21" s="324">
        <f>IF(OR(O21="DANNA ",O21="CAMILA "),'BT13'!Q35*1.07,IF(E21="Verona Cla",'BT13'!Q35*1.06,IF(E21="Verona Osc",'BT13'!Q35*1.08,IF(O21="KIOTO ",'BT13'!Q35*1.1,IF(OR(O21="ANDRES ",O21="GAVIOTA ",O21="COMANECCI ",O21="IGOR "),'BT13'!Q35*1.03,IF(LEFT(C21,3)="650",'BT13'!Q35*1.04,IF(LEFT(C21,3)="651",'BT13'!Q35*1.04,IF('BT13'!K35="NUEVO",'BT13'!Q35*1.04,'BT13'!Q35))))))))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+'BT13'!V26</f>
        <v>0</v>
      </c>
      <c r="D22" s="337">
        <f>+'BT13'!X26</f>
        <v>0</v>
      </c>
      <c r="E22" s="320"/>
      <c r="F22" s="321">
        <f>IFERROR(VLOOKUP(Tabla18655[[#This Row],[COD INT TELA LEGO]],'$ LEGO'!A:E,5,0),0)</f>
        <v>0</v>
      </c>
      <c r="G22" s="334"/>
      <c r="H22" s="322"/>
      <c r="I22" s="323">
        <f>IFERROR(VLOOKUP((C22),'$ LEGO'!A:D,4,0),0)</f>
        <v>0</v>
      </c>
      <c r="J22" s="324">
        <f>IF(OR(O22="DANNA ",O22="CAMILA "),'BT13'!Q36*1.07,IF(E22="Verona Cla",'BT13'!Q36*1.06,IF(E22="Verona Osc",'BT13'!Q36*1.08,IF(O22="KIOTO ",'BT13'!Q36*1.1,IF(OR(O22="ANDRES ",O22="GAVIOTA ",O22="COMANECCI ",O22="IGOR "),'BT13'!Q36*1.03,IF(LEFT(C22,3)="650",'BT13'!Q36*1.04,IF(LEFT(C22,3)="651",'BT13'!Q36*1.04,IF('BT13'!K36="NUEVO",'BT13'!Q36*1.04,'BT13'!Q36))))))))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+'BT13'!V27</f>
        <v>0</v>
      </c>
      <c r="D23" s="337">
        <f>+'BT13'!X27</f>
        <v>0</v>
      </c>
      <c r="E23" s="320"/>
      <c r="F23" s="321">
        <f>IFERROR(VLOOKUP(Tabla18655[[#This Row],[COD INT TELA LEGO]],'$ LEGO'!A:E,5,0),0)</f>
        <v>0</v>
      </c>
      <c r="G23" s="334"/>
      <c r="H23" s="322"/>
      <c r="I23" s="323">
        <f>IFERROR(VLOOKUP((C23),'$ LEGO'!A:D,4,0),0)</f>
        <v>0</v>
      </c>
      <c r="J23" s="324">
        <f>IF(OR(O23="DANNA ",O23="CAMILA "),'BT13'!Q37*1.07,IF(E23="Verona Cla",'BT13'!Q37*1.06,IF(E23="Verona Osc",'BT13'!Q37*1.08,IF(O23="KIOTO ",'BT13'!Q37*1.1,IF(OR(O23="ANDRES ",O23="GAVIOTA ",O23="COMANECCI ",O23="IGOR "),'BT13'!Q37*1.03,IF(LEFT(C23,3)="650",'BT13'!Q37*1.04,IF(LEFT(C23,3)="651",'BT13'!Q37*1.04,IF('BT13'!K37="NUEVO",'BT13'!Q37*1.04,'BT13'!Q37))))))))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+'BT13'!V28</f>
        <v>0</v>
      </c>
      <c r="D24" s="337">
        <f>+'BT13'!X28</f>
        <v>0</v>
      </c>
      <c r="E24" s="320"/>
      <c r="F24" s="321">
        <f>IFERROR(VLOOKUP(Tabla18655[[#This Row],[COD INT TELA LEGO]],'$ LEGO'!A:E,5,0),0)</f>
        <v>0</v>
      </c>
      <c r="G24" s="334"/>
      <c r="H24" s="322"/>
      <c r="I24" s="323">
        <f>IFERROR(VLOOKUP((C24),'$ LEGO'!A:D,4,0),0)</f>
        <v>0</v>
      </c>
      <c r="J24" s="324">
        <f>IF(OR(O24="DANNA ",O24="CAMILA "),'BT13'!Q38*1.07,IF(E24="Verona Cla",'BT13'!Q38*1.06,IF(E24="Verona Osc",'BT13'!Q38*1.08,IF(O24="KIOTO ",'BT13'!Q38*1.1,IF(OR(O24="ANDRES ",O24="GAVIOTA ",O24="COMANECCI ",O24="IGOR "),'BT13'!Q38*1.03,IF(LEFT(C24,3)="650",'BT13'!Q38*1.04,IF(LEFT(C24,3)="651",'BT13'!Q38*1.04,IF('BT13'!K38="NUEVO",'BT13'!Q38*1.04,'BT13'!Q38))))))))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+'BT13'!V29</f>
        <v>0</v>
      </c>
      <c r="D25" s="337">
        <f>+'BT13'!X29</f>
        <v>0</v>
      </c>
      <c r="E25" s="320"/>
      <c r="F25" s="321">
        <f>IFERROR(VLOOKUP(Tabla18655[[#This Row],[COD INT TELA LEGO]],'$ LEGO'!A:E,5,0),0)</f>
        <v>0</v>
      </c>
      <c r="G25" s="334"/>
      <c r="H25" s="322"/>
      <c r="I25" s="323">
        <f>IFERROR(VLOOKUP((C25),'$ LEGO'!A:D,4,0),0)</f>
        <v>0</v>
      </c>
      <c r="J25" s="324">
        <f>IF(OR(O25="DANNA ",O25="CAMILA "),'BT13'!Q39*1.07,IF(E25="Verona Cla",'BT13'!Q39*1.06,IF(E25="Verona Osc",'BT13'!Q39*1.08,IF(O25="KIOTO ",'BT13'!Q39*1.1,IF(OR(O25="ANDRES ",O25="GAVIOTA ",O25="COMANECCI ",O25="IGOR "),'BT13'!Q39*1.03,IF(LEFT(C25,3)="650",'BT13'!Q39*1.04,IF(LEFT(C25,3)="651",'BT13'!Q39*1.04,IF('BT13'!K39="NUEVO",'BT13'!Q39*1.04,'BT13'!Q39))))))))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+'BT13'!V30</f>
        <v>0</v>
      </c>
      <c r="D26" s="337">
        <f>+'BT13'!X30</f>
        <v>0</v>
      </c>
      <c r="E26" s="320"/>
      <c r="F26" s="321">
        <f>IFERROR(VLOOKUP(Tabla18655[[#This Row],[COD INT TELA LEGO]],'$ LEGO'!A:E,5,0),0)</f>
        <v>0</v>
      </c>
      <c r="G26" s="334"/>
      <c r="H26" s="322"/>
      <c r="I26" s="323">
        <f>IFERROR(VLOOKUP((C26),'$ LEGO'!A:D,4,0),0)</f>
        <v>0</v>
      </c>
      <c r="J26" s="324">
        <f>IF(OR(O26="DANNA ",O26="CAMILA "),'BT13'!Q40*1.07,IF(E26="Verona Cla",'BT13'!Q40*1.06,IF(E26="Verona Osc",'BT13'!Q40*1.08,IF(O26="KIOTO ",'BT13'!Q40*1.1,IF(OR(O26="ANDRES ",O26="GAVIOTA ",O26="COMANECCI ",O26="IGOR "),'BT13'!Q40*1.03,IF(LEFT(C26,3)="650",'BT13'!Q40*1.04,IF(LEFT(C26,3)="651",'BT13'!Q40*1.04,IF('BT13'!K40="NUEVO",'BT13'!Q40*1.04,'BT13'!Q40))))))))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+'BT13'!V31</f>
        <v>0</v>
      </c>
      <c r="D27" s="337">
        <f>+'BT13'!X31</f>
        <v>0</v>
      </c>
      <c r="E27" s="320"/>
      <c r="F27" s="321">
        <f>IFERROR(VLOOKUP(Tabla18655[[#This Row],[COD INT TELA LEGO]],'$ LEGO'!A:E,5,0),0)</f>
        <v>0</v>
      </c>
      <c r="G27" s="334"/>
      <c r="H27" s="322"/>
      <c r="I27" s="323">
        <f>IFERROR(VLOOKUP((C27),'$ LEGO'!A:D,4,0),0)</f>
        <v>0</v>
      </c>
      <c r="J27" s="324">
        <f>IF(OR(O27="DANNA ",O27="CAMILA "),'BT13'!Q41*1.07,IF(E27="Verona Cla",'BT13'!Q41*1.06,IF(E27="Verona Osc",'BT13'!Q41*1.08,IF(O27="KIOTO ",'BT13'!Q41*1.1,IF(OR(O27="ANDRES ",O27="GAVIOTA ",O27="COMANECCI ",O27="IGOR "),'BT13'!Q41*1.03,IF(LEFT(C27,3)="650",'BT13'!Q41*1.04,IF(LEFT(C27,3)="651",'BT13'!Q41*1.04,IF('BT13'!K41="NUEVO",'BT13'!Q41*1.04,'BT13'!Q41))))))))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+'BT13'!V32</f>
        <v>0</v>
      </c>
      <c r="D28" s="337">
        <f>+'BT13'!X32</f>
        <v>0</v>
      </c>
      <c r="E28" s="320"/>
      <c r="F28" s="321">
        <f>IFERROR(VLOOKUP(Tabla18655[[#This Row],[COD INT TELA LEGO]],'$ LEGO'!A:E,5,0),0)</f>
        <v>0</v>
      </c>
      <c r="G28" s="334"/>
      <c r="H28" s="322"/>
      <c r="I28" s="323">
        <f>IFERROR(VLOOKUP((C28),'$ LEGO'!A:D,4,0),0)</f>
        <v>0</v>
      </c>
      <c r="J28" s="324">
        <f>IF(OR(O28="DANNA ",O28="CAMILA "),'BT13'!Q42*1.07,IF(E28="Verona Cla",'BT13'!Q42*1.06,IF(E28="Verona Osc",'BT13'!Q42*1.08,IF(O28="KIOTO ",'BT13'!Q42*1.1,IF(OR(O28="ANDRES ",O28="GAVIOTA ",O28="COMANECCI ",O28="IGOR "),'BT13'!Q42*1.03,IF(LEFT(C28,3)="650",'BT13'!Q42*1.04,IF(LEFT(C28,3)="651",'BT13'!Q42*1.04,IF('BT13'!K42="NUEVO",'BT13'!Q42*1.04,'BT13'!Q42))))))))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+'BT13'!V33</f>
        <v>0</v>
      </c>
      <c r="D29" s="483">
        <f>+'BT13'!X33</f>
        <v>0</v>
      </c>
      <c r="E29" s="484"/>
      <c r="F29" s="485">
        <f>IFERROR(VLOOKUP(Tabla18655[[#This Row],[COD INT TELA LEGO]],'$ LEGO'!A:E,5,0),0)</f>
        <v>0</v>
      </c>
      <c r="G29" s="486"/>
      <c r="H29" s="487"/>
      <c r="I29" s="488">
        <f>IFERROR(VLOOKUP((C29),'$ LEGO'!A:D,4,0),0)</f>
        <v>0</v>
      </c>
      <c r="J29" s="489">
        <f>IF(OR(O29="DANNA ",O29="CAMILA "),'BT13'!Q43*1.07,IF(E29="Verona Cla",'BT13'!Q43*1.06,IF(E29="Verona Osc",'BT13'!Q43*1.08,IF(O29="KIOTO ",'BT13'!Q43*1.1,IF(OR(O29="ANDRES ",O29="GAVIOTA ",O29="COMANECCI ",O29="IGOR "),'BT13'!Q43*1.03,IF(LEFT(C29,3)="650",'BT13'!Q43*1.04,IF(LEFT(C29,3)="651",'BT13'!Q43*1.04,IF('BT13'!K43="NUEVO",'BT13'!Q43*1.04,'BT13'!Q43))))))))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VLOOKUP(Tabla138857[[#This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VLOOKUP(Tabla138857[[#This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VLOOKUP(Tabla138857[[#This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VLOOKUP(Tabla138857[[#This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VLOOKUP(Tabla138857[[#This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VLOOKUP(Tabla138857[[#This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VLOOKUP(Tabla138857[[#This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VLOOKUP(Tabla138857[[#This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VLOOKUP(Tabla138857[[#This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VLOOKUP(Tabla138857[[#This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VLOOKUP(Tabla138857[[#This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VLOOKUP(Tabla138857[[#This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VLOOKUP(Tabla138857[[#This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VLOOKUP(Tabla138857[[#This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VLOOKUP(Tabla138857[[#This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VLOOKUP(Tabla138857[[#This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VLOOKUP(Tabla138857[[#This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VLOOKUP(Tabla138857[[#This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VLOOKUP(Tabla138857[[#This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VLOOKUP(Tabla138857[[#This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VLOOKUP(Tabla138857[[#This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VLOOKUP(Tabla138857[[#This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VLOOKUP(Tabla138857[[#This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VLOOKUP(Tabla138857[[#This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VLOOKUP(Tabla138857[[#This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+'FT13'!X79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+'FT13'!X80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+'FT13'!X81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+'FT13'!X83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+'FT13'!X83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+'FT13'!X84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+'BT13'!AD1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561" priority="4"/>
  </conditionalFormatting>
  <conditionalFormatting sqref="C94">
    <cfRule type="duplicateValues" dxfId="560" priority="3"/>
  </conditionalFormatting>
  <conditionalFormatting sqref="D46:D79">
    <cfRule type="expression" dxfId="559" priority="2">
      <formula>ISNUMBER(SEARCH("R",$D$2,1))</formula>
    </cfRule>
  </conditionalFormatting>
  <conditionalFormatting sqref="D83:D122">
    <cfRule type="expression" dxfId="55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77FD4DAD-0771-41BB-B332-7EC76B2F03D2}">
          <x14:formula1>
            <xm:f>'LD FC'!$CG$2:$CG$27</xm:f>
          </x14:formula1>
          <xm:sqref>E138:F138</xm:sqref>
        </x14:dataValidation>
        <x14:dataValidation type="list" allowBlank="1" showInputMessage="1" showErrorMessage="1" xr:uid="{F53B643A-7866-42C6-BC91-BCE1C3DC4D6B}">
          <x14:formula1>
            <xm:f>'LD FC'!$AS$2:$AS$11</xm:f>
          </x14:formula1>
          <xm:sqref>H10:H29</xm:sqref>
        </x14:dataValidation>
        <x14:dataValidation type="list" allowBlank="1" showInputMessage="1" showErrorMessage="1" xr:uid="{C07C5032-8D22-4F96-AADC-9CC33BF29B01}">
          <x14:formula1>
            <xm:f>'$ LEGO'!$A$101:$A$189</xm:f>
          </x14:formula1>
          <xm:sqref>E10</xm:sqref>
        </x14:dataValidation>
        <x14:dataValidation type="list" allowBlank="1" showInputMessage="1" showErrorMessage="1" xr:uid="{AEDD211A-2020-4033-BD30-EA62A60A0256}">
          <x14:formula1>
            <xm:f>'LD FC'!$AA$2:$AA$8</xm:f>
          </x14:formula1>
          <xm:sqref>D8</xm:sqref>
        </x14:dataValidation>
        <x14:dataValidation type="list" allowBlank="1" showInputMessage="1" showErrorMessage="1" xr:uid="{CE2B9B21-E361-43AE-8EFE-7812175ECD3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FB61ED4-90C3-4733-90EE-560CD24CF64B}">
          <x14:formula1>
            <xm:f>'LD FC'!$AC$2:$AC$5</xm:f>
          </x14:formula1>
          <xm:sqref>E127 F127 E128 F128</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FC4B2-FE4F-49AE-AF57-8B4BC187801E}">
  <sheetPr codeName="Hoja3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+'BT13'!AI1</f>
        <v>0</v>
      </c>
      <c r="AH2" s="1201"/>
      <c r="AI2" s="1006" t="s">
        <v>2466</v>
      </c>
      <c r="AJ2" s="1007"/>
      <c r="AK2" s="1191">
        <f>+'BT13'!AN1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+'BT13'!D4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'BT13'!W1</f>
        <v>0</v>
      </c>
      <c r="G4" s="1041"/>
      <c r="H4" s="1041"/>
      <c r="I4" s="1022" t="s">
        <v>1220</v>
      </c>
      <c r="J4" s="1022"/>
      <c r="K4" s="1022"/>
      <c r="L4" s="1023"/>
      <c r="M4" s="1041">
        <f>+'BT13'!X2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+'BT13'!S1</f>
        <v>0</v>
      </c>
      <c r="G5" s="1041"/>
      <c r="H5" s="1041"/>
      <c r="I5" s="1022" t="s">
        <v>2471</v>
      </c>
      <c r="J5" s="1022"/>
      <c r="K5" s="1022"/>
      <c r="L5" s="1023"/>
      <c r="M5" s="976"/>
      <c r="N5" s="968"/>
      <c r="O5" s="1010" t="s">
        <v>1254</v>
      </c>
      <c r="P5" s="1011"/>
      <c r="Q5" s="1011"/>
      <c r="R5" s="119">
        <f>+'BT13'!Y3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+'BT13'!AC5</f>
        <v>0</v>
      </c>
      <c r="G7" s="1202"/>
      <c r="H7" s="1202"/>
      <c r="I7" s="1008" t="s">
        <v>2474</v>
      </c>
      <c r="J7" s="1009"/>
      <c r="K7" s="1009"/>
      <c r="L7" s="1009"/>
      <c r="M7" s="976">
        <f>+'BT13'!AD2</f>
        <v>0</v>
      </c>
      <c r="N7" s="968"/>
      <c r="O7" s="1010" t="s">
        <v>2422</v>
      </c>
      <c r="P7" s="1011"/>
      <c r="Q7" s="1011"/>
      <c r="R7" s="112">
        <f>+'BT13'!AD3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+'BT13'!AH5</f>
        <v>0</v>
      </c>
      <c r="G8" s="1202"/>
      <c r="H8" s="1202"/>
      <c r="I8" s="1008" t="s">
        <v>2476</v>
      </c>
      <c r="J8" s="1009"/>
      <c r="K8" s="1009"/>
      <c r="L8" s="1009"/>
      <c r="M8" s="976">
        <f>+'BT13'!AI2</f>
        <v>0</v>
      </c>
      <c r="N8" s="968"/>
      <c r="O8" s="1010" t="s">
        <v>2422</v>
      </c>
      <c r="P8" s="1011"/>
      <c r="Q8" s="1011"/>
      <c r="R8" s="112">
        <f>+'BT13'!AI3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+'BT13'!AM5</f>
        <v>0</v>
      </c>
      <c r="G9" s="1204"/>
      <c r="H9" s="1204"/>
      <c r="I9" s="1008" t="s">
        <v>2478</v>
      </c>
      <c r="J9" s="1009"/>
      <c r="K9" s="1009"/>
      <c r="L9" s="1009"/>
      <c r="M9" s="976">
        <f>+'BT13'!AN2</f>
        <v>0</v>
      </c>
      <c r="N9" s="968"/>
      <c r="O9" s="1010" t="s">
        <v>2422</v>
      </c>
      <c r="P9" s="1011"/>
      <c r="Q9" s="1011"/>
      <c r="R9" s="112">
        <f>+'BT13'!AN3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+'BT13'!B24</f>
        <v>0</v>
      </c>
      <c r="E13" s="1160"/>
      <c r="F13" s="1161"/>
      <c r="G13" s="1170">
        <f>+'BT13'!D24</f>
        <v>0</v>
      </c>
      <c r="H13" s="1160"/>
      <c r="I13" s="1160"/>
      <c r="J13" s="1160"/>
      <c r="K13" s="1160"/>
      <c r="L13" s="1160"/>
      <c r="M13" s="1160"/>
      <c r="N13" s="1160"/>
      <c r="O13" s="1160"/>
      <c r="P13" s="1160"/>
      <c r="Q13" s="1161"/>
      <c r="R13" s="1177" t="s">
        <v>3650</v>
      </c>
      <c r="S13" s="975"/>
      <c r="T13" s="975"/>
      <c r="U13" s="1176" t="s">
        <v>3651</v>
      </c>
      <c r="V13" s="1163"/>
      <c r="W13" s="1164">
        <f>IFERROR(VLOOKUP(AP13&amp;AQ13,'$ LEGO'!A:E,5,0),0)</f>
        <v>0</v>
      </c>
      <c r="X13" s="1165"/>
      <c r="Y13" s="1166"/>
      <c r="Z13" s="1167"/>
      <c r="AA13" s="1168"/>
      <c r="AB13" s="1169"/>
      <c r="AC13" s="967" t="str">
        <f>IFERROR(VLOOKUP((D13),'$ LEGO'!A:D,4,0),"")</f>
        <v/>
      </c>
      <c r="AD13" s="968"/>
      <c r="AE13" s="1171">
        <f>IFERROR(+'BT13'!Q24*VLOOKUP(AP13,'$ LEGO'!$F$199:$G$1227,2,0),'BT13'!Q24)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+'BT13'!AS24</f>
        <v>0</v>
      </c>
      <c r="AX13" s="176">
        <f>+'BT13'!S24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+'BT13'!B25</f>
        <v>0</v>
      </c>
      <c r="E14" s="1160"/>
      <c r="F14" s="1161"/>
      <c r="G14" s="1170">
        <f>+'BT13'!D25</f>
        <v>0</v>
      </c>
      <c r="H14" s="1160"/>
      <c r="I14" s="1160"/>
      <c r="J14" s="1160"/>
      <c r="K14" s="1160"/>
      <c r="L14" s="1160"/>
      <c r="M14" s="1160"/>
      <c r="N14" s="1160"/>
      <c r="O14" s="1160"/>
      <c r="P14" s="1160"/>
      <c r="Q14" s="1161"/>
      <c r="R14" s="1177" t="s">
        <v>3652</v>
      </c>
      <c r="S14" s="975"/>
      <c r="T14" s="975"/>
      <c r="U14" s="1176" t="s">
        <v>3653</v>
      </c>
      <c r="V14" s="1163"/>
      <c r="W14" s="1164">
        <f>IFERROR(VLOOKUP(AP14&amp;AQ14,'$ LEGO'!A:E,5,0),0)</f>
        <v>0</v>
      </c>
      <c r="X14" s="1165"/>
      <c r="Y14" s="1166"/>
      <c r="Z14" s="1167"/>
      <c r="AA14" s="1168"/>
      <c r="AB14" s="1169"/>
      <c r="AC14" s="967" t="str">
        <f>IFERROR(VLOOKUP((D14),'$ LEGO'!A:D,4,0),"")</f>
        <v/>
      </c>
      <c r="AD14" s="968"/>
      <c r="AE14" s="1171">
        <f>IFERROR(+'BT13'!Q25*VLOOKUP(AP14,'$ LEGO'!$F$199:$G$1227,2,0),'BT13'!Q25)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+'BT13'!AS25</f>
        <v>0</v>
      </c>
      <c r="AX14" s="176">
        <f>+'BT13'!S25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+'BT13'!B26</f>
        <v>0</v>
      </c>
      <c r="E15" s="1160"/>
      <c r="F15" s="1161"/>
      <c r="G15" s="1170">
        <f>+'BT13'!D26</f>
        <v>0</v>
      </c>
      <c r="H15" s="1160"/>
      <c r="I15" s="1160"/>
      <c r="J15" s="1160"/>
      <c r="K15" s="1160"/>
      <c r="L15" s="1160"/>
      <c r="M15" s="1160"/>
      <c r="N15" s="1160"/>
      <c r="O15" s="1160"/>
      <c r="P15" s="1160"/>
      <c r="Q15" s="1161"/>
      <c r="R15" s="1177" t="s">
        <v>3654</v>
      </c>
      <c r="S15" s="975"/>
      <c r="T15" s="975"/>
      <c r="U15" s="1176" t="s">
        <v>3655</v>
      </c>
      <c r="V15" s="1163"/>
      <c r="W15" s="1164">
        <f>IFERROR(VLOOKUP(AP15&amp;AQ15,'$ LEGO'!A:E,5,0),0)</f>
        <v>0</v>
      </c>
      <c r="X15" s="1165"/>
      <c r="Y15" s="1166"/>
      <c r="Z15" s="1167"/>
      <c r="AA15" s="1168"/>
      <c r="AB15" s="1169"/>
      <c r="AC15" s="967" t="str">
        <f>IFERROR(VLOOKUP((D15),'$ LEGO'!A:D,4,0),"")</f>
        <v/>
      </c>
      <c r="AD15" s="968"/>
      <c r="AE15" s="1171">
        <f>IFERROR(+'BT13'!Q26*VLOOKUP(AP15,'$ LEGO'!$F$199:$G$1227,2,0),'BT13'!Q26)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+'BT13'!AS26</f>
        <v>0</v>
      </c>
      <c r="AX15" s="176">
        <f>+'BT13'!S26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+'BT13'!B27</f>
        <v>0</v>
      </c>
      <c r="E16" s="1160"/>
      <c r="F16" s="1161"/>
      <c r="G16" s="1170">
        <f>+'BT13'!D27</f>
        <v>0</v>
      </c>
      <c r="H16" s="1160"/>
      <c r="I16" s="1160"/>
      <c r="J16" s="1160"/>
      <c r="K16" s="1160"/>
      <c r="L16" s="1160"/>
      <c r="M16" s="1160"/>
      <c r="N16" s="1160"/>
      <c r="O16" s="1160"/>
      <c r="P16" s="1160"/>
      <c r="Q16" s="1161"/>
      <c r="R16" s="1177" t="s">
        <v>3656</v>
      </c>
      <c r="S16" s="975"/>
      <c r="T16" s="975"/>
      <c r="U16" s="1176" t="s">
        <v>3657</v>
      </c>
      <c r="V16" s="1163"/>
      <c r="W16" s="1164">
        <f>IFERROR(VLOOKUP(AP16&amp;AQ16,'$ LEGO'!A:E,5,0),0)</f>
        <v>0</v>
      </c>
      <c r="X16" s="1165"/>
      <c r="Y16" s="1166"/>
      <c r="Z16" s="1167"/>
      <c r="AA16" s="1168"/>
      <c r="AB16" s="1169"/>
      <c r="AC16" s="967" t="str">
        <f>IFERROR(VLOOKUP((D16),'$ LEGO'!A:D,4,0),"")</f>
        <v/>
      </c>
      <c r="AD16" s="968"/>
      <c r="AE16" s="1171">
        <f>IFERROR(+'BT13'!Q27*VLOOKUP(AP16,'$ LEGO'!$F$199:$G$1227,2,0),'BT13'!Q27)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+'BT13'!AS27</f>
        <v>0</v>
      </c>
      <c r="AX16" s="176">
        <f>+'BT13'!S27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+'BT13'!B28</f>
        <v>0</v>
      </c>
      <c r="E17" s="1160"/>
      <c r="F17" s="1161"/>
      <c r="G17" s="1170">
        <f>+'BT13'!D28</f>
        <v>0</v>
      </c>
      <c r="H17" s="1160"/>
      <c r="I17" s="1160"/>
      <c r="J17" s="1160"/>
      <c r="K17" s="1160"/>
      <c r="L17" s="1160"/>
      <c r="M17" s="1160"/>
      <c r="N17" s="1160"/>
      <c r="O17" s="1160"/>
      <c r="P17" s="1160"/>
      <c r="Q17" s="1161"/>
      <c r="R17" s="1177" t="s">
        <v>3658</v>
      </c>
      <c r="S17" s="975"/>
      <c r="T17" s="975"/>
      <c r="U17" s="1176" t="s">
        <v>3659</v>
      </c>
      <c r="V17" s="1163"/>
      <c r="W17" s="1164">
        <f>IFERROR(VLOOKUP(AP17&amp;AQ17,'$ LEGO'!A:E,5,0),0)</f>
        <v>0</v>
      </c>
      <c r="X17" s="1165"/>
      <c r="Y17" s="1166"/>
      <c r="Z17" s="1167"/>
      <c r="AA17" s="1168"/>
      <c r="AB17" s="1169"/>
      <c r="AC17" s="967" t="str">
        <f>IFERROR(VLOOKUP((D17),'$ LEGO'!A:D,4,0),"")</f>
        <v/>
      </c>
      <c r="AD17" s="968"/>
      <c r="AE17" s="1171">
        <f>IFERROR(+'BT13'!Q28*VLOOKUP(AP17,'$ LEGO'!$F$199:$G$1227,2,0),'BT13'!Q28)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+'BT13'!AS28</f>
        <v>0</v>
      </c>
      <c r="AX17" s="176">
        <f>+'BT13'!S28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+'BT13'!B29</f>
        <v>0</v>
      </c>
      <c r="E18" s="1160"/>
      <c r="F18" s="1161"/>
      <c r="G18" s="1170">
        <f>+'BT13'!D29</f>
        <v>0</v>
      </c>
      <c r="H18" s="1160"/>
      <c r="I18" s="1160"/>
      <c r="J18" s="1160"/>
      <c r="K18" s="1160"/>
      <c r="L18" s="1160"/>
      <c r="M18" s="1160"/>
      <c r="N18" s="1160"/>
      <c r="O18" s="1160"/>
      <c r="P18" s="1160"/>
      <c r="Q18" s="1161"/>
      <c r="R18" s="1177" t="s">
        <v>3660</v>
      </c>
      <c r="S18" s="975"/>
      <c r="T18" s="975"/>
      <c r="U18" s="1176" t="s">
        <v>3661</v>
      </c>
      <c r="V18" s="1163"/>
      <c r="W18" s="1164">
        <f>IFERROR(VLOOKUP(AP18&amp;AQ18,'$ LEGO'!A:E,5,0),0)</f>
        <v>0</v>
      </c>
      <c r="X18" s="1165"/>
      <c r="Y18" s="1166"/>
      <c r="Z18" s="1167"/>
      <c r="AA18" s="1168"/>
      <c r="AB18" s="1169"/>
      <c r="AC18" s="967" t="str">
        <f>IFERROR(VLOOKUP((D18),'$ LEGO'!A:D,4,0),"")</f>
        <v/>
      </c>
      <c r="AD18" s="968"/>
      <c r="AE18" s="1171">
        <f>IFERROR(+'BT13'!Q29*VLOOKUP(AP18,'$ LEGO'!$F$199:$G$1227,2,0),'BT13'!Q29)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+'BT13'!AS29</f>
        <v>0</v>
      </c>
      <c r="AX18" s="176">
        <f>+'BT13'!S29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+'BT13'!B30</f>
        <v>0</v>
      </c>
      <c r="E19" s="1160"/>
      <c r="F19" s="1161"/>
      <c r="G19" s="1170">
        <f>+'BT13'!D30</f>
        <v>0</v>
      </c>
      <c r="H19" s="1160"/>
      <c r="I19" s="1160"/>
      <c r="J19" s="1160"/>
      <c r="K19" s="1160"/>
      <c r="L19" s="1160"/>
      <c r="M19" s="1160"/>
      <c r="N19" s="1160"/>
      <c r="O19" s="1160"/>
      <c r="P19" s="1160"/>
      <c r="Q19" s="1161"/>
      <c r="R19" s="1177" t="s">
        <v>3662</v>
      </c>
      <c r="S19" s="975"/>
      <c r="T19" s="975"/>
      <c r="U19" s="1176" t="s">
        <v>3663</v>
      </c>
      <c r="V19" s="1163"/>
      <c r="W19" s="1164">
        <f>IFERROR(VLOOKUP(AP19&amp;AQ19,'$ LEGO'!A:E,5,0),0)</f>
        <v>0</v>
      </c>
      <c r="X19" s="1165"/>
      <c r="Y19" s="1166"/>
      <c r="Z19" s="1167"/>
      <c r="AA19" s="1168"/>
      <c r="AB19" s="1169"/>
      <c r="AC19" s="967" t="str">
        <f>IFERROR(VLOOKUP((D19),'$ LEGO'!A:D,4,0),"")</f>
        <v/>
      </c>
      <c r="AD19" s="968"/>
      <c r="AE19" s="1171">
        <f>IFERROR(+'BT13'!Q30*VLOOKUP(AP19,'$ LEGO'!$F$199:$G$1227,2,0),'BT13'!Q30)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+'BT13'!AS30</f>
        <v>0</v>
      </c>
      <c r="AX19" s="176">
        <f>+'BT13'!S30</f>
        <v>0</v>
      </c>
      <c r="AY19" s="1" t="s">
        <v>1217</v>
      </c>
      <c r="AZ19" s="46" t="s">
        <v>2501</v>
      </c>
      <c r="BA19" s="46">
        <f t="shared" si="2"/>
        <v>0</v>
      </c>
      <c r="BB19" s="47"/>
      <c r="BC19" s="120">
        <f t="shared" si="3"/>
        <v>0</v>
      </c>
    </row>
    <row r="20" spans="2:78" ht="15.75" thickBot="1">
      <c r="B20" s="66">
        <f t="shared" si="4"/>
        <v>0</v>
      </c>
      <c r="C20" s="214">
        <v>8</v>
      </c>
      <c r="D20" s="1159">
        <f>+'BT13'!B31</f>
        <v>0</v>
      </c>
      <c r="E20" s="1160"/>
      <c r="F20" s="1161"/>
      <c r="G20" s="1170">
        <f>+'BT13'!D31</f>
        <v>0</v>
      </c>
      <c r="H20" s="1160"/>
      <c r="I20" s="1160"/>
      <c r="J20" s="1160"/>
      <c r="K20" s="1160"/>
      <c r="L20" s="1160"/>
      <c r="M20" s="1160"/>
      <c r="N20" s="1160"/>
      <c r="O20" s="1160"/>
      <c r="P20" s="1160"/>
      <c r="Q20" s="1161"/>
      <c r="R20" s="1177" t="s">
        <v>3664</v>
      </c>
      <c r="S20" s="975"/>
      <c r="T20" s="975"/>
      <c r="U20" s="1176" t="s">
        <v>3665</v>
      </c>
      <c r="V20" s="1163"/>
      <c r="W20" s="1164">
        <f>IFERROR(VLOOKUP(AP20&amp;AQ20,'$ LEGO'!A:E,5,0),0)</f>
        <v>0</v>
      </c>
      <c r="X20" s="1165"/>
      <c r="Y20" s="1166"/>
      <c r="Z20" s="1167"/>
      <c r="AA20" s="1168"/>
      <c r="AB20" s="1169"/>
      <c r="AC20" s="967" t="str">
        <f>IFERROR(VLOOKUP((D20),'$ LEGO'!A:D,4,0),"")</f>
        <v/>
      </c>
      <c r="AD20" s="968"/>
      <c r="AE20" s="1171">
        <f>IFERROR(+'BT13'!Q31*VLOOKUP(AP20,'$ LEGO'!$F$199:$G$1227,2,0),'BT13'!Q31)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+'BT13'!AS31</f>
        <v>0</v>
      </c>
      <c r="AX20" s="176">
        <f>+'BT13'!S31</f>
        <v>0</v>
      </c>
      <c r="AY20" s="1" t="s">
        <v>1217</v>
      </c>
      <c r="AZ20" s="46" t="s">
        <v>2501</v>
      </c>
      <c r="BA20" s="46">
        <f t="shared" si="2"/>
        <v>0</v>
      </c>
      <c r="BB20" s="47"/>
      <c r="BC20" s="120">
        <f t="shared" si="3"/>
        <v>0</v>
      </c>
    </row>
    <row r="21" spans="2:78" ht="15.75" thickBot="1">
      <c r="B21" s="66">
        <f t="shared" si="4"/>
        <v>0</v>
      </c>
      <c r="C21" s="214">
        <v>9</v>
      </c>
      <c r="D21" s="1159">
        <f>+'BT13'!B32</f>
        <v>0</v>
      </c>
      <c r="E21" s="1160"/>
      <c r="F21" s="1161"/>
      <c r="G21" s="1170">
        <f>+'BT13'!D32</f>
        <v>0</v>
      </c>
      <c r="H21" s="1160"/>
      <c r="I21" s="1160"/>
      <c r="J21" s="1160"/>
      <c r="K21" s="1160"/>
      <c r="L21" s="1160"/>
      <c r="M21" s="1160"/>
      <c r="N21" s="1160"/>
      <c r="O21" s="1160"/>
      <c r="P21" s="1160"/>
      <c r="Q21" s="1161"/>
      <c r="R21" s="1177" t="s">
        <v>3666</v>
      </c>
      <c r="S21" s="975"/>
      <c r="T21" s="975"/>
      <c r="U21" s="1176" t="s">
        <v>3667</v>
      </c>
      <c r="V21" s="1163"/>
      <c r="W21" s="1164">
        <f>IFERROR(VLOOKUP(AP21&amp;AQ21,'$ LEGO'!A:E,5,0),0)</f>
        <v>0</v>
      </c>
      <c r="X21" s="1165"/>
      <c r="Y21" s="1166"/>
      <c r="Z21" s="1167"/>
      <c r="AA21" s="1168"/>
      <c r="AB21" s="1169"/>
      <c r="AC21" s="967" t="str">
        <f>IFERROR(VLOOKUP((D21),'$ LEGO'!A:D,4,0),"")</f>
        <v/>
      </c>
      <c r="AD21" s="968"/>
      <c r="AE21" s="1171">
        <f>IFERROR(+'BT13'!AK24*VLOOKUP(AP21,'$ LEGO'!$F$199:$G$1227,2,0),'BT13'!AK24)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+'BT13'!AS32</f>
        <v>0</v>
      </c>
      <c r="AX21" s="176">
        <f>+'BT13'!AM24</f>
        <v>0</v>
      </c>
      <c r="AY21" s="1" t="s">
        <v>1217</v>
      </c>
      <c r="AZ21" s="46" t="s">
        <v>2501</v>
      </c>
      <c r="BA21" s="46">
        <f t="shared" si="2"/>
        <v>0</v>
      </c>
      <c r="BB21" s="47"/>
      <c r="BC21" s="120">
        <f t="shared" si="3"/>
        <v>0</v>
      </c>
    </row>
    <row r="22" spans="2:78" ht="15.75" thickBot="1">
      <c r="B22" s="66">
        <f t="shared" si="4"/>
        <v>0</v>
      </c>
      <c r="C22" s="214">
        <v>10</v>
      </c>
      <c r="D22" s="1159">
        <f>+'BT13'!B33</f>
        <v>0</v>
      </c>
      <c r="E22" s="1160"/>
      <c r="F22" s="1161"/>
      <c r="G22" s="1170">
        <f>+'BT13'!D33</f>
        <v>0</v>
      </c>
      <c r="H22" s="1160"/>
      <c r="I22" s="1160"/>
      <c r="J22" s="1160"/>
      <c r="K22" s="1160"/>
      <c r="L22" s="1160"/>
      <c r="M22" s="1160"/>
      <c r="N22" s="1160"/>
      <c r="O22" s="1160"/>
      <c r="P22" s="1160"/>
      <c r="Q22" s="1161"/>
      <c r="R22" s="1177" t="s">
        <v>3668</v>
      </c>
      <c r="S22" s="975"/>
      <c r="T22" s="975"/>
      <c r="U22" s="1176" t="s">
        <v>3669</v>
      </c>
      <c r="V22" s="1163"/>
      <c r="W22" s="1164">
        <f>IFERROR(VLOOKUP(AP22&amp;AQ22,'$ LEGO'!A:E,5,0),0)</f>
        <v>0</v>
      </c>
      <c r="X22" s="1165"/>
      <c r="Y22" s="1166"/>
      <c r="Z22" s="1167"/>
      <c r="AA22" s="1168"/>
      <c r="AB22" s="1169"/>
      <c r="AC22" s="967" t="str">
        <f>IFERROR(VLOOKUP((D22),'$ LEGO'!A:D,4,0),"")</f>
        <v/>
      </c>
      <c r="AD22" s="968"/>
      <c r="AE22" s="1171">
        <f>IFERROR(+'BT13'!AK25*VLOOKUP(AP22,'$ LEGO'!$F$199:$G$1227,2,0),'BT13'!AK25)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+'BT13'!AS33</f>
        <v>0</v>
      </c>
      <c r="AX22" s="176">
        <f>+'BT13'!AM25</f>
        <v>0</v>
      </c>
      <c r="AY22" s="1" t="s">
        <v>1217</v>
      </c>
      <c r="AZ22" s="46" t="s">
        <v>2501</v>
      </c>
      <c r="BA22" s="46">
        <f t="shared" si="2"/>
        <v>0</v>
      </c>
      <c r="BB22" s="47"/>
      <c r="BC22" s="120">
        <f t="shared" si="3"/>
        <v>0</v>
      </c>
    </row>
    <row r="23" spans="2:78" ht="15.75" thickBot="1">
      <c r="B23" s="66">
        <f t="shared" si="4"/>
        <v>0</v>
      </c>
      <c r="C23" s="214">
        <v>11</v>
      </c>
      <c r="D23" s="1159">
        <f>+'BT13'!V24</f>
        <v>0</v>
      </c>
      <c r="E23" s="1160"/>
      <c r="F23" s="1161"/>
      <c r="G23" s="1170">
        <f>+'BT13'!X24</f>
        <v>0</v>
      </c>
      <c r="H23" s="1160"/>
      <c r="I23" s="1160"/>
      <c r="J23" s="1160"/>
      <c r="K23" s="1160"/>
      <c r="L23" s="1160"/>
      <c r="M23" s="1160"/>
      <c r="N23" s="1160"/>
      <c r="O23" s="1160"/>
      <c r="P23" s="1160"/>
      <c r="Q23" s="1161"/>
      <c r="R23" s="968">
        <f>+'BT13'!AE24</f>
        <v>0</v>
      </c>
      <c r="S23" s="975"/>
      <c r="T23" s="975"/>
      <c r="U23" s="1162">
        <f>+'BT13'!AG24</f>
        <v>0</v>
      </c>
      <c r="V23" s="1163"/>
      <c r="W23" s="1164">
        <f>IFERROR(VLOOKUP(AP23&amp;AQ23,'$ LEGO'!A:E,5,0),0)</f>
        <v>0</v>
      </c>
      <c r="X23" s="1165"/>
      <c r="Y23" s="1166"/>
      <c r="Z23" s="1167"/>
      <c r="AA23" s="1168"/>
      <c r="AB23" s="1169"/>
      <c r="AC23" s="967" t="str">
        <f>IFERROR(VLOOKUP((D23),'$ LEGO'!A:D,4,0),"")</f>
        <v/>
      </c>
      <c r="AD23" s="968"/>
      <c r="AE23" s="1171">
        <f>IFERROR(+'BT13'!AK26*VLOOKUP(AP23,'$ LEGO'!$F$199:$G$1227,2,0),'BT13'!AK26)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+'BT13'!AS34</f>
        <v>0</v>
      </c>
      <c r="AX23" s="176">
        <f>+'BT13'!AM26</f>
        <v>0</v>
      </c>
      <c r="AY23" s="1" t="s">
        <v>1217</v>
      </c>
      <c r="AZ23" s="46" t="s">
        <v>2501</v>
      </c>
      <c r="BA23" s="46">
        <f t="shared" si="2"/>
        <v>0</v>
      </c>
      <c r="BB23" s="47"/>
      <c r="BC23" s="120">
        <f t="shared" si="3"/>
        <v>0</v>
      </c>
    </row>
    <row r="24" spans="2:78" ht="15.75" thickBot="1">
      <c r="B24" s="66">
        <f t="shared" si="4"/>
        <v>0</v>
      </c>
      <c r="C24" s="214">
        <v>12</v>
      </c>
      <c r="D24" s="1159">
        <f>+'BT13'!V25</f>
        <v>0</v>
      </c>
      <c r="E24" s="1160"/>
      <c r="F24" s="1161"/>
      <c r="G24" s="1170">
        <f>+'BT13'!X25</f>
        <v>0</v>
      </c>
      <c r="H24" s="1160"/>
      <c r="I24" s="1160"/>
      <c r="J24" s="1160"/>
      <c r="K24" s="1160"/>
      <c r="L24" s="1160"/>
      <c r="M24" s="1160"/>
      <c r="N24" s="1160"/>
      <c r="O24" s="1160"/>
      <c r="P24" s="1160"/>
      <c r="Q24" s="1161"/>
      <c r="R24" s="968">
        <f>+'BT13'!AE25</f>
        <v>0</v>
      </c>
      <c r="S24" s="975"/>
      <c r="T24" s="975"/>
      <c r="U24" s="1162">
        <f>+'BT13'!AG25</f>
        <v>0</v>
      </c>
      <c r="V24" s="1163"/>
      <c r="W24" s="1164">
        <f>IFERROR(VLOOKUP(AP24&amp;AQ24,'$ LEGO'!A:E,5,0),0)</f>
        <v>0</v>
      </c>
      <c r="X24" s="1165"/>
      <c r="Y24" s="1166"/>
      <c r="Z24" s="1167"/>
      <c r="AA24" s="1168"/>
      <c r="AB24" s="1169"/>
      <c r="AC24" s="967" t="str">
        <f>IFERROR(VLOOKUP((D24),'$ LEGO'!A:D,4,0),"")</f>
        <v/>
      </c>
      <c r="AD24" s="968"/>
      <c r="AE24" s="1171">
        <f>IFERROR(+'BT13'!AK27*VLOOKUP(AP24,'$ LEGO'!$F$199:$G$1227,2,0),'BT13'!AK27)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+'BT13'!AS35</f>
        <v>0</v>
      </c>
      <c r="AX24" s="176">
        <f>+'BT13'!AM27</f>
        <v>0</v>
      </c>
      <c r="AY24" s="1" t="s">
        <v>1217</v>
      </c>
      <c r="AZ24" s="46" t="s">
        <v>2501</v>
      </c>
      <c r="BA24" s="46">
        <f t="shared" si="2"/>
        <v>0</v>
      </c>
      <c r="BB24" s="47"/>
      <c r="BC24" s="120">
        <f t="shared" si="3"/>
        <v>0</v>
      </c>
    </row>
    <row r="25" spans="2:78" ht="15.75" thickBot="1">
      <c r="B25" s="66">
        <f t="shared" si="4"/>
        <v>0</v>
      </c>
      <c r="C25" s="214">
        <v>13</v>
      </c>
      <c r="D25" s="1159">
        <f>+'BT13'!V26</f>
        <v>0</v>
      </c>
      <c r="E25" s="1160"/>
      <c r="F25" s="1161"/>
      <c r="G25" s="1170">
        <f>+'BT13'!X26</f>
        <v>0</v>
      </c>
      <c r="H25" s="1160"/>
      <c r="I25" s="1160"/>
      <c r="J25" s="1160"/>
      <c r="K25" s="1160"/>
      <c r="L25" s="1160"/>
      <c r="M25" s="1160"/>
      <c r="N25" s="1160"/>
      <c r="O25" s="1160"/>
      <c r="P25" s="1160"/>
      <c r="Q25" s="1161"/>
      <c r="R25" s="968">
        <f>+'BT13'!AE26</f>
        <v>0</v>
      </c>
      <c r="S25" s="975"/>
      <c r="T25" s="975"/>
      <c r="U25" s="1162">
        <f>+'BT13'!AG26</f>
        <v>0</v>
      </c>
      <c r="V25" s="1163"/>
      <c r="W25" s="1164">
        <f>IFERROR(VLOOKUP(AP25&amp;AQ25,'$ LEGO'!A:E,5,0),0)</f>
        <v>0</v>
      </c>
      <c r="X25" s="1165"/>
      <c r="Y25" s="1166"/>
      <c r="Z25" s="1167"/>
      <c r="AA25" s="1168"/>
      <c r="AB25" s="1169"/>
      <c r="AC25" s="967" t="str">
        <f>IFERROR(VLOOKUP((D25),'$ LEGO'!A:D,4,0),"")</f>
        <v/>
      </c>
      <c r="AD25" s="968"/>
      <c r="AE25" s="1171">
        <f>IFERROR(+'BT13'!AK28*VLOOKUP(AP25,'$ LEGO'!$F$199:$G$1227,2,0),'BT13'!AK28)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+'BT13'!AS36</f>
        <v>0</v>
      </c>
      <c r="AX25" s="176">
        <f>+'BT13'!AM28</f>
        <v>0</v>
      </c>
      <c r="AY25" s="1" t="s">
        <v>1217</v>
      </c>
      <c r="AZ25" s="46" t="s">
        <v>2501</v>
      </c>
      <c r="BA25" s="46">
        <f t="shared" si="2"/>
        <v>0</v>
      </c>
      <c r="BB25" s="47"/>
      <c r="BC25" s="120">
        <f t="shared" si="3"/>
        <v>1000</v>
      </c>
    </row>
    <row r="26" spans="2:78" ht="15.75" thickBot="1">
      <c r="B26" s="66">
        <f t="shared" si="4"/>
        <v>0</v>
      </c>
      <c r="C26" s="214">
        <v>14</v>
      </c>
      <c r="D26" s="1159">
        <f>+'BT13'!V27</f>
        <v>0</v>
      </c>
      <c r="E26" s="1160"/>
      <c r="F26" s="1161"/>
      <c r="G26" s="1170">
        <f>+'BT13'!X27</f>
        <v>0</v>
      </c>
      <c r="H26" s="1160"/>
      <c r="I26" s="1160"/>
      <c r="J26" s="1160"/>
      <c r="K26" s="1160"/>
      <c r="L26" s="1160"/>
      <c r="M26" s="1160"/>
      <c r="N26" s="1160"/>
      <c r="O26" s="1160"/>
      <c r="P26" s="1160"/>
      <c r="Q26" s="1161"/>
      <c r="R26" s="968">
        <f>+'BT13'!AE27</f>
        <v>0</v>
      </c>
      <c r="S26" s="975"/>
      <c r="T26" s="975"/>
      <c r="U26" s="1162">
        <f>+'BT13'!AG27</f>
        <v>0</v>
      </c>
      <c r="V26" s="1163"/>
      <c r="W26" s="1164">
        <f>IFERROR(VLOOKUP(AP26&amp;AQ26,'$ LEGO'!A:E,5,0),0)</f>
        <v>0</v>
      </c>
      <c r="X26" s="1165"/>
      <c r="Y26" s="1166"/>
      <c r="Z26" s="1167"/>
      <c r="AA26" s="1168"/>
      <c r="AB26" s="1169"/>
      <c r="AC26" s="967" t="str">
        <f>IFERROR(VLOOKUP((D26),'$ LEGO'!A:D,4,0),"")</f>
        <v/>
      </c>
      <c r="AD26" s="968"/>
      <c r="AE26" s="1171">
        <f>IFERROR(+'BT13'!AK29*VLOOKUP(AP26,'$ LEGO'!$F$199:$G$1227,2,0),'BT13'!AK29)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+'BT13'!AS37</f>
        <v>0</v>
      </c>
      <c r="AX26" s="176">
        <f>+'BT13'!AM29</f>
        <v>0</v>
      </c>
      <c r="AY26" s="1" t="s">
        <v>1217</v>
      </c>
      <c r="AZ26" s="46" t="s">
        <v>2501</v>
      </c>
      <c r="BA26" s="46">
        <f t="shared" si="2"/>
        <v>0</v>
      </c>
      <c r="BB26" s="47"/>
      <c r="BC26" s="120">
        <f t="shared" si="3"/>
        <v>0</v>
      </c>
    </row>
    <row r="27" spans="2:78" ht="15.75" thickBot="1">
      <c r="B27" s="66">
        <f t="shared" si="4"/>
        <v>0</v>
      </c>
      <c r="C27" s="214">
        <v>15</v>
      </c>
      <c r="D27" s="1159">
        <f>+'BT13'!V28</f>
        <v>0</v>
      </c>
      <c r="E27" s="1160"/>
      <c r="F27" s="1161"/>
      <c r="G27" s="1170">
        <f>+'BT13'!X28</f>
        <v>0</v>
      </c>
      <c r="H27" s="1160"/>
      <c r="I27" s="1160"/>
      <c r="J27" s="1160"/>
      <c r="K27" s="1160"/>
      <c r="L27" s="1160"/>
      <c r="M27" s="1160"/>
      <c r="N27" s="1160"/>
      <c r="O27" s="1160"/>
      <c r="P27" s="1160"/>
      <c r="Q27" s="1161"/>
      <c r="R27" s="968">
        <f>+'BT13'!AE28</f>
        <v>0</v>
      </c>
      <c r="S27" s="975"/>
      <c r="T27" s="975"/>
      <c r="U27" s="1162">
        <f>+'BT13'!AG28</f>
        <v>0</v>
      </c>
      <c r="V27" s="1163"/>
      <c r="W27" s="1164">
        <f>IFERROR(VLOOKUP(AP27&amp;AQ27,'$ LEGO'!A:E,5,0),0)</f>
        <v>0</v>
      </c>
      <c r="X27" s="1165"/>
      <c r="Y27" s="1166"/>
      <c r="Z27" s="1167"/>
      <c r="AA27" s="1168"/>
      <c r="AB27" s="1169"/>
      <c r="AC27" s="967" t="str">
        <f>IFERROR(VLOOKUP((D27),'$ LEGO'!A:D,4,0),"")</f>
        <v/>
      </c>
      <c r="AD27" s="968"/>
      <c r="AE27" s="1171">
        <f>IFERROR(+'BT13'!AK30*VLOOKUP(AP27,'$ LEGO'!$F$199:$G$1227,2,0),'BT13'!AK30)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+'BT13'!AS38</f>
        <v>0</v>
      </c>
      <c r="AX27" s="176">
        <f>+'BT13'!AM30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+'BT13'!V29</f>
        <v>0</v>
      </c>
      <c r="E28" s="1160"/>
      <c r="F28" s="1161"/>
      <c r="G28" s="1170">
        <f>+'BT13'!X29</f>
        <v>0</v>
      </c>
      <c r="H28" s="1160"/>
      <c r="I28" s="1160"/>
      <c r="J28" s="1160"/>
      <c r="K28" s="1160"/>
      <c r="L28" s="1160"/>
      <c r="M28" s="1160"/>
      <c r="N28" s="1160"/>
      <c r="O28" s="1160"/>
      <c r="P28" s="1160"/>
      <c r="Q28" s="1161"/>
      <c r="R28" s="968">
        <f>+'BT13'!AE29</f>
        <v>0</v>
      </c>
      <c r="S28" s="975"/>
      <c r="T28" s="975"/>
      <c r="U28" s="1162">
        <f>+'BT13'!AG29</f>
        <v>0</v>
      </c>
      <c r="V28" s="1163"/>
      <c r="W28" s="1164">
        <f>IFERROR(VLOOKUP(AP28&amp;AQ28,'$ LEGO'!A:E,5,0),0)</f>
        <v>0</v>
      </c>
      <c r="X28" s="1165"/>
      <c r="Y28" s="1166"/>
      <c r="Z28" s="1167"/>
      <c r="AA28" s="1168"/>
      <c r="AB28" s="1169"/>
      <c r="AC28" s="967" t="str">
        <f>IFERROR(VLOOKUP((D28),'$ LEGO'!A:D,4,0),"")</f>
        <v/>
      </c>
      <c r="AD28" s="968"/>
      <c r="AE28" s="1171">
        <f>IFERROR(+'BT13'!AK31*VLOOKUP(AP28,'$ LEGO'!$F$199:$G$1227,2,0),'BT13'!AK31)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+'BT13'!AS39</f>
        <v>0</v>
      </c>
      <c r="AX28" s="176">
        <f>+'BT13'!AM31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+'BT13'!V30</f>
        <v>0</v>
      </c>
      <c r="E29" s="1160"/>
      <c r="F29" s="1161"/>
      <c r="G29" s="1170">
        <f>+'BT13'!X30</f>
        <v>0</v>
      </c>
      <c r="H29" s="1160"/>
      <c r="I29" s="1160"/>
      <c r="J29" s="1160"/>
      <c r="K29" s="1160"/>
      <c r="L29" s="1160"/>
      <c r="M29" s="1160"/>
      <c r="N29" s="1160"/>
      <c r="O29" s="1160"/>
      <c r="P29" s="1160"/>
      <c r="Q29" s="1161"/>
      <c r="R29" s="968">
        <f>+'BT13'!AE30</f>
        <v>0</v>
      </c>
      <c r="S29" s="975"/>
      <c r="T29" s="975"/>
      <c r="U29" s="1162">
        <f>+'BT13'!AG30</f>
        <v>0</v>
      </c>
      <c r="V29" s="1163"/>
      <c r="W29" s="1164">
        <f>IFERROR(VLOOKUP(AP29&amp;AQ29,'$ LEGO'!A:E,5,0),0)</f>
        <v>0</v>
      </c>
      <c r="X29" s="1165"/>
      <c r="Y29" s="1166"/>
      <c r="Z29" s="1167"/>
      <c r="AA29" s="1168"/>
      <c r="AB29" s="1169"/>
      <c r="AC29" s="967" t="str">
        <f>IFERROR(VLOOKUP((D29),'$ LEGO'!A:D,4,0),"")</f>
        <v/>
      </c>
      <c r="AD29" s="968"/>
      <c r="AE29" s="1171">
        <f>IFERROR(+'BT13'!AK32*VLOOKUP(AP29,'$ LEGO'!$F$199:$G$1227,2,0),'BT13'!AK32)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+'BT13'!AS40</f>
        <v>0</v>
      </c>
      <c r="AX29" s="176">
        <f>+'BT13'!AM32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+'BT13'!V31</f>
        <v>0</v>
      </c>
      <c r="E30" s="1160"/>
      <c r="F30" s="1161"/>
      <c r="G30" s="1170">
        <f>+'BT13'!X31</f>
        <v>0</v>
      </c>
      <c r="H30" s="1160"/>
      <c r="I30" s="1160"/>
      <c r="J30" s="1160"/>
      <c r="K30" s="1160"/>
      <c r="L30" s="1160"/>
      <c r="M30" s="1160"/>
      <c r="N30" s="1160"/>
      <c r="O30" s="1160"/>
      <c r="P30" s="1160"/>
      <c r="Q30" s="1161"/>
      <c r="R30" s="968">
        <f>+'BT13'!AE31</f>
        <v>0</v>
      </c>
      <c r="S30" s="975"/>
      <c r="T30" s="975"/>
      <c r="U30" s="1162">
        <f>+'BT13'!AG31</f>
        <v>0</v>
      </c>
      <c r="V30" s="1163"/>
      <c r="W30" s="1164">
        <f>IFERROR(VLOOKUP(AP30&amp;AQ30,'$ LEGO'!A:E,5,0),0)</f>
        <v>0</v>
      </c>
      <c r="X30" s="1165"/>
      <c r="Y30" s="1166"/>
      <c r="Z30" s="1167"/>
      <c r="AA30" s="1168"/>
      <c r="AB30" s="1169"/>
      <c r="AC30" s="967" t="str">
        <f>IFERROR(VLOOKUP((D30),'$ LEGO'!A:D,4,0),"")</f>
        <v/>
      </c>
      <c r="AD30" s="968"/>
      <c r="AE30" s="1171">
        <f>IFERROR(+'BT13'!AK33*VLOOKUP(AP30,'$ LEGO'!$F$199:$G$1227,2,0),'BT13'!AK33)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+'BT13'!AS41</f>
        <v>0</v>
      </c>
      <c r="AX30" s="176">
        <f>+'BT13'!AM33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+'BT13'!V32</f>
        <v>0</v>
      </c>
      <c r="E31" s="1160"/>
      <c r="F31" s="1161"/>
      <c r="G31" s="1170">
        <f>+'BT13'!X32</f>
        <v>0</v>
      </c>
      <c r="H31" s="1160"/>
      <c r="I31" s="1160"/>
      <c r="J31" s="1160"/>
      <c r="K31" s="1160"/>
      <c r="L31" s="1160"/>
      <c r="M31" s="1160"/>
      <c r="N31" s="1160"/>
      <c r="O31" s="1160"/>
      <c r="P31" s="1160"/>
      <c r="Q31" s="1161"/>
      <c r="R31" s="968">
        <f>+'BT13'!AE32</f>
        <v>0</v>
      </c>
      <c r="S31" s="975"/>
      <c r="T31" s="975"/>
      <c r="U31" s="1162">
        <f>+'BT13'!AG32</f>
        <v>0</v>
      </c>
      <c r="V31" s="1163"/>
      <c r="W31" s="1164">
        <f>IFERROR(VLOOKUP(AP31&amp;AQ31,'$ LEGO'!A:E,5,0),0)</f>
        <v>0</v>
      </c>
      <c r="X31" s="1165"/>
      <c r="Y31" s="1166"/>
      <c r="Z31" s="1167"/>
      <c r="AA31" s="1168"/>
      <c r="AB31" s="1169"/>
      <c r="AC31" s="967" t="str">
        <f>IFERROR(VLOOKUP((D31),'$ LEGO'!A:D,4,0),"")</f>
        <v/>
      </c>
      <c r="AD31" s="968"/>
      <c r="AE31" s="1171">
        <f>IFERROR(+'BT13'!AK34*VLOOKUP(AP31,'$ LEGO'!$F$199:$G$1227,2,0),'BT13'!AK34)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+'BT13'!AS42</f>
        <v>0</v>
      </c>
      <c r="AX31" s="176">
        <f>+'BT13'!AM34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+'BT13'!V33</f>
        <v>0</v>
      </c>
      <c r="E32" s="1160"/>
      <c r="F32" s="1161"/>
      <c r="G32" s="1170">
        <f>+'BT13'!X33</f>
        <v>0</v>
      </c>
      <c r="H32" s="1160"/>
      <c r="I32" s="1160"/>
      <c r="J32" s="1160"/>
      <c r="K32" s="1160"/>
      <c r="L32" s="1160"/>
      <c r="M32" s="1160"/>
      <c r="N32" s="1160"/>
      <c r="O32" s="1160"/>
      <c r="P32" s="1160"/>
      <c r="Q32" s="1161"/>
      <c r="R32" s="968">
        <f>+'BT13'!AE33</f>
        <v>0</v>
      </c>
      <c r="S32" s="975"/>
      <c r="T32" s="975"/>
      <c r="U32" s="1162">
        <f>+'BT13'!AG33</f>
        <v>0</v>
      </c>
      <c r="V32" s="1163"/>
      <c r="W32" s="1164">
        <f>IFERROR(VLOOKUP(AP32&amp;AQ32,'$ LEGO'!A:E,5,0),0)</f>
        <v>0</v>
      </c>
      <c r="X32" s="1165"/>
      <c r="Y32" s="1166"/>
      <c r="Z32" s="1167"/>
      <c r="AA32" s="1168"/>
      <c r="AB32" s="1169"/>
      <c r="AC32" s="967" t="str">
        <f>IFERROR(VLOOKUP((D32),'$ LEGO'!A:D,4,0),"")</f>
        <v/>
      </c>
      <c r="AD32" s="968"/>
      <c r="AE32" s="1171">
        <f>IFERROR(+'BT13'!AK35*VLOOKUP(AP32,'$ LEGO'!$F$199:$G$1227,2,0),'BT13'!AK35)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+'BT13'!AS43</f>
        <v>0</v>
      </c>
      <c r="AX32" s="176">
        <f>+'BT13'!AM35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FC'!$BQ$2:$BQ$41='FC13'!$F$3)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+'FT13'!X79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+'FT13'!X85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+'BT13'!AD1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04" priority="2" operator="greaterThan">
      <formula>0</formula>
    </cfRule>
  </conditionalFormatting>
  <conditionalFormatting sqref="M96">
    <cfRule type="cellIs" dxfId="503" priority="4" operator="greaterThan">
      <formula>-0.011</formula>
    </cfRule>
    <cfRule type="cellIs" dxfId="502" priority="5" operator="between">
      <formula>-0.0299</formula>
      <formula>-0.001</formula>
    </cfRule>
    <cfRule type="cellIs" dxfId="501" priority="6" operator="lessThan">
      <formula>-0.03</formula>
    </cfRule>
  </conditionalFormatting>
  <conditionalFormatting sqref="R13:T32">
    <cfRule type="containsText" dxfId="500" priority="1" operator="containsText" text="SUBLIMADO">
      <formula>NOT(ISERROR(SEARCH("SUBLIMADO",R13)))</formula>
    </cfRule>
  </conditionalFormatting>
  <conditionalFormatting sqref="R33:T40">
    <cfRule type="containsText" dxfId="499" priority="7" operator="containsText" text="ESTAMPADO">
      <formula>NOT(ISERROR(SEARCH("ESTAMPADO",R33)))</formula>
    </cfRule>
    <cfRule type="containsText" dxfId="498" priority="8" operator="containsText" text="SUBLIMADO">
      <formula>NOT(ISERROR(SEARCH("SUBLIMADO",R33)))</formula>
    </cfRule>
  </conditionalFormatting>
  <conditionalFormatting sqref="AJ94">
    <cfRule type="cellIs" dxfId="49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3C7A88E-AC0C-4801-9285-F0EA1766954C}">
          <x14:formula1>
            <xm:f>'LD FC'!$CG$2:$CG$34</xm:f>
          </x14:formula1>
          <xm:sqref>R86:W87</xm:sqref>
        </x14:dataValidation>
        <x14:dataValidation type="list" allowBlank="1" showInputMessage="1" showErrorMessage="1" xr:uid="{0C4BCC27-E7E3-4349-B845-6BF77300193E}">
          <x14:formula1>
            <xm:f>'LD FC'!$CE$2:$CE$12</xm:f>
          </x14:formula1>
          <xm:sqref>M6:R6</xm:sqref>
        </x14:dataValidation>
        <x14:dataValidation type="list" allowBlank="1" showInputMessage="1" showErrorMessage="1" xr:uid="{BD0199CA-707D-4D93-8A99-BE9362BA1809}">
          <x14:formula1>
            <xm:f>'LD FC'!$AU$2:$AU$4</xm:f>
          </x14:formula1>
          <xm:sqref>P10:R10</xm:sqref>
        </x14:dataValidation>
        <x14:dataValidation type="list" allowBlank="1" showInputMessage="1" showErrorMessage="1" xr:uid="{4A27F1E7-B38C-4CAF-A310-9AAB290CA2A7}">
          <x14:formula1>
            <xm:f>'LD FC'!$BN$9:$BN$10</xm:f>
          </x14:formula1>
          <xm:sqref>G47:V47</xm:sqref>
        </x14:dataValidation>
        <x14:dataValidation type="list" allowBlank="1" showInputMessage="1" showErrorMessage="1" xr:uid="{9761776B-1351-42F4-B97D-A4A9212C30A0}">
          <x14:formula1>
            <xm:f>'LD FC'!$BV$2:$BV$5</xm:f>
          </x14:formula1>
          <xm:sqref>G41:L42</xm:sqref>
        </x14:dataValidation>
        <x14:dataValidation type="list" allowBlank="1" showInputMessage="1" showErrorMessage="1" xr:uid="{D7BEC742-0DD1-4E25-993D-3E5DDFE0E18F}">
          <x14:formula1>
            <xm:f>'LD FC'!$BZ$2:$BZ$4</xm:f>
          </x14:formula1>
          <xm:sqref>G48:P48</xm:sqref>
        </x14:dataValidation>
        <x14:dataValidation type="list" allowBlank="1" showInputMessage="1" showErrorMessage="1" xr:uid="{93296BDF-158C-43B3-854F-0AEDE68AE39C}">
          <x14:formula1>
            <xm:f>'LD FC'!$AE$2:$AE$6</xm:f>
          </x14:formula1>
          <xm:sqref>R102:S106 R123:S127 R109:S113 R116:S120 R130:S134 R137:S141 R151:S155 R144:S148</xm:sqref>
        </x14:dataValidation>
        <x14:dataValidation type="list" allowBlank="1" showInputMessage="1" showErrorMessage="1" xr:uid="{01AF3A57-22FD-4317-BC3D-371D5812A27C}">
          <x14:formula1>
            <xm:f>'LD FC'!$AC$2:$AC$4</xm:f>
          </x14:formula1>
          <xm:sqref>R72:W73</xm:sqref>
        </x14:dataValidation>
        <x14:dataValidation type="list" allowBlank="1" showInputMessage="1" showErrorMessage="1" xr:uid="{09314F36-82B2-4D57-82F7-83F981EDCD7E}">
          <x14:formula1>
            <xm:f>'LD FC'!$AA$2:$AA$8</xm:f>
          </x14:formula1>
          <xm:sqref>F6:H6 R71:W71</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7708F-69AD-4B6D-AC5B-DD7210943EF1}">
  <sheetPr codeName="Hoja9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+'BT13'!D3&amp;" "&amp;'BT13'!H3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EE247-83E8-4A08-B372-A24E9CF00A5A}">
  <sheetPr codeName="Hoja32">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96" priority="6" operator="containsText" text="SUBLIMADO">
      <formula>NOT(ISERROR(SEARCH("SUBLIMADO",K24)))</formula>
    </cfRule>
  </conditionalFormatting>
  <conditionalFormatting sqref="AE24:AF31">
    <cfRule type="containsText" dxfId="495" priority="5" operator="containsText" text="SUBLIMADO">
      <formula>NOT(ISERROR(SEARCH("SUBLIMADO",AE24)))</formula>
    </cfRule>
  </conditionalFormatting>
  <conditionalFormatting sqref="K32:L32">
    <cfRule type="containsText" dxfId="494" priority="4" operator="containsText" text="SUBLIMADO">
      <formula>NOT(ISERROR(SEARCH("SUBLIMADO",K32)))</formula>
    </cfRule>
  </conditionalFormatting>
  <conditionalFormatting sqref="AE32:AF32">
    <cfRule type="containsText" dxfId="493" priority="3" operator="containsText" text="SUBLIMADO">
      <formula>NOT(ISERROR(SEARCH("SUBLIMADO",AE32)))</formula>
    </cfRule>
  </conditionalFormatting>
  <conditionalFormatting sqref="K33:L33">
    <cfRule type="containsText" dxfId="492" priority="2" operator="containsText" text="SUBLIMADO">
      <formula>NOT(ISERROR(SEARCH("SUBLIMADO",K33)))</formula>
    </cfRule>
  </conditionalFormatting>
  <conditionalFormatting sqref="AE33:AF33">
    <cfRule type="containsText" dxfId="49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30C9EF5-0A69-4A09-B65A-09C3299504BF}"/>
    <dataValidation allowBlank="1" showInputMessage="1" showErrorMessage="1" promptTitle="Diligenciar" prompt="Escriba los números separados por coma (por ejemplo: 1,2,3...) según los que necesite." sqref="AS24:AS43" xr:uid="{D37ACB68-5360-4351-B3DA-DB2DFCDBD106}"/>
    <dataValidation type="list" allowBlank="1" showInputMessage="1" showErrorMessage="1" sqref="AQ5:AU5 BB5:BF5 BM5:BQ5 BX5:CB5 CI5:CM5 CT5:CX5" xr:uid="{E6D4DE5A-5971-43FE-8E05-DE19A895CD62}">
      <formula1>INDIRECT($AW$6)</formula1>
    </dataValidation>
    <dataValidation type="list" allowBlank="1" showInputMessage="1" showErrorMessage="1" sqref="AQ4:AU4 BM4:BQ4 BB4:BF4 BX4:CB4 CI4:CM4 CT4:CX4" xr:uid="{5AB34023-C2D3-46EF-BE50-C4AE74E7B8C7}">
      <formula1>INDIRECT(#REF!)</formula1>
    </dataValidation>
    <dataValidation type="list" allowBlank="1" showInputMessage="1" showErrorMessage="1" sqref="AQ9:AU9 BB9:BF9 BM9:BQ9 BX9:CB9 CI9:CM9 CT9:CX9" xr:uid="{FE0B0011-EA9B-4CE7-A476-76EA8A86F500}">
      <formula1>INDIRECT($AW$8)</formula1>
    </dataValidation>
    <dataValidation type="list" allowBlank="1" showInputMessage="1" showErrorMessage="1" sqref="AQ8:AU8 BB8:BF8 BM8:BQ8 BX8:CB8 CI8:CM8 CT8:CX8" xr:uid="{8DF93CC8-C848-44A6-82C3-40FF2739EAEE}">
      <formula1>INDIRECT($AW$7)</formula1>
    </dataValidation>
    <dataValidation type="list" allowBlank="1" showInputMessage="1" showErrorMessage="1" sqref="AQ7:AU7 BB7:BF7 BM7:BQ7 BX7:CB7 CI7:CM7 CT7:CX7" xr:uid="{5C4814BA-6294-4526-9441-422D395B20AF}">
      <formula1>INDIRECT($AW$4)</formula1>
    </dataValidation>
    <dataValidation type="list" allowBlank="1" showInputMessage="1" showErrorMessage="1" sqref="AQ1:AU1 AQ6:AU6 BB1:BF1 BM1:BQ1 BB6:BF6 BM6:BQ6 BX1:CB1 BX6:CB6 CI1:CM1 CI6:CM6 CT1:CX1 CT6:CX6" xr:uid="{4BC54DAC-0D94-48B8-987A-124ACD21BE29}">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472D32B-E979-47FC-8318-9E4F2386D59E}">
          <x14:formula1>
            <xm:f>'LD FC'!$DN$2:$DN$29</xm:f>
          </x14:formula1>
          <xm:sqref>H3</xm:sqref>
        </x14:dataValidation>
        <x14:dataValidation type="list" allowBlank="1" showInputMessage="1" showErrorMessage="1" xr:uid="{2A8119C3-9995-4FC4-A0F8-C91E904A93AB}">
          <x14:formula1>
            <xm:f>'LD FC'!$AQ$2:$AQ$6</xm:f>
          </x14:formula1>
          <xm:sqref>AV9:AZ9 BG9:BK9 BR9:BV9 CC9:CG9 CN9:CR9 CY9:DC9</xm:sqref>
        </x14:dataValidation>
        <x14:dataValidation type="list" allowBlank="1" showInputMessage="1" showErrorMessage="1" xr:uid="{E3D57F7A-36C3-4A46-816B-0C1E3D4F8A64}">
          <x14:formula1>
            <xm:f>'LD FC'!$AO$2:$AO$7</xm:f>
          </x14:formula1>
          <xm:sqref>AV8:AZ8 BG8:BK8 BR8:BV8 CC8:CG8 CN8:CR8 CY8:DC8</xm:sqref>
        </x14:dataValidation>
        <x14:dataValidation type="list" allowBlank="1" showInputMessage="1" showErrorMessage="1" xr:uid="{E67D7FFF-51FC-48EE-95BC-092F065E669B}">
          <x14:formula1>
            <xm:f>'LD FC'!$AG$2:$AG$19</xm:f>
          </x14:formula1>
          <xm:sqref>AV7:AZ7 BG7:BK7 BR7:BV7 CC7:CG7 CN7:CR7 CY7:DC7</xm:sqref>
        </x14:dataValidation>
        <x14:dataValidation type="list" allowBlank="1" showInputMessage="1" showErrorMessage="1" xr:uid="{F5BF9B2B-B359-4CFB-96C2-4477FCECAD7D}">
          <x14:formula1>
            <xm:f>'LD FC'!$AM$2:$AM$8</xm:f>
          </x14:formula1>
          <xm:sqref>AV5:AZ5 BG5:BK5 BR5:BV5 CC5:CG5 CN5:CR5 CY5:DC5</xm:sqref>
        </x14:dataValidation>
        <x14:dataValidation type="list" allowBlank="1" showInputMessage="1" showErrorMessage="1" xr:uid="{3FE82855-0436-444D-B993-524362CA9A71}">
          <x14:formula1>
            <xm:f>'LD FC'!$AK$2:$AK$10</xm:f>
          </x14:formula1>
          <xm:sqref>AV4:AZ4 BG4:BK4 BR4:BV4 CC4:CG4 CN4:CR4 CY4:DC4</xm:sqref>
        </x14:dataValidation>
        <x14:dataValidation type="list" allowBlank="1" showInputMessage="1" showErrorMessage="1" xr:uid="{4DE8A2F4-F531-47AE-A639-ED040561F4CC}">
          <x14:formula1>
            <xm:f>'LD FC'!$AI$2:$AI$10</xm:f>
          </x14:formula1>
          <xm:sqref>AV3:AZ3 BG3:BK3 BR3:BV3 CC3:CG3 CN3:CR3 CY3:DC3</xm:sqref>
        </x14:dataValidation>
        <x14:dataValidation type="list" allowBlank="1" showInputMessage="1" showErrorMessage="1" xr:uid="{9C38253E-DD7B-4F61-8D83-9AD34AD9B992}">
          <x14:formula1>
            <xm:f>'LD FC'!$AG$2:$AG$20</xm:f>
          </x14:formula1>
          <xm:sqref>AV2:AZ2 BG2:BK2 BR2:BV2 CC2:CG2 CN2:CR2 CY2:DC2</xm:sqref>
        </x14:dataValidation>
        <x14:dataValidation type="list" allowBlank="1" showInputMessage="1" showErrorMessage="1" xr:uid="{2E11F2C2-FEB1-4080-9651-9C0AF9AC303C}">
          <x14:formula1>
            <xm:f>'LD FC'!$AC$2:$AC$4</xm:f>
          </x14:formula1>
          <xm:sqref>K24:L33 AE24:AF33</xm:sqref>
        </x14:dataValidation>
        <x14:dataValidation type="list" allowBlank="1" showInputMessage="1" showErrorMessage="1" xr:uid="{B3385B98-8129-46AA-B9F8-4346113F9A3D}">
          <x14:formula1>
            <xm:f>'LD FC'!$W$2:$W$9</xm:f>
          </x14:formula1>
          <xm:sqref>N4:P4 S4:U4</xm:sqref>
        </x14:dataValidation>
        <x14:dataValidation type="list" allowBlank="1" showInputMessage="1" showErrorMessage="1" xr:uid="{0B05F274-61B5-4D9F-881B-3A1EEB4A0709}">
          <x14:formula1>
            <xm:f>'LD FC'!$AA$2:$AA$7</xm:f>
          </x14:formula1>
          <xm:sqref>AM7:AO7 AH7:AJ7 AC7:AE7</xm:sqref>
        </x14:dataValidation>
        <x14:dataValidation type="list" allowBlank="1" showInputMessage="1" showErrorMessage="1" xr:uid="{D1DBFCCE-5DF1-404F-B7E7-C5A3BC002E05}">
          <x14:formula1>
            <xm:f>'LD FC'!$A$2:$A$169</xm:f>
          </x14:formula1>
          <xm:sqref>AM4:AO4 AH4:AJ4 AC4:AE4</xm:sqref>
        </x14:dataValidation>
        <x14:dataValidation type="list" allowBlank="1" showInputMessage="1" showErrorMessage="1" xr:uid="{4BFF0992-BD28-45D4-9FCE-1E60DFE6963E}">
          <x14:formula1>
            <xm:f>'LD FC'!$Y$2:$Y$9</xm:f>
          </x14:formula1>
          <xm:sqref>M24:N33 AG24:AH33</xm:sqref>
        </x14:dataValidation>
        <x14:dataValidation type="list" allowBlank="1" showInputMessage="1" showErrorMessage="1" xr:uid="{55D768C5-3481-466A-8F47-B720EC282A15}">
          <x14:formula1>
            <xm:f>'LD FC'!$U$2:$U$10</xm:f>
          </x14:formula1>
          <xm:sqref>AM5:AO5 AH5:AJ5 AC5:AE5</xm:sqref>
        </x14:dataValidation>
        <x14:dataValidation type="list" allowBlank="1" showInputMessage="1" showErrorMessage="1" xr:uid="{A7FA131D-EC68-49BB-B9B5-D0C9982159CB}">
          <x14:formula1>
            <xm:f>'LD FC'!$C$2:$C$7</xm:f>
          </x14:formula1>
          <xm:sqref>D4:E4</xm:sqref>
        </x14:dataValidation>
        <x14:dataValidation type="list" allowBlank="1" showInputMessage="1" showErrorMessage="1" xr:uid="{2B87D336-A0A2-4284-8DFB-9E9E596DECA5}">
          <x14:formula1>
            <xm:f>'LD FC'!$G$2:$G$24</xm:f>
          </x14:formula1>
          <xm:sqref>X2:Z2</xm:sqref>
        </x14:dataValidation>
        <x14:dataValidation type="list" allowBlank="1" showInputMessage="1" showErrorMessage="1" xr:uid="{521DDA94-2824-4D87-BC23-0F5898DB14FB}">
          <x14:formula1>
            <xm:f>'LD FC'!$I$2:$I$15</xm:f>
          </x14:formula1>
          <xm:sqref>S2:U2</xm:sqref>
        </x14:dataValidation>
        <x14:dataValidation type="list" allowBlank="1" showInputMessage="1" showErrorMessage="1" xr:uid="{BA4BCAC8-1E26-4036-AD74-DD3230B5CFF7}">
          <x14:formula1>
            <xm:f>'LD FC'!$E$2:$E$48</xm:f>
          </x14:formula1>
          <xm:sqref>K2:N2</xm:sqref>
        </x14:dataValidation>
        <x14:dataValidation type="list" allowBlank="1" showInputMessage="1" showErrorMessage="1" xr:uid="{56CAC323-7B0F-4BE1-A494-D19A4D9BE0CE}">
          <x14:formula1>
            <xm:f>'LD FC'!$K$2:$K$20</xm:f>
          </x14:formula1>
          <xm:sqref>AI1:AJ1</xm:sqref>
        </x14:dataValidation>
        <x14:dataValidation type="list" allowBlank="1" showInputMessage="1" showErrorMessage="1" xr:uid="{9AF26259-D22C-4100-B309-DA90859FD4E1}">
          <x14:formula1>
            <xm:f>'LD FC'!$S$2:$S$10</xm:f>
          </x14:formula1>
          <xm:sqref>S1:V1</xm:sqref>
        </x14:dataValidation>
        <x14:dataValidation type="list" allowBlank="1" showInputMessage="1" showErrorMessage="1" xr:uid="{E94F589D-FC6B-43E0-82BE-CB268169323C}">
          <x14:formula1>
            <xm:f>'LD FC'!$Q$2:$Q$11</xm:f>
          </x14:formula1>
          <xm:sqref>W1:Z1</xm:sqref>
        </x14:dataValidation>
        <x14:dataValidation type="list" allowBlank="1" showInputMessage="1" showErrorMessage="1" xr:uid="{7F6D73B5-4099-4D89-A0D4-59FDBC8D0FE7}">
          <x14:formula1>
            <xm:f>'LD FC'!$O$2:$O$10</xm:f>
          </x14:formula1>
          <xm:sqref>L1</xm:sqref>
        </x14:dataValidation>
        <x14:dataValidation type="list" allowBlank="1" showInputMessage="1" showErrorMessage="1" xr:uid="{EF4FA8F3-CC0D-4A8A-A3B5-B0B39E627D1B}">
          <x14:formula1>
            <xm:f>'LD FC'!$A$2:$A$500</xm:f>
          </x14:formula1>
          <xm:sqref>D3</xm:sqref>
        </x14:dataValidation>
        <x14:dataValidation type="list" allowBlank="1" showInputMessage="1" showErrorMessage="1" xr:uid="{B9A2AEAC-0D2A-4723-BBFE-33AD01AF19E4}">
          <x14:formula1>
            <xm:f>'LD FC'!$EE$2:$EE$3</xm:f>
          </x14:formula1>
          <xm:sqref>AV14:AZ14</xm:sqref>
        </x14:dataValidation>
        <x14:dataValidation type="list" allowBlank="1" showInputMessage="1" showErrorMessage="1" xr:uid="{F900C82C-D697-41F4-A659-91462153B96A}">
          <x14:formula1>
            <xm:f>'LD FC'!$EC$2:$EC$6</xm:f>
          </x14:formula1>
          <xm:sqref>AV12:AZ12</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A646-71B1-4EB6-BC77-B4AFD0DB9544}">
  <sheetPr codeName="Hoja9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+'BT14'!AN1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+'BT14'!D3&amp;" "&amp;'BT14'!H3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+'BT14'!AD2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+'BT14'!AC5</f>
        <v>0</v>
      </c>
      <c r="D5" s="308">
        <f>+'BT14'!AH5</f>
        <v>0</v>
      </c>
      <c r="E5" s="306">
        <f>+'BT14'!AM5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+'BT14'!AI1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+'BT14'!K2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+'BT14'!B24</f>
        <v>0</v>
      </c>
      <c r="D10" s="502">
        <f>+'BT14'!D24</f>
        <v>0</v>
      </c>
      <c r="E10" s="497" t="s">
        <v>3286</v>
      </c>
      <c r="F10" s="342">
        <f>IFERROR(VLOOKUP(Tabla18659[[#This Row],[COD INT TELA LEGO]],'$ LEGO'!A:E,5,0),0)</f>
        <v>6300</v>
      </c>
      <c r="G10" s="497"/>
      <c r="H10" s="498"/>
      <c r="I10" s="499">
        <f>IFERROR(VLOOKUP((C10),'$ LEGO'!A:D,4,0),0)</f>
        <v>0</v>
      </c>
      <c r="J10" s="500">
        <f>IF(OR(O10="DANNA ",O10="CAMILA "),'BT14'!Q24*1.07,IF(E10="Verona Cla",'BT14'!Q24*1.06,IF(E10="Verona Osc",'BT14'!Q24*1.08,IF(O10="KIOTO ",'BT14'!Q24*1.1,IF(OR(O10="ANDRES ",O10="GAVIOTA ",O10="COMANECCI ",O10="IGOR "),'BT14'!Q24*1.03,IF(LEFT(C10,3)="650",'BT14'!Q24*1.04,IF(LEFT(C10,3)="651",'BT14'!Q24*1.04,IF('BT14'!K24="NUEVO",'BT14'!Q24*1.04,'BT14'!Q24))))))))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+'BT14'!B25</f>
        <v>0</v>
      </c>
      <c r="D11" s="337">
        <f>+'BT14'!D25</f>
        <v>0</v>
      </c>
      <c r="E11" s="320"/>
      <c r="F11" s="321">
        <f>IFERROR(VLOOKUP(Tabla18659[[#This Row],[COD INT TELA LEGO]],'$ LEGO'!A:E,5,0),0)</f>
        <v>0</v>
      </c>
      <c r="G11" s="334"/>
      <c r="H11" s="322"/>
      <c r="I11" s="323">
        <f>IFERROR(VLOOKUP((C11),'$ LEGO'!A:D,4,0),0)</f>
        <v>0</v>
      </c>
      <c r="J11" s="324">
        <f>IF(OR(O11="DANNA ",O11="CAMILA "),'BT14'!Q25*1.07,IF(E11="Verona Cla",'BT14'!Q25*1.06,IF(E11="Verona Osc",'BT14'!Q25*1.08,IF(O11="KIOTO ",'BT14'!Q25*1.1,IF(OR(O11="ANDRES ",O11="GAVIOTA ",O11="COMANECCI ",O11="IGOR "),'BT14'!Q25*1.03,IF(LEFT(C11,3)="650",'BT14'!Q25*1.04,IF(LEFT(C11,3)="651",'BT14'!Q25*1.04,IF('BT14'!K25="NUEVO",'BT14'!Q25*1.04,'BT14'!Q25))))))))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+'BT14'!B26</f>
        <v>0</v>
      </c>
      <c r="D12" s="337">
        <f>+'BT14'!D26</f>
        <v>0</v>
      </c>
      <c r="E12" s="320"/>
      <c r="F12" s="321">
        <f>IFERROR(VLOOKUP(Tabla18659[[#This Row],[COD INT TELA LEGO]],'$ LEGO'!A:E,5,0),0)</f>
        <v>0</v>
      </c>
      <c r="G12" s="334"/>
      <c r="H12" s="322"/>
      <c r="I12" s="323">
        <f>IFERROR(VLOOKUP((C12),'$ LEGO'!A:D,4,0),0)</f>
        <v>0</v>
      </c>
      <c r="J12" s="324">
        <f>IF(OR(O12="DANNA ",O12="CAMILA "),'BT14'!Q26*1.07,IF(E12="Verona Cla",'BT14'!Q26*1.06,IF(E12="Verona Osc",'BT14'!Q26*1.08,IF(O12="KIOTO ",'BT14'!Q26*1.1,IF(OR(O12="ANDRES ",O12="GAVIOTA ",O12="COMANECCI ",O12="IGOR "),'BT14'!Q26*1.03,IF(LEFT(C12,3)="650",'BT14'!Q26*1.04,IF(LEFT(C12,3)="651",'BT14'!Q26*1.04,IF('BT14'!K26="NUEVO",'BT14'!Q26*1.04,'BT14'!Q26))))))))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+'BT14'!B27</f>
        <v>0</v>
      </c>
      <c r="D13" s="337">
        <f>+'BT14'!D27</f>
        <v>0</v>
      </c>
      <c r="E13" s="320"/>
      <c r="F13" s="321">
        <f>IFERROR(VLOOKUP(Tabla18659[[#This Row],[COD INT TELA LEGO]],'$ LEGO'!A:E,5,0),0)</f>
        <v>0</v>
      </c>
      <c r="G13" s="334"/>
      <c r="H13" s="322"/>
      <c r="I13" s="323">
        <f>IFERROR(VLOOKUP((C13),'$ LEGO'!A:D,4,0),0)</f>
        <v>0</v>
      </c>
      <c r="J13" s="324">
        <f>IF(OR(O13="DANNA ",O13="CAMILA "),'BT14'!Q27*1.07,IF(E13="Verona Cla",'BT14'!Q27*1.06,IF(E13="Verona Osc",'BT14'!Q27*1.08,IF(O13="KIOTO ",'BT14'!Q27*1.1,IF(OR(O13="ANDRES ",O13="GAVIOTA ",O13="COMANECCI ",O13="IGOR "),'BT14'!Q27*1.03,IF(LEFT(C13,3)="650",'BT14'!Q27*1.04,IF(LEFT(C13,3)="651",'BT14'!Q27*1.04,IF('BT14'!K27="NUEVO",'BT14'!Q27*1.04,'BT14'!Q27))))))))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+'BT14'!B28</f>
        <v>0</v>
      </c>
      <c r="D14" s="337">
        <f>+'BT14'!D28</f>
        <v>0</v>
      </c>
      <c r="E14" s="320"/>
      <c r="F14" s="321">
        <f>IFERROR(VLOOKUP(Tabla18659[[#This Row],[COD INT TELA LEGO]],'$ LEGO'!A:E,5,0),0)</f>
        <v>0</v>
      </c>
      <c r="G14" s="334"/>
      <c r="H14" s="322"/>
      <c r="I14" s="323">
        <f>IFERROR(VLOOKUP((C14),'$ LEGO'!A:D,4,0),0)</f>
        <v>0</v>
      </c>
      <c r="J14" s="324">
        <f>IF(OR(O14="DANNA ",O14="CAMILA "),'BT14'!Q28*1.07,IF(E14="Verona Cla",'BT14'!Q28*1.06,IF(E14="Verona Osc",'BT14'!Q28*1.08,IF(O14="KIOTO ",'BT14'!Q28*1.1,IF(OR(O14="ANDRES ",O14="GAVIOTA ",O14="COMANECCI ",O14="IGOR "),'BT14'!Q28*1.03,IF(LEFT(C14,3)="650",'BT14'!Q28*1.04,IF(LEFT(C14,3)="651",'BT14'!Q28*1.04,IF('BT14'!K28="NUEVO",'BT14'!Q28*1.04,'BT14'!Q28))))))))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+'BT14'!B29</f>
        <v>0</v>
      </c>
      <c r="D15" s="337">
        <f>+'BT14'!D29</f>
        <v>0</v>
      </c>
      <c r="E15" s="320"/>
      <c r="F15" s="321">
        <f>IFERROR(VLOOKUP(Tabla18659[[#This Row],[COD INT TELA LEGO]],'$ LEGO'!A:E,5,0),0)</f>
        <v>0</v>
      </c>
      <c r="G15" s="334"/>
      <c r="H15" s="322"/>
      <c r="I15" s="323">
        <f>IFERROR(VLOOKUP((C15),'$ LEGO'!A:D,4,0),0)</f>
        <v>0</v>
      </c>
      <c r="J15" s="324">
        <f>IF(OR(O15="DANNA ",O15="CAMILA "),'BT14'!Q29*1.07,IF(E15="Verona Cla",'BT14'!Q29*1.06,IF(E15="Verona Osc",'BT14'!Q29*1.08,IF(O15="KIOTO ",'BT14'!Q29*1.1,IF(OR(O15="ANDRES ",O15="GAVIOTA ",O15="COMANECCI ",O15="IGOR "),'BT14'!Q29*1.03,IF(LEFT(C15,3)="650",'BT14'!Q29*1.04,IF(LEFT(C15,3)="651",'BT14'!Q29*1.04,IF('BT14'!K29="NUEVO",'BT14'!Q29*1.04,'BT14'!Q29))))))))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+'BT14'!B30</f>
        <v>0</v>
      </c>
      <c r="D16" s="337">
        <f>+'BT14'!D30</f>
        <v>0</v>
      </c>
      <c r="E16" s="320"/>
      <c r="F16" s="321">
        <f>IFERROR(VLOOKUP(Tabla18659[[#This Row],[COD INT TELA LEGO]],'$ LEGO'!A:E,5,0),0)</f>
        <v>0</v>
      </c>
      <c r="G16" s="334"/>
      <c r="H16" s="322"/>
      <c r="I16" s="323">
        <f>IFERROR(VLOOKUP((C16),'$ LEGO'!A:D,4,0),0)</f>
        <v>0</v>
      </c>
      <c r="J16" s="324">
        <f>IF(OR(O16="DANNA ",O16="CAMILA "),'BT14'!Q30*1.07,IF(E16="Verona Cla",'BT14'!Q30*1.06,IF(E16="Verona Osc",'BT14'!Q30*1.08,IF(O16="KIOTO ",'BT14'!Q30*1.1,IF(OR(O16="ANDRES ",O16="GAVIOTA ",O16="COMANECCI ",O16="IGOR "),'BT14'!Q30*1.03,IF(LEFT(C16,3)="650",'BT14'!Q30*1.04,IF(LEFT(C16,3)="651",'BT14'!Q30*1.04,IF('BT14'!K30="NUEVO",'BT14'!Q30*1.04,'BT14'!Q30))))))))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+'BT14'!B31</f>
        <v>0</v>
      </c>
      <c r="D17" s="337">
        <f>+'BT14'!D31</f>
        <v>0</v>
      </c>
      <c r="E17" s="320"/>
      <c r="F17" s="321">
        <f>IFERROR(VLOOKUP(Tabla18659[[#This Row],[COD INT TELA LEGO]],'$ LEGO'!A:E,5,0),0)</f>
        <v>0</v>
      </c>
      <c r="G17" s="334"/>
      <c r="H17" s="322"/>
      <c r="I17" s="323">
        <f>IFERROR(VLOOKUP((C17),'$ LEGO'!A:D,4,0),0)</f>
        <v>0</v>
      </c>
      <c r="J17" s="324">
        <f>IF(OR(O17="DANNA ",O17="CAMILA "),'BT14'!Q31*1.07,IF(E17="Verona Cla",'BT14'!Q31*1.06,IF(E17="Verona Osc",'BT14'!Q31*1.08,IF(O17="KIOTO ",'BT14'!Q31*1.1,IF(OR(O17="ANDRES ",O17="GAVIOTA ",O17="COMANECCI ",O17="IGOR "),'BT14'!Q31*1.03,IF(LEFT(C17,3)="650",'BT14'!Q31*1.04,IF(LEFT(C17,3)="651",'BT14'!Q31*1.04,IF('BT14'!K31="NUEVO",'BT14'!Q31*1.04,'BT14'!Q31))))))))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+'BT14'!B32</f>
        <v>0</v>
      </c>
      <c r="D18" s="337">
        <f>+'BT14'!D32</f>
        <v>0</v>
      </c>
      <c r="E18" s="320"/>
      <c r="F18" s="321">
        <f>IFERROR(VLOOKUP(Tabla18659[[#This Row],[COD INT TELA LEGO]],'$ LEGO'!A:E,5,0),0)</f>
        <v>0</v>
      </c>
      <c r="G18" s="334"/>
      <c r="H18" s="322"/>
      <c r="I18" s="323">
        <f>IFERROR(VLOOKUP((C18),'$ LEGO'!A:D,4,0),0)</f>
        <v>0</v>
      </c>
      <c r="J18" s="324">
        <f>IF(OR(O18="DANNA ",O18="CAMILA "),'BT14'!Q32*1.07,IF(E18="Verona Cla",'BT14'!Q32*1.06,IF(E18="Verona Osc",'BT14'!Q32*1.08,IF(O18="KIOTO ",'BT14'!Q32*1.1,IF(OR(O18="ANDRES ",O18="GAVIOTA ",O18="COMANECCI ",O18="IGOR "),'BT14'!Q32*1.03,IF(LEFT(C18,3)="650",'BT14'!Q32*1.04,IF(LEFT(C18,3)="651",'BT14'!Q32*1.04,IF('BT14'!K32="NUEVO",'BT14'!Q32*1.04,'BT14'!Q32))))))))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+'BT14'!B33</f>
        <v>0</v>
      </c>
      <c r="D19" s="337">
        <f>+'BT14'!D33</f>
        <v>0</v>
      </c>
      <c r="E19" s="320"/>
      <c r="F19" s="321">
        <f>IFERROR(VLOOKUP(Tabla18659[[#This Row],[COD INT TELA LEGO]],'$ LEGO'!A:E,5,0),0)</f>
        <v>0</v>
      </c>
      <c r="G19" s="334"/>
      <c r="H19" s="322"/>
      <c r="I19" s="323">
        <f>IFERROR(VLOOKUP((C19),'$ LEGO'!A:D,4,0),0)</f>
        <v>0</v>
      </c>
      <c r="J19" s="324">
        <f>IF(OR(O19="DANNA ",O19="CAMILA "),'BT14'!Q33*1.07,IF(E19="Verona Cla",'BT14'!Q33*1.06,IF(E19="Verona Osc",'BT14'!Q33*1.08,IF(O19="KIOTO ",'BT14'!Q33*1.1,IF(OR(O19="ANDRES ",O19="GAVIOTA ",O19="COMANECCI ",O19="IGOR "),'BT14'!Q33*1.03,IF(LEFT(C19,3)="650",'BT14'!Q33*1.04,IF(LEFT(C19,3)="651",'BT14'!Q33*1.04,IF('BT14'!K33="NUEVO",'BT14'!Q33*1.04,'BT14'!Q33))))))))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+'BT14'!V24</f>
        <v>0</v>
      </c>
      <c r="D20" s="337">
        <f>+'BT14'!X24</f>
        <v>0</v>
      </c>
      <c r="E20" s="320"/>
      <c r="F20" s="321">
        <f>IFERROR(VLOOKUP(Tabla18659[[#This Row],[COD INT TELA LEGO]],'$ LEGO'!A:E,5,0),0)</f>
        <v>0</v>
      </c>
      <c r="G20" s="334"/>
      <c r="H20" s="322"/>
      <c r="I20" s="323">
        <f>IFERROR(VLOOKUP((C20),'$ LEGO'!A:D,4,0),0)</f>
        <v>0</v>
      </c>
      <c r="J20" s="324">
        <f>IF(OR(O20="DANNA ",O20="CAMILA "),'BT14'!Q34*1.07,IF(E20="Verona Cla",'BT14'!Q34*1.06,IF(E20="Verona Osc",'BT14'!Q34*1.08,IF(O20="KIOTO ",'BT14'!Q34*1.1,IF(OR(O20="ANDRES ",O20="GAVIOTA ",O20="COMANECCI ",O20="IGOR "),'BT14'!Q34*1.03,IF(LEFT(C20,3)="650",'BT14'!Q34*1.04,IF(LEFT(C20,3)="651",'BT14'!Q34*1.04,IF('BT14'!K34="NUEVO",'BT14'!Q34*1.04,'BT14'!Q34))))))))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+'BT14'!V25</f>
        <v>0</v>
      </c>
      <c r="D21" s="337">
        <f>+'BT14'!X25</f>
        <v>0</v>
      </c>
      <c r="E21" s="320"/>
      <c r="F21" s="321">
        <f>IFERROR(VLOOKUP(Tabla18659[[#This Row],[COD INT TELA LEGO]],'$ LEGO'!A:E,5,0),0)</f>
        <v>0</v>
      </c>
      <c r="G21" s="334"/>
      <c r="H21" s="322"/>
      <c r="I21" s="323">
        <f>IFERROR(VLOOKUP((C21),'$ LEGO'!A:D,4,0),0)</f>
        <v>0</v>
      </c>
      <c r="J21" s="324">
        <f>IF(OR(O21="DANNA ",O21="CAMILA "),'BT14'!Q35*1.07,IF(E21="Verona Cla",'BT14'!Q35*1.06,IF(E21="Verona Osc",'BT14'!Q35*1.08,IF(O21="KIOTO ",'BT14'!Q35*1.1,IF(OR(O21="ANDRES ",O21="GAVIOTA ",O21="COMANECCI ",O21="IGOR "),'BT14'!Q35*1.03,IF(LEFT(C21,3)="650",'BT14'!Q35*1.04,IF(LEFT(C21,3)="651",'BT14'!Q35*1.04,IF('BT14'!K35="NUEVO",'BT14'!Q35*1.04,'BT14'!Q35))))))))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+'BT14'!V26</f>
        <v>0</v>
      </c>
      <c r="D22" s="337">
        <f>+'BT14'!X26</f>
        <v>0</v>
      </c>
      <c r="E22" s="320"/>
      <c r="F22" s="321">
        <f>IFERROR(VLOOKUP(Tabla18659[[#This Row],[COD INT TELA LEGO]],'$ LEGO'!A:E,5,0),0)</f>
        <v>0</v>
      </c>
      <c r="G22" s="334"/>
      <c r="H22" s="322"/>
      <c r="I22" s="323">
        <f>IFERROR(VLOOKUP((C22),'$ LEGO'!A:D,4,0),0)</f>
        <v>0</v>
      </c>
      <c r="J22" s="324">
        <f>IF(OR(O22="DANNA ",O22="CAMILA "),'BT14'!Q36*1.07,IF(E22="Verona Cla",'BT14'!Q36*1.06,IF(E22="Verona Osc",'BT14'!Q36*1.08,IF(O22="KIOTO ",'BT14'!Q36*1.1,IF(OR(O22="ANDRES ",O22="GAVIOTA ",O22="COMANECCI ",O22="IGOR "),'BT14'!Q36*1.03,IF(LEFT(C22,3)="650",'BT14'!Q36*1.04,IF(LEFT(C22,3)="651",'BT14'!Q36*1.04,IF('BT14'!K36="NUEVO",'BT14'!Q36*1.04,'BT14'!Q36))))))))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+'BT14'!V27</f>
        <v>0</v>
      </c>
      <c r="D23" s="337">
        <f>+'BT14'!X27</f>
        <v>0</v>
      </c>
      <c r="E23" s="320"/>
      <c r="F23" s="321">
        <f>IFERROR(VLOOKUP(Tabla18659[[#This Row],[COD INT TELA LEGO]],'$ LEGO'!A:E,5,0),0)</f>
        <v>0</v>
      </c>
      <c r="G23" s="334"/>
      <c r="H23" s="322"/>
      <c r="I23" s="323">
        <f>IFERROR(VLOOKUP((C23),'$ LEGO'!A:D,4,0),0)</f>
        <v>0</v>
      </c>
      <c r="J23" s="324">
        <f>IF(OR(O23="DANNA ",O23="CAMILA "),'BT14'!Q37*1.07,IF(E23="Verona Cla",'BT14'!Q37*1.06,IF(E23="Verona Osc",'BT14'!Q37*1.08,IF(O23="KIOTO ",'BT14'!Q37*1.1,IF(OR(O23="ANDRES ",O23="GAVIOTA ",O23="COMANECCI ",O23="IGOR "),'BT14'!Q37*1.03,IF(LEFT(C23,3)="650",'BT14'!Q37*1.04,IF(LEFT(C23,3)="651",'BT14'!Q37*1.04,IF('BT14'!K37="NUEVO",'BT14'!Q37*1.04,'BT14'!Q37))))))))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+'BT14'!V28</f>
        <v>0</v>
      </c>
      <c r="D24" s="337">
        <f>+'BT14'!X28</f>
        <v>0</v>
      </c>
      <c r="E24" s="320"/>
      <c r="F24" s="321">
        <f>IFERROR(VLOOKUP(Tabla18659[[#This Row],[COD INT TELA LEGO]],'$ LEGO'!A:E,5,0),0)</f>
        <v>0</v>
      </c>
      <c r="G24" s="334"/>
      <c r="H24" s="322"/>
      <c r="I24" s="323">
        <f>IFERROR(VLOOKUP((C24),'$ LEGO'!A:D,4,0),0)</f>
        <v>0</v>
      </c>
      <c r="J24" s="324">
        <f>IF(OR(O24="DANNA ",O24="CAMILA "),'BT14'!Q38*1.07,IF(E24="Verona Cla",'BT14'!Q38*1.06,IF(E24="Verona Osc",'BT14'!Q38*1.08,IF(O24="KIOTO ",'BT14'!Q38*1.1,IF(OR(O24="ANDRES ",O24="GAVIOTA ",O24="COMANECCI ",O24="IGOR "),'BT14'!Q38*1.03,IF(LEFT(C24,3)="650",'BT14'!Q38*1.04,IF(LEFT(C24,3)="651",'BT14'!Q38*1.04,IF('BT14'!K38="NUEVO",'BT14'!Q38*1.04,'BT14'!Q38))))))))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+'BT14'!V29</f>
        <v>0</v>
      </c>
      <c r="D25" s="337">
        <f>+'BT14'!X29</f>
        <v>0</v>
      </c>
      <c r="E25" s="320"/>
      <c r="F25" s="321">
        <f>IFERROR(VLOOKUP(Tabla18659[[#This Row],[COD INT TELA LEGO]],'$ LEGO'!A:E,5,0),0)</f>
        <v>0</v>
      </c>
      <c r="G25" s="334"/>
      <c r="H25" s="322"/>
      <c r="I25" s="323">
        <f>IFERROR(VLOOKUP((C25),'$ LEGO'!A:D,4,0),0)</f>
        <v>0</v>
      </c>
      <c r="J25" s="324">
        <f>IF(OR(O25="DANNA ",O25="CAMILA "),'BT14'!Q39*1.07,IF(E25="Verona Cla",'BT14'!Q39*1.06,IF(E25="Verona Osc",'BT14'!Q39*1.08,IF(O25="KIOTO ",'BT14'!Q39*1.1,IF(OR(O25="ANDRES ",O25="GAVIOTA ",O25="COMANECCI ",O25="IGOR "),'BT14'!Q39*1.03,IF(LEFT(C25,3)="650",'BT14'!Q39*1.04,IF(LEFT(C25,3)="651",'BT14'!Q39*1.04,IF('BT14'!K39="NUEVO",'BT14'!Q39*1.04,'BT14'!Q39))))))))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+'BT14'!V30</f>
        <v>0</v>
      </c>
      <c r="D26" s="337">
        <f>+'BT14'!X30</f>
        <v>0</v>
      </c>
      <c r="E26" s="320"/>
      <c r="F26" s="321">
        <f>IFERROR(VLOOKUP(Tabla18659[[#This Row],[COD INT TELA LEGO]],'$ LEGO'!A:E,5,0),0)</f>
        <v>0</v>
      </c>
      <c r="G26" s="334"/>
      <c r="H26" s="322"/>
      <c r="I26" s="323">
        <f>IFERROR(VLOOKUP((C26),'$ LEGO'!A:D,4,0),0)</f>
        <v>0</v>
      </c>
      <c r="J26" s="324">
        <f>IF(OR(O26="DANNA ",O26="CAMILA "),'BT14'!Q40*1.07,IF(E26="Verona Cla",'BT14'!Q40*1.06,IF(E26="Verona Osc",'BT14'!Q40*1.08,IF(O26="KIOTO ",'BT14'!Q40*1.1,IF(OR(O26="ANDRES ",O26="GAVIOTA ",O26="COMANECCI ",O26="IGOR "),'BT14'!Q40*1.03,IF(LEFT(C26,3)="650",'BT14'!Q40*1.04,IF(LEFT(C26,3)="651",'BT14'!Q40*1.04,IF('BT14'!K40="NUEVO",'BT14'!Q40*1.04,'BT14'!Q40))))))))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+'BT14'!V31</f>
        <v>0</v>
      </c>
      <c r="D27" s="337">
        <f>+'BT14'!X31</f>
        <v>0</v>
      </c>
      <c r="E27" s="320"/>
      <c r="F27" s="321">
        <f>IFERROR(VLOOKUP(Tabla18659[[#This Row],[COD INT TELA LEGO]],'$ LEGO'!A:E,5,0),0)</f>
        <v>0</v>
      </c>
      <c r="G27" s="334"/>
      <c r="H27" s="322"/>
      <c r="I27" s="323">
        <f>IFERROR(VLOOKUP((C27),'$ LEGO'!A:D,4,0),0)</f>
        <v>0</v>
      </c>
      <c r="J27" s="324">
        <f>IF(OR(O27="DANNA ",O27="CAMILA "),'BT14'!Q41*1.07,IF(E27="Verona Cla",'BT14'!Q41*1.06,IF(E27="Verona Osc",'BT14'!Q41*1.08,IF(O27="KIOTO ",'BT14'!Q41*1.1,IF(OR(O27="ANDRES ",O27="GAVIOTA ",O27="COMANECCI ",O27="IGOR "),'BT14'!Q41*1.03,IF(LEFT(C27,3)="650",'BT14'!Q41*1.04,IF(LEFT(C27,3)="651",'BT14'!Q41*1.04,IF('BT14'!K41="NUEVO",'BT14'!Q41*1.04,'BT14'!Q41))))))))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+'BT14'!V32</f>
        <v>0</v>
      </c>
      <c r="D28" s="337">
        <f>+'BT14'!X32</f>
        <v>0</v>
      </c>
      <c r="E28" s="320"/>
      <c r="F28" s="321">
        <f>IFERROR(VLOOKUP(Tabla18659[[#This Row],[COD INT TELA LEGO]],'$ LEGO'!A:E,5,0),0)</f>
        <v>0</v>
      </c>
      <c r="G28" s="334"/>
      <c r="H28" s="322"/>
      <c r="I28" s="323">
        <f>IFERROR(VLOOKUP((C28),'$ LEGO'!A:D,4,0),0)</f>
        <v>0</v>
      </c>
      <c r="J28" s="324">
        <f>IF(OR(O28="DANNA ",O28="CAMILA "),'BT14'!Q42*1.07,IF(E28="Verona Cla",'BT14'!Q42*1.06,IF(E28="Verona Osc",'BT14'!Q42*1.08,IF(O28="KIOTO ",'BT14'!Q42*1.1,IF(OR(O28="ANDRES ",O28="GAVIOTA ",O28="COMANECCI ",O28="IGOR "),'BT14'!Q42*1.03,IF(LEFT(C28,3)="650",'BT14'!Q42*1.04,IF(LEFT(C28,3)="651",'BT14'!Q42*1.04,IF('BT14'!K42="NUEVO",'BT14'!Q42*1.04,'BT14'!Q42))))))))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+'BT14'!V33</f>
        <v>0</v>
      </c>
      <c r="D29" s="483">
        <f>+'BT14'!X33</f>
        <v>0</v>
      </c>
      <c r="E29" s="484"/>
      <c r="F29" s="485">
        <f>IFERROR(VLOOKUP(Tabla18659[[#This Row],[COD INT TELA LEGO]],'$ LEGO'!A:E,5,0),0)</f>
        <v>0</v>
      </c>
      <c r="G29" s="486"/>
      <c r="H29" s="487"/>
      <c r="I29" s="488">
        <f>IFERROR(VLOOKUP((C29),'$ LEGO'!A:D,4,0),0)</f>
        <v>0</v>
      </c>
      <c r="J29" s="489">
        <f>IF(OR(O29="DANNA ",O29="CAMILA "),'BT14'!Q43*1.07,IF(E29="Verona Cla",'BT14'!Q43*1.06,IF(E29="Verona Osc",'BT14'!Q43*1.08,IF(O29="KIOTO ",'BT14'!Q43*1.1,IF(OR(O29="ANDRES ",O29="GAVIOTA ",O29="COMANECCI ",O29="IGOR "),'BT14'!Q43*1.03,IF(LEFT(C29,3)="650",'BT14'!Q43*1.04,IF(LEFT(C29,3)="651",'BT14'!Q43*1.04,IF('BT14'!K43="NUEVO",'BT14'!Q43*1.04,'BT14'!Q43))))))))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+'FT14'!X79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+'FT14'!X80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+'FT14'!X81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+'FT14'!X83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+'FT14'!X83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+'FT14'!X84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+'BT14'!AD1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90" priority="4"/>
  </conditionalFormatting>
  <conditionalFormatting sqref="C94">
    <cfRule type="duplicateValues" dxfId="489" priority="3"/>
  </conditionalFormatting>
  <conditionalFormatting sqref="D46:D79">
    <cfRule type="expression" dxfId="488" priority="2">
      <formula>ISNUMBER(SEARCH("R",$D$2,1))</formula>
    </cfRule>
  </conditionalFormatting>
  <conditionalFormatting sqref="D83:D122">
    <cfRule type="expression" dxfId="48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2E47BA53-B144-4629-885D-B5FE769ABF52}">
          <x14:formula1>
            <xm:f>'LD FC'!$CG$2:$CG$27</xm:f>
          </x14:formula1>
          <xm:sqref>E138:F138</xm:sqref>
        </x14:dataValidation>
        <x14:dataValidation type="list" allowBlank="1" showInputMessage="1" showErrorMessage="1" xr:uid="{3377AFB4-8D48-40EC-9928-F5902C2D865C}">
          <x14:formula1>
            <xm:f>'LD FC'!$AS$2:$AS$11</xm:f>
          </x14:formula1>
          <xm:sqref>H10:H29</xm:sqref>
        </x14:dataValidation>
        <x14:dataValidation type="list" allowBlank="1" showInputMessage="1" showErrorMessage="1" xr:uid="{0ACB8C38-76A3-4229-9AA1-F1FC6BB9A196}">
          <x14:formula1>
            <xm:f>'$ LEGO'!$A$101:$A$189</xm:f>
          </x14:formula1>
          <xm:sqref>E10</xm:sqref>
        </x14:dataValidation>
        <x14:dataValidation type="list" allowBlank="1" showInputMessage="1" showErrorMessage="1" xr:uid="{523FBA15-99E4-4301-B562-70FBAF048781}">
          <x14:formula1>
            <xm:f>'LD FC'!$AA$2:$AA$8</xm:f>
          </x14:formula1>
          <xm:sqref>D8</xm:sqref>
        </x14:dataValidation>
        <x14:dataValidation type="list" allowBlank="1" showInputMessage="1" showErrorMessage="1" xr:uid="{CE9EBF53-F4B0-4EAF-B856-57FCF9CAFEF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8C464E6-C292-42A8-AD1B-F4A330B9D82C}">
          <x14:formula1>
            <xm:f>'LD FC'!$AC$2:$AC$5</xm:f>
          </x14:formula1>
          <xm:sqref>E127 F127 E128 F128</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C8F4B-E3F9-4F84-A5DC-308298363F44}">
  <sheetPr codeName="Hoja3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+'BT14'!AI1</f>
        <v>0</v>
      </c>
      <c r="AH2" s="1201"/>
      <c r="AI2" s="1006" t="s">
        <v>2466</v>
      </c>
      <c r="AJ2" s="1007"/>
      <c r="AK2" s="1191">
        <f>+'BT14'!AN1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+'BT14'!D4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'BT14'!W1</f>
        <v>0</v>
      </c>
      <c r="G4" s="1041"/>
      <c r="H4" s="1041"/>
      <c r="I4" s="1022" t="s">
        <v>1220</v>
      </c>
      <c r="J4" s="1022"/>
      <c r="K4" s="1022"/>
      <c r="L4" s="1023"/>
      <c r="M4" s="1041">
        <f>+'BT14'!X2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+'BT14'!S1</f>
        <v>0</v>
      </c>
      <c r="G5" s="1041"/>
      <c r="H5" s="1041"/>
      <c r="I5" s="1022" t="s">
        <v>2471</v>
      </c>
      <c r="J5" s="1022"/>
      <c r="K5" s="1022"/>
      <c r="L5" s="1023"/>
      <c r="M5" s="976"/>
      <c r="N5" s="968"/>
      <c r="O5" s="1010" t="s">
        <v>1254</v>
      </c>
      <c r="P5" s="1011"/>
      <c r="Q5" s="1011"/>
      <c r="R5" s="119">
        <f>+'BT14'!Y3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+'BT14'!AC5</f>
        <v>0</v>
      </c>
      <c r="G7" s="1202"/>
      <c r="H7" s="1202"/>
      <c r="I7" s="1008" t="s">
        <v>2474</v>
      </c>
      <c r="J7" s="1009"/>
      <c r="K7" s="1009"/>
      <c r="L7" s="1009"/>
      <c r="M7" s="976">
        <f>+'BT14'!AD2</f>
        <v>0</v>
      </c>
      <c r="N7" s="968"/>
      <c r="O7" s="1010" t="s">
        <v>2422</v>
      </c>
      <c r="P7" s="1011"/>
      <c r="Q7" s="1011"/>
      <c r="R7" s="112">
        <f>+'BT14'!AD3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+'BT14'!AH5</f>
        <v>0</v>
      </c>
      <c r="G8" s="1202"/>
      <c r="H8" s="1202"/>
      <c r="I8" s="1008" t="s">
        <v>2476</v>
      </c>
      <c r="J8" s="1009"/>
      <c r="K8" s="1009"/>
      <c r="L8" s="1009"/>
      <c r="M8" s="976">
        <f>+'BT14'!AI2</f>
        <v>0</v>
      </c>
      <c r="N8" s="968"/>
      <c r="O8" s="1010" t="s">
        <v>2422</v>
      </c>
      <c r="P8" s="1011"/>
      <c r="Q8" s="1011"/>
      <c r="R8" s="112">
        <f>+'BT14'!AI3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+'BT14'!AM5</f>
        <v>0</v>
      </c>
      <c r="G9" s="1204"/>
      <c r="H9" s="1204"/>
      <c r="I9" s="1008" t="s">
        <v>2478</v>
      </c>
      <c r="J9" s="1009"/>
      <c r="K9" s="1009"/>
      <c r="L9" s="1009"/>
      <c r="M9" s="976">
        <f>+'BT14'!AN2</f>
        <v>0</v>
      </c>
      <c r="N9" s="968"/>
      <c r="O9" s="1010" t="s">
        <v>2422</v>
      </c>
      <c r="P9" s="1011"/>
      <c r="Q9" s="1011"/>
      <c r="R9" s="112">
        <f>+'BT14'!AN3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+'BT14'!B24</f>
        <v>0</v>
      </c>
      <c r="E13" s="1160"/>
      <c r="F13" s="1161"/>
      <c r="G13" s="1170">
        <f>+'BT14'!D24</f>
        <v>0</v>
      </c>
      <c r="H13" s="1160"/>
      <c r="I13" s="1160"/>
      <c r="J13" s="1160"/>
      <c r="K13" s="1160"/>
      <c r="L13" s="1160"/>
      <c r="M13" s="1160"/>
      <c r="N13" s="1160"/>
      <c r="O13" s="1160"/>
      <c r="P13" s="1160"/>
      <c r="Q13" s="1161"/>
      <c r="R13" s="1177" t="s">
        <v>3670</v>
      </c>
      <c r="S13" s="975"/>
      <c r="T13" s="975"/>
      <c r="U13" s="1176" t="s">
        <v>3671</v>
      </c>
      <c r="V13" s="1163"/>
      <c r="W13" s="1164">
        <f>IFERROR(VLOOKUP(AP13&amp;AQ13,'$ LEGO'!A:E,5,0),0)</f>
        <v>0</v>
      </c>
      <c r="X13" s="1165"/>
      <c r="Y13" s="1166"/>
      <c r="Z13" s="1167"/>
      <c r="AA13" s="1168"/>
      <c r="AB13" s="1169"/>
      <c r="AC13" s="967" t="str">
        <f>IFERROR(VLOOKUP((D13),'$ LEGO'!A:D,4,0),"")</f>
        <v/>
      </c>
      <c r="AD13" s="968"/>
      <c r="AE13" s="1171">
        <f>IFERROR(+'BT14'!Q24*VLOOKUP(AP13,'$ LEGO'!$F$199:$G$1227,2,0),'BT14'!Q24)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+'BT14'!AS24</f>
        <v>0</v>
      </c>
      <c r="AX13" s="176">
        <f>+'BT14'!S24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+'BT14'!B25</f>
        <v>0</v>
      </c>
      <c r="E14" s="1160"/>
      <c r="F14" s="1161"/>
      <c r="G14" s="1170">
        <f>+'BT14'!D25</f>
        <v>0</v>
      </c>
      <c r="H14" s="1160"/>
      <c r="I14" s="1160"/>
      <c r="J14" s="1160"/>
      <c r="K14" s="1160"/>
      <c r="L14" s="1160"/>
      <c r="M14" s="1160"/>
      <c r="N14" s="1160"/>
      <c r="O14" s="1160"/>
      <c r="P14" s="1160"/>
      <c r="Q14" s="1161"/>
      <c r="R14" s="1177" t="s">
        <v>3672</v>
      </c>
      <c r="S14" s="975"/>
      <c r="T14" s="975"/>
      <c r="U14" s="1176" t="s">
        <v>3673</v>
      </c>
      <c r="V14" s="1163"/>
      <c r="W14" s="1164">
        <f>IFERROR(VLOOKUP(AP14&amp;AQ14,'$ LEGO'!A:E,5,0),0)</f>
        <v>0</v>
      </c>
      <c r="X14" s="1165"/>
      <c r="Y14" s="1166"/>
      <c r="Z14" s="1167"/>
      <c r="AA14" s="1168"/>
      <c r="AB14" s="1169"/>
      <c r="AC14" s="967" t="str">
        <f>IFERROR(VLOOKUP((D14),'$ LEGO'!A:D,4,0),"")</f>
        <v/>
      </c>
      <c r="AD14" s="968"/>
      <c r="AE14" s="1171">
        <f>IFERROR(+'BT14'!Q25*VLOOKUP(AP14,'$ LEGO'!$F$199:$G$1227,2,0),'BT14'!Q25)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+'BT14'!AS25</f>
        <v>0</v>
      </c>
      <c r="AX14" s="176">
        <f>+'BT14'!S25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+'BT14'!B26</f>
        <v>0</v>
      </c>
      <c r="E15" s="1160"/>
      <c r="F15" s="1161"/>
      <c r="G15" s="1170">
        <f>+'BT14'!D26</f>
        <v>0</v>
      </c>
      <c r="H15" s="1160"/>
      <c r="I15" s="1160"/>
      <c r="J15" s="1160"/>
      <c r="K15" s="1160"/>
      <c r="L15" s="1160"/>
      <c r="M15" s="1160"/>
      <c r="N15" s="1160"/>
      <c r="O15" s="1160"/>
      <c r="P15" s="1160"/>
      <c r="Q15" s="1161"/>
      <c r="R15" s="1177" t="s">
        <v>3674</v>
      </c>
      <c r="S15" s="975"/>
      <c r="T15" s="975"/>
      <c r="U15" s="1176" t="s">
        <v>3675</v>
      </c>
      <c r="V15" s="1163"/>
      <c r="W15" s="1164">
        <f>IFERROR(VLOOKUP(AP15&amp;AQ15,'$ LEGO'!A:E,5,0),0)</f>
        <v>0</v>
      </c>
      <c r="X15" s="1165"/>
      <c r="Y15" s="1166"/>
      <c r="Z15" s="1167"/>
      <c r="AA15" s="1168"/>
      <c r="AB15" s="1169"/>
      <c r="AC15" s="967" t="str">
        <f>IFERROR(VLOOKUP((D15),'$ LEGO'!A:D,4,0),"")</f>
        <v/>
      </c>
      <c r="AD15" s="968"/>
      <c r="AE15" s="1171">
        <f>IFERROR(+'BT14'!Q26*VLOOKUP(AP15,'$ LEGO'!$F$199:$G$1227,2,0),'BT14'!Q26)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+'BT14'!AS26</f>
        <v>0</v>
      </c>
      <c r="AX15" s="176">
        <f>+'BT14'!S26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+'BT14'!B27</f>
        <v>0</v>
      </c>
      <c r="E16" s="1160"/>
      <c r="F16" s="1161"/>
      <c r="G16" s="1170">
        <f>+'BT14'!D27</f>
        <v>0</v>
      </c>
      <c r="H16" s="1160"/>
      <c r="I16" s="1160"/>
      <c r="J16" s="1160"/>
      <c r="K16" s="1160"/>
      <c r="L16" s="1160"/>
      <c r="M16" s="1160"/>
      <c r="N16" s="1160"/>
      <c r="O16" s="1160"/>
      <c r="P16" s="1160"/>
      <c r="Q16" s="1161"/>
      <c r="R16" s="1177" t="s">
        <v>3676</v>
      </c>
      <c r="S16" s="975"/>
      <c r="T16" s="975"/>
      <c r="U16" s="1176" t="s">
        <v>3677</v>
      </c>
      <c r="V16" s="1163"/>
      <c r="W16" s="1164">
        <f>IFERROR(VLOOKUP(AP16&amp;AQ16,'$ LEGO'!A:E,5,0),0)</f>
        <v>0</v>
      </c>
      <c r="X16" s="1165"/>
      <c r="Y16" s="1166"/>
      <c r="Z16" s="1167"/>
      <c r="AA16" s="1168"/>
      <c r="AB16" s="1169"/>
      <c r="AC16" s="967" t="str">
        <f>IFERROR(VLOOKUP((D16),'$ LEGO'!A:D,4,0),"")</f>
        <v/>
      </c>
      <c r="AD16" s="968"/>
      <c r="AE16" s="1171">
        <f>IFERROR(+'BT14'!Q27*VLOOKUP(AP16,'$ LEGO'!$F$199:$G$1227,2,0),'BT14'!Q27)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+'BT14'!AS27</f>
        <v>0</v>
      </c>
      <c r="AX16" s="176">
        <f>+'BT14'!S27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+'BT14'!B28</f>
        <v>0</v>
      </c>
      <c r="E17" s="1160"/>
      <c r="F17" s="1161"/>
      <c r="G17" s="1170">
        <f>+'BT14'!D28</f>
        <v>0</v>
      </c>
      <c r="H17" s="1160"/>
      <c r="I17" s="1160"/>
      <c r="J17" s="1160"/>
      <c r="K17" s="1160"/>
      <c r="L17" s="1160"/>
      <c r="M17" s="1160"/>
      <c r="N17" s="1160"/>
      <c r="O17" s="1160"/>
      <c r="P17" s="1160"/>
      <c r="Q17" s="1161"/>
      <c r="R17" s="1177" t="s">
        <v>3678</v>
      </c>
      <c r="S17" s="975"/>
      <c r="T17" s="975"/>
      <c r="U17" s="1176" t="s">
        <v>3679</v>
      </c>
      <c r="V17" s="1163"/>
      <c r="W17" s="1164">
        <f>IFERROR(VLOOKUP(AP17&amp;AQ17,'$ LEGO'!A:E,5,0),0)</f>
        <v>0</v>
      </c>
      <c r="X17" s="1165"/>
      <c r="Y17" s="1166"/>
      <c r="Z17" s="1167"/>
      <c r="AA17" s="1168"/>
      <c r="AB17" s="1169"/>
      <c r="AC17" s="967" t="str">
        <f>IFERROR(VLOOKUP((D17),'$ LEGO'!A:D,4,0),"")</f>
        <v/>
      </c>
      <c r="AD17" s="968"/>
      <c r="AE17" s="1171">
        <f>IFERROR(+'BT14'!Q28*VLOOKUP(AP17,'$ LEGO'!$F$199:$G$1227,2,0),'BT14'!Q28)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+'BT14'!AS28</f>
        <v>0</v>
      </c>
      <c r="AX17" s="176">
        <f>+'BT14'!S28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+'BT14'!B29</f>
        <v>0</v>
      </c>
      <c r="E18" s="1160"/>
      <c r="F18" s="1161"/>
      <c r="G18" s="1170">
        <f>+'BT14'!D29</f>
        <v>0</v>
      </c>
      <c r="H18" s="1160"/>
      <c r="I18" s="1160"/>
      <c r="J18" s="1160"/>
      <c r="K18" s="1160"/>
      <c r="L18" s="1160"/>
      <c r="M18" s="1160"/>
      <c r="N18" s="1160"/>
      <c r="O18" s="1160"/>
      <c r="P18" s="1160"/>
      <c r="Q18" s="1161"/>
      <c r="R18" s="1177" t="s">
        <v>3680</v>
      </c>
      <c r="S18" s="975"/>
      <c r="T18" s="975"/>
      <c r="U18" s="1176" t="s">
        <v>3681</v>
      </c>
      <c r="V18" s="1163"/>
      <c r="W18" s="1164">
        <f>IFERROR(VLOOKUP(AP18&amp;AQ18,'$ LEGO'!A:E,5,0),0)</f>
        <v>0</v>
      </c>
      <c r="X18" s="1165"/>
      <c r="Y18" s="1166"/>
      <c r="Z18" s="1167"/>
      <c r="AA18" s="1168"/>
      <c r="AB18" s="1169"/>
      <c r="AC18" s="967" t="str">
        <f>IFERROR(VLOOKUP((D18),'$ LEGO'!A:D,4,0),"")</f>
        <v/>
      </c>
      <c r="AD18" s="968"/>
      <c r="AE18" s="1171">
        <f>IFERROR(+'BT14'!Q29*VLOOKUP(AP18,'$ LEGO'!$F$199:$G$1227,2,0),'BT14'!Q29)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+'BT14'!AS29</f>
        <v>0</v>
      </c>
      <c r="AX18" s="176">
        <f>+'BT14'!S29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+'BT14'!B30</f>
        <v>0</v>
      </c>
      <c r="E19" s="1160"/>
      <c r="F19" s="1161"/>
      <c r="G19" s="1170">
        <f>+'BT14'!D30</f>
        <v>0</v>
      </c>
      <c r="H19" s="1160"/>
      <c r="I19" s="1160"/>
      <c r="J19" s="1160"/>
      <c r="K19" s="1160"/>
      <c r="L19" s="1160"/>
      <c r="M19" s="1160"/>
      <c r="N19" s="1160"/>
      <c r="O19" s="1160"/>
      <c r="P19" s="1160"/>
      <c r="Q19" s="1161"/>
      <c r="R19" s="1177" t="s">
        <v>3682</v>
      </c>
      <c r="S19" s="975"/>
      <c r="T19" s="975"/>
      <c r="U19" s="1176" t="s">
        <v>3683</v>
      </c>
      <c r="V19" s="1163"/>
      <c r="W19" s="1164">
        <f>IFERROR(VLOOKUP(AP19&amp;AQ19,'$ LEGO'!A:E,5,0),0)</f>
        <v>0</v>
      </c>
      <c r="X19" s="1165"/>
      <c r="Y19" s="1166"/>
      <c r="Z19" s="1167"/>
      <c r="AA19" s="1168"/>
      <c r="AB19" s="1169"/>
      <c r="AC19" s="967" t="str">
        <f>IFERROR(VLOOKUP((D19),'$ LEGO'!A:D,4,0),"")</f>
        <v/>
      </c>
      <c r="AD19" s="968"/>
      <c r="AE19" s="1171">
        <f>IFERROR(+'BT14'!Q30*VLOOKUP(AP19,'$ LEGO'!$F$199:$G$1227,2,0),'BT14'!Q30)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+'BT14'!AS30</f>
        <v>0</v>
      </c>
      <c r="AX19" s="176">
        <f>+'BT14'!S30</f>
        <v>0</v>
      </c>
      <c r="AY19" s="1" t="s">
        <v>1217</v>
      </c>
      <c r="AZ19" s="46" t="s">
        <v>2501</v>
      </c>
      <c r="BA19" s="46">
        <f t="shared" si="2"/>
        <v>0</v>
      </c>
      <c r="BB19" s="47"/>
      <c r="BC19" s="120">
        <f t="shared" si="3"/>
        <v>0</v>
      </c>
    </row>
    <row r="20" spans="2:78" ht="15.75" thickBot="1">
      <c r="B20" s="66">
        <f t="shared" si="4"/>
        <v>0</v>
      </c>
      <c r="C20" s="214">
        <v>8</v>
      </c>
      <c r="D20" s="1159">
        <f>+'BT14'!B31</f>
        <v>0</v>
      </c>
      <c r="E20" s="1160"/>
      <c r="F20" s="1161"/>
      <c r="G20" s="1170">
        <f>+'BT14'!D31</f>
        <v>0</v>
      </c>
      <c r="H20" s="1160"/>
      <c r="I20" s="1160"/>
      <c r="J20" s="1160"/>
      <c r="K20" s="1160"/>
      <c r="L20" s="1160"/>
      <c r="M20" s="1160"/>
      <c r="N20" s="1160"/>
      <c r="O20" s="1160"/>
      <c r="P20" s="1160"/>
      <c r="Q20" s="1161"/>
      <c r="R20" s="1177" t="s">
        <v>3684</v>
      </c>
      <c r="S20" s="975"/>
      <c r="T20" s="975"/>
      <c r="U20" s="1176" t="s">
        <v>3685</v>
      </c>
      <c r="V20" s="1163"/>
      <c r="W20" s="1164">
        <f>IFERROR(VLOOKUP(AP20&amp;AQ20,'$ LEGO'!A:E,5,0),0)</f>
        <v>0</v>
      </c>
      <c r="X20" s="1165"/>
      <c r="Y20" s="1166"/>
      <c r="Z20" s="1167"/>
      <c r="AA20" s="1168"/>
      <c r="AB20" s="1169"/>
      <c r="AC20" s="967" t="str">
        <f>IFERROR(VLOOKUP((D20),'$ LEGO'!A:D,4,0),"")</f>
        <v/>
      </c>
      <c r="AD20" s="968"/>
      <c r="AE20" s="1171">
        <f>IFERROR(+'BT14'!Q31*VLOOKUP(AP20,'$ LEGO'!$F$199:$G$1227,2,0),'BT14'!Q31)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+'BT14'!AS31</f>
        <v>0</v>
      </c>
      <c r="AX20" s="176">
        <f>+'BT14'!S31</f>
        <v>0</v>
      </c>
      <c r="AY20" s="1" t="s">
        <v>1217</v>
      </c>
      <c r="AZ20" s="46" t="s">
        <v>2501</v>
      </c>
      <c r="BA20" s="46">
        <f t="shared" si="2"/>
        <v>0</v>
      </c>
      <c r="BB20" s="47"/>
      <c r="BC20" s="120">
        <f t="shared" si="3"/>
        <v>0</v>
      </c>
    </row>
    <row r="21" spans="2:78" ht="15.75" thickBot="1">
      <c r="B21" s="66">
        <f t="shared" si="4"/>
        <v>0</v>
      </c>
      <c r="C21" s="214">
        <v>9</v>
      </c>
      <c r="D21" s="1159">
        <f>+'BT14'!B32</f>
        <v>0</v>
      </c>
      <c r="E21" s="1160"/>
      <c r="F21" s="1161"/>
      <c r="G21" s="1170">
        <f>+'BT14'!D32</f>
        <v>0</v>
      </c>
      <c r="H21" s="1160"/>
      <c r="I21" s="1160"/>
      <c r="J21" s="1160"/>
      <c r="K21" s="1160"/>
      <c r="L21" s="1160"/>
      <c r="M21" s="1160"/>
      <c r="N21" s="1160"/>
      <c r="O21" s="1160"/>
      <c r="P21" s="1160"/>
      <c r="Q21" s="1161"/>
      <c r="R21" s="1177" t="s">
        <v>3686</v>
      </c>
      <c r="S21" s="975"/>
      <c r="T21" s="975"/>
      <c r="U21" s="1176" t="s">
        <v>3687</v>
      </c>
      <c r="V21" s="1163"/>
      <c r="W21" s="1164">
        <f>IFERROR(VLOOKUP(AP21&amp;AQ21,'$ LEGO'!A:E,5,0),0)</f>
        <v>0</v>
      </c>
      <c r="X21" s="1165"/>
      <c r="Y21" s="1166"/>
      <c r="Z21" s="1167"/>
      <c r="AA21" s="1168"/>
      <c r="AB21" s="1169"/>
      <c r="AC21" s="967" t="str">
        <f>IFERROR(VLOOKUP((D21),'$ LEGO'!A:D,4,0),"")</f>
        <v/>
      </c>
      <c r="AD21" s="968"/>
      <c r="AE21" s="1171">
        <f>IFERROR(+'BT14'!AK24*VLOOKUP(AP21,'$ LEGO'!$F$199:$G$1227,2,0),'BT14'!AK24)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+'BT14'!AS32</f>
        <v>0</v>
      </c>
      <c r="AX21" s="176">
        <f>+'BT14'!AM24</f>
        <v>0</v>
      </c>
      <c r="AY21" s="1" t="s">
        <v>1217</v>
      </c>
      <c r="AZ21" s="46" t="s">
        <v>2501</v>
      </c>
      <c r="BA21" s="46">
        <f t="shared" si="2"/>
        <v>0</v>
      </c>
      <c r="BB21" s="47"/>
      <c r="BC21" s="120">
        <f t="shared" si="3"/>
        <v>0</v>
      </c>
    </row>
    <row r="22" spans="2:78" ht="15.75" thickBot="1">
      <c r="B22" s="66">
        <f t="shared" si="4"/>
        <v>0</v>
      </c>
      <c r="C22" s="214">
        <v>10</v>
      </c>
      <c r="D22" s="1159">
        <f>+'BT14'!B33</f>
        <v>0</v>
      </c>
      <c r="E22" s="1160"/>
      <c r="F22" s="1161"/>
      <c r="G22" s="1170">
        <f>+'BT14'!D33</f>
        <v>0</v>
      </c>
      <c r="H22" s="1160"/>
      <c r="I22" s="1160"/>
      <c r="J22" s="1160"/>
      <c r="K22" s="1160"/>
      <c r="L22" s="1160"/>
      <c r="M22" s="1160"/>
      <c r="N22" s="1160"/>
      <c r="O22" s="1160"/>
      <c r="P22" s="1160"/>
      <c r="Q22" s="1161"/>
      <c r="R22" s="1177" t="s">
        <v>3688</v>
      </c>
      <c r="S22" s="975"/>
      <c r="T22" s="975"/>
      <c r="U22" s="1176" t="s">
        <v>3689</v>
      </c>
      <c r="V22" s="1163"/>
      <c r="W22" s="1164">
        <f>IFERROR(VLOOKUP(AP22&amp;AQ22,'$ LEGO'!A:E,5,0),0)</f>
        <v>0</v>
      </c>
      <c r="X22" s="1165"/>
      <c r="Y22" s="1166"/>
      <c r="Z22" s="1167"/>
      <c r="AA22" s="1168"/>
      <c r="AB22" s="1169"/>
      <c r="AC22" s="967" t="str">
        <f>IFERROR(VLOOKUP((D22),'$ LEGO'!A:D,4,0),"")</f>
        <v/>
      </c>
      <c r="AD22" s="968"/>
      <c r="AE22" s="1171">
        <f>IFERROR(+'BT14'!AK25*VLOOKUP(AP22,'$ LEGO'!$F$199:$G$1227,2,0),'BT14'!AK25)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+'BT14'!AS33</f>
        <v>0</v>
      </c>
      <c r="AX22" s="176">
        <f>+'BT14'!AM25</f>
        <v>0</v>
      </c>
      <c r="AY22" s="1" t="s">
        <v>1217</v>
      </c>
      <c r="AZ22" s="46" t="s">
        <v>2501</v>
      </c>
      <c r="BA22" s="46">
        <f t="shared" si="2"/>
        <v>0</v>
      </c>
      <c r="BB22" s="47"/>
      <c r="BC22" s="120">
        <f t="shared" si="3"/>
        <v>0</v>
      </c>
    </row>
    <row r="23" spans="2:78" ht="15.75" thickBot="1">
      <c r="B23" s="66">
        <f t="shared" si="4"/>
        <v>0</v>
      </c>
      <c r="C23" s="214">
        <v>11</v>
      </c>
      <c r="D23" s="1159">
        <f>+'BT14'!V24</f>
        <v>0</v>
      </c>
      <c r="E23" s="1160"/>
      <c r="F23" s="1161"/>
      <c r="G23" s="1170">
        <f>+'BT14'!X24</f>
        <v>0</v>
      </c>
      <c r="H23" s="1160"/>
      <c r="I23" s="1160"/>
      <c r="J23" s="1160"/>
      <c r="K23" s="1160"/>
      <c r="L23" s="1160"/>
      <c r="M23" s="1160"/>
      <c r="N23" s="1160"/>
      <c r="O23" s="1160"/>
      <c r="P23" s="1160"/>
      <c r="Q23" s="1161"/>
      <c r="R23" s="968">
        <f>+'BT14'!AE24</f>
        <v>0</v>
      </c>
      <c r="S23" s="975"/>
      <c r="T23" s="975"/>
      <c r="U23" s="1162">
        <f>+'BT14'!AG24</f>
        <v>0</v>
      </c>
      <c r="V23" s="1163"/>
      <c r="W23" s="1164">
        <f>IFERROR(VLOOKUP(AP23&amp;AQ23,'$ LEGO'!A:E,5,0),0)</f>
        <v>0</v>
      </c>
      <c r="X23" s="1165"/>
      <c r="Y23" s="1166"/>
      <c r="Z23" s="1167"/>
      <c r="AA23" s="1168"/>
      <c r="AB23" s="1169"/>
      <c r="AC23" s="967" t="str">
        <f>IFERROR(VLOOKUP((D23),'$ LEGO'!A:D,4,0),"")</f>
        <v/>
      </c>
      <c r="AD23" s="968"/>
      <c r="AE23" s="1171">
        <f>IFERROR(+'BT14'!AK26*VLOOKUP(AP23,'$ LEGO'!$F$199:$G$1227,2,0),'BT14'!AK26)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+'BT14'!AS34</f>
        <v>0</v>
      </c>
      <c r="AX23" s="176">
        <f>+'BT14'!AM26</f>
        <v>0</v>
      </c>
      <c r="AY23" s="1" t="s">
        <v>1217</v>
      </c>
      <c r="AZ23" s="46" t="s">
        <v>2501</v>
      </c>
      <c r="BA23" s="46">
        <f t="shared" si="2"/>
        <v>0</v>
      </c>
      <c r="BB23" s="47"/>
      <c r="BC23" s="120">
        <f t="shared" si="3"/>
        <v>0</v>
      </c>
    </row>
    <row r="24" spans="2:78" ht="15.75" thickBot="1">
      <c r="B24" s="66">
        <f t="shared" si="4"/>
        <v>0</v>
      </c>
      <c r="C24" s="214">
        <v>12</v>
      </c>
      <c r="D24" s="1159">
        <f>+'BT14'!V25</f>
        <v>0</v>
      </c>
      <c r="E24" s="1160"/>
      <c r="F24" s="1161"/>
      <c r="G24" s="1170">
        <f>+'BT14'!X25</f>
        <v>0</v>
      </c>
      <c r="H24" s="1160"/>
      <c r="I24" s="1160"/>
      <c r="J24" s="1160"/>
      <c r="K24" s="1160"/>
      <c r="L24" s="1160"/>
      <c r="M24" s="1160"/>
      <c r="N24" s="1160"/>
      <c r="O24" s="1160"/>
      <c r="P24" s="1160"/>
      <c r="Q24" s="1161"/>
      <c r="R24" s="968">
        <f>+'BT14'!AE25</f>
        <v>0</v>
      </c>
      <c r="S24" s="975"/>
      <c r="T24" s="975"/>
      <c r="U24" s="1162">
        <f>+'BT14'!AG25</f>
        <v>0</v>
      </c>
      <c r="V24" s="1163"/>
      <c r="W24" s="1164">
        <f>IFERROR(VLOOKUP(AP24&amp;AQ24,'$ LEGO'!A:E,5,0),0)</f>
        <v>0</v>
      </c>
      <c r="X24" s="1165"/>
      <c r="Y24" s="1166"/>
      <c r="Z24" s="1167"/>
      <c r="AA24" s="1168"/>
      <c r="AB24" s="1169"/>
      <c r="AC24" s="967" t="str">
        <f>IFERROR(VLOOKUP((D24),'$ LEGO'!A:D,4,0),"")</f>
        <v/>
      </c>
      <c r="AD24" s="968"/>
      <c r="AE24" s="1171">
        <f>IFERROR(+'BT14'!AK27*VLOOKUP(AP24,'$ LEGO'!$F$199:$G$1227,2,0),'BT14'!AK27)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+'BT14'!AS35</f>
        <v>0</v>
      </c>
      <c r="AX24" s="176">
        <f>+'BT14'!AM27</f>
        <v>0</v>
      </c>
      <c r="AY24" s="1" t="s">
        <v>1217</v>
      </c>
      <c r="AZ24" s="46" t="s">
        <v>2501</v>
      </c>
      <c r="BA24" s="46">
        <f t="shared" si="2"/>
        <v>0</v>
      </c>
      <c r="BB24" s="47"/>
      <c r="BC24" s="120">
        <f t="shared" si="3"/>
        <v>0</v>
      </c>
    </row>
    <row r="25" spans="2:78" ht="15.75" thickBot="1">
      <c r="B25" s="66">
        <f t="shared" si="4"/>
        <v>0</v>
      </c>
      <c r="C25" s="214">
        <v>13</v>
      </c>
      <c r="D25" s="1159">
        <f>+'BT14'!V26</f>
        <v>0</v>
      </c>
      <c r="E25" s="1160"/>
      <c r="F25" s="1161"/>
      <c r="G25" s="1170">
        <f>+'BT14'!X26</f>
        <v>0</v>
      </c>
      <c r="H25" s="1160"/>
      <c r="I25" s="1160"/>
      <c r="J25" s="1160"/>
      <c r="K25" s="1160"/>
      <c r="L25" s="1160"/>
      <c r="M25" s="1160"/>
      <c r="N25" s="1160"/>
      <c r="O25" s="1160"/>
      <c r="P25" s="1160"/>
      <c r="Q25" s="1161"/>
      <c r="R25" s="968">
        <f>+'BT14'!AE26</f>
        <v>0</v>
      </c>
      <c r="S25" s="975"/>
      <c r="T25" s="975"/>
      <c r="U25" s="1162">
        <f>+'BT14'!AG26</f>
        <v>0</v>
      </c>
      <c r="V25" s="1163"/>
      <c r="W25" s="1164">
        <f>IFERROR(VLOOKUP(AP25&amp;AQ25,'$ LEGO'!A:E,5,0),0)</f>
        <v>0</v>
      </c>
      <c r="X25" s="1165"/>
      <c r="Y25" s="1166"/>
      <c r="Z25" s="1167"/>
      <c r="AA25" s="1168"/>
      <c r="AB25" s="1169"/>
      <c r="AC25" s="967" t="str">
        <f>IFERROR(VLOOKUP((D25),'$ LEGO'!A:D,4,0),"")</f>
        <v/>
      </c>
      <c r="AD25" s="968"/>
      <c r="AE25" s="1171">
        <f>IFERROR(+'BT14'!AK28*VLOOKUP(AP25,'$ LEGO'!$F$199:$G$1227,2,0),'BT14'!AK28)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+'BT14'!AS36</f>
        <v>0</v>
      </c>
      <c r="AX25" s="176">
        <f>+'BT14'!AM28</f>
        <v>0</v>
      </c>
      <c r="AY25" s="1" t="s">
        <v>1217</v>
      </c>
      <c r="AZ25" s="46" t="s">
        <v>2501</v>
      </c>
      <c r="BA25" s="46">
        <f t="shared" si="2"/>
        <v>0</v>
      </c>
      <c r="BB25" s="47"/>
      <c r="BC25" s="120">
        <f t="shared" si="3"/>
        <v>1000</v>
      </c>
    </row>
    <row r="26" spans="2:78" ht="15.75" thickBot="1">
      <c r="B26" s="66">
        <f t="shared" si="4"/>
        <v>0</v>
      </c>
      <c r="C26" s="214">
        <v>14</v>
      </c>
      <c r="D26" s="1159">
        <f>+'BT14'!V27</f>
        <v>0</v>
      </c>
      <c r="E26" s="1160"/>
      <c r="F26" s="1161"/>
      <c r="G26" s="1170">
        <f>+'BT14'!X27</f>
        <v>0</v>
      </c>
      <c r="H26" s="1160"/>
      <c r="I26" s="1160"/>
      <c r="J26" s="1160"/>
      <c r="K26" s="1160"/>
      <c r="L26" s="1160"/>
      <c r="M26" s="1160"/>
      <c r="N26" s="1160"/>
      <c r="O26" s="1160"/>
      <c r="P26" s="1160"/>
      <c r="Q26" s="1161"/>
      <c r="R26" s="968">
        <f>+'BT14'!AE27</f>
        <v>0</v>
      </c>
      <c r="S26" s="975"/>
      <c r="T26" s="975"/>
      <c r="U26" s="1162">
        <f>+'BT14'!AG27</f>
        <v>0</v>
      </c>
      <c r="V26" s="1163"/>
      <c r="W26" s="1164">
        <f>IFERROR(VLOOKUP(AP26&amp;AQ26,'$ LEGO'!A:E,5,0),0)</f>
        <v>0</v>
      </c>
      <c r="X26" s="1165"/>
      <c r="Y26" s="1166"/>
      <c r="Z26" s="1167"/>
      <c r="AA26" s="1168"/>
      <c r="AB26" s="1169"/>
      <c r="AC26" s="967" t="str">
        <f>IFERROR(VLOOKUP((D26),'$ LEGO'!A:D,4,0),"")</f>
        <v/>
      </c>
      <c r="AD26" s="968"/>
      <c r="AE26" s="1171">
        <f>IFERROR(+'BT14'!AK29*VLOOKUP(AP26,'$ LEGO'!$F$199:$G$1227,2,0),'BT14'!AK29)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+'BT14'!AS37</f>
        <v>0</v>
      </c>
      <c r="AX26" s="176">
        <f>+'BT14'!AM29</f>
        <v>0</v>
      </c>
      <c r="AY26" s="1" t="s">
        <v>1217</v>
      </c>
      <c r="AZ26" s="46" t="s">
        <v>2501</v>
      </c>
      <c r="BA26" s="46">
        <f t="shared" si="2"/>
        <v>0</v>
      </c>
      <c r="BB26" s="47"/>
      <c r="BC26" s="120">
        <f t="shared" si="3"/>
        <v>0</v>
      </c>
    </row>
    <row r="27" spans="2:78" ht="15.75" thickBot="1">
      <c r="B27" s="66">
        <f t="shared" si="4"/>
        <v>0</v>
      </c>
      <c r="C27" s="214">
        <v>15</v>
      </c>
      <c r="D27" s="1159">
        <f>+'BT14'!V28</f>
        <v>0</v>
      </c>
      <c r="E27" s="1160"/>
      <c r="F27" s="1161"/>
      <c r="G27" s="1170">
        <f>+'BT14'!X28</f>
        <v>0</v>
      </c>
      <c r="H27" s="1160"/>
      <c r="I27" s="1160"/>
      <c r="J27" s="1160"/>
      <c r="K27" s="1160"/>
      <c r="L27" s="1160"/>
      <c r="M27" s="1160"/>
      <c r="N27" s="1160"/>
      <c r="O27" s="1160"/>
      <c r="P27" s="1160"/>
      <c r="Q27" s="1161"/>
      <c r="R27" s="968">
        <f>+'BT14'!AE28</f>
        <v>0</v>
      </c>
      <c r="S27" s="975"/>
      <c r="T27" s="975"/>
      <c r="U27" s="1162">
        <f>+'BT14'!AG28</f>
        <v>0</v>
      </c>
      <c r="V27" s="1163"/>
      <c r="W27" s="1164">
        <f>IFERROR(VLOOKUP(AP27&amp;AQ27,'$ LEGO'!A:E,5,0),0)</f>
        <v>0</v>
      </c>
      <c r="X27" s="1165"/>
      <c r="Y27" s="1166"/>
      <c r="Z27" s="1167"/>
      <c r="AA27" s="1168"/>
      <c r="AB27" s="1169"/>
      <c r="AC27" s="967" t="str">
        <f>IFERROR(VLOOKUP((D27),'$ LEGO'!A:D,4,0),"")</f>
        <v/>
      </c>
      <c r="AD27" s="968"/>
      <c r="AE27" s="1171">
        <f>IFERROR(+'BT14'!AK30*VLOOKUP(AP27,'$ LEGO'!$F$199:$G$1227,2,0),'BT14'!AK30)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+'BT14'!AS38</f>
        <v>0</v>
      </c>
      <c r="AX27" s="176">
        <f>+'BT14'!AM30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+'BT14'!V29</f>
        <v>0</v>
      </c>
      <c r="E28" s="1160"/>
      <c r="F28" s="1161"/>
      <c r="G28" s="1170">
        <f>+'BT14'!X29</f>
        <v>0</v>
      </c>
      <c r="H28" s="1160"/>
      <c r="I28" s="1160"/>
      <c r="J28" s="1160"/>
      <c r="K28" s="1160"/>
      <c r="L28" s="1160"/>
      <c r="M28" s="1160"/>
      <c r="N28" s="1160"/>
      <c r="O28" s="1160"/>
      <c r="P28" s="1160"/>
      <c r="Q28" s="1161"/>
      <c r="R28" s="968">
        <f>+'BT14'!AE29</f>
        <v>0</v>
      </c>
      <c r="S28" s="975"/>
      <c r="T28" s="975"/>
      <c r="U28" s="1162">
        <f>+'BT14'!AG29</f>
        <v>0</v>
      </c>
      <c r="V28" s="1163"/>
      <c r="W28" s="1164">
        <f>IFERROR(VLOOKUP(AP28&amp;AQ28,'$ LEGO'!A:E,5,0),0)</f>
        <v>0</v>
      </c>
      <c r="X28" s="1165"/>
      <c r="Y28" s="1166"/>
      <c r="Z28" s="1167"/>
      <c r="AA28" s="1168"/>
      <c r="AB28" s="1169"/>
      <c r="AC28" s="967" t="str">
        <f>IFERROR(VLOOKUP((D28),'$ LEGO'!A:D,4,0),"")</f>
        <v/>
      </c>
      <c r="AD28" s="968"/>
      <c r="AE28" s="1171">
        <f>IFERROR(+'BT14'!AK31*VLOOKUP(AP28,'$ LEGO'!$F$199:$G$1227,2,0),'BT14'!AK31)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+'BT14'!AS39</f>
        <v>0</v>
      </c>
      <c r="AX28" s="176">
        <f>+'BT14'!AM31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+'BT14'!V30</f>
        <v>0</v>
      </c>
      <c r="E29" s="1160"/>
      <c r="F29" s="1161"/>
      <c r="G29" s="1170">
        <f>+'BT14'!X30</f>
        <v>0</v>
      </c>
      <c r="H29" s="1160"/>
      <c r="I29" s="1160"/>
      <c r="J29" s="1160"/>
      <c r="K29" s="1160"/>
      <c r="L29" s="1160"/>
      <c r="M29" s="1160"/>
      <c r="N29" s="1160"/>
      <c r="O29" s="1160"/>
      <c r="P29" s="1160"/>
      <c r="Q29" s="1161"/>
      <c r="R29" s="968">
        <f>+'BT14'!AE30</f>
        <v>0</v>
      </c>
      <c r="S29" s="975"/>
      <c r="T29" s="975"/>
      <c r="U29" s="1162">
        <f>+'BT14'!AG30</f>
        <v>0</v>
      </c>
      <c r="V29" s="1163"/>
      <c r="W29" s="1164">
        <f>IFERROR(VLOOKUP(AP29&amp;AQ29,'$ LEGO'!A:E,5,0),0)</f>
        <v>0</v>
      </c>
      <c r="X29" s="1165"/>
      <c r="Y29" s="1166"/>
      <c r="Z29" s="1167"/>
      <c r="AA29" s="1168"/>
      <c r="AB29" s="1169"/>
      <c r="AC29" s="967" t="str">
        <f>IFERROR(VLOOKUP((D29),'$ LEGO'!A:D,4,0),"")</f>
        <v/>
      </c>
      <c r="AD29" s="968"/>
      <c r="AE29" s="1171">
        <f>IFERROR(+'BT14'!AK32*VLOOKUP(AP29,'$ LEGO'!$F$199:$G$1227,2,0),'BT14'!AK32)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+'BT14'!AS40</f>
        <v>0</v>
      </c>
      <c r="AX29" s="176">
        <f>+'BT14'!AM32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+'BT14'!V31</f>
        <v>0</v>
      </c>
      <c r="E30" s="1160"/>
      <c r="F30" s="1161"/>
      <c r="G30" s="1170">
        <f>+'BT14'!X31</f>
        <v>0</v>
      </c>
      <c r="H30" s="1160"/>
      <c r="I30" s="1160"/>
      <c r="J30" s="1160"/>
      <c r="K30" s="1160"/>
      <c r="L30" s="1160"/>
      <c r="M30" s="1160"/>
      <c r="N30" s="1160"/>
      <c r="O30" s="1160"/>
      <c r="P30" s="1160"/>
      <c r="Q30" s="1161"/>
      <c r="R30" s="968">
        <f>+'BT14'!AE31</f>
        <v>0</v>
      </c>
      <c r="S30" s="975"/>
      <c r="T30" s="975"/>
      <c r="U30" s="1162">
        <f>+'BT14'!AG31</f>
        <v>0</v>
      </c>
      <c r="V30" s="1163"/>
      <c r="W30" s="1164">
        <f>IFERROR(VLOOKUP(AP30&amp;AQ30,'$ LEGO'!A:E,5,0),0)</f>
        <v>0</v>
      </c>
      <c r="X30" s="1165"/>
      <c r="Y30" s="1166"/>
      <c r="Z30" s="1167"/>
      <c r="AA30" s="1168"/>
      <c r="AB30" s="1169"/>
      <c r="AC30" s="967" t="str">
        <f>IFERROR(VLOOKUP((D30),'$ LEGO'!A:D,4,0),"")</f>
        <v/>
      </c>
      <c r="AD30" s="968"/>
      <c r="AE30" s="1171">
        <f>IFERROR(+'BT14'!AK33*VLOOKUP(AP30,'$ LEGO'!$F$199:$G$1227,2,0),'BT14'!AK33)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+'BT14'!AS41</f>
        <v>0</v>
      </c>
      <c r="AX30" s="176">
        <f>+'BT14'!AM33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+'BT14'!V32</f>
        <v>0</v>
      </c>
      <c r="E31" s="1160"/>
      <c r="F31" s="1161"/>
      <c r="G31" s="1170">
        <f>+'BT14'!X32</f>
        <v>0</v>
      </c>
      <c r="H31" s="1160"/>
      <c r="I31" s="1160"/>
      <c r="J31" s="1160"/>
      <c r="K31" s="1160"/>
      <c r="L31" s="1160"/>
      <c r="M31" s="1160"/>
      <c r="N31" s="1160"/>
      <c r="O31" s="1160"/>
      <c r="P31" s="1160"/>
      <c r="Q31" s="1161"/>
      <c r="R31" s="968">
        <f>+'BT14'!AE32</f>
        <v>0</v>
      </c>
      <c r="S31" s="975"/>
      <c r="T31" s="975"/>
      <c r="U31" s="1162">
        <f>+'BT14'!AG32</f>
        <v>0</v>
      </c>
      <c r="V31" s="1163"/>
      <c r="W31" s="1164">
        <f>IFERROR(VLOOKUP(AP31&amp;AQ31,'$ LEGO'!A:E,5,0),0)</f>
        <v>0</v>
      </c>
      <c r="X31" s="1165"/>
      <c r="Y31" s="1166"/>
      <c r="Z31" s="1167"/>
      <c r="AA31" s="1168"/>
      <c r="AB31" s="1169"/>
      <c r="AC31" s="967" t="str">
        <f>IFERROR(VLOOKUP((D31),'$ LEGO'!A:D,4,0),"")</f>
        <v/>
      </c>
      <c r="AD31" s="968"/>
      <c r="AE31" s="1171">
        <f>IFERROR(+'BT14'!AK34*VLOOKUP(AP31,'$ LEGO'!$F$199:$G$1227,2,0),'BT14'!AK34)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+'BT14'!AS42</f>
        <v>0</v>
      </c>
      <c r="AX31" s="176">
        <f>+'BT14'!AM34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+'BT14'!V33</f>
        <v>0</v>
      </c>
      <c r="E32" s="1160"/>
      <c r="F32" s="1161"/>
      <c r="G32" s="1170">
        <f>+'BT14'!X33</f>
        <v>0</v>
      </c>
      <c r="H32" s="1160"/>
      <c r="I32" s="1160"/>
      <c r="J32" s="1160"/>
      <c r="K32" s="1160"/>
      <c r="L32" s="1160"/>
      <c r="M32" s="1160"/>
      <c r="N32" s="1160"/>
      <c r="O32" s="1160"/>
      <c r="P32" s="1160"/>
      <c r="Q32" s="1161"/>
      <c r="R32" s="968">
        <f>+'BT14'!AE33</f>
        <v>0</v>
      </c>
      <c r="S32" s="975"/>
      <c r="T32" s="975"/>
      <c r="U32" s="1162">
        <f>+'BT14'!AG33</f>
        <v>0</v>
      </c>
      <c r="V32" s="1163"/>
      <c r="W32" s="1164">
        <f>IFERROR(VLOOKUP(AP32&amp;AQ32,'$ LEGO'!A:E,5,0),0)</f>
        <v>0</v>
      </c>
      <c r="X32" s="1165"/>
      <c r="Y32" s="1166"/>
      <c r="Z32" s="1167"/>
      <c r="AA32" s="1168"/>
      <c r="AB32" s="1169"/>
      <c r="AC32" s="967" t="str">
        <f>IFERROR(VLOOKUP((D32),'$ LEGO'!A:D,4,0),"")</f>
        <v/>
      </c>
      <c r="AD32" s="968"/>
      <c r="AE32" s="1171">
        <f>IFERROR(+'BT14'!AK35*VLOOKUP(AP32,'$ LEGO'!$F$199:$G$1227,2,0),'BT14'!AK35)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+'BT14'!AS43</f>
        <v>0</v>
      </c>
      <c r="AX32" s="176">
        <f>+'BT14'!AM35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FC'!$BQ$2:$BQ$41='FC14'!$F$3)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+'FT14'!X79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+'FT14'!X85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+'BT14'!AD1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433" priority="2" operator="greaterThan">
      <formula>0</formula>
    </cfRule>
  </conditionalFormatting>
  <conditionalFormatting sqref="M96">
    <cfRule type="cellIs" dxfId="432" priority="4" operator="greaterThan">
      <formula>-0.011</formula>
    </cfRule>
    <cfRule type="cellIs" dxfId="431" priority="5" operator="between">
      <formula>-0.0299</formula>
      <formula>-0.001</formula>
    </cfRule>
    <cfRule type="cellIs" dxfId="430" priority="6" operator="lessThan">
      <formula>-0.03</formula>
    </cfRule>
  </conditionalFormatting>
  <conditionalFormatting sqref="R13:T32">
    <cfRule type="containsText" dxfId="429" priority="1" operator="containsText" text="SUBLIMADO">
      <formula>NOT(ISERROR(SEARCH("SUBLIMADO",R13)))</formula>
    </cfRule>
  </conditionalFormatting>
  <conditionalFormatting sqref="R33:T40">
    <cfRule type="containsText" dxfId="428" priority="7" operator="containsText" text="ESTAMPADO">
      <formula>NOT(ISERROR(SEARCH("ESTAMPADO",R33)))</formula>
    </cfRule>
    <cfRule type="containsText" dxfId="427" priority="8" operator="containsText" text="SUBLIMADO">
      <formula>NOT(ISERROR(SEARCH("SUBLIMADO",R33)))</formula>
    </cfRule>
  </conditionalFormatting>
  <conditionalFormatting sqref="AJ94">
    <cfRule type="cellIs" dxfId="42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C070BC6-4363-4DE9-8920-728BF5964AA3}">
          <x14:formula1>
            <xm:f>'LD FC'!$CG$2:$CG$34</xm:f>
          </x14:formula1>
          <xm:sqref>R86:W87</xm:sqref>
        </x14:dataValidation>
        <x14:dataValidation type="list" allowBlank="1" showInputMessage="1" showErrorMessage="1" xr:uid="{45BC4D2C-629E-46EA-86CC-440C8A2FFBB3}">
          <x14:formula1>
            <xm:f>'LD FC'!$CE$2:$CE$12</xm:f>
          </x14:formula1>
          <xm:sqref>M6:R6</xm:sqref>
        </x14:dataValidation>
        <x14:dataValidation type="list" allowBlank="1" showInputMessage="1" showErrorMessage="1" xr:uid="{298F8866-9F8F-4B2E-9BA7-B08A376E3A87}">
          <x14:formula1>
            <xm:f>'LD FC'!$AU$2:$AU$4</xm:f>
          </x14:formula1>
          <xm:sqref>P10:R10</xm:sqref>
        </x14:dataValidation>
        <x14:dataValidation type="list" allowBlank="1" showInputMessage="1" showErrorMessage="1" xr:uid="{14CB25DB-77D5-4CD6-8FB0-D512EF0EF652}">
          <x14:formula1>
            <xm:f>'LD FC'!$BN$9:$BN$10</xm:f>
          </x14:formula1>
          <xm:sqref>G47:V47</xm:sqref>
        </x14:dataValidation>
        <x14:dataValidation type="list" allowBlank="1" showInputMessage="1" showErrorMessage="1" xr:uid="{BDEFDB1E-0615-440F-BCCE-F0AE3249DA1C}">
          <x14:formula1>
            <xm:f>'LD FC'!$BV$2:$BV$5</xm:f>
          </x14:formula1>
          <xm:sqref>G41:L42</xm:sqref>
        </x14:dataValidation>
        <x14:dataValidation type="list" allowBlank="1" showInputMessage="1" showErrorMessage="1" xr:uid="{7267635D-CD79-4CF5-8AA7-DDB5C9BDE08A}">
          <x14:formula1>
            <xm:f>'LD FC'!$BZ$2:$BZ$4</xm:f>
          </x14:formula1>
          <xm:sqref>G48:P48</xm:sqref>
        </x14:dataValidation>
        <x14:dataValidation type="list" allowBlank="1" showInputMessage="1" showErrorMessage="1" xr:uid="{8B6EA1CB-D6F2-46FB-BA16-AD523C2738B5}">
          <x14:formula1>
            <xm:f>'LD FC'!$AE$2:$AE$6</xm:f>
          </x14:formula1>
          <xm:sqref>R102:S106 R123:S127 R109:S113 R116:S120 R130:S134 R137:S141 R151:S155 R144:S148</xm:sqref>
        </x14:dataValidation>
        <x14:dataValidation type="list" allowBlank="1" showInputMessage="1" showErrorMessage="1" xr:uid="{863018E8-B2E0-46B5-9FA9-4F73272F5B37}">
          <x14:formula1>
            <xm:f>'LD FC'!$AC$2:$AC$4</xm:f>
          </x14:formula1>
          <xm:sqref>R72:W73</xm:sqref>
        </x14:dataValidation>
        <x14:dataValidation type="list" allowBlank="1" showInputMessage="1" showErrorMessage="1" xr:uid="{F113CB0E-0DF7-4BB9-95D5-59A695B974A7}">
          <x14:formula1>
            <xm:f>'LD FC'!$AA$2:$AA$8</xm:f>
          </x14:formula1>
          <xm:sqref>F6:H6 R71:W71</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F5EB-5809-46BF-918E-8C8CCF7413C6}">
  <sheetPr codeName="Hoja9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+'BT14'!D3&amp;" "&amp;'BT14'!H3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1A323-AC34-431D-A134-6A3AB0F380D0}">
  <sheetPr codeName="Hoja34">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25" priority="6" operator="containsText" text="SUBLIMADO">
      <formula>NOT(ISERROR(SEARCH("SUBLIMADO",K24)))</formula>
    </cfRule>
  </conditionalFormatting>
  <conditionalFormatting sqref="AE24:AF31">
    <cfRule type="containsText" dxfId="424" priority="5" operator="containsText" text="SUBLIMADO">
      <formula>NOT(ISERROR(SEARCH("SUBLIMADO",AE24)))</formula>
    </cfRule>
  </conditionalFormatting>
  <conditionalFormatting sqref="K32:L32">
    <cfRule type="containsText" dxfId="423" priority="4" operator="containsText" text="SUBLIMADO">
      <formula>NOT(ISERROR(SEARCH("SUBLIMADO",K32)))</formula>
    </cfRule>
  </conditionalFormatting>
  <conditionalFormatting sqref="AE32:AF32">
    <cfRule type="containsText" dxfId="422" priority="3" operator="containsText" text="SUBLIMADO">
      <formula>NOT(ISERROR(SEARCH("SUBLIMADO",AE32)))</formula>
    </cfRule>
  </conditionalFormatting>
  <conditionalFormatting sqref="K33:L33">
    <cfRule type="containsText" dxfId="421" priority="2" operator="containsText" text="SUBLIMADO">
      <formula>NOT(ISERROR(SEARCH("SUBLIMADO",K33)))</formula>
    </cfRule>
  </conditionalFormatting>
  <conditionalFormatting sqref="AE33:AF33">
    <cfRule type="containsText" dxfId="42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E9904B3-A401-496F-9192-ED59A660407A}"/>
    <dataValidation allowBlank="1" showInputMessage="1" showErrorMessage="1" promptTitle="Diligenciar" prompt="Escriba los números separados por coma (por ejemplo: 1,2,3...) según los que necesite." sqref="AS24:AS43" xr:uid="{566E70A3-53D8-4B9E-8859-2EB16FB84A9D}"/>
    <dataValidation type="list" allowBlank="1" showInputMessage="1" showErrorMessage="1" sqref="AQ5:AU5 BB5:BF5 BM5:BQ5 BX5:CB5 CI5:CM5 CT5:CX5" xr:uid="{E73710CA-D56B-44B1-8829-BEECFF566C59}">
      <formula1>INDIRECT($AW$6)</formula1>
    </dataValidation>
    <dataValidation type="list" allowBlank="1" showInputMessage="1" showErrorMessage="1" sqref="AQ4:AU4 BM4:BQ4 BB4:BF4 BX4:CB4 CI4:CM4 CT4:CX4" xr:uid="{D797AFE1-CEE7-4AF7-848F-0E47802D560A}">
      <formula1>INDIRECT(#REF!)</formula1>
    </dataValidation>
    <dataValidation type="list" allowBlank="1" showInputMessage="1" showErrorMessage="1" sqref="AQ9:AU9 BB9:BF9 BM9:BQ9 BX9:CB9 CI9:CM9 CT9:CX9" xr:uid="{62A41F9C-979F-4DFF-8420-077DF863652E}">
      <formula1>INDIRECT($AW$8)</formula1>
    </dataValidation>
    <dataValidation type="list" allowBlank="1" showInputMessage="1" showErrorMessage="1" sqref="AQ8:AU8 BB8:BF8 BM8:BQ8 BX8:CB8 CI8:CM8 CT8:CX8" xr:uid="{89B35C89-1643-4D2D-AE6F-D444E514688A}">
      <formula1>INDIRECT($AW$7)</formula1>
    </dataValidation>
    <dataValidation type="list" allowBlank="1" showInputMessage="1" showErrorMessage="1" sqref="AQ7:AU7 BB7:BF7 BM7:BQ7 BX7:CB7 CI7:CM7 CT7:CX7" xr:uid="{4417EA82-03FC-4A94-80C0-5567F42FE8B1}">
      <formula1>INDIRECT($AW$4)</formula1>
    </dataValidation>
    <dataValidation type="list" allowBlank="1" showInputMessage="1" showErrorMessage="1" sqref="AQ1:AU1 AQ6:AU6 BB1:BF1 BM1:BQ1 BB6:BF6 BM6:BQ6 BX1:CB1 BX6:CB6 CI1:CM1 CI6:CM6 CT1:CX1 CT6:CX6" xr:uid="{5C39258D-332C-44EF-90E4-49CF7EE2D50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220AF782-7806-4288-8744-D4568179BDAB}">
          <x14:formula1>
            <xm:f>'LD FC'!$DN$2:$DN$29</xm:f>
          </x14:formula1>
          <xm:sqref>H3</xm:sqref>
        </x14:dataValidation>
        <x14:dataValidation type="list" allowBlank="1" showInputMessage="1" showErrorMessage="1" xr:uid="{AAC95A22-7D48-4F65-8C24-E825E98B43DE}">
          <x14:formula1>
            <xm:f>'LD FC'!$AQ$2:$AQ$6</xm:f>
          </x14:formula1>
          <xm:sqref>AV9:AZ9 BG9:BK9 BR9:BV9 CC9:CG9 CN9:CR9 CY9:DC9</xm:sqref>
        </x14:dataValidation>
        <x14:dataValidation type="list" allowBlank="1" showInputMessage="1" showErrorMessage="1" xr:uid="{1AC28C84-B971-4ACA-85D7-57D4305F93DD}">
          <x14:formula1>
            <xm:f>'LD FC'!$AO$2:$AO$7</xm:f>
          </x14:formula1>
          <xm:sqref>AV8:AZ8 BG8:BK8 BR8:BV8 CC8:CG8 CN8:CR8 CY8:DC8</xm:sqref>
        </x14:dataValidation>
        <x14:dataValidation type="list" allowBlank="1" showInputMessage="1" showErrorMessage="1" xr:uid="{D7F809A7-FB71-448B-97A2-9907B7BE4AED}">
          <x14:formula1>
            <xm:f>'LD FC'!$AG$2:$AG$19</xm:f>
          </x14:formula1>
          <xm:sqref>AV7:AZ7 BG7:BK7 BR7:BV7 CC7:CG7 CN7:CR7 CY7:DC7</xm:sqref>
        </x14:dataValidation>
        <x14:dataValidation type="list" allowBlank="1" showInputMessage="1" showErrorMessage="1" xr:uid="{FA70E2D8-1E4C-4409-985C-C223F140395F}">
          <x14:formula1>
            <xm:f>'LD FC'!$AM$2:$AM$8</xm:f>
          </x14:formula1>
          <xm:sqref>AV5:AZ5 BG5:BK5 BR5:BV5 CC5:CG5 CN5:CR5 CY5:DC5</xm:sqref>
        </x14:dataValidation>
        <x14:dataValidation type="list" allowBlank="1" showInputMessage="1" showErrorMessage="1" xr:uid="{9E39076C-FD2D-4E00-90B5-600CBEF9B2B6}">
          <x14:formula1>
            <xm:f>'LD FC'!$AK$2:$AK$10</xm:f>
          </x14:formula1>
          <xm:sqref>AV4:AZ4 BG4:BK4 BR4:BV4 CC4:CG4 CN4:CR4 CY4:DC4</xm:sqref>
        </x14:dataValidation>
        <x14:dataValidation type="list" allowBlank="1" showInputMessage="1" showErrorMessage="1" xr:uid="{5576F1ED-DF3A-48BD-BF00-B01DFF0384D4}">
          <x14:formula1>
            <xm:f>'LD FC'!$AI$2:$AI$10</xm:f>
          </x14:formula1>
          <xm:sqref>AV3:AZ3 BG3:BK3 BR3:BV3 CC3:CG3 CN3:CR3 CY3:DC3</xm:sqref>
        </x14:dataValidation>
        <x14:dataValidation type="list" allowBlank="1" showInputMessage="1" showErrorMessage="1" xr:uid="{30D66617-06C9-4F7B-8B6B-5BFE1EF6DD6C}">
          <x14:formula1>
            <xm:f>'LD FC'!$AG$2:$AG$20</xm:f>
          </x14:formula1>
          <xm:sqref>AV2:AZ2 BG2:BK2 BR2:BV2 CC2:CG2 CN2:CR2 CY2:DC2</xm:sqref>
        </x14:dataValidation>
        <x14:dataValidation type="list" allowBlank="1" showInputMessage="1" showErrorMessage="1" xr:uid="{6CE825DB-2DEA-42D8-A30D-7CE17F7D48C9}">
          <x14:formula1>
            <xm:f>'LD FC'!$AC$2:$AC$4</xm:f>
          </x14:formula1>
          <xm:sqref>K24:L33 AE24:AF33</xm:sqref>
        </x14:dataValidation>
        <x14:dataValidation type="list" allowBlank="1" showInputMessage="1" showErrorMessage="1" xr:uid="{8D087327-E72F-481B-81AE-B2AA3B749E35}">
          <x14:formula1>
            <xm:f>'LD FC'!$W$2:$W$9</xm:f>
          </x14:formula1>
          <xm:sqref>N4:P4 S4:U4</xm:sqref>
        </x14:dataValidation>
        <x14:dataValidation type="list" allowBlank="1" showInputMessage="1" showErrorMessage="1" xr:uid="{BE4134C6-E14B-4E1B-8651-DC94B0BC1F3D}">
          <x14:formula1>
            <xm:f>'LD FC'!$AA$2:$AA$7</xm:f>
          </x14:formula1>
          <xm:sqref>AM7:AO7 AH7:AJ7 AC7:AE7</xm:sqref>
        </x14:dataValidation>
        <x14:dataValidation type="list" allowBlank="1" showInputMessage="1" showErrorMessage="1" xr:uid="{F6E452D4-5C5B-41B3-9424-78CA2D81F2B3}">
          <x14:formula1>
            <xm:f>'LD FC'!$A$2:$A$169</xm:f>
          </x14:formula1>
          <xm:sqref>AM4:AO4 AH4:AJ4 AC4:AE4</xm:sqref>
        </x14:dataValidation>
        <x14:dataValidation type="list" allowBlank="1" showInputMessage="1" showErrorMessage="1" xr:uid="{195887BA-1879-43DC-8FED-D6FB00F075FC}">
          <x14:formula1>
            <xm:f>'LD FC'!$Y$2:$Y$9</xm:f>
          </x14:formula1>
          <xm:sqref>M24:N33 AG24:AH33</xm:sqref>
        </x14:dataValidation>
        <x14:dataValidation type="list" allowBlank="1" showInputMessage="1" showErrorMessage="1" xr:uid="{6C0D9C08-7B75-4B1F-996A-92A5280210CD}">
          <x14:formula1>
            <xm:f>'LD FC'!$U$2:$U$10</xm:f>
          </x14:formula1>
          <xm:sqref>AM5:AO5 AH5:AJ5 AC5:AE5</xm:sqref>
        </x14:dataValidation>
        <x14:dataValidation type="list" allowBlank="1" showInputMessage="1" showErrorMessage="1" xr:uid="{4D9598D0-06C0-496B-A213-14D586EE7A80}">
          <x14:formula1>
            <xm:f>'LD FC'!$C$2:$C$7</xm:f>
          </x14:formula1>
          <xm:sqref>D4:E4</xm:sqref>
        </x14:dataValidation>
        <x14:dataValidation type="list" allowBlank="1" showInputMessage="1" showErrorMessage="1" xr:uid="{F8152673-4FA9-47DC-A9F7-F2CF046CDAB8}">
          <x14:formula1>
            <xm:f>'LD FC'!$G$2:$G$24</xm:f>
          </x14:formula1>
          <xm:sqref>X2:Z2</xm:sqref>
        </x14:dataValidation>
        <x14:dataValidation type="list" allowBlank="1" showInputMessage="1" showErrorMessage="1" xr:uid="{F92D9F64-6EB5-46CB-8B77-896863B2480C}">
          <x14:formula1>
            <xm:f>'LD FC'!$I$2:$I$15</xm:f>
          </x14:formula1>
          <xm:sqref>S2:U2</xm:sqref>
        </x14:dataValidation>
        <x14:dataValidation type="list" allowBlank="1" showInputMessage="1" showErrorMessage="1" xr:uid="{FB226715-D18F-4949-881B-3AA6E931F526}">
          <x14:formula1>
            <xm:f>'LD FC'!$E$2:$E$48</xm:f>
          </x14:formula1>
          <xm:sqref>K2:N2</xm:sqref>
        </x14:dataValidation>
        <x14:dataValidation type="list" allowBlank="1" showInputMessage="1" showErrorMessage="1" xr:uid="{603A0C37-B814-4D6F-B115-66955170C1F2}">
          <x14:formula1>
            <xm:f>'LD FC'!$K$2:$K$20</xm:f>
          </x14:formula1>
          <xm:sqref>AI1:AJ1</xm:sqref>
        </x14:dataValidation>
        <x14:dataValidation type="list" allowBlank="1" showInputMessage="1" showErrorMessage="1" xr:uid="{C96D0515-4691-4BC1-A59D-E65385EB9682}">
          <x14:formula1>
            <xm:f>'LD FC'!$S$2:$S$10</xm:f>
          </x14:formula1>
          <xm:sqref>S1:V1</xm:sqref>
        </x14:dataValidation>
        <x14:dataValidation type="list" allowBlank="1" showInputMessage="1" showErrorMessage="1" xr:uid="{CBC19691-748C-467D-B29E-AE43E9BE2064}">
          <x14:formula1>
            <xm:f>'LD FC'!$Q$2:$Q$11</xm:f>
          </x14:formula1>
          <xm:sqref>W1:Z1</xm:sqref>
        </x14:dataValidation>
        <x14:dataValidation type="list" allowBlank="1" showInputMessage="1" showErrorMessage="1" xr:uid="{4799C9A8-85BB-4B8C-ADD5-3B28C15E1FD8}">
          <x14:formula1>
            <xm:f>'LD FC'!$O$2:$O$10</xm:f>
          </x14:formula1>
          <xm:sqref>L1</xm:sqref>
        </x14:dataValidation>
        <x14:dataValidation type="list" allowBlank="1" showInputMessage="1" showErrorMessage="1" xr:uid="{88CF7BFB-0D4B-498D-B3E4-E6DC8561B886}">
          <x14:formula1>
            <xm:f>'LD FC'!$A$2:$A$500</xm:f>
          </x14:formula1>
          <xm:sqref>D3</xm:sqref>
        </x14:dataValidation>
        <x14:dataValidation type="list" allowBlank="1" showInputMessage="1" showErrorMessage="1" xr:uid="{404E8F71-5109-45A5-AB58-4151D5F606BA}">
          <x14:formula1>
            <xm:f>'LD FC'!$EE$2:$EE$3</xm:f>
          </x14:formula1>
          <xm:sqref>AV14:AZ14</xm:sqref>
        </x14:dataValidation>
        <x14:dataValidation type="list" allowBlank="1" showInputMessage="1" showErrorMessage="1" xr:uid="{DB5D3127-FD89-445D-B35C-AD08847AD4A9}">
          <x14:formula1>
            <xm:f>'LD FC'!$EC$2:$EC$6</xm:f>
          </x14:formula1>
          <xm:sqref>AV12:AZ12</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F18FC-A715-461B-97C3-918A3C9FBE0B}">
  <sheetPr codeName="Hoja9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+'BT15'!AN1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+'BT15'!D3&amp;" "&amp;'BT15'!H3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+'BT15'!AD2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+'BT15'!AC5</f>
        <v>0</v>
      </c>
      <c r="D5" s="308">
        <f>+'BT15'!AH5</f>
        <v>0</v>
      </c>
      <c r="E5" s="306">
        <f>+'BT15'!AM5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+'BT15'!AI1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+'BT15'!K2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+'BT15'!B24</f>
        <v>0</v>
      </c>
      <c r="D10" s="502">
        <f>+'BT15'!D24</f>
        <v>0</v>
      </c>
      <c r="E10" s="497" t="s">
        <v>3286</v>
      </c>
      <c r="F10" s="342">
        <f>IFERROR(VLOOKUP(Tabla18663[[#This Row],[COD INT TELA LEGO]],'$ LEGO'!A:E,5,0),0)</f>
        <v>6300</v>
      </c>
      <c r="G10" s="497"/>
      <c r="H10" s="498"/>
      <c r="I10" s="499">
        <f>IFERROR(VLOOKUP((C10),'$ LEGO'!A:D,4,0),0)</f>
        <v>0</v>
      </c>
      <c r="J10" s="500">
        <f>IF(OR(O10="DANNA ",O10="CAMILA "),'BT15'!Q24*1.07,IF(E10="Verona Cla",'BT15'!Q24*1.06,IF(E10="Verona Osc",'BT15'!Q24*1.08,IF(O10="KIOTO ",'BT15'!Q24*1.1,IF(OR(O10="ANDRES ",O10="GAVIOTA ",O10="COMANECCI ",O10="IGOR "),'BT15'!Q24*1.03,IF(LEFT(C10,3)="650",'BT15'!Q24*1.04,IF(LEFT(C10,3)="651",'BT15'!Q24*1.04,IF('BT15'!K24="NUEVO",'BT15'!Q24*1.04,'BT15'!Q24))))))))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+'BT15'!B25</f>
        <v>0</v>
      </c>
      <c r="D11" s="337">
        <f>+'BT15'!D25</f>
        <v>0</v>
      </c>
      <c r="E11" s="320"/>
      <c r="F11" s="321">
        <f>IFERROR(VLOOKUP(Tabla18663[[#This Row],[COD INT TELA LEGO]],'$ LEGO'!A:E,5,0),0)</f>
        <v>0</v>
      </c>
      <c r="G11" s="334"/>
      <c r="H11" s="322"/>
      <c r="I11" s="323">
        <f>IFERROR(VLOOKUP((C11),'$ LEGO'!A:D,4,0),0)</f>
        <v>0</v>
      </c>
      <c r="J11" s="324">
        <f>IF(OR(O11="DANNA ",O11="CAMILA "),'BT15'!Q25*1.07,IF(E11="Verona Cla",'BT15'!Q25*1.06,IF(E11="Verona Osc",'BT15'!Q25*1.08,IF(O11="KIOTO ",'BT15'!Q25*1.1,IF(OR(O11="ANDRES ",O11="GAVIOTA ",O11="COMANECCI ",O11="IGOR "),'BT15'!Q25*1.03,IF(LEFT(C11,3)="650",'BT15'!Q25*1.04,IF(LEFT(C11,3)="651",'BT15'!Q25*1.04,IF('BT15'!K25="NUEVO",'BT15'!Q25*1.04,'BT15'!Q25))))))))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+'BT15'!B26</f>
        <v>0</v>
      </c>
      <c r="D12" s="337">
        <f>+'BT15'!D26</f>
        <v>0</v>
      </c>
      <c r="E12" s="320"/>
      <c r="F12" s="321">
        <f>IFERROR(VLOOKUP(Tabla18663[[#This Row],[COD INT TELA LEGO]],'$ LEGO'!A:E,5,0),0)</f>
        <v>0</v>
      </c>
      <c r="G12" s="334"/>
      <c r="H12" s="322"/>
      <c r="I12" s="323">
        <f>IFERROR(VLOOKUP((C12),'$ LEGO'!A:D,4,0),0)</f>
        <v>0</v>
      </c>
      <c r="J12" s="324">
        <f>IF(OR(O12="DANNA ",O12="CAMILA "),'BT15'!Q26*1.07,IF(E12="Verona Cla",'BT15'!Q26*1.06,IF(E12="Verona Osc",'BT15'!Q26*1.08,IF(O12="KIOTO ",'BT15'!Q26*1.1,IF(OR(O12="ANDRES ",O12="GAVIOTA ",O12="COMANECCI ",O12="IGOR "),'BT15'!Q26*1.03,IF(LEFT(C12,3)="650",'BT15'!Q26*1.04,IF(LEFT(C12,3)="651",'BT15'!Q26*1.04,IF('BT15'!K26="NUEVO",'BT15'!Q26*1.04,'BT15'!Q26))))))))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+'BT15'!B27</f>
        <v>0</v>
      </c>
      <c r="D13" s="337">
        <f>+'BT15'!D27</f>
        <v>0</v>
      </c>
      <c r="E13" s="320"/>
      <c r="F13" s="321">
        <f>IFERROR(VLOOKUP(Tabla18663[[#This Row],[COD INT TELA LEGO]],'$ LEGO'!A:E,5,0),0)</f>
        <v>0</v>
      </c>
      <c r="G13" s="334"/>
      <c r="H13" s="322"/>
      <c r="I13" s="323">
        <f>IFERROR(VLOOKUP((C13),'$ LEGO'!A:D,4,0),0)</f>
        <v>0</v>
      </c>
      <c r="J13" s="324">
        <f>IF(OR(O13="DANNA ",O13="CAMILA "),'BT15'!Q27*1.07,IF(E13="Verona Cla",'BT15'!Q27*1.06,IF(E13="Verona Osc",'BT15'!Q27*1.08,IF(O13="KIOTO ",'BT15'!Q27*1.1,IF(OR(O13="ANDRES ",O13="GAVIOTA ",O13="COMANECCI ",O13="IGOR "),'BT15'!Q27*1.03,IF(LEFT(C13,3)="650",'BT15'!Q27*1.04,IF(LEFT(C13,3)="651",'BT15'!Q27*1.04,IF('BT15'!K27="NUEVO",'BT15'!Q27*1.04,'BT15'!Q27))))))))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+'BT15'!B28</f>
        <v>0</v>
      </c>
      <c r="D14" s="337">
        <f>+'BT15'!D28</f>
        <v>0</v>
      </c>
      <c r="E14" s="320"/>
      <c r="F14" s="321">
        <f>IFERROR(VLOOKUP(Tabla18663[[#This Row],[COD INT TELA LEGO]],'$ LEGO'!A:E,5,0),0)</f>
        <v>0</v>
      </c>
      <c r="G14" s="334"/>
      <c r="H14" s="322"/>
      <c r="I14" s="323">
        <f>IFERROR(VLOOKUP((C14),'$ LEGO'!A:D,4,0),0)</f>
        <v>0</v>
      </c>
      <c r="J14" s="324">
        <f>IF(OR(O14="DANNA ",O14="CAMILA "),'BT15'!Q28*1.07,IF(E14="Verona Cla",'BT15'!Q28*1.06,IF(E14="Verona Osc",'BT15'!Q28*1.08,IF(O14="KIOTO ",'BT15'!Q28*1.1,IF(OR(O14="ANDRES ",O14="GAVIOTA ",O14="COMANECCI ",O14="IGOR "),'BT15'!Q28*1.03,IF(LEFT(C14,3)="650",'BT15'!Q28*1.04,IF(LEFT(C14,3)="651",'BT15'!Q28*1.04,IF('BT15'!K28="NUEVO",'BT15'!Q28*1.04,'BT15'!Q28))))))))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+'BT15'!B29</f>
        <v>0</v>
      </c>
      <c r="D15" s="337">
        <f>+'BT15'!D29</f>
        <v>0</v>
      </c>
      <c r="E15" s="320"/>
      <c r="F15" s="321">
        <f>IFERROR(VLOOKUP(Tabla18663[[#This Row],[COD INT TELA LEGO]],'$ LEGO'!A:E,5,0),0)</f>
        <v>0</v>
      </c>
      <c r="G15" s="334"/>
      <c r="H15" s="322"/>
      <c r="I15" s="323">
        <f>IFERROR(VLOOKUP((C15),'$ LEGO'!A:D,4,0),0)</f>
        <v>0</v>
      </c>
      <c r="J15" s="324">
        <f>IF(OR(O15="DANNA ",O15="CAMILA "),'BT15'!Q29*1.07,IF(E15="Verona Cla",'BT15'!Q29*1.06,IF(E15="Verona Osc",'BT15'!Q29*1.08,IF(O15="KIOTO ",'BT15'!Q29*1.1,IF(OR(O15="ANDRES ",O15="GAVIOTA ",O15="COMANECCI ",O15="IGOR "),'BT15'!Q29*1.03,IF(LEFT(C15,3)="650",'BT15'!Q29*1.04,IF(LEFT(C15,3)="651",'BT15'!Q29*1.04,IF('BT15'!K29="NUEVO",'BT15'!Q29*1.04,'BT15'!Q29))))))))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+'BT15'!B30</f>
        <v>0</v>
      </c>
      <c r="D16" s="337">
        <f>+'BT15'!D30</f>
        <v>0</v>
      </c>
      <c r="E16" s="320"/>
      <c r="F16" s="321">
        <f>IFERROR(VLOOKUP(Tabla18663[[#This Row],[COD INT TELA LEGO]],'$ LEGO'!A:E,5,0),0)</f>
        <v>0</v>
      </c>
      <c r="G16" s="334"/>
      <c r="H16" s="322"/>
      <c r="I16" s="323">
        <f>IFERROR(VLOOKUP((C16),'$ LEGO'!A:D,4,0),0)</f>
        <v>0</v>
      </c>
      <c r="J16" s="324">
        <f>IF(OR(O16="DANNA ",O16="CAMILA "),'BT15'!Q30*1.07,IF(E16="Verona Cla",'BT15'!Q30*1.06,IF(E16="Verona Osc",'BT15'!Q30*1.08,IF(O16="KIOTO ",'BT15'!Q30*1.1,IF(OR(O16="ANDRES ",O16="GAVIOTA ",O16="COMANECCI ",O16="IGOR "),'BT15'!Q30*1.03,IF(LEFT(C16,3)="650",'BT15'!Q30*1.04,IF(LEFT(C16,3)="651",'BT15'!Q30*1.04,IF('BT15'!K30="NUEVO",'BT15'!Q30*1.04,'BT15'!Q30))))))))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+'BT15'!B31</f>
        <v>0</v>
      </c>
      <c r="D17" s="337">
        <f>+'BT15'!D31</f>
        <v>0</v>
      </c>
      <c r="E17" s="320"/>
      <c r="F17" s="321">
        <f>IFERROR(VLOOKUP(Tabla18663[[#This Row],[COD INT TELA LEGO]],'$ LEGO'!A:E,5,0),0)</f>
        <v>0</v>
      </c>
      <c r="G17" s="334"/>
      <c r="H17" s="322"/>
      <c r="I17" s="323">
        <f>IFERROR(VLOOKUP((C17),'$ LEGO'!A:D,4,0),0)</f>
        <v>0</v>
      </c>
      <c r="J17" s="324">
        <f>IF(OR(O17="DANNA ",O17="CAMILA "),'BT15'!Q31*1.07,IF(E17="Verona Cla",'BT15'!Q31*1.06,IF(E17="Verona Osc",'BT15'!Q31*1.08,IF(O17="KIOTO ",'BT15'!Q31*1.1,IF(OR(O17="ANDRES ",O17="GAVIOTA ",O17="COMANECCI ",O17="IGOR "),'BT15'!Q31*1.03,IF(LEFT(C17,3)="650",'BT15'!Q31*1.04,IF(LEFT(C17,3)="651",'BT15'!Q31*1.04,IF('BT15'!K31="NUEVO",'BT15'!Q31*1.04,'BT15'!Q31))))))))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+'BT15'!B32</f>
        <v>0</v>
      </c>
      <c r="D18" s="337">
        <f>+'BT15'!D32</f>
        <v>0</v>
      </c>
      <c r="E18" s="320"/>
      <c r="F18" s="321">
        <f>IFERROR(VLOOKUP(Tabla18663[[#This Row],[COD INT TELA LEGO]],'$ LEGO'!A:E,5,0),0)</f>
        <v>0</v>
      </c>
      <c r="G18" s="334"/>
      <c r="H18" s="322"/>
      <c r="I18" s="323">
        <f>IFERROR(VLOOKUP((C18),'$ LEGO'!A:D,4,0),0)</f>
        <v>0</v>
      </c>
      <c r="J18" s="324">
        <f>IF(OR(O18="DANNA ",O18="CAMILA "),'BT15'!Q32*1.07,IF(E18="Verona Cla",'BT15'!Q32*1.06,IF(E18="Verona Osc",'BT15'!Q32*1.08,IF(O18="KIOTO ",'BT15'!Q32*1.1,IF(OR(O18="ANDRES ",O18="GAVIOTA ",O18="COMANECCI ",O18="IGOR "),'BT15'!Q32*1.03,IF(LEFT(C18,3)="650",'BT15'!Q32*1.04,IF(LEFT(C18,3)="651",'BT15'!Q32*1.04,IF('BT15'!K32="NUEVO",'BT15'!Q32*1.04,'BT15'!Q32))))))))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+'BT15'!B33</f>
        <v>0</v>
      </c>
      <c r="D19" s="337">
        <f>+'BT15'!D33</f>
        <v>0</v>
      </c>
      <c r="E19" s="320"/>
      <c r="F19" s="321">
        <f>IFERROR(VLOOKUP(Tabla18663[[#This Row],[COD INT TELA LEGO]],'$ LEGO'!A:E,5,0),0)</f>
        <v>0</v>
      </c>
      <c r="G19" s="334"/>
      <c r="H19" s="322"/>
      <c r="I19" s="323">
        <f>IFERROR(VLOOKUP((C19),'$ LEGO'!A:D,4,0),0)</f>
        <v>0</v>
      </c>
      <c r="J19" s="324">
        <f>IF(OR(O19="DANNA ",O19="CAMILA "),'BT15'!Q33*1.07,IF(E19="Verona Cla",'BT15'!Q33*1.06,IF(E19="Verona Osc",'BT15'!Q33*1.08,IF(O19="KIOTO ",'BT15'!Q33*1.1,IF(OR(O19="ANDRES ",O19="GAVIOTA ",O19="COMANECCI ",O19="IGOR "),'BT15'!Q33*1.03,IF(LEFT(C19,3)="650",'BT15'!Q33*1.04,IF(LEFT(C19,3)="651",'BT15'!Q33*1.04,IF('BT15'!K33="NUEVO",'BT15'!Q33*1.04,'BT15'!Q33))))))))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+'BT15'!V24</f>
        <v>0</v>
      </c>
      <c r="D20" s="337">
        <f>+'BT15'!X24</f>
        <v>0</v>
      </c>
      <c r="E20" s="320"/>
      <c r="F20" s="321">
        <f>IFERROR(VLOOKUP(Tabla18663[[#This Row],[COD INT TELA LEGO]],'$ LEGO'!A:E,5,0),0)</f>
        <v>0</v>
      </c>
      <c r="G20" s="334"/>
      <c r="H20" s="322"/>
      <c r="I20" s="323">
        <f>IFERROR(VLOOKUP((C20),'$ LEGO'!A:D,4,0),0)</f>
        <v>0</v>
      </c>
      <c r="J20" s="324">
        <f>IF(OR(O20="DANNA ",O20="CAMILA "),'BT15'!Q34*1.07,IF(E20="Verona Cla",'BT15'!Q34*1.06,IF(E20="Verona Osc",'BT15'!Q34*1.08,IF(O20="KIOTO ",'BT15'!Q34*1.1,IF(OR(O20="ANDRES ",O20="GAVIOTA ",O20="COMANECCI ",O20="IGOR "),'BT15'!Q34*1.03,IF(LEFT(C20,3)="650",'BT15'!Q34*1.04,IF(LEFT(C20,3)="651",'BT15'!Q34*1.04,IF('BT15'!K34="NUEVO",'BT15'!Q34*1.04,'BT15'!Q34))))))))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+'BT15'!V25</f>
        <v>0</v>
      </c>
      <c r="D21" s="337">
        <f>+'BT15'!X25</f>
        <v>0</v>
      </c>
      <c r="E21" s="320"/>
      <c r="F21" s="321">
        <f>IFERROR(VLOOKUP(Tabla18663[[#This Row],[COD INT TELA LEGO]],'$ LEGO'!A:E,5,0),0)</f>
        <v>0</v>
      </c>
      <c r="G21" s="334"/>
      <c r="H21" s="322"/>
      <c r="I21" s="323">
        <f>IFERROR(VLOOKUP((C21),'$ LEGO'!A:D,4,0),0)</f>
        <v>0</v>
      </c>
      <c r="J21" s="324">
        <f>IF(OR(O21="DANNA ",O21="CAMILA "),'BT15'!Q35*1.07,IF(E21="Verona Cla",'BT15'!Q35*1.06,IF(E21="Verona Osc",'BT15'!Q35*1.08,IF(O21="KIOTO ",'BT15'!Q35*1.1,IF(OR(O21="ANDRES ",O21="GAVIOTA ",O21="COMANECCI ",O21="IGOR "),'BT15'!Q35*1.03,IF(LEFT(C21,3)="650",'BT15'!Q35*1.04,IF(LEFT(C21,3)="651",'BT15'!Q35*1.04,IF('BT15'!K35="NUEVO",'BT15'!Q35*1.04,'BT15'!Q35))))))))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+'BT15'!V26</f>
        <v>0</v>
      </c>
      <c r="D22" s="337">
        <f>+'BT15'!X26</f>
        <v>0</v>
      </c>
      <c r="E22" s="320"/>
      <c r="F22" s="321">
        <f>IFERROR(VLOOKUP(Tabla18663[[#This Row],[COD INT TELA LEGO]],'$ LEGO'!A:E,5,0),0)</f>
        <v>0</v>
      </c>
      <c r="G22" s="334"/>
      <c r="H22" s="322"/>
      <c r="I22" s="323">
        <f>IFERROR(VLOOKUP((C22),'$ LEGO'!A:D,4,0),0)</f>
        <v>0</v>
      </c>
      <c r="J22" s="324">
        <f>IF(OR(O22="DANNA ",O22="CAMILA "),'BT15'!Q36*1.07,IF(E22="Verona Cla",'BT15'!Q36*1.06,IF(E22="Verona Osc",'BT15'!Q36*1.08,IF(O22="KIOTO ",'BT15'!Q36*1.1,IF(OR(O22="ANDRES ",O22="GAVIOTA ",O22="COMANECCI ",O22="IGOR "),'BT15'!Q36*1.03,IF(LEFT(C22,3)="650",'BT15'!Q36*1.04,IF(LEFT(C22,3)="651",'BT15'!Q36*1.04,IF('BT15'!K36="NUEVO",'BT15'!Q36*1.04,'BT15'!Q36))))))))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+'BT15'!V27</f>
        <v>0</v>
      </c>
      <c r="D23" s="337">
        <f>+'BT15'!X27</f>
        <v>0</v>
      </c>
      <c r="E23" s="320"/>
      <c r="F23" s="321">
        <f>IFERROR(VLOOKUP(Tabla18663[[#This Row],[COD INT TELA LEGO]],'$ LEGO'!A:E,5,0),0)</f>
        <v>0</v>
      </c>
      <c r="G23" s="334"/>
      <c r="H23" s="322"/>
      <c r="I23" s="323">
        <f>IFERROR(VLOOKUP((C23),'$ LEGO'!A:D,4,0),0)</f>
        <v>0</v>
      </c>
      <c r="J23" s="324">
        <f>IF(OR(O23="DANNA ",O23="CAMILA "),'BT15'!Q37*1.07,IF(E23="Verona Cla",'BT15'!Q37*1.06,IF(E23="Verona Osc",'BT15'!Q37*1.08,IF(O23="KIOTO ",'BT15'!Q37*1.1,IF(OR(O23="ANDRES ",O23="GAVIOTA ",O23="COMANECCI ",O23="IGOR "),'BT15'!Q37*1.03,IF(LEFT(C23,3)="650",'BT15'!Q37*1.04,IF(LEFT(C23,3)="651",'BT15'!Q37*1.04,IF('BT15'!K37="NUEVO",'BT15'!Q37*1.04,'BT15'!Q37))))))))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+'BT15'!V28</f>
        <v>0</v>
      </c>
      <c r="D24" s="337">
        <f>+'BT15'!X28</f>
        <v>0</v>
      </c>
      <c r="E24" s="320"/>
      <c r="F24" s="321">
        <f>IFERROR(VLOOKUP(Tabla18663[[#This Row],[COD INT TELA LEGO]],'$ LEGO'!A:E,5,0),0)</f>
        <v>0</v>
      </c>
      <c r="G24" s="334"/>
      <c r="H24" s="322"/>
      <c r="I24" s="323">
        <f>IFERROR(VLOOKUP((C24),'$ LEGO'!A:D,4,0),0)</f>
        <v>0</v>
      </c>
      <c r="J24" s="324">
        <f>IF(OR(O24="DANNA ",O24="CAMILA "),'BT15'!Q38*1.07,IF(E24="Verona Cla",'BT15'!Q38*1.06,IF(E24="Verona Osc",'BT15'!Q38*1.08,IF(O24="KIOTO ",'BT15'!Q38*1.1,IF(OR(O24="ANDRES ",O24="GAVIOTA ",O24="COMANECCI ",O24="IGOR "),'BT15'!Q38*1.03,IF(LEFT(C24,3)="650",'BT15'!Q38*1.04,IF(LEFT(C24,3)="651",'BT15'!Q38*1.04,IF('BT15'!K38="NUEVO",'BT15'!Q38*1.04,'BT15'!Q38))))))))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+'BT15'!V29</f>
        <v>0</v>
      </c>
      <c r="D25" s="337">
        <f>+'BT15'!X29</f>
        <v>0</v>
      </c>
      <c r="E25" s="320"/>
      <c r="F25" s="321">
        <f>IFERROR(VLOOKUP(Tabla18663[[#This Row],[COD INT TELA LEGO]],'$ LEGO'!A:E,5,0),0)</f>
        <v>0</v>
      </c>
      <c r="G25" s="334"/>
      <c r="H25" s="322"/>
      <c r="I25" s="323">
        <f>IFERROR(VLOOKUP((C25),'$ LEGO'!A:D,4,0),0)</f>
        <v>0</v>
      </c>
      <c r="J25" s="324">
        <f>IF(OR(O25="DANNA ",O25="CAMILA "),'BT15'!Q39*1.07,IF(E25="Verona Cla",'BT15'!Q39*1.06,IF(E25="Verona Osc",'BT15'!Q39*1.08,IF(O25="KIOTO ",'BT15'!Q39*1.1,IF(OR(O25="ANDRES ",O25="GAVIOTA ",O25="COMANECCI ",O25="IGOR "),'BT15'!Q39*1.03,IF(LEFT(C25,3)="650",'BT15'!Q39*1.04,IF(LEFT(C25,3)="651",'BT15'!Q39*1.04,IF('BT15'!K39="NUEVO",'BT15'!Q39*1.04,'BT15'!Q39))))))))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+'BT15'!V30</f>
        <v>0</v>
      </c>
      <c r="D26" s="337">
        <f>+'BT15'!X30</f>
        <v>0</v>
      </c>
      <c r="E26" s="320"/>
      <c r="F26" s="321">
        <f>IFERROR(VLOOKUP(Tabla18663[[#This Row],[COD INT TELA LEGO]],'$ LEGO'!A:E,5,0),0)</f>
        <v>0</v>
      </c>
      <c r="G26" s="334"/>
      <c r="H26" s="322"/>
      <c r="I26" s="323">
        <f>IFERROR(VLOOKUP((C26),'$ LEGO'!A:D,4,0),0)</f>
        <v>0</v>
      </c>
      <c r="J26" s="324">
        <f>IF(OR(O26="DANNA ",O26="CAMILA "),'BT15'!Q40*1.07,IF(E26="Verona Cla",'BT15'!Q40*1.06,IF(E26="Verona Osc",'BT15'!Q40*1.08,IF(O26="KIOTO ",'BT15'!Q40*1.1,IF(OR(O26="ANDRES ",O26="GAVIOTA ",O26="COMANECCI ",O26="IGOR "),'BT15'!Q40*1.03,IF(LEFT(C26,3)="650",'BT15'!Q40*1.04,IF(LEFT(C26,3)="651",'BT15'!Q40*1.04,IF('BT15'!K40="NUEVO",'BT15'!Q40*1.04,'BT15'!Q40))))))))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+'BT15'!V31</f>
        <v>0</v>
      </c>
      <c r="D27" s="337">
        <f>+'BT15'!X31</f>
        <v>0</v>
      </c>
      <c r="E27" s="320"/>
      <c r="F27" s="321">
        <f>IFERROR(VLOOKUP(Tabla18663[[#This Row],[COD INT TELA LEGO]],'$ LEGO'!A:E,5,0),0)</f>
        <v>0</v>
      </c>
      <c r="G27" s="334"/>
      <c r="H27" s="322"/>
      <c r="I27" s="323">
        <f>IFERROR(VLOOKUP((C27),'$ LEGO'!A:D,4,0),0)</f>
        <v>0</v>
      </c>
      <c r="J27" s="324">
        <f>IF(OR(O27="DANNA ",O27="CAMILA "),'BT15'!Q41*1.07,IF(E27="Verona Cla",'BT15'!Q41*1.06,IF(E27="Verona Osc",'BT15'!Q41*1.08,IF(O27="KIOTO ",'BT15'!Q41*1.1,IF(OR(O27="ANDRES ",O27="GAVIOTA ",O27="COMANECCI ",O27="IGOR "),'BT15'!Q41*1.03,IF(LEFT(C27,3)="650",'BT15'!Q41*1.04,IF(LEFT(C27,3)="651",'BT15'!Q41*1.04,IF('BT15'!K41="NUEVO",'BT15'!Q41*1.04,'BT15'!Q41))))))))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+'BT15'!V32</f>
        <v>0</v>
      </c>
      <c r="D28" s="337">
        <f>+'BT15'!X32</f>
        <v>0</v>
      </c>
      <c r="E28" s="320"/>
      <c r="F28" s="321">
        <f>IFERROR(VLOOKUP(Tabla18663[[#This Row],[COD INT TELA LEGO]],'$ LEGO'!A:E,5,0),0)</f>
        <v>0</v>
      </c>
      <c r="G28" s="334"/>
      <c r="H28" s="322"/>
      <c r="I28" s="323">
        <f>IFERROR(VLOOKUP((C28),'$ LEGO'!A:D,4,0),0)</f>
        <v>0</v>
      </c>
      <c r="J28" s="324">
        <f>IF(OR(O28="DANNA ",O28="CAMILA "),'BT15'!Q42*1.07,IF(E28="Verona Cla",'BT15'!Q42*1.06,IF(E28="Verona Osc",'BT15'!Q42*1.08,IF(O28="KIOTO ",'BT15'!Q42*1.1,IF(OR(O28="ANDRES ",O28="GAVIOTA ",O28="COMANECCI ",O28="IGOR "),'BT15'!Q42*1.03,IF(LEFT(C28,3)="650",'BT15'!Q42*1.04,IF(LEFT(C28,3)="651",'BT15'!Q42*1.04,IF('BT15'!K42="NUEVO",'BT15'!Q42*1.04,'BT15'!Q42))))))))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+'BT15'!V33</f>
        <v>0</v>
      </c>
      <c r="D29" s="483">
        <f>+'BT15'!X33</f>
        <v>0</v>
      </c>
      <c r="E29" s="484"/>
      <c r="F29" s="485">
        <f>IFERROR(VLOOKUP(Tabla18663[[#This Row],[COD INT TELA LEGO]],'$ LEGO'!A:E,5,0),0)</f>
        <v>0</v>
      </c>
      <c r="G29" s="486"/>
      <c r="H29" s="487"/>
      <c r="I29" s="488">
        <f>IFERROR(VLOOKUP((C29),'$ LEGO'!A:D,4,0),0)</f>
        <v>0</v>
      </c>
      <c r="J29" s="489">
        <f>IF(OR(O29="DANNA ",O29="CAMILA "),'BT15'!Q43*1.07,IF(E29="Verona Cla",'BT15'!Q43*1.06,IF(E29="Verona Osc",'BT15'!Q43*1.08,IF(O29="KIOTO ",'BT15'!Q43*1.1,IF(OR(O29="ANDRES ",O29="GAVIOTA ",O29="COMANECCI ",O29="IGOR "),'BT15'!Q43*1.03,IF(LEFT(C29,3)="650",'BT15'!Q43*1.04,IF(LEFT(C29,3)="651",'BT15'!Q43*1.04,IF('BT15'!K43="NUEVO",'BT15'!Q43*1.04,'BT15'!Q43))))))))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VLOOKUP(Tabla38562[[#This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VLOOKUP(Tabla38562[[#This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VLOOKUP(Tabla38562[[#This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VLOOKUP(Tabla38562[[#This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VLOOKUP(Tabla38562[[#This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VLOOKUP(Tabla38562[[#This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VLOOKUP(Tabla38562[[#This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VLOOKUP(Tabla38562[[#This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VLOOKUP(Tabla38562[[#This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VLOOKUP(Tabla38562[[#This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VLOOKUP(Tabla38562[[#This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VLOOKUP(Tabla38562[[#This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VLOOKUP(Tabla38562[[#This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VLOOKUP(Tabla38562[[#This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VLOOKUP(Tabla38562[[#This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VLOOKUP(Tabla38562[[#This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VLOOKUP(Tabla38562[[#This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VLOOKUP(Tabla38562[[#This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VLOOKUP(Tabla38562[[#This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VLOOKUP(Tabla38562[[#This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VLOOKUP(Tabla38562[[#This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VLOOKUP(Tabla38562[[#This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VLOOKUP(Tabla38562[[#This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VLOOKUP(Tabla38562[[#This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VLOOKUP(Tabla38562[[#This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VLOOKUP(Tabla38562[[#This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VLOOKUP(Tabla38562[[#This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VLOOKUP(Tabla38562[[#This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VLOOKUP(Tabla38562[[#This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VLOOKUP(Tabla38562[[#This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VLOOKUP(Tabla38562[[#This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VLOOKUP(Tabla38562[[#This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VLOOKUP(Tabla38562[[#This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VLOOKUP(Tabla38562[[#This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+'FT15'!X79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+'FT15'!X80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+'FT15'!X81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+'FT15'!X83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+'FT15'!X83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+'FT15'!X84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+'BT15'!AD1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19" priority="4"/>
  </conditionalFormatting>
  <conditionalFormatting sqref="C94">
    <cfRule type="duplicateValues" dxfId="418" priority="3"/>
  </conditionalFormatting>
  <conditionalFormatting sqref="D46:D79">
    <cfRule type="expression" dxfId="417" priority="2">
      <formula>ISNUMBER(SEARCH("R",$D$2,1))</formula>
    </cfRule>
  </conditionalFormatting>
  <conditionalFormatting sqref="D83:D122">
    <cfRule type="expression" dxfId="41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F1DB6A6B-3CDE-4421-9E16-35D56DBA5585}">
          <x14:formula1>
            <xm:f>'LD FC'!$CG$2:$CG$27</xm:f>
          </x14:formula1>
          <xm:sqref>E138:F138</xm:sqref>
        </x14:dataValidation>
        <x14:dataValidation type="list" allowBlank="1" showInputMessage="1" showErrorMessage="1" xr:uid="{0DB993B1-5270-484F-8D56-7DBBEA434648}">
          <x14:formula1>
            <xm:f>'LD FC'!$AS$2:$AS$11</xm:f>
          </x14:formula1>
          <xm:sqref>H10:H29</xm:sqref>
        </x14:dataValidation>
        <x14:dataValidation type="list" allowBlank="1" showInputMessage="1" showErrorMessage="1" xr:uid="{08F9D00B-FE31-4B38-8B81-8110722D9288}">
          <x14:formula1>
            <xm:f>'$ LEGO'!$A$101:$A$189</xm:f>
          </x14:formula1>
          <xm:sqref>E10</xm:sqref>
        </x14:dataValidation>
        <x14:dataValidation type="list" allowBlank="1" showInputMessage="1" showErrorMessage="1" xr:uid="{F1F79484-798D-4F69-890C-3EA233DB02CE}">
          <x14:formula1>
            <xm:f>'LD FC'!$AA$2:$AA$8</xm:f>
          </x14:formula1>
          <xm:sqref>D8</xm:sqref>
        </x14:dataValidation>
        <x14:dataValidation type="list" allowBlank="1" showInputMessage="1" showErrorMessage="1" xr:uid="{1F59A678-6E4C-4AE3-BB52-53C49500E11B}">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F68798B-2B86-4B98-9624-7CC9250147C9}">
          <x14:formula1>
            <xm:f>'LD FC'!$AC$2:$AC$5</xm:f>
          </x14:formula1>
          <xm:sqref>E127 F127 E128 F128</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2866B-EA57-4EBD-9BD9-C387575FAC50}">
  <sheetPr codeName="Hoja3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+'BT15'!AI1</f>
        <v>0</v>
      </c>
      <c r="AH2" s="1201"/>
      <c r="AI2" s="1006" t="s">
        <v>2466</v>
      </c>
      <c r="AJ2" s="1007"/>
      <c r="AK2" s="1191">
        <f>+'BT15'!AN1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+'BT15'!D4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'BT15'!W1</f>
        <v>0</v>
      </c>
      <c r="G4" s="1041"/>
      <c r="H4" s="1041"/>
      <c r="I4" s="1022" t="s">
        <v>1220</v>
      </c>
      <c r="J4" s="1022"/>
      <c r="K4" s="1022"/>
      <c r="L4" s="1023"/>
      <c r="M4" s="1041">
        <f>+'BT15'!X2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+'BT15'!S1</f>
        <v>0</v>
      </c>
      <c r="G5" s="1041"/>
      <c r="H5" s="1041"/>
      <c r="I5" s="1022" t="s">
        <v>2471</v>
      </c>
      <c r="J5" s="1022"/>
      <c r="K5" s="1022"/>
      <c r="L5" s="1023"/>
      <c r="M5" s="976"/>
      <c r="N5" s="968"/>
      <c r="O5" s="1010" t="s">
        <v>1254</v>
      </c>
      <c r="P5" s="1011"/>
      <c r="Q5" s="1011"/>
      <c r="R5" s="119">
        <f>+'BT15'!Y3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+'BT15'!AC5</f>
        <v>0</v>
      </c>
      <c r="G7" s="1202"/>
      <c r="H7" s="1202"/>
      <c r="I7" s="1008" t="s">
        <v>2474</v>
      </c>
      <c r="J7" s="1009"/>
      <c r="K7" s="1009"/>
      <c r="L7" s="1009"/>
      <c r="M7" s="976">
        <f>+'BT15'!AD2</f>
        <v>0</v>
      </c>
      <c r="N7" s="968"/>
      <c r="O7" s="1010" t="s">
        <v>2422</v>
      </c>
      <c r="P7" s="1011"/>
      <c r="Q7" s="1011"/>
      <c r="R7" s="112">
        <f>+'BT15'!AD3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+'BT15'!AH5</f>
        <v>0</v>
      </c>
      <c r="G8" s="1202"/>
      <c r="H8" s="1202"/>
      <c r="I8" s="1008" t="s">
        <v>2476</v>
      </c>
      <c r="J8" s="1009"/>
      <c r="K8" s="1009"/>
      <c r="L8" s="1009"/>
      <c r="M8" s="976">
        <f>+'BT15'!AI2</f>
        <v>0</v>
      </c>
      <c r="N8" s="968"/>
      <c r="O8" s="1010" t="s">
        <v>2422</v>
      </c>
      <c r="P8" s="1011"/>
      <c r="Q8" s="1011"/>
      <c r="R8" s="112">
        <f>+'BT15'!AI3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+'BT15'!AM5</f>
        <v>0</v>
      </c>
      <c r="G9" s="1204"/>
      <c r="H9" s="1204"/>
      <c r="I9" s="1008" t="s">
        <v>2478</v>
      </c>
      <c r="J9" s="1009"/>
      <c r="K9" s="1009"/>
      <c r="L9" s="1009"/>
      <c r="M9" s="976">
        <f>+'BT15'!AN2</f>
        <v>0</v>
      </c>
      <c r="N9" s="968"/>
      <c r="O9" s="1010" t="s">
        <v>2422</v>
      </c>
      <c r="P9" s="1011"/>
      <c r="Q9" s="1011"/>
      <c r="R9" s="112">
        <f>+'BT15'!AN3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+'BT15'!B24</f>
        <v>0</v>
      </c>
      <c r="E13" s="1160"/>
      <c r="F13" s="1161"/>
      <c r="G13" s="1170">
        <f>+'BT15'!D24</f>
        <v>0</v>
      </c>
      <c r="H13" s="1160"/>
      <c r="I13" s="1160"/>
      <c r="J13" s="1160"/>
      <c r="K13" s="1160"/>
      <c r="L13" s="1160"/>
      <c r="M13" s="1160"/>
      <c r="N13" s="1160"/>
      <c r="O13" s="1160"/>
      <c r="P13" s="1160"/>
      <c r="Q13" s="1161"/>
      <c r="R13" s="1177" t="s">
        <v>3690</v>
      </c>
      <c r="S13" s="975"/>
      <c r="T13" s="975"/>
      <c r="U13" s="1176" t="s">
        <v>3691</v>
      </c>
      <c r="V13" s="1163"/>
      <c r="W13" s="1164">
        <f>IFERROR(VLOOKUP(AP13&amp;AQ13,'$ LEGO'!A:E,5,0),0)</f>
        <v>0</v>
      </c>
      <c r="X13" s="1165"/>
      <c r="Y13" s="1166"/>
      <c r="Z13" s="1167"/>
      <c r="AA13" s="1168"/>
      <c r="AB13" s="1169"/>
      <c r="AC13" s="967" t="str">
        <f>IFERROR(VLOOKUP((D13),'$ LEGO'!A:D,4,0),"")</f>
        <v/>
      </c>
      <c r="AD13" s="968"/>
      <c r="AE13" s="1171">
        <f>IFERROR(+'BT15'!Q24*VLOOKUP(AP13,'$ LEGO'!$F$199:$G$1227,2,0),'BT15'!Q24)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+'BT15'!AS24</f>
        <v>0</v>
      </c>
      <c r="AX13" s="176">
        <f>+'BT15'!S24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+'BT15'!B25</f>
        <v>0</v>
      </c>
      <c r="E14" s="1160"/>
      <c r="F14" s="1161"/>
      <c r="G14" s="1170">
        <f>+'BT15'!D25</f>
        <v>0</v>
      </c>
      <c r="H14" s="1160"/>
      <c r="I14" s="1160"/>
      <c r="J14" s="1160"/>
      <c r="K14" s="1160"/>
      <c r="L14" s="1160"/>
      <c r="M14" s="1160"/>
      <c r="N14" s="1160"/>
      <c r="O14" s="1160"/>
      <c r="P14" s="1160"/>
      <c r="Q14" s="1161"/>
      <c r="R14" s="1177" t="s">
        <v>3692</v>
      </c>
      <c r="S14" s="975"/>
      <c r="T14" s="975"/>
      <c r="U14" s="1176" t="s">
        <v>3693</v>
      </c>
      <c r="V14" s="1163"/>
      <c r="W14" s="1164">
        <f>IFERROR(VLOOKUP(AP14&amp;AQ14,'$ LEGO'!A:E,5,0),0)</f>
        <v>0</v>
      </c>
      <c r="X14" s="1165"/>
      <c r="Y14" s="1166"/>
      <c r="Z14" s="1167"/>
      <c r="AA14" s="1168"/>
      <c r="AB14" s="1169"/>
      <c r="AC14" s="967" t="str">
        <f>IFERROR(VLOOKUP((D14),'$ LEGO'!A:D,4,0),"")</f>
        <v/>
      </c>
      <c r="AD14" s="968"/>
      <c r="AE14" s="1171">
        <f>IFERROR(+'BT15'!Q25*VLOOKUP(AP14,'$ LEGO'!$F$199:$G$1227,2,0),'BT15'!Q25)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+'BT15'!AS25</f>
        <v>0</v>
      </c>
      <c r="AX14" s="176">
        <f>+'BT15'!S25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+'BT15'!B26</f>
        <v>0</v>
      </c>
      <c r="E15" s="1160"/>
      <c r="F15" s="1161"/>
      <c r="G15" s="1170">
        <f>+'BT15'!D26</f>
        <v>0</v>
      </c>
      <c r="H15" s="1160"/>
      <c r="I15" s="1160"/>
      <c r="J15" s="1160"/>
      <c r="K15" s="1160"/>
      <c r="L15" s="1160"/>
      <c r="M15" s="1160"/>
      <c r="N15" s="1160"/>
      <c r="O15" s="1160"/>
      <c r="P15" s="1160"/>
      <c r="Q15" s="1161"/>
      <c r="R15" s="1177" t="s">
        <v>3694</v>
      </c>
      <c r="S15" s="975"/>
      <c r="T15" s="975"/>
      <c r="U15" s="1176" t="s">
        <v>3695</v>
      </c>
      <c r="V15" s="1163"/>
      <c r="W15" s="1164">
        <f>IFERROR(VLOOKUP(AP15&amp;AQ15,'$ LEGO'!A:E,5,0),0)</f>
        <v>0</v>
      </c>
      <c r="X15" s="1165"/>
      <c r="Y15" s="1166"/>
      <c r="Z15" s="1167"/>
      <c r="AA15" s="1168"/>
      <c r="AB15" s="1169"/>
      <c r="AC15" s="967" t="str">
        <f>IFERROR(VLOOKUP((D15),'$ LEGO'!A:D,4,0),"")</f>
        <v/>
      </c>
      <c r="AD15" s="968"/>
      <c r="AE15" s="1171">
        <f>IFERROR(+'BT15'!Q26*VLOOKUP(AP15,'$ LEGO'!$F$199:$G$1227,2,0),'BT15'!Q26)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+'BT15'!AS26</f>
        <v>0</v>
      </c>
      <c r="AX15" s="176">
        <f>+'BT15'!S26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+'BT15'!B27</f>
        <v>0</v>
      </c>
      <c r="E16" s="1160"/>
      <c r="F16" s="1161"/>
      <c r="G16" s="1170">
        <f>+'BT15'!D27</f>
        <v>0</v>
      </c>
      <c r="H16" s="1160"/>
      <c r="I16" s="1160"/>
      <c r="J16" s="1160"/>
      <c r="K16" s="1160"/>
      <c r="L16" s="1160"/>
      <c r="M16" s="1160"/>
      <c r="N16" s="1160"/>
      <c r="O16" s="1160"/>
      <c r="P16" s="1160"/>
      <c r="Q16" s="1161"/>
      <c r="R16" s="1177" t="s">
        <v>3696</v>
      </c>
      <c r="S16" s="975"/>
      <c r="T16" s="975"/>
      <c r="U16" s="1176" t="s">
        <v>3697</v>
      </c>
      <c r="V16" s="1163"/>
      <c r="W16" s="1164">
        <f>IFERROR(VLOOKUP(AP16&amp;AQ16,'$ LEGO'!A:E,5,0),0)</f>
        <v>0</v>
      </c>
      <c r="X16" s="1165"/>
      <c r="Y16" s="1166"/>
      <c r="Z16" s="1167"/>
      <c r="AA16" s="1168"/>
      <c r="AB16" s="1169"/>
      <c r="AC16" s="967" t="str">
        <f>IFERROR(VLOOKUP((D16),'$ LEGO'!A:D,4,0),"")</f>
        <v/>
      </c>
      <c r="AD16" s="968"/>
      <c r="AE16" s="1171">
        <f>IFERROR(+'BT15'!Q27*VLOOKUP(AP16,'$ LEGO'!$F$199:$G$1227,2,0),'BT15'!Q27)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+'BT15'!AS27</f>
        <v>0</v>
      </c>
      <c r="AX16" s="176">
        <f>+'BT15'!S27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+'BT15'!B28</f>
        <v>0</v>
      </c>
      <c r="E17" s="1160"/>
      <c r="F17" s="1161"/>
      <c r="G17" s="1170">
        <f>+'BT15'!D28</f>
        <v>0</v>
      </c>
      <c r="H17" s="1160"/>
      <c r="I17" s="1160"/>
      <c r="J17" s="1160"/>
      <c r="K17" s="1160"/>
      <c r="L17" s="1160"/>
      <c r="M17" s="1160"/>
      <c r="N17" s="1160"/>
      <c r="O17" s="1160"/>
      <c r="P17" s="1160"/>
      <c r="Q17" s="1161"/>
      <c r="R17" s="1177" t="s">
        <v>3698</v>
      </c>
      <c r="S17" s="975"/>
      <c r="T17" s="975"/>
      <c r="U17" s="1176" t="s">
        <v>3699</v>
      </c>
      <c r="V17" s="1163"/>
      <c r="W17" s="1164">
        <f>IFERROR(VLOOKUP(AP17&amp;AQ17,'$ LEGO'!A:E,5,0),0)</f>
        <v>0</v>
      </c>
      <c r="X17" s="1165"/>
      <c r="Y17" s="1166"/>
      <c r="Z17" s="1167"/>
      <c r="AA17" s="1168"/>
      <c r="AB17" s="1169"/>
      <c r="AC17" s="967" t="str">
        <f>IFERROR(VLOOKUP((D17),'$ LEGO'!A:D,4,0),"")</f>
        <v/>
      </c>
      <c r="AD17" s="968"/>
      <c r="AE17" s="1171">
        <f>IFERROR(+'BT15'!Q28*VLOOKUP(AP17,'$ LEGO'!$F$199:$G$1227,2,0),'BT15'!Q28)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+'BT15'!AS28</f>
        <v>0</v>
      </c>
      <c r="AX17" s="176">
        <f>+'BT15'!S28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+'BT15'!B29</f>
        <v>0</v>
      </c>
      <c r="E18" s="1160"/>
      <c r="F18" s="1161"/>
      <c r="G18" s="1170">
        <f>+'BT15'!D29</f>
        <v>0</v>
      </c>
      <c r="H18" s="1160"/>
      <c r="I18" s="1160"/>
      <c r="J18" s="1160"/>
      <c r="K18" s="1160"/>
      <c r="L18" s="1160"/>
      <c r="M18" s="1160"/>
      <c r="N18" s="1160"/>
      <c r="O18" s="1160"/>
      <c r="P18" s="1160"/>
      <c r="Q18" s="1161"/>
      <c r="R18" s="1177" t="s">
        <v>3700</v>
      </c>
      <c r="S18" s="975"/>
      <c r="T18" s="975"/>
      <c r="U18" s="1176" t="s">
        <v>3701</v>
      </c>
      <c r="V18" s="1163"/>
      <c r="W18" s="1164">
        <f>IFERROR(VLOOKUP(AP18&amp;AQ18,'$ LEGO'!A:E,5,0),0)</f>
        <v>0</v>
      </c>
      <c r="X18" s="1165"/>
      <c r="Y18" s="1166"/>
      <c r="Z18" s="1167"/>
      <c r="AA18" s="1168"/>
      <c r="AB18" s="1169"/>
      <c r="AC18" s="967" t="str">
        <f>IFERROR(VLOOKUP((D18),'$ LEGO'!A:D,4,0),"")</f>
        <v/>
      </c>
      <c r="AD18" s="968"/>
      <c r="AE18" s="1171">
        <f>IFERROR(+'BT15'!Q29*VLOOKUP(AP18,'$ LEGO'!$F$199:$G$1227,2,0),'BT15'!Q29)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+'BT15'!AS29</f>
        <v>0</v>
      </c>
      <c r="AX18" s="176">
        <f>+'BT15'!S29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+'BT15'!B30</f>
        <v>0</v>
      </c>
      <c r="E19" s="1160"/>
      <c r="F19" s="1161"/>
      <c r="G19" s="1170">
        <f>+'BT15'!D30</f>
        <v>0</v>
      </c>
      <c r="H19" s="1160"/>
      <c r="I19" s="1160"/>
      <c r="J19" s="1160"/>
      <c r="K19" s="1160"/>
      <c r="L19" s="1160"/>
      <c r="M19" s="1160"/>
      <c r="N19" s="1160"/>
      <c r="O19" s="1160"/>
      <c r="P19" s="1160"/>
      <c r="Q19" s="1161"/>
      <c r="R19" s="1177" t="s">
        <v>3702</v>
      </c>
      <c r="S19" s="975"/>
      <c r="T19" s="975"/>
      <c r="U19" s="1176" t="s">
        <v>3703</v>
      </c>
      <c r="V19" s="1163"/>
      <c r="W19" s="1164">
        <f>IFERROR(VLOOKUP(AP19&amp;AQ19,'$ LEGO'!A:E,5,0),0)</f>
        <v>0</v>
      </c>
      <c r="X19" s="1165"/>
      <c r="Y19" s="1166"/>
      <c r="Z19" s="1167"/>
      <c r="AA19" s="1168"/>
      <c r="AB19" s="1169"/>
      <c r="AC19" s="967" t="str">
        <f>IFERROR(VLOOKUP((D19),'$ LEGO'!A:D,4,0),"")</f>
        <v/>
      </c>
      <c r="AD19" s="968"/>
      <c r="AE19" s="1171">
        <f>IFERROR(+'BT15'!Q30*VLOOKUP(AP19,'$ LEGO'!$F$199:$G$1227,2,0),'BT15'!Q30)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+'BT15'!AS30</f>
        <v>0</v>
      </c>
      <c r="AX19" s="176">
        <f>+'BT15'!S30</f>
        <v>0</v>
      </c>
      <c r="AY19" s="1" t="s">
        <v>1217</v>
      </c>
      <c r="AZ19" s="46" t="s">
        <v>2501</v>
      </c>
      <c r="BA19" s="46">
        <f t="shared" si="2"/>
        <v>0</v>
      </c>
      <c r="BB19" s="47"/>
      <c r="BC19" s="120">
        <f t="shared" si="3"/>
        <v>0</v>
      </c>
    </row>
    <row r="20" spans="2:78" ht="15.75" thickBot="1">
      <c r="B20" s="66">
        <f t="shared" si="4"/>
        <v>0</v>
      </c>
      <c r="C20" s="214">
        <v>8</v>
      </c>
      <c r="D20" s="1159">
        <f>+'BT15'!B31</f>
        <v>0</v>
      </c>
      <c r="E20" s="1160"/>
      <c r="F20" s="1161"/>
      <c r="G20" s="1170">
        <f>+'BT15'!D31</f>
        <v>0</v>
      </c>
      <c r="H20" s="1160"/>
      <c r="I20" s="1160"/>
      <c r="J20" s="1160"/>
      <c r="K20" s="1160"/>
      <c r="L20" s="1160"/>
      <c r="M20" s="1160"/>
      <c r="N20" s="1160"/>
      <c r="O20" s="1160"/>
      <c r="P20" s="1160"/>
      <c r="Q20" s="1161"/>
      <c r="R20" s="1177" t="s">
        <v>3704</v>
      </c>
      <c r="S20" s="975"/>
      <c r="T20" s="975"/>
      <c r="U20" s="1176" t="s">
        <v>3705</v>
      </c>
      <c r="V20" s="1163"/>
      <c r="W20" s="1164">
        <f>IFERROR(VLOOKUP(AP20&amp;AQ20,'$ LEGO'!A:E,5,0),0)</f>
        <v>0</v>
      </c>
      <c r="X20" s="1165"/>
      <c r="Y20" s="1166"/>
      <c r="Z20" s="1167"/>
      <c r="AA20" s="1168"/>
      <c r="AB20" s="1169"/>
      <c r="AC20" s="967" t="str">
        <f>IFERROR(VLOOKUP((D20),'$ LEGO'!A:D,4,0),"")</f>
        <v/>
      </c>
      <c r="AD20" s="968"/>
      <c r="AE20" s="1171">
        <f>IFERROR(+'BT15'!Q31*VLOOKUP(AP20,'$ LEGO'!$F$199:$G$1227,2,0),'BT15'!Q31)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+'BT15'!AS31</f>
        <v>0</v>
      </c>
      <c r="AX20" s="176">
        <f>+'BT15'!S31</f>
        <v>0</v>
      </c>
      <c r="AY20" s="1" t="s">
        <v>1217</v>
      </c>
      <c r="AZ20" s="46" t="s">
        <v>2501</v>
      </c>
      <c r="BA20" s="46">
        <f t="shared" si="2"/>
        <v>0</v>
      </c>
      <c r="BB20" s="47"/>
      <c r="BC20" s="120">
        <f t="shared" si="3"/>
        <v>0</v>
      </c>
    </row>
    <row r="21" spans="2:78" ht="15.75" thickBot="1">
      <c r="B21" s="66">
        <f t="shared" si="4"/>
        <v>0</v>
      </c>
      <c r="C21" s="214">
        <v>9</v>
      </c>
      <c r="D21" s="1159">
        <f>+'BT15'!B32</f>
        <v>0</v>
      </c>
      <c r="E21" s="1160"/>
      <c r="F21" s="1161"/>
      <c r="G21" s="1170">
        <f>+'BT15'!D32</f>
        <v>0</v>
      </c>
      <c r="H21" s="1160"/>
      <c r="I21" s="1160"/>
      <c r="J21" s="1160"/>
      <c r="K21" s="1160"/>
      <c r="L21" s="1160"/>
      <c r="M21" s="1160"/>
      <c r="N21" s="1160"/>
      <c r="O21" s="1160"/>
      <c r="P21" s="1160"/>
      <c r="Q21" s="1161"/>
      <c r="R21" s="1177" t="s">
        <v>3706</v>
      </c>
      <c r="S21" s="975"/>
      <c r="T21" s="975"/>
      <c r="U21" s="1176" t="s">
        <v>3707</v>
      </c>
      <c r="V21" s="1163"/>
      <c r="W21" s="1164">
        <f>IFERROR(VLOOKUP(AP21&amp;AQ21,'$ LEGO'!A:E,5,0),0)</f>
        <v>0</v>
      </c>
      <c r="X21" s="1165"/>
      <c r="Y21" s="1166"/>
      <c r="Z21" s="1167"/>
      <c r="AA21" s="1168"/>
      <c r="AB21" s="1169"/>
      <c r="AC21" s="967" t="str">
        <f>IFERROR(VLOOKUP((D21),'$ LEGO'!A:D,4,0),"")</f>
        <v/>
      </c>
      <c r="AD21" s="968"/>
      <c r="AE21" s="1171">
        <f>IFERROR(+'BT15'!AK24*VLOOKUP(AP21,'$ LEGO'!$F$199:$G$1227,2,0),'BT15'!AK24)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+'BT15'!AS32</f>
        <v>0</v>
      </c>
      <c r="AX21" s="176">
        <f>+'BT15'!AM24</f>
        <v>0</v>
      </c>
      <c r="AY21" s="1" t="s">
        <v>1217</v>
      </c>
      <c r="AZ21" s="46" t="s">
        <v>2501</v>
      </c>
      <c r="BA21" s="46">
        <f t="shared" si="2"/>
        <v>0</v>
      </c>
      <c r="BB21" s="47"/>
      <c r="BC21" s="120">
        <f t="shared" si="3"/>
        <v>0</v>
      </c>
    </row>
    <row r="22" spans="2:78" ht="15.75" thickBot="1">
      <c r="B22" s="66">
        <f t="shared" si="4"/>
        <v>0</v>
      </c>
      <c r="C22" s="214">
        <v>10</v>
      </c>
      <c r="D22" s="1159">
        <f>+'BT15'!B33</f>
        <v>0</v>
      </c>
      <c r="E22" s="1160"/>
      <c r="F22" s="1161"/>
      <c r="G22" s="1170">
        <f>+'BT15'!D33</f>
        <v>0</v>
      </c>
      <c r="H22" s="1160"/>
      <c r="I22" s="1160"/>
      <c r="J22" s="1160"/>
      <c r="K22" s="1160"/>
      <c r="L22" s="1160"/>
      <c r="M22" s="1160"/>
      <c r="N22" s="1160"/>
      <c r="O22" s="1160"/>
      <c r="P22" s="1160"/>
      <c r="Q22" s="1161"/>
      <c r="R22" s="1177" t="s">
        <v>3708</v>
      </c>
      <c r="S22" s="975"/>
      <c r="T22" s="975"/>
      <c r="U22" s="1176" t="s">
        <v>3709</v>
      </c>
      <c r="V22" s="1163"/>
      <c r="W22" s="1164">
        <f>IFERROR(VLOOKUP(AP22&amp;AQ22,'$ LEGO'!A:E,5,0),0)</f>
        <v>0</v>
      </c>
      <c r="X22" s="1165"/>
      <c r="Y22" s="1166"/>
      <c r="Z22" s="1167"/>
      <c r="AA22" s="1168"/>
      <c r="AB22" s="1169"/>
      <c r="AC22" s="967" t="str">
        <f>IFERROR(VLOOKUP((D22),'$ LEGO'!A:D,4,0),"")</f>
        <v/>
      </c>
      <c r="AD22" s="968"/>
      <c r="AE22" s="1171">
        <f>IFERROR(+'BT15'!AK25*VLOOKUP(AP22,'$ LEGO'!$F$199:$G$1227,2,0),'BT15'!AK25)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+'BT15'!AS33</f>
        <v>0</v>
      </c>
      <c r="AX22" s="176">
        <f>+'BT15'!AM25</f>
        <v>0</v>
      </c>
      <c r="AY22" s="1" t="s">
        <v>1217</v>
      </c>
      <c r="AZ22" s="46" t="s">
        <v>2501</v>
      </c>
      <c r="BA22" s="46">
        <f t="shared" si="2"/>
        <v>0</v>
      </c>
      <c r="BB22" s="47"/>
      <c r="BC22" s="120">
        <f t="shared" si="3"/>
        <v>0</v>
      </c>
    </row>
    <row r="23" spans="2:78" ht="15.75" thickBot="1">
      <c r="B23" s="66">
        <f t="shared" si="4"/>
        <v>0</v>
      </c>
      <c r="C23" s="214">
        <v>11</v>
      </c>
      <c r="D23" s="1159">
        <f>+'BT15'!V24</f>
        <v>0</v>
      </c>
      <c r="E23" s="1160"/>
      <c r="F23" s="1161"/>
      <c r="G23" s="1170">
        <f>+'BT15'!X24</f>
        <v>0</v>
      </c>
      <c r="H23" s="1160"/>
      <c r="I23" s="1160"/>
      <c r="J23" s="1160"/>
      <c r="K23" s="1160"/>
      <c r="L23" s="1160"/>
      <c r="M23" s="1160"/>
      <c r="N23" s="1160"/>
      <c r="O23" s="1160"/>
      <c r="P23" s="1160"/>
      <c r="Q23" s="1161"/>
      <c r="R23" s="968">
        <f>+'BT15'!AE24</f>
        <v>0</v>
      </c>
      <c r="S23" s="975"/>
      <c r="T23" s="975"/>
      <c r="U23" s="1162">
        <f>+'BT15'!AG24</f>
        <v>0</v>
      </c>
      <c r="V23" s="1163"/>
      <c r="W23" s="1164">
        <f>IFERROR(VLOOKUP(AP23&amp;AQ23,'$ LEGO'!A:E,5,0),0)</f>
        <v>0</v>
      </c>
      <c r="X23" s="1165"/>
      <c r="Y23" s="1166"/>
      <c r="Z23" s="1167"/>
      <c r="AA23" s="1168"/>
      <c r="AB23" s="1169"/>
      <c r="AC23" s="967" t="str">
        <f>IFERROR(VLOOKUP((D23),'$ LEGO'!A:D,4,0),"")</f>
        <v/>
      </c>
      <c r="AD23" s="968"/>
      <c r="AE23" s="1171">
        <f>IFERROR(+'BT15'!AK26*VLOOKUP(AP23,'$ LEGO'!$F$199:$G$1227,2,0),'BT15'!AK26)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+'BT15'!AS34</f>
        <v>0</v>
      </c>
      <c r="AX23" s="176">
        <f>+'BT15'!AM26</f>
        <v>0</v>
      </c>
      <c r="AY23" s="1" t="s">
        <v>1217</v>
      </c>
      <c r="AZ23" s="46" t="s">
        <v>2501</v>
      </c>
      <c r="BA23" s="46">
        <f t="shared" si="2"/>
        <v>0</v>
      </c>
      <c r="BB23" s="47"/>
      <c r="BC23" s="120">
        <f t="shared" si="3"/>
        <v>0</v>
      </c>
    </row>
    <row r="24" spans="2:78" ht="15.75" thickBot="1">
      <c r="B24" s="66">
        <f t="shared" si="4"/>
        <v>0</v>
      </c>
      <c r="C24" s="214">
        <v>12</v>
      </c>
      <c r="D24" s="1159">
        <f>+'BT15'!V25</f>
        <v>0</v>
      </c>
      <c r="E24" s="1160"/>
      <c r="F24" s="1161"/>
      <c r="G24" s="1170">
        <f>+'BT15'!X25</f>
        <v>0</v>
      </c>
      <c r="H24" s="1160"/>
      <c r="I24" s="1160"/>
      <c r="J24" s="1160"/>
      <c r="K24" s="1160"/>
      <c r="L24" s="1160"/>
      <c r="M24" s="1160"/>
      <c r="N24" s="1160"/>
      <c r="O24" s="1160"/>
      <c r="P24" s="1160"/>
      <c r="Q24" s="1161"/>
      <c r="R24" s="968">
        <f>+'BT15'!AE25</f>
        <v>0</v>
      </c>
      <c r="S24" s="975"/>
      <c r="T24" s="975"/>
      <c r="U24" s="1162">
        <f>+'BT15'!AG25</f>
        <v>0</v>
      </c>
      <c r="V24" s="1163"/>
      <c r="W24" s="1164">
        <f>IFERROR(VLOOKUP(AP24&amp;AQ24,'$ LEGO'!A:E,5,0),0)</f>
        <v>0</v>
      </c>
      <c r="X24" s="1165"/>
      <c r="Y24" s="1166"/>
      <c r="Z24" s="1167"/>
      <c r="AA24" s="1168"/>
      <c r="AB24" s="1169"/>
      <c r="AC24" s="967" t="str">
        <f>IFERROR(VLOOKUP((D24),'$ LEGO'!A:D,4,0),"")</f>
        <v/>
      </c>
      <c r="AD24" s="968"/>
      <c r="AE24" s="1171">
        <f>IFERROR(+'BT15'!AK27*VLOOKUP(AP24,'$ LEGO'!$F$199:$G$1227,2,0),'BT15'!AK27)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+'BT15'!AS35</f>
        <v>0</v>
      </c>
      <c r="AX24" s="176">
        <f>+'BT15'!AM27</f>
        <v>0</v>
      </c>
      <c r="AY24" s="1" t="s">
        <v>1217</v>
      </c>
      <c r="AZ24" s="46" t="s">
        <v>2501</v>
      </c>
      <c r="BA24" s="46">
        <f t="shared" si="2"/>
        <v>0</v>
      </c>
      <c r="BB24" s="47"/>
      <c r="BC24" s="120">
        <f t="shared" si="3"/>
        <v>0</v>
      </c>
    </row>
    <row r="25" spans="2:78" ht="15.75" thickBot="1">
      <c r="B25" s="66">
        <f t="shared" si="4"/>
        <v>0</v>
      </c>
      <c r="C25" s="214">
        <v>13</v>
      </c>
      <c r="D25" s="1159">
        <f>+'BT15'!V26</f>
        <v>0</v>
      </c>
      <c r="E25" s="1160"/>
      <c r="F25" s="1161"/>
      <c r="G25" s="1170">
        <f>+'BT15'!X26</f>
        <v>0</v>
      </c>
      <c r="H25" s="1160"/>
      <c r="I25" s="1160"/>
      <c r="J25" s="1160"/>
      <c r="K25" s="1160"/>
      <c r="L25" s="1160"/>
      <c r="M25" s="1160"/>
      <c r="N25" s="1160"/>
      <c r="O25" s="1160"/>
      <c r="P25" s="1160"/>
      <c r="Q25" s="1161"/>
      <c r="R25" s="968">
        <f>+'BT15'!AE26</f>
        <v>0</v>
      </c>
      <c r="S25" s="975"/>
      <c r="T25" s="975"/>
      <c r="U25" s="1162">
        <f>+'BT15'!AG26</f>
        <v>0</v>
      </c>
      <c r="V25" s="1163"/>
      <c r="W25" s="1164">
        <f>IFERROR(VLOOKUP(AP25&amp;AQ25,'$ LEGO'!A:E,5,0),0)</f>
        <v>0</v>
      </c>
      <c r="X25" s="1165"/>
      <c r="Y25" s="1166"/>
      <c r="Z25" s="1167"/>
      <c r="AA25" s="1168"/>
      <c r="AB25" s="1169"/>
      <c r="AC25" s="967" t="str">
        <f>IFERROR(VLOOKUP((D25),'$ LEGO'!A:D,4,0),"")</f>
        <v/>
      </c>
      <c r="AD25" s="968"/>
      <c r="AE25" s="1171">
        <f>IFERROR(+'BT15'!AK28*VLOOKUP(AP25,'$ LEGO'!$F$199:$G$1227,2,0),'BT15'!AK28)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+'BT15'!AS36</f>
        <v>0</v>
      </c>
      <c r="AX25" s="176">
        <f>+'BT15'!AM28</f>
        <v>0</v>
      </c>
      <c r="AY25" s="1" t="s">
        <v>1217</v>
      </c>
      <c r="AZ25" s="46" t="s">
        <v>2501</v>
      </c>
      <c r="BA25" s="46">
        <f t="shared" si="2"/>
        <v>0</v>
      </c>
      <c r="BB25" s="47"/>
      <c r="BC25" s="120">
        <f t="shared" si="3"/>
        <v>1000</v>
      </c>
    </row>
    <row r="26" spans="2:78" ht="15.75" thickBot="1">
      <c r="B26" s="66">
        <f t="shared" si="4"/>
        <v>0</v>
      </c>
      <c r="C26" s="214">
        <v>14</v>
      </c>
      <c r="D26" s="1159">
        <f>+'BT15'!V27</f>
        <v>0</v>
      </c>
      <c r="E26" s="1160"/>
      <c r="F26" s="1161"/>
      <c r="G26" s="1170">
        <f>+'BT15'!X27</f>
        <v>0</v>
      </c>
      <c r="H26" s="1160"/>
      <c r="I26" s="1160"/>
      <c r="J26" s="1160"/>
      <c r="K26" s="1160"/>
      <c r="L26" s="1160"/>
      <c r="M26" s="1160"/>
      <c r="N26" s="1160"/>
      <c r="O26" s="1160"/>
      <c r="P26" s="1160"/>
      <c r="Q26" s="1161"/>
      <c r="R26" s="968">
        <f>+'BT15'!AE27</f>
        <v>0</v>
      </c>
      <c r="S26" s="975"/>
      <c r="T26" s="975"/>
      <c r="U26" s="1162">
        <f>+'BT15'!AG27</f>
        <v>0</v>
      </c>
      <c r="V26" s="1163"/>
      <c r="W26" s="1164">
        <f>IFERROR(VLOOKUP(AP26&amp;AQ26,'$ LEGO'!A:E,5,0),0)</f>
        <v>0</v>
      </c>
      <c r="X26" s="1165"/>
      <c r="Y26" s="1166"/>
      <c r="Z26" s="1167"/>
      <c r="AA26" s="1168"/>
      <c r="AB26" s="1169"/>
      <c r="AC26" s="967" t="str">
        <f>IFERROR(VLOOKUP((D26),'$ LEGO'!A:D,4,0),"")</f>
        <v/>
      </c>
      <c r="AD26" s="968"/>
      <c r="AE26" s="1171">
        <f>IFERROR(+'BT15'!AK29*VLOOKUP(AP26,'$ LEGO'!$F$199:$G$1227,2,0),'BT15'!AK29)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+'BT15'!AS37</f>
        <v>0</v>
      </c>
      <c r="AX26" s="176">
        <f>+'BT15'!AM29</f>
        <v>0</v>
      </c>
      <c r="AY26" s="1" t="s">
        <v>1217</v>
      </c>
      <c r="AZ26" s="46" t="s">
        <v>2501</v>
      </c>
      <c r="BA26" s="46">
        <f t="shared" si="2"/>
        <v>0</v>
      </c>
      <c r="BB26" s="47"/>
      <c r="BC26" s="120">
        <f t="shared" si="3"/>
        <v>0</v>
      </c>
    </row>
    <row r="27" spans="2:78" ht="15.75" thickBot="1">
      <c r="B27" s="66">
        <f t="shared" si="4"/>
        <v>0</v>
      </c>
      <c r="C27" s="214">
        <v>15</v>
      </c>
      <c r="D27" s="1159">
        <f>+'BT15'!V28</f>
        <v>0</v>
      </c>
      <c r="E27" s="1160"/>
      <c r="F27" s="1161"/>
      <c r="G27" s="1170">
        <f>+'BT15'!X28</f>
        <v>0</v>
      </c>
      <c r="H27" s="1160"/>
      <c r="I27" s="1160"/>
      <c r="J27" s="1160"/>
      <c r="K27" s="1160"/>
      <c r="L27" s="1160"/>
      <c r="M27" s="1160"/>
      <c r="N27" s="1160"/>
      <c r="O27" s="1160"/>
      <c r="P27" s="1160"/>
      <c r="Q27" s="1161"/>
      <c r="R27" s="968">
        <f>+'BT15'!AE28</f>
        <v>0</v>
      </c>
      <c r="S27" s="975"/>
      <c r="T27" s="975"/>
      <c r="U27" s="1162">
        <f>+'BT15'!AG28</f>
        <v>0</v>
      </c>
      <c r="V27" s="1163"/>
      <c r="W27" s="1164">
        <f>IFERROR(VLOOKUP(AP27&amp;AQ27,'$ LEGO'!A:E,5,0),0)</f>
        <v>0</v>
      </c>
      <c r="X27" s="1165"/>
      <c r="Y27" s="1166"/>
      <c r="Z27" s="1167"/>
      <c r="AA27" s="1168"/>
      <c r="AB27" s="1169"/>
      <c r="AC27" s="967" t="str">
        <f>IFERROR(VLOOKUP((D27),'$ LEGO'!A:D,4,0),"")</f>
        <v/>
      </c>
      <c r="AD27" s="968"/>
      <c r="AE27" s="1171">
        <f>IFERROR(+'BT15'!AK30*VLOOKUP(AP27,'$ LEGO'!$F$199:$G$1227,2,0),'BT15'!AK30)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+'BT15'!AS38</f>
        <v>0</v>
      </c>
      <c r="AX27" s="176">
        <f>+'BT15'!AM30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+'BT15'!V29</f>
        <v>0</v>
      </c>
      <c r="E28" s="1160"/>
      <c r="F28" s="1161"/>
      <c r="G28" s="1170">
        <f>+'BT15'!X29</f>
        <v>0</v>
      </c>
      <c r="H28" s="1160"/>
      <c r="I28" s="1160"/>
      <c r="J28" s="1160"/>
      <c r="K28" s="1160"/>
      <c r="L28" s="1160"/>
      <c r="M28" s="1160"/>
      <c r="N28" s="1160"/>
      <c r="O28" s="1160"/>
      <c r="P28" s="1160"/>
      <c r="Q28" s="1161"/>
      <c r="R28" s="968">
        <f>+'BT15'!AE29</f>
        <v>0</v>
      </c>
      <c r="S28" s="975"/>
      <c r="T28" s="975"/>
      <c r="U28" s="1162">
        <f>+'BT15'!AG29</f>
        <v>0</v>
      </c>
      <c r="V28" s="1163"/>
      <c r="W28" s="1164">
        <f>IFERROR(VLOOKUP(AP28&amp;AQ28,'$ LEGO'!A:E,5,0),0)</f>
        <v>0</v>
      </c>
      <c r="X28" s="1165"/>
      <c r="Y28" s="1166"/>
      <c r="Z28" s="1167"/>
      <c r="AA28" s="1168"/>
      <c r="AB28" s="1169"/>
      <c r="AC28" s="967" t="str">
        <f>IFERROR(VLOOKUP((D28),'$ LEGO'!A:D,4,0),"")</f>
        <v/>
      </c>
      <c r="AD28" s="968"/>
      <c r="AE28" s="1171">
        <f>IFERROR(+'BT15'!AK31*VLOOKUP(AP28,'$ LEGO'!$F$199:$G$1227,2,0),'BT15'!AK31)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+'BT15'!AS39</f>
        <v>0</v>
      </c>
      <c r="AX28" s="176">
        <f>+'BT15'!AM31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+'BT15'!V30</f>
        <v>0</v>
      </c>
      <c r="E29" s="1160"/>
      <c r="F29" s="1161"/>
      <c r="G29" s="1170">
        <f>+'BT15'!X30</f>
        <v>0</v>
      </c>
      <c r="H29" s="1160"/>
      <c r="I29" s="1160"/>
      <c r="J29" s="1160"/>
      <c r="K29" s="1160"/>
      <c r="L29" s="1160"/>
      <c r="M29" s="1160"/>
      <c r="N29" s="1160"/>
      <c r="O29" s="1160"/>
      <c r="P29" s="1160"/>
      <c r="Q29" s="1161"/>
      <c r="R29" s="968">
        <f>+'BT15'!AE30</f>
        <v>0</v>
      </c>
      <c r="S29" s="975"/>
      <c r="T29" s="975"/>
      <c r="U29" s="1162">
        <f>+'BT15'!AG30</f>
        <v>0</v>
      </c>
      <c r="V29" s="1163"/>
      <c r="W29" s="1164">
        <f>IFERROR(VLOOKUP(AP29&amp;AQ29,'$ LEGO'!A:E,5,0),0)</f>
        <v>0</v>
      </c>
      <c r="X29" s="1165"/>
      <c r="Y29" s="1166"/>
      <c r="Z29" s="1167"/>
      <c r="AA29" s="1168"/>
      <c r="AB29" s="1169"/>
      <c r="AC29" s="967" t="str">
        <f>IFERROR(VLOOKUP((D29),'$ LEGO'!A:D,4,0),"")</f>
        <v/>
      </c>
      <c r="AD29" s="968"/>
      <c r="AE29" s="1171">
        <f>IFERROR(+'BT15'!AK32*VLOOKUP(AP29,'$ LEGO'!$F$199:$G$1227,2,0),'BT15'!AK32)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+'BT15'!AS40</f>
        <v>0</v>
      </c>
      <c r="AX29" s="176">
        <f>+'BT15'!AM32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+'BT15'!V31</f>
        <v>0</v>
      </c>
      <c r="E30" s="1160"/>
      <c r="F30" s="1161"/>
      <c r="G30" s="1170">
        <f>+'BT15'!X31</f>
        <v>0</v>
      </c>
      <c r="H30" s="1160"/>
      <c r="I30" s="1160"/>
      <c r="J30" s="1160"/>
      <c r="K30" s="1160"/>
      <c r="L30" s="1160"/>
      <c r="M30" s="1160"/>
      <c r="N30" s="1160"/>
      <c r="O30" s="1160"/>
      <c r="P30" s="1160"/>
      <c r="Q30" s="1161"/>
      <c r="R30" s="968">
        <f>+'BT15'!AE31</f>
        <v>0</v>
      </c>
      <c r="S30" s="975"/>
      <c r="T30" s="975"/>
      <c r="U30" s="1162">
        <f>+'BT15'!AG31</f>
        <v>0</v>
      </c>
      <c r="V30" s="1163"/>
      <c r="W30" s="1164">
        <f>IFERROR(VLOOKUP(AP30&amp;AQ30,'$ LEGO'!A:E,5,0),0)</f>
        <v>0</v>
      </c>
      <c r="X30" s="1165"/>
      <c r="Y30" s="1166"/>
      <c r="Z30" s="1167"/>
      <c r="AA30" s="1168"/>
      <c r="AB30" s="1169"/>
      <c r="AC30" s="967" t="str">
        <f>IFERROR(VLOOKUP((D30),'$ LEGO'!A:D,4,0),"")</f>
        <v/>
      </c>
      <c r="AD30" s="968"/>
      <c r="AE30" s="1171">
        <f>IFERROR(+'BT15'!AK33*VLOOKUP(AP30,'$ LEGO'!$F$199:$G$1227,2,0),'BT15'!AK33)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+'BT15'!AS41</f>
        <v>0</v>
      </c>
      <c r="AX30" s="176">
        <f>+'BT15'!AM33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+'BT15'!V32</f>
        <v>0</v>
      </c>
      <c r="E31" s="1160"/>
      <c r="F31" s="1161"/>
      <c r="G31" s="1170">
        <f>+'BT15'!X32</f>
        <v>0</v>
      </c>
      <c r="H31" s="1160"/>
      <c r="I31" s="1160"/>
      <c r="J31" s="1160"/>
      <c r="K31" s="1160"/>
      <c r="L31" s="1160"/>
      <c r="M31" s="1160"/>
      <c r="N31" s="1160"/>
      <c r="O31" s="1160"/>
      <c r="P31" s="1160"/>
      <c r="Q31" s="1161"/>
      <c r="R31" s="968">
        <f>+'BT15'!AE32</f>
        <v>0</v>
      </c>
      <c r="S31" s="975"/>
      <c r="T31" s="975"/>
      <c r="U31" s="1162">
        <f>+'BT15'!AG32</f>
        <v>0</v>
      </c>
      <c r="V31" s="1163"/>
      <c r="W31" s="1164">
        <f>IFERROR(VLOOKUP(AP31&amp;AQ31,'$ LEGO'!A:E,5,0),0)</f>
        <v>0</v>
      </c>
      <c r="X31" s="1165"/>
      <c r="Y31" s="1166"/>
      <c r="Z31" s="1167"/>
      <c r="AA31" s="1168"/>
      <c r="AB31" s="1169"/>
      <c r="AC31" s="967" t="str">
        <f>IFERROR(VLOOKUP((D31),'$ LEGO'!A:D,4,0),"")</f>
        <v/>
      </c>
      <c r="AD31" s="968"/>
      <c r="AE31" s="1171">
        <f>IFERROR(+'BT15'!AK34*VLOOKUP(AP31,'$ LEGO'!$F$199:$G$1227,2,0),'BT15'!AK34)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+'BT15'!AS42</f>
        <v>0</v>
      </c>
      <c r="AX31" s="176">
        <f>+'BT15'!AM34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+'BT15'!V33</f>
        <v>0</v>
      </c>
      <c r="E32" s="1160"/>
      <c r="F32" s="1161"/>
      <c r="G32" s="1170">
        <f>+'BT15'!X33</f>
        <v>0</v>
      </c>
      <c r="H32" s="1160"/>
      <c r="I32" s="1160"/>
      <c r="J32" s="1160"/>
      <c r="K32" s="1160"/>
      <c r="L32" s="1160"/>
      <c r="M32" s="1160"/>
      <c r="N32" s="1160"/>
      <c r="O32" s="1160"/>
      <c r="P32" s="1160"/>
      <c r="Q32" s="1161"/>
      <c r="R32" s="968">
        <f>+'BT15'!AE33</f>
        <v>0</v>
      </c>
      <c r="S32" s="975"/>
      <c r="T32" s="975"/>
      <c r="U32" s="1162">
        <f>+'BT15'!AG33</f>
        <v>0</v>
      </c>
      <c r="V32" s="1163"/>
      <c r="W32" s="1164">
        <f>IFERROR(VLOOKUP(AP32&amp;AQ32,'$ LEGO'!A:E,5,0),0)</f>
        <v>0</v>
      </c>
      <c r="X32" s="1165"/>
      <c r="Y32" s="1166"/>
      <c r="Z32" s="1167"/>
      <c r="AA32" s="1168"/>
      <c r="AB32" s="1169"/>
      <c r="AC32" s="967" t="str">
        <f>IFERROR(VLOOKUP((D32),'$ LEGO'!A:D,4,0),"")</f>
        <v/>
      </c>
      <c r="AD32" s="968"/>
      <c r="AE32" s="1171">
        <f>IFERROR(+'BT15'!AK35*VLOOKUP(AP32,'$ LEGO'!$F$199:$G$1227,2,0),'BT15'!AK35)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+'BT15'!AS43</f>
        <v>0</v>
      </c>
      <c r="AX32" s="176">
        <f>+'BT15'!AM35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FC'!$BQ$2:$BQ$41='FC15'!$F$3)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+'FT15'!X79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+'FT15'!X85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+'BT15'!AD1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362" priority="2" operator="greaterThan">
      <formula>0</formula>
    </cfRule>
  </conditionalFormatting>
  <conditionalFormatting sqref="M96">
    <cfRule type="cellIs" dxfId="361" priority="4" operator="greaterThan">
      <formula>-0.011</formula>
    </cfRule>
    <cfRule type="cellIs" dxfId="360" priority="5" operator="between">
      <formula>-0.0299</formula>
      <formula>-0.001</formula>
    </cfRule>
    <cfRule type="cellIs" dxfId="359" priority="6" operator="lessThan">
      <formula>-0.03</formula>
    </cfRule>
  </conditionalFormatting>
  <conditionalFormatting sqref="R13:T32">
    <cfRule type="containsText" dxfId="358" priority="1" operator="containsText" text="SUBLIMADO">
      <formula>NOT(ISERROR(SEARCH("SUBLIMADO",R13)))</formula>
    </cfRule>
  </conditionalFormatting>
  <conditionalFormatting sqref="R33:T40">
    <cfRule type="containsText" dxfId="357" priority="7" operator="containsText" text="ESTAMPADO">
      <formula>NOT(ISERROR(SEARCH("ESTAMPADO",R33)))</formula>
    </cfRule>
    <cfRule type="containsText" dxfId="356" priority="8" operator="containsText" text="SUBLIMADO">
      <formula>NOT(ISERROR(SEARCH("SUBLIMADO",R33)))</formula>
    </cfRule>
  </conditionalFormatting>
  <conditionalFormatting sqref="AJ94">
    <cfRule type="cellIs" dxfId="35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E8242CE4-72D8-4191-A028-91CCA3A51BF6}">
          <x14:formula1>
            <xm:f>'LD FC'!$CG$2:$CG$34</xm:f>
          </x14:formula1>
          <xm:sqref>R86:W87</xm:sqref>
        </x14:dataValidation>
        <x14:dataValidation type="list" allowBlank="1" showInputMessage="1" showErrorMessage="1" xr:uid="{7892633E-3847-4127-825D-C66A45EDA39F}">
          <x14:formula1>
            <xm:f>'LD FC'!$CE$2:$CE$12</xm:f>
          </x14:formula1>
          <xm:sqref>M6:R6</xm:sqref>
        </x14:dataValidation>
        <x14:dataValidation type="list" allowBlank="1" showInputMessage="1" showErrorMessage="1" xr:uid="{B85A9EFA-586F-4DC6-8DD6-DDFCFA245D54}">
          <x14:formula1>
            <xm:f>'LD FC'!$AU$2:$AU$4</xm:f>
          </x14:formula1>
          <xm:sqref>P10:R10</xm:sqref>
        </x14:dataValidation>
        <x14:dataValidation type="list" allowBlank="1" showInputMessage="1" showErrorMessage="1" xr:uid="{50C51F0F-C283-4700-888C-57DEA9AE9DD1}">
          <x14:formula1>
            <xm:f>'LD FC'!$BN$9:$BN$10</xm:f>
          </x14:formula1>
          <xm:sqref>G47:V47</xm:sqref>
        </x14:dataValidation>
        <x14:dataValidation type="list" allowBlank="1" showInputMessage="1" showErrorMessage="1" xr:uid="{24AFB4D7-8598-42A2-8105-F22EAA8A73D4}">
          <x14:formula1>
            <xm:f>'LD FC'!$BV$2:$BV$5</xm:f>
          </x14:formula1>
          <xm:sqref>G41:L42</xm:sqref>
        </x14:dataValidation>
        <x14:dataValidation type="list" allowBlank="1" showInputMessage="1" showErrorMessage="1" xr:uid="{B11333D8-9F67-4E2F-AEE9-78EC467FF43B}">
          <x14:formula1>
            <xm:f>'LD FC'!$BZ$2:$BZ$4</xm:f>
          </x14:formula1>
          <xm:sqref>G48:P48</xm:sqref>
        </x14:dataValidation>
        <x14:dataValidation type="list" allowBlank="1" showInputMessage="1" showErrorMessage="1" xr:uid="{478CB36A-6325-4619-B65B-02F1D10DEB19}">
          <x14:formula1>
            <xm:f>'LD FC'!$AE$2:$AE$6</xm:f>
          </x14:formula1>
          <xm:sqref>R102:S106 R123:S127 R109:S113 R116:S120 R130:S134 R137:S141 R151:S155 R144:S148</xm:sqref>
        </x14:dataValidation>
        <x14:dataValidation type="list" allowBlank="1" showInputMessage="1" showErrorMessage="1" xr:uid="{6F871BB7-6456-4595-A3BA-143A1872D434}">
          <x14:formula1>
            <xm:f>'LD FC'!$AC$2:$AC$4</xm:f>
          </x14:formula1>
          <xm:sqref>R72:W73</xm:sqref>
        </x14:dataValidation>
        <x14:dataValidation type="list" allowBlank="1" showInputMessage="1" showErrorMessage="1" xr:uid="{AD0AC0C8-2292-4392-862D-A2DFAF15BA1D}">
          <x14:formula1>
            <xm:f>'LD FC'!$AA$2:$AA$8</xm:f>
          </x14:formula1>
          <xm:sqref>F6:H6 R71:W71</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7EC6-96E9-407F-B209-9BA16EEFFC67}">
  <sheetPr codeName="Hoja9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+'BT15'!D3&amp;" "&amp;'BT15'!H3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C9D1-7DD4-4F9A-AB7E-C63C5652F728}">
  <sheetPr codeName="Hoja36">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354" priority="6" operator="containsText" text="SUBLIMADO">
      <formula>NOT(ISERROR(SEARCH("SUBLIMADO",K24)))</formula>
    </cfRule>
  </conditionalFormatting>
  <conditionalFormatting sqref="AE24:AF31">
    <cfRule type="containsText" dxfId="353" priority="5" operator="containsText" text="SUBLIMADO">
      <formula>NOT(ISERROR(SEARCH("SUBLIMADO",AE24)))</formula>
    </cfRule>
  </conditionalFormatting>
  <conditionalFormatting sqref="K32:L32">
    <cfRule type="containsText" dxfId="352" priority="4" operator="containsText" text="SUBLIMADO">
      <formula>NOT(ISERROR(SEARCH("SUBLIMADO",K32)))</formula>
    </cfRule>
  </conditionalFormatting>
  <conditionalFormatting sqref="AE32:AF32">
    <cfRule type="containsText" dxfId="351" priority="3" operator="containsText" text="SUBLIMADO">
      <formula>NOT(ISERROR(SEARCH("SUBLIMADO",AE32)))</formula>
    </cfRule>
  </conditionalFormatting>
  <conditionalFormatting sqref="K33:L33">
    <cfRule type="containsText" dxfId="350" priority="2" operator="containsText" text="SUBLIMADO">
      <formula>NOT(ISERROR(SEARCH("SUBLIMADO",K33)))</formula>
    </cfRule>
  </conditionalFormatting>
  <conditionalFormatting sqref="AE33:AF33">
    <cfRule type="containsText" dxfId="34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1BF9E85-2F3C-4720-B11D-629FBDF0DD8F}"/>
    <dataValidation allowBlank="1" showInputMessage="1" showErrorMessage="1" promptTitle="Diligenciar" prompt="Escriba los números separados por coma (por ejemplo: 1,2,3...) según los que necesite." sqref="AS24:AS43" xr:uid="{4A5A0665-424D-4398-BB54-43BB76D1A7F4}"/>
    <dataValidation type="list" allowBlank="1" showInputMessage="1" showErrorMessage="1" sqref="AQ5:AU5 BB5:BF5 BM5:BQ5 BX5:CB5 CI5:CM5 CT5:CX5" xr:uid="{03E6497B-3E2C-4C0F-BD78-617983BD5450}">
      <formula1>INDIRECT($AW$6)</formula1>
    </dataValidation>
    <dataValidation type="list" allowBlank="1" showInputMessage="1" showErrorMessage="1" sqref="AQ4:AU4 BM4:BQ4 BB4:BF4 BX4:CB4 CI4:CM4 CT4:CX4" xr:uid="{D55A3AF9-64B5-41A6-AE06-8EE7C93E7FCC}">
      <formula1>INDIRECT(#REF!)</formula1>
    </dataValidation>
    <dataValidation type="list" allowBlank="1" showInputMessage="1" showErrorMessage="1" sqref="AQ9:AU9 BB9:BF9 BM9:BQ9 BX9:CB9 CI9:CM9 CT9:CX9" xr:uid="{45C1658C-1F42-4C24-94E7-60DDC138AA80}">
      <formula1>INDIRECT($AW$8)</formula1>
    </dataValidation>
    <dataValidation type="list" allowBlank="1" showInputMessage="1" showErrorMessage="1" sqref="AQ8:AU8 BB8:BF8 BM8:BQ8 BX8:CB8 CI8:CM8 CT8:CX8" xr:uid="{1E8C80EE-25B3-40B6-A9E0-0A1F37A68038}">
      <formula1>INDIRECT($AW$7)</formula1>
    </dataValidation>
    <dataValidation type="list" allowBlank="1" showInputMessage="1" showErrorMessage="1" sqref="AQ7:AU7 BB7:BF7 BM7:BQ7 BX7:CB7 CI7:CM7 CT7:CX7" xr:uid="{B77B67A2-E5C0-4C0F-BEC7-1213198189B9}">
      <formula1>INDIRECT($AW$4)</formula1>
    </dataValidation>
    <dataValidation type="list" allowBlank="1" showInputMessage="1" showErrorMessage="1" sqref="AQ1:AU1 AQ6:AU6 BB1:BF1 BM1:BQ1 BB6:BF6 BM6:BQ6 BX1:CB1 BX6:CB6 CI1:CM1 CI6:CM6 CT1:CX1 CT6:CX6" xr:uid="{D84E3B59-6600-4833-B5E4-9D26717D39F7}">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7CFA4F95-2AED-4681-8EAA-FE54A55358B0}">
          <x14:formula1>
            <xm:f>'LD FC'!$DN$2:$DN$29</xm:f>
          </x14:formula1>
          <xm:sqref>H3</xm:sqref>
        </x14:dataValidation>
        <x14:dataValidation type="list" allowBlank="1" showInputMessage="1" showErrorMessage="1" xr:uid="{413B015C-E68B-4D7A-9FD0-30CE4EB5C714}">
          <x14:formula1>
            <xm:f>'LD FC'!$AQ$2:$AQ$6</xm:f>
          </x14:formula1>
          <xm:sqref>AV9:AZ9 BG9:BK9 BR9:BV9 CC9:CG9 CN9:CR9 CY9:DC9</xm:sqref>
        </x14:dataValidation>
        <x14:dataValidation type="list" allowBlank="1" showInputMessage="1" showErrorMessage="1" xr:uid="{93F41805-CAA9-4951-B37D-DAC2D533512E}">
          <x14:formula1>
            <xm:f>'LD FC'!$AO$2:$AO$7</xm:f>
          </x14:formula1>
          <xm:sqref>AV8:AZ8 BG8:BK8 BR8:BV8 CC8:CG8 CN8:CR8 CY8:DC8</xm:sqref>
        </x14:dataValidation>
        <x14:dataValidation type="list" allowBlank="1" showInputMessage="1" showErrorMessage="1" xr:uid="{77470BC8-60FD-453B-8560-007C93E6515B}">
          <x14:formula1>
            <xm:f>'LD FC'!$AG$2:$AG$19</xm:f>
          </x14:formula1>
          <xm:sqref>AV7:AZ7 BG7:BK7 BR7:BV7 CC7:CG7 CN7:CR7 CY7:DC7</xm:sqref>
        </x14:dataValidation>
        <x14:dataValidation type="list" allowBlank="1" showInputMessage="1" showErrorMessage="1" xr:uid="{2D2C5823-9F38-4325-8009-DAFDCDE9F072}">
          <x14:formula1>
            <xm:f>'LD FC'!$AM$2:$AM$8</xm:f>
          </x14:formula1>
          <xm:sqref>AV5:AZ5 BG5:BK5 BR5:BV5 CC5:CG5 CN5:CR5 CY5:DC5</xm:sqref>
        </x14:dataValidation>
        <x14:dataValidation type="list" allowBlank="1" showInputMessage="1" showErrorMessage="1" xr:uid="{A33725E2-91CC-4541-AF0D-7DE742C45790}">
          <x14:formula1>
            <xm:f>'LD FC'!$AK$2:$AK$10</xm:f>
          </x14:formula1>
          <xm:sqref>AV4:AZ4 BG4:BK4 BR4:BV4 CC4:CG4 CN4:CR4 CY4:DC4</xm:sqref>
        </x14:dataValidation>
        <x14:dataValidation type="list" allowBlank="1" showInputMessage="1" showErrorMessage="1" xr:uid="{CFB43D8A-E776-4CF2-BB15-FBBD55FCB27A}">
          <x14:formula1>
            <xm:f>'LD FC'!$AI$2:$AI$10</xm:f>
          </x14:formula1>
          <xm:sqref>AV3:AZ3 BG3:BK3 BR3:BV3 CC3:CG3 CN3:CR3 CY3:DC3</xm:sqref>
        </x14:dataValidation>
        <x14:dataValidation type="list" allowBlank="1" showInputMessage="1" showErrorMessage="1" xr:uid="{CC7F5D1D-D402-468E-BBB3-B29595911DE1}">
          <x14:formula1>
            <xm:f>'LD FC'!$AG$2:$AG$20</xm:f>
          </x14:formula1>
          <xm:sqref>AV2:AZ2 BG2:BK2 BR2:BV2 CC2:CG2 CN2:CR2 CY2:DC2</xm:sqref>
        </x14:dataValidation>
        <x14:dataValidation type="list" allowBlank="1" showInputMessage="1" showErrorMessage="1" xr:uid="{DE682A55-F806-4D85-8B15-3B7200EC8E2B}">
          <x14:formula1>
            <xm:f>'LD FC'!$AC$2:$AC$4</xm:f>
          </x14:formula1>
          <xm:sqref>K24:L33 AE24:AF33</xm:sqref>
        </x14:dataValidation>
        <x14:dataValidation type="list" allowBlank="1" showInputMessage="1" showErrorMessage="1" xr:uid="{ED888CD6-01EF-4FE6-A5A8-51812BAD02D5}">
          <x14:formula1>
            <xm:f>'LD FC'!$W$2:$W$9</xm:f>
          </x14:formula1>
          <xm:sqref>N4:P4 S4:U4</xm:sqref>
        </x14:dataValidation>
        <x14:dataValidation type="list" allowBlank="1" showInputMessage="1" showErrorMessage="1" xr:uid="{500D9AE8-6DDE-49A9-8146-16F14712ADB2}">
          <x14:formula1>
            <xm:f>'LD FC'!$AA$2:$AA$7</xm:f>
          </x14:formula1>
          <xm:sqref>AM7:AO7 AH7:AJ7 AC7:AE7</xm:sqref>
        </x14:dataValidation>
        <x14:dataValidation type="list" allowBlank="1" showInputMessage="1" showErrorMessage="1" xr:uid="{F6749AD2-0782-4E0F-8797-684FA58DCBC2}">
          <x14:formula1>
            <xm:f>'LD FC'!$A$2:$A$169</xm:f>
          </x14:formula1>
          <xm:sqref>AM4:AO4 AH4:AJ4 AC4:AE4</xm:sqref>
        </x14:dataValidation>
        <x14:dataValidation type="list" allowBlank="1" showInputMessage="1" showErrorMessage="1" xr:uid="{93FF6EAE-DED4-4480-8DE3-8CB0BE646101}">
          <x14:formula1>
            <xm:f>'LD FC'!$Y$2:$Y$9</xm:f>
          </x14:formula1>
          <xm:sqref>M24:N33 AG24:AH33</xm:sqref>
        </x14:dataValidation>
        <x14:dataValidation type="list" allowBlank="1" showInputMessage="1" showErrorMessage="1" xr:uid="{0CBA9156-F00F-4470-81D0-9EFEB50FB0D3}">
          <x14:formula1>
            <xm:f>'LD FC'!$U$2:$U$10</xm:f>
          </x14:formula1>
          <xm:sqref>AM5:AO5 AH5:AJ5 AC5:AE5</xm:sqref>
        </x14:dataValidation>
        <x14:dataValidation type="list" allowBlank="1" showInputMessage="1" showErrorMessage="1" xr:uid="{D6BD5F2D-4A90-4BE1-8940-00C6D79594E6}">
          <x14:formula1>
            <xm:f>'LD FC'!$C$2:$C$7</xm:f>
          </x14:formula1>
          <xm:sqref>D4:E4</xm:sqref>
        </x14:dataValidation>
        <x14:dataValidation type="list" allowBlank="1" showInputMessage="1" showErrorMessage="1" xr:uid="{188E83CA-EBB0-472E-A89A-A7DB53BB8690}">
          <x14:formula1>
            <xm:f>'LD FC'!$G$2:$G$24</xm:f>
          </x14:formula1>
          <xm:sqref>X2:Z2</xm:sqref>
        </x14:dataValidation>
        <x14:dataValidation type="list" allowBlank="1" showInputMessage="1" showErrorMessage="1" xr:uid="{B4E72E5B-4020-4DCC-A50E-2979D02544C8}">
          <x14:formula1>
            <xm:f>'LD FC'!$I$2:$I$15</xm:f>
          </x14:formula1>
          <xm:sqref>S2:U2</xm:sqref>
        </x14:dataValidation>
        <x14:dataValidation type="list" allowBlank="1" showInputMessage="1" showErrorMessage="1" xr:uid="{18731567-A569-4E7B-B75E-FFC26F93FA2A}">
          <x14:formula1>
            <xm:f>'LD FC'!$E$2:$E$48</xm:f>
          </x14:formula1>
          <xm:sqref>K2:N2</xm:sqref>
        </x14:dataValidation>
        <x14:dataValidation type="list" allowBlank="1" showInputMessage="1" showErrorMessage="1" xr:uid="{28DE51FE-9FF0-405E-B2F2-9B5046A8F0FE}">
          <x14:formula1>
            <xm:f>'LD FC'!$K$2:$K$20</xm:f>
          </x14:formula1>
          <xm:sqref>AI1:AJ1</xm:sqref>
        </x14:dataValidation>
        <x14:dataValidation type="list" allowBlank="1" showInputMessage="1" showErrorMessage="1" xr:uid="{DD3AFD12-982A-4F64-A948-1E7969B6D5A4}">
          <x14:formula1>
            <xm:f>'LD FC'!$S$2:$S$10</xm:f>
          </x14:formula1>
          <xm:sqref>S1:V1</xm:sqref>
        </x14:dataValidation>
        <x14:dataValidation type="list" allowBlank="1" showInputMessage="1" showErrorMessage="1" xr:uid="{1339929F-DBC8-4475-8309-505573A9028D}">
          <x14:formula1>
            <xm:f>'LD FC'!$Q$2:$Q$11</xm:f>
          </x14:formula1>
          <xm:sqref>W1:Z1</xm:sqref>
        </x14:dataValidation>
        <x14:dataValidation type="list" allowBlank="1" showInputMessage="1" showErrorMessage="1" xr:uid="{FD151B30-BDE3-4517-952A-96960B67E2F0}">
          <x14:formula1>
            <xm:f>'LD FC'!$O$2:$O$10</xm:f>
          </x14:formula1>
          <xm:sqref>L1</xm:sqref>
        </x14:dataValidation>
        <x14:dataValidation type="list" allowBlank="1" showInputMessage="1" showErrorMessage="1" xr:uid="{D71BD868-7A2F-4C76-8840-B3A38DFD8923}">
          <x14:formula1>
            <xm:f>'LD FC'!$A$2:$A$500</xm:f>
          </x14:formula1>
          <xm:sqref>D3</xm:sqref>
        </x14:dataValidation>
        <x14:dataValidation type="list" allowBlank="1" showInputMessage="1" showErrorMessage="1" xr:uid="{93762167-2FA5-4E86-BD64-EE949311ACF3}">
          <x14:formula1>
            <xm:f>'LD FC'!$EE$2:$EE$3</xm:f>
          </x14:formula1>
          <xm:sqref>AV14:AZ14</xm:sqref>
        </x14:dataValidation>
        <x14:dataValidation type="list" allowBlank="1" showInputMessage="1" showErrorMessage="1" xr:uid="{8831D720-06A9-4E64-A5D9-2B21B6E66B48}">
          <x14:formula1>
            <xm:f>'LD FC'!$EC$2:$EC$6</xm:f>
          </x14:formula1>
          <xm:sqref>AV12:AZ12</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AC5A8-AF86-4E89-8D90-CE3676C3F79C}">
  <sheetPr codeName="Hoja9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+'BT16'!AN1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+'BT16'!D3&amp;" "&amp;'BT16'!H3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+'BT16'!AD2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+'BT16'!AC5</f>
        <v>0</v>
      </c>
      <c r="D5" s="308">
        <f>+'BT16'!AH5</f>
        <v>0</v>
      </c>
      <c r="E5" s="306">
        <f>+'BT16'!AM5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+'BT16'!AI1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+'BT16'!K2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+'BT16'!B24</f>
        <v>0</v>
      </c>
      <c r="D10" s="502">
        <f>+'BT16'!D24</f>
        <v>0</v>
      </c>
      <c r="E10" s="497" t="s">
        <v>3286</v>
      </c>
      <c r="F10" s="342">
        <f>IFERROR(VLOOKUP(Tabla18667[[#This Row],[COD INT TELA LEGO]],'$ LEGO'!A:E,5,0),0)</f>
        <v>6300</v>
      </c>
      <c r="G10" s="497"/>
      <c r="H10" s="498"/>
      <c r="I10" s="499">
        <f>IFERROR(VLOOKUP((C10),'$ LEGO'!A:D,4,0),0)</f>
        <v>0</v>
      </c>
      <c r="J10" s="500">
        <f>IF(OR(O10="DANNA ",O10="CAMILA "),'BT16'!Q24*1.07,IF(E10="Verona Cla",'BT16'!Q24*1.06,IF(E10="Verona Osc",'BT16'!Q24*1.08,IF(O10="KIOTO ",'BT16'!Q24*1.1,IF(OR(O10="ANDRES ",O10="GAVIOTA ",O10="COMANECCI ",O10="IGOR "),'BT16'!Q24*1.03,IF(LEFT(C10,3)="650",'BT16'!Q24*1.04,IF(LEFT(C10,3)="651",'BT16'!Q24*1.04,IF('BT16'!K24="NUEVO",'BT16'!Q24*1.04,'BT16'!Q24))))))))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+'BT16'!B25</f>
        <v>0</v>
      </c>
      <c r="D11" s="337">
        <f>+'BT16'!D25</f>
        <v>0</v>
      </c>
      <c r="E11" s="320"/>
      <c r="F11" s="321">
        <f>IFERROR(VLOOKUP(Tabla18667[[#This Row],[COD INT TELA LEGO]],'$ LEGO'!A:E,5,0),0)</f>
        <v>0</v>
      </c>
      <c r="G11" s="334"/>
      <c r="H11" s="322"/>
      <c r="I11" s="323">
        <f>IFERROR(VLOOKUP((C11),'$ LEGO'!A:D,4,0),0)</f>
        <v>0</v>
      </c>
      <c r="J11" s="324">
        <f>IF(OR(O11="DANNA ",O11="CAMILA "),'BT16'!Q25*1.07,IF(E11="Verona Cla",'BT16'!Q25*1.06,IF(E11="Verona Osc",'BT16'!Q25*1.08,IF(O11="KIOTO ",'BT16'!Q25*1.1,IF(OR(O11="ANDRES ",O11="GAVIOTA ",O11="COMANECCI ",O11="IGOR "),'BT16'!Q25*1.03,IF(LEFT(C11,3)="650",'BT16'!Q25*1.04,IF(LEFT(C11,3)="651",'BT16'!Q25*1.04,IF('BT16'!K25="NUEVO",'BT16'!Q25*1.04,'BT16'!Q25))))))))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+'BT16'!B26</f>
        <v>0</v>
      </c>
      <c r="D12" s="337">
        <f>+'BT16'!D26</f>
        <v>0</v>
      </c>
      <c r="E12" s="320"/>
      <c r="F12" s="321">
        <f>IFERROR(VLOOKUP(Tabla18667[[#This Row],[COD INT TELA LEGO]],'$ LEGO'!A:E,5,0),0)</f>
        <v>0</v>
      </c>
      <c r="G12" s="334"/>
      <c r="H12" s="322"/>
      <c r="I12" s="323">
        <f>IFERROR(VLOOKUP((C12),'$ LEGO'!A:D,4,0),0)</f>
        <v>0</v>
      </c>
      <c r="J12" s="324">
        <f>IF(OR(O12="DANNA ",O12="CAMILA "),'BT16'!Q26*1.07,IF(E12="Verona Cla",'BT16'!Q26*1.06,IF(E12="Verona Osc",'BT16'!Q26*1.08,IF(O12="KIOTO ",'BT16'!Q26*1.1,IF(OR(O12="ANDRES ",O12="GAVIOTA ",O12="COMANECCI ",O12="IGOR "),'BT16'!Q26*1.03,IF(LEFT(C12,3)="650",'BT16'!Q26*1.04,IF(LEFT(C12,3)="651",'BT16'!Q26*1.04,IF('BT16'!K26="NUEVO",'BT16'!Q26*1.04,'BT16'!Q26))))))))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+'BT16'!B27</f>
        <v>0</v>
      </c>
      <c r="D13" s="337">
        <f>+'BT16'!D27</f>
        <v>0</v>
      </c>
      <c r="E13" s="320"/>
      <c r="F13" s="321">
        <f>IFERROR(VLOOKUP(Tabla18667[[#This Row],[COD INT TELA LEGO]],'$ LEGO'!A:E,5,0),0)</f>
        <v>0</v>
      </c>
      <c r="G13" s="334"/>
      <c r="H13" s="322"/>
      <c r="I13" s="323">
        <f>IFERROR(VLOOKUP((C13),'$ LEGO'!A:D,4,0),0)</f>
        <v>0</v>
      </c>
      <c r="J13" s="324">
        <f>IF(OR(O13="DANNA ",O13="CAMILA "),'BT16'!Q27*1.07,IF(E13="Verona Cla",'BT16'!Q27*1.06,IF(E13="Verona Osc",'BT16'!Q27*1.08,IF(O13="KIOTO ",'BT16'!Q27*1.1,IF(OR(O13="ANDRES ",O13="GAVIOTA ",O13="COMANECCI ",O13="IGOR "),'BT16'!Q27*1.03,IF(LEFT(C13,3)="650",'BT16'!Q27*1.04,IF(LEFT(C13,3)="651",'BT16'!Q27*1.04,IF('BT16'!K27="NUEVO",'BT16'!Q27*1.04,'BT16'!Q27))))))))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+'BT16'!B28</f>
        <v>0</v>
      </c>
      <c r="D14" s="337">
        <f>+'BT16'!D28</f>
        <v>0</v>
      </c>
      <c r="E14" s="320"/>
      <c r="F14" s="321">
        <f>IFERROR(VLOOKUP(Tabla18667[[#This Row],[COD INT TELA LEGO]],'$ LEGO'!A:E,5,0),0)</f>
        <v>0</v>
      </c>
      <c r="G14" s="334"/>
      <c r="H14" s="322"/>
      <c r="I14" s="323">
        <f>IFERROR(VLOOKUP((C14),'$ LEGO'!A:D,4,0),0)</f>
        <v>0</v>
      </c>
      <c r="J14" s="324">
        <f>IF(OR(O14="DANNA ",O14="CAMILA "),'BT16'!Q28*1.07,IF(E14="Verona Cla",'BT16'!Q28*1.06,IF(E14="Verona Osc",'BT16'!Q28*1.08,IF(O14="KIOTO ",'BT16'!Q28*1.1,IF(OR(O14="ANDRES ",O14="GAVIOTA ",O14="COMANECCI ",O14="IGOR "),'BT16'!Q28*1.03,IF(LEFT(C14,3)="650",'BT16'!Q28*1.04,IF(LEFT(C14,3)="651",'BT16'!Q28*1.04,IF('BT16'!K28="NUEVO",'BT16'!Q28*1.04,'BT16'!Q28))))))))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+'BT16'!B29</f>
        <v>0</v>
      </c>
      <c r="D15" s="337">
        <f>+'BT16'!D29</f>
        <v>0</v>
      </c>
      <c r="E15" s="320"/>
      <c r="F15" s="321">
        <f>IFERROR(VLOOKUP(Tabla18667[[#This Row],[COD INT TELA LEGO]],'$ LEGO'!A:E,5,0),0)</f>
        <v>0</v>
      </c>
      <c r="G15" s="334"/>
      <c r="H15" s="322"/>
      <c r="I15" s="323">
        <f>IFERROR(VLOOKUP((C15),'$ LEGO'!A:D,4,0),0)</f>
        <v>0</v>
      </c>
      <c r="J15" s="324">
        <f>IF(OR(O15="DANNA ",O15="CAMILA "),'BT16'!Q29*1.07,IF(E15="Verona Cla",'BT16'!Q29*1.06,IF(E15="Verona Osc",'BT16'!Q29*1.08,IF(O15="KIOTO ",'BT16'!Q29*1.1,IF(OR(O15="ANDRES ",O15="GAVIOTA ",O15="COMANECCI ",O15="IGOR "),'BT16'!Q29*1.03,IF(LEFT(C15,3)="650",'BT16'!Q29*1.04,IF(LEFT(C15,3)="651",'BT16'!Q29*1.04,IF('BT16'!K29="NUEVO",'BT16'!Q29*1.04,'BT16'!Q29))))))))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+'BT16'!B30</f>
        <v>0</v>
      </c>
      <c r="D16" s="337">
        <f>+'BT16'!D30</f>
        <v>0</v>
      </c>
      <c r="E16" s="320"/>
      <c r="F16" s="321">
        <f>IFERROR(VLOOKUP(Tabla18667[[#This Row],[COD INT TELA LEGO]],'$ LEGO'!A:E,5,0),0)</f>
        <v>0</v>
      </c>
      <c r="G16" s="334"/>
      <c r="H16" s="322"/>
      <c r="I16" s="323">
        <f>IFERROR(VLOOKUP((C16),'$ LEGO'!A:D,4,0),0)</f>
        <v>0</v>
      </c>
      <c r="J16" s="324">
        <f>IF(OR(O16="DANNA ",O16="CAMILA "),'BT16'!Q30*1.07,IF(E16="Verona Cla",'BT16'!Q30*1.06,IF(E16="Verona Osc",'BT16'!Q30*1.08,IF(O16="KIOTO ",'BT16'!Q30*1.1,IF(OR(O16="ANDRES ",O16="GAVIOTA ",O16="COMANECCI ",O16="IGOR "),'BT16'!Q30*1.03,IF(LEFT(C16,3)="650",'BT16'!Q30*1.04,IF(LEFT(C16,3)="651",'BT16'!Q30*1.04,IF('BT16'!K30="NUEVO",'BT16'!Q30*1.04,'BT16'!Q30))))))))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+'BT16'!B31</f>
        <v>0</v>
      </c>
      <c r="D17" s="337">
        <f>+'BT16'!D31</f>
        <v>0</v>
      </c>
      <c r="E17" s="320"/>
      <c r="F17" s="321">
        <f>IFERROR(VLOOKUP(Tabla18667[[#This Row],[COD INT TELA LEGO]],'$ LEGO'!A:E,5,0),0)</f>
        <v>0</v>
      </c>
      <c r="G17" s="334"/>
      <c r="H17" s="322"/>
      <c r="I17" s="323">
        <f>IFERROR(VLOOKUP((C17),'$ LEGO'!A:D,4,0),0)</f>
        <v>0</v>
      </c>
      <c r="J17" s="324">
        <f>IF(OR(O17="DANNA ",O17="CAMILA "),'BT16'!Q31*1.07,IF(E17="Verona Cla",'BT16'!Q31*1.06,IF(E17="Verona Osc",'BT16'!Q31*1.08,IF(O17="KIOTO ",'BT16'!Q31*1.1,IF(OR(O17="ANDRES ",O17="GAVIOTA ",O17="COMANECCI ",O17="IGOR "),'BT16'!Q31*1.03,IF(LEFT(C17,3)="650",'BT16'!Q31*1.04,IF(LEFT(C17,3)="651",'BT16'!Q31*1.04,IF('BT16'!K31="NUEVO",'BT16'!Q31*1.04,'BT16'!Q31))))))))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+'BT16'!B32</f>
        <v>0</v>
      </c>
      <c r="D18" s="337">
        <f>+'BT16'!D32</f>
        <v>0</v>
      </c>
      <c r="E18" s="320"/>
      <c r="F18" s="321">
        <f>IFERROR(VLOOKUP(Tabla18667[[#This Row],[COD INT TELA LEGO]],'$ LEGO'!A:E,5,0),0)</f>
        <v>0</v>
      </c>
      <c r="G18" s="334"/>
      <c r="H18" s="322"/>
      <c r="I18" s="323">
        <f>IFERROR(VLOOKUP((C18),'$ LEGO'!A:D,4,0),0)</f>
        <v>0</v>
      </c>
      <c r="J18" s="324">
        <f>IF(OR(O18="DANNA ",O18="CAMILA "),'BT16'!Q32*1.07,IF(E18="Verona Cla",'BT16'!Q32*1.06,IF(E18="Verona Osc",'BT16'!Q32*1.08,IF(O18="KIOTO ",'BT16'!Q32*1.1,IF(OR(O18="ANDRES ",O18="GAVIOTA ",O18="COMANECCI ",O18="IGOR "),'BT16'!Q32*1.03,IF(LEFT(C18,3)="650",'BT16'!Q32*1.04,IF(LEFT(C18,3)="651",'BT16'!Q32*1.04,IF('BT16'!K32="NUEVO",'BT16'!Q32*1.04,'BT16'!Q32))))))))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+'BT16'!B33</f>
        <v>0</v>
      </c>
      <c r="D19" s="337">
        <f>+'BT16'!D33</f>
        <v>0</v>
      </c>
      <c r="E19" s="320"/>
      <c r="F19" s="321">
        <f>IFERROR(VLOOKUP(Tabla18667[[#This Row],[COD INT TELA LEGO]],'$ LEGO'!A:E,5,0),0)</f>
        <v>0</v>
      </c>
      <c r="G19" s="334"/>
      <c r="H19" s="322"/>
      <c r="I19" s="323">
        <f>IFERROR(VLOOKUP((C19),'$ LEGO'!A:D,4,0),0)</f>
        <v>0</v>
      </c>
      <c r="J19" s="324">
        <f>IF(OR(O19="DANNA ",O19="CAMILA "),'BT16'!Q33*1.07,IF(E19="Verona Cla",'BT16'!Q33*1.06,IF(E19="Verona Osc",'BT16'!Q33*1.08,IF(O19="KIOTO ",'BT16'!Q33*1.1,IF(OR(O19="ANDRES ",O19="GAVIOTA ",O19="COMANECCI ",O19="IGOR "),'BT16'!Q33*1.03,IF(LEFT(C19,3)="650",'BT16'!Q33*1.04,IF(LEFT(C19,3)="651",'BT16'!Q33*1.04,IF('BT16'!K33="NUEVO",'BT16'!Q33*1.04,'BT16'!Q33))))))))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+'BT16'!V24</f>
        <v>0</v>
      </c>
      <c r="D20" s="337">
        <f>+'BT16'!X24</f>
        <v>0</v>
      </c>
      <c r="E20" s="320"/>
      <c r="F20" s="321">
        <f>IFERROR(VLOOKUP(Tabla18667[[#This Row],[COD INT TELA LEGO]],'$ LEGO'!A:E,5,0),0)</f>
        <v>0</v>
      </c>
      <c r="G20" s="334"/>
      <c r="H20" s="322"/>
      <c r="I20" s="323">
        <f>IFERROR(VLOOKUP((C20),'$ LEGO'!A:D,4,0),0)</f>
        <v>0</v>
      </c>
      <c r="J20" s="324">
        <f>IF(OR(O20="DANNA ",O20="CAMILA "),'BT16'!Q34*1.07,IF(E20="Verona Cla",'BT16'!Q34*1.06,IF(E20="Verona Osc",'BT16'!Q34*1.08,IF(O20="KIOTO ",'BT16'!Q34*1.1,IF(OR(O20="ANDRES ",O20="GAVIOTA ",O20="COMANECCI ",O20="IGOR "),'BT16'!Q34*1.03,IF(LEFT(C20,3)="650",'BT16'!Q34*1.04,IF(LEFT(C20,3)="651",'BT16'!Q34*1.04,IF('BT16'!K34="NUEVO",'BT16'!Q34*1.04,'BT16'!Q34))))))))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+'BT16'!V25</f>
        <v>0</v>
      </c>
      <c r="D21" s="337">
        <f>+'BT16'!X25</f>
        <v>0</v>
      </c>
      <c r="E21" s="320"/>
      <c r="F21" s="321">
        <f>IFERROR(VLOOKUP(Tabla18667[[#This Row],[COD INT TELA LEGO]],'$ LEGO'!A:E,5,0),0)</f>
        <v>0</v>
      </c>
      <c r="G21" s="334"/>
      <c r="H21" s="322"/>
      <c r="I21" s="323">
        <f>IFERROR(VLOOKUP((C21),'$ LEGO'!A:D,4,0),0)</f>
        <v>0</v>
      </c>
      <c r="J21" s="324">
        <f>IF(OR(O21="DANNA ",O21="CAMILA "),'BT16'!Q35*1.07,IF(E21="Verona Cla",'BT16'!Q35*1.06,IF(E21="Verona Osc",'BT16'!Q35*1.08,IF(O21="KIOTO ",'BT16'!Q35*1.1,IF(OR(O21="ANDRES ",O21="GAVIOTA ",O21="COMANECCI ",O21="IGOR "),'BT16'!Q35*1.03,IF(LEFT(C21,3)="650",'BT16'!Q35*1.04,IF(LEFT(C21,3)="651",'BT16'!Q35*1.04,IF('BT16'!K35="NUEVO",'BT16'!Q35*1.04,'BT16'!Q35))))))))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+'BT16'!V26</f>
        <v>0</v>
      </c>
      <c r="D22" s="337">
        <f>+'BT16'!X26</f>
        <v>0</v>
      </c>
      <c r="E22" s="320"/>
      <c r="F22" s="321">
        <f>IFERROR(VLOOKUP(Tabla18667[[#This Row],[COD INT TELA LEGO]],'$ LEGO'!A:E,5,0),0)</f>
        <v>0</v>
      </c>
      <c r="G22" s="334"/>
      <c r="H22" s="322"/>
      <c r="I22" s="323">
        <f>IFERROR(VLOOKUP((C22),'$ LEGO'!A:D,4,0),0)</f>
        <v>0</v>
      </c>
      <c r="J22" s="324">
        <f>IF(OR(O22="DANNA ",O22="CAMILA "),'BT16'!Q36*1.07,IF(E22="Verona Cla",'BT16'!Q36*1.06,IF(E22="Verona Osc",'BT16'!Q36*1.08,IF(O22="KIOTO ",'BT16'!Q36*1.1,IF(OR(O22="ANDRES ",O22="GAVIOTA ",O22="COMANECCI ",O22="IGOR "),'BT16'!Q36*1.03,IF(LEFT(C22,3)="650",'BT16'!Q36*1.04,IF(LEFT(C22,3)="651",'BT16'!Q36*1.04,IF('BT16'!K36="NUEVO",'BT16'!Q36*1.04,'BT16'!Q36))))))))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+'BT16'!V27</f>
        <v>0</v>
      </c>
      <c r="D23" s="337">
        <f>+'BT16'!X27</f>
        <v>0</v>
      </c>
      <c r="E23" s="320"/>
      <c r="F23" s="321">
        <f>IFERROR(VLOOKUP(Tabla18667[[#This Row],[COD INT TELA LEGO]],'$ LEGO'!A:E,5,0),0)</f>
        <v>0</v>
      </c>
      <c r="G23" s="334"/>
      <c r="H23" s="322"/>
      <c r="I23" s="323">
        <f>IFERROR(VLOOKUP((C23),'$ LEGO'!A:D,4,0),0)</f>
        <v>0</v>
      </c>
      <c r="J23" s="324">
        <f>IF(OR(O23="DANNA ",O23="CAMILA "),'BT16'!Q37*1.07,IF(E23="Verona Cla",'BT16'!Q37*1.06,IF(E23="Verona Osc",'BT16'!Q37*1.08,IF(O23="KIOTO ",'BT16'!Q37*1.1,IF(OR(O23="ANDRES ",O23="GAVIOTA ",O23="COMANECCI ",O23="IGOR "),'BT16'!Q37*1.03,IF(LEFT(C23,3)="650",'BT16'!Q37*1.04,IF(LEFT(C23,3)="651",'BT16'!Q37*1.04,IF('BT16'!K37="NUEVO",'BT16'!Q37*1.04,'BT16'!Q37))))))))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+'BT16'!V28</f>
        <v>0</v>
      </c>
      <c r="D24" s="337">
        <f>+'BT16'!X28</f>
        <v>0</v>
      </c>
      <c r="E24" s="320"/>
      <c r="F24" s="321">
        <f>IFERROR(VLOOKUP(Tabla18667[[#This Row],[COD INT TELA LEGO]],'$ LEGO'!A:E,5,0),0)</f>
        <v>0</v>
      </c>
      <c r="G24" s="334"/>
      <c r="H24" s="322"/>
      <c r="I24" s="323">
        <f>IFERROR(VLOOKUP((C24),'$ LEGO'!A:D,4,0),0)</f>
        <v>0</v>
      </c>
      <c r="J24" s="324">
        <f>IF(OR(O24="DANNA ",O24="CAMILA "),'BT16'!Q38*1.07,IF(E24="Verona Cla",'BT16'!Q38*1.06,IF(E24="Verona Osc",'BT16'!Q38*1.08,IF(O24="KIOTO ",'BT16'!Q38*1.1,IF(OR(O24="ANDRES ",O24="GAVIOTA ",O24="COMANECCI ",O24="IGOR "),'BT16'!Q38*1.03,IF(LEFT(C24,3)="650",'BT16'!Q38*1.04,IF(LEFT(C24,3)="651",'BT16'!Q38*1.04,IF('BT16'!K38="NUEVO",'BT16'!Q38*1.04,'BT16'!Q38))))))))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+'BT16'!V29</f>
        <v>0</v>
      </c>
      <c r="D25" s="337">
        <f>+'BT16'!X29</f>
        <v>0</v>
      </c>
      <c r="E25" s="320"/>
      <c r="F25" s="321">
        <f>IFERROR(VLOOKUP(Tabla18667[[#This Row],[COD INT TELA LEGO]],'$ LEGO'!A:E,5,0),0)</f>
        <v>0</v>
      </c>
      <c r="G25" s="334"/>
      <c r="H25" s="322"/>
      <c r="I25" s="323">
        <f>IFERROR(VLOOKUP((C25),'$ LEGO'!A:D,4,0),0)</f>
        <v>0</v>
      </c>
      <c r="J25" s="324">
        <f>IF(OR(O25="DANNA ",O25="CAMILA "),'BT16'!Q39*1.07,IF(E25="Verona Cla",'BT16'!Q39*1.06,IF(E25="Verona Osc",'BT16'!Q39*1.08,IF(O25="KIOTO ",'BT16'!Q39*1.1,IF(OR(O25="ANDRES ",O25="GAVIOTA ",O25="COMANECCI ",O25="IGOR "),'BT16'!Q39*1.03,IF(LEFT(C25,3)="650",'BT16'!Q39*1.04,IF(LEFT(C25,3)="651",'BT16'!Q39*1.04,IF('BT16'!K39="NUEVO",'BT16'!Q39*1.04,'BT16'!Q39))))))))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+'BT16'!V30</f>
        <v>0</v>
      </c>
      <c r="D26" s="337">
        <f>+'BT16'!X30</f>
        <v>0</v>
      </c>
      <c r="E26" s="320"/>
      <c r="F26" s="321">
        <f>IFERROR(VLOOKUP(Tabla18667[[#This Row],[COD INT TELA LEGO]],'$ LEGO'!A:E,5,0),0)</f>
        <v>0</v>
      </c>
      <c r="G26" s="334"/>
      <c r="H26" s="322"/>
      <c r="I26" s="323">
        <f>IFERROR(VLOOKUP((C26),'$ LEGO'!A:D,4,0),0)</f>
        <v>0</v>
      </c>
      <c r="J26" s="324">
        <f>IF(OR(O26="DANNA ",O26="CAMILA "),'BT16'!Q40*1.07,IF(E26="Verona Cla",'BT16'!Q40*1.06,IF(E26="Verona Osc",'BT16'!Q40*1.08,IF(O26="KIOTO ",'BT16'!Q40*1.1,IF(OR(O26="ANDRES ",O26="GAVIOTA ",O26="COMANECCI ",O26="IGOR "),'BT16'!Q40*1.03,IF(LEFT(C26,3)="650",'BT16'!Q40*1.04,IF(LEFT(C26,3)="651",'BT16'!Q40*1.04,IF('BT16'!K40="NUEVO",'BT16'!Q40*1.04,'BT16'!Q40))))))))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+'BT16'!V31</f>
        <v>0</v>
      </c>
      <c r="D27" s="337">
        <f>+'BT16'!X31</f>
        <v>0</v>
      </c>
      <c r="E27" s="320"/>
      <c r="F27" s="321">
        <f>IFERROR(VLOOKUP(Tabla18667[[#This Row],[COD INT TELA LEGO]],'$ LEGO'!A:E,5,0),0)</f>
        <v>0</v>
      </c>
      <c r="G27" s="334"/>
      <c r="H27" s="322"/>
      <c r="I27" s="323">
        <f>IFERROR(VLOOKUP((C27),'$ LEGO'!A:D,4,0),0)</f>
        <v>0</v>
      </c>
      <c r="J27" s="324">
        <f>IF(OR(O27="DANNA ",O27="CAMILA "),'BT16'!Q41*1.07,IF(E27="Verona Cla",'BT16'!Q41*1.06,IF(E27="Verona Osc",'BT16'!Q41*1.08,IF(O27="KIOTO ",'BT16'!Q41*1.1,IF(OR(O27="ANDRES ",O27="GAVIOTA ",O27="COMANECCI ",O27="IGOR "),'BT16'!Q41*1.03,IF(LEFT(C27,3)="650",'BT16'!Q41*1.04,IF(LEFT(C27,3)="651",'BT16'!Q41*1.04,IF('BT16'!K41="NUEVO",'BT16'!Q41*1.04,'BT16'!Q41))))))))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+'BT16'!V32</f>
        <v>0</v>
      </c>
      <c r="D28" s="337">
        <f>+'BT16'!X32</f>
        <v>0</v>
      </c>
      <c r="E28" s="320"/>
      <c r="F28" s="321">
        <f>IFERROR(VLOOKUP(Tabla18667[[#This Row],[COD INT TELA LEGO]],'$ LEGO'!A:E,5,0),0)</f>
        <v>0</v>
      </c>
      <c r="G28" s="334"/>
      <c r="H28" s="322"/>
      <c r="I28" s="323">
        <f>IFERROR(VLOOKUP((C28),'$ LEGO'!A:D,4,0),0)</f>
        <v>0</v>
      </c>
      <c r="J28" s="324">
        <f>IF(OR(O28="DANNA ",O28="CAMILA "),'BT16'!Q42*1.07,IF(E28="Verona Cla",'BT16'!Q42*1.06,IF(E28="Verona Osc",'BT16'!Q42*1.08,IF(O28="KIOTO ",'BT16'!Q42*1.1,IF(OR(O28="ANDRES ",O28="GAVIOTA ",O28="COMANECCI ",O28="IGOR "),'BT16'!Q42*1.03,IF(LEFT(C28,3)="650",'BT16'!Q42*1.04,IF(LEFT(C28,3)="651",'BT16'!Q42*1.04,IF('BT16'!K42="NUEVO",'BT16'!Q42*1.04,'BT16'!Q42))))))))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+'BT16'!V33</f>
        <v>0</v>
      </c>
      <c r="D29" s="483">
        <f>+'BT16'!X33</f>
        <v>0</v>
      </c>
      <c r="E29" s="484"/>
      <c r="F29" s="485">
        <f>IFERROR(VLOOKUP(Tabla18667[[#This Row],[COD INT TELA LEGO]],'$ LEGO'!A:E,5,0),0)</f>
        <v>0</v>
      </c>
      <c r="G29" s="486"/>
      <c r="H29" s="487"/>
      <c r="I29" s="488">
        <f>IFERROR(VLOOKUP((C29),'$ LEGO'!A:D,4,0),0)</f>
        <v>0</v>
      </c>
      <c r="J29" s="489">
        <f>IF(OR(O29="DANNA ",O29="CAMILA "),'BT16'!Q43*1.07,IF(E29="Verona Cla",'BT16'!Q43*1.06,IF(E29="Verona Osc",'BT16'!Q43*1.08,IF(O29="KIOTO ",'BT16'!Q43*1.1,IF(OR(O29="ANDRES ",O29="GAVIOTA ",O29="COMANECCI ",O29="IGOR "),'BT16'!Q43*1.03,IF(LEFT(C29,3)="650",'BT16'!Q43*1.04,IF(LEFT(C29,3)="651",'BT16'!Q43*1.04,IF('BT16'!K43="NUEVO",'BT16'!Q43*1.04,'BT16'!Q43))))))))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VLOOKUP(Tabla38566[[#This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VLOOKUP(Tabla38566[[#This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VLOOKUP(Tabla38566[[#This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VLOOKUP(Tabla38566[[#This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VLOOKUP(Tabla38566[[#This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VLOOKUP(Tabla38566[[#This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VLOOKUP(Tabla38566[[#This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VLOOKUP(Tabla38566[[#This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VLOOKUP(Tabla38566[[#This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VLOOKUP(Tabla38566[[#This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VLOOKUP(Tabla38566[[#This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VLOOKUP(Tabla38566[[#This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VLOOKUP(Tabla38566[[#This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VLOOKUP(Tabla38566[[#This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VLOOKUP(Tabla38566[[#This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VLOOKUP(Tabla38566[[#This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VLOOKUP(Tabla38566[[#This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VLOOKUP(Tabla38566[[#This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VLOOKUP(Tabla38566[[#This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VLOOKUP(Tabla38566[[#This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VLOOKUP(Tabla38566[[#This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VLOOKUP(Tabla38566[[#This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VLOOKUP(Tabla38566[[#This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VLOOKUP(Tabla38566[[#This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VLOOKUP(Tabla38566[[#This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VLOOKUP(Tabla38566[[#This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VLOOKUP(Tabla38566[[#This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VLOOKUP(Tabla38566[[#This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VLOOKUP(Tabla38566[[#This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VLOOKUP(Tabla38566[[#This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VLOOKUP(Tabla38566[[#This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VLOOKUP(Tabla38566[[#This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VLOOKUP(Tabla38566[[#This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VLOOKUP(Tabla38566[[#This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+'FT16'!X79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+'FT16'!X80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+'FT16'!X81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+'FT16'!X83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+'FT16'!X83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+'FT16'!X84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+'BT16'!AD1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348" priority="4"/>
  </conditionalFormatting>
  <conditionalFormatting sqref="C94">
    <cfRule type="duplicateValues" dxfId="347" priority="3"/>
  </conditionalFormatting>
  <conditionalFormatting sqref="D46:D79">
    <cfRule type="expression" dxfId="346" priority="2">
      <formula>ISNUMBER(SEARCH("R",$D$2,1))</formula>
    </cfRule>
  </conditionalFormatting>
  <conditionalFormatting sqref="D83:D122">
    <cfRule type="expression" dxfId="34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EA9DF87F-432D-41F2-A029-38B4D6C0FADC}">
          <x14:formula1>
            <xm:f>'LD FC'!$CG$2:$CG$27</xm:f>
          </x14:formula1>
          <xm:sqref>E138:F138</xm:sqref>
        </x14:dataValidation>
        <x14:dataValidation type="list" allowBlank="1" showInputMessage="1" showErrorMessage="1" xr:uid="{E8F3DD5C-B88C-4750-9A82-87021C7060D3}">
          <x14:formula1>
            <xm:f>'LD FC'!$AS$2:$AS$11</xm:f>
          </x14:formula1>
          <xm:sqref>H10:H29</xm:sqref>
        </x14:dataValidation>
        <x14:dataValidation type="list" allowBlank="1" showInputMessage="1" showErrorMessage="1" xr:uid="{E9BEC492-0933-4912-BEF2-FE143CA5731B}">
          <x14:formula1>
            <xm:f>'$ LEGO'!$A$101:$A$189</xm:f>
          </x14:formula1>
          <xm:sqref>E10</xm:sqref>
        </x14:dataValidation>
        <x14:dataValidation type="list" allowBlank="1" showInputMessage="1" showErrorMessage="1" xr:uid="{686A118C-8384-4F52-B060-727EAF8641CE}">
          <x14:formula1>
            <xm:f>'LD FC'!$AA$2:$AA$8</xm:f>
          </x14:formula1>
          <xm:sqref>D8</xm:sqref>
        </x14:dataValidation>
        <x14:dataValidation type="list" allowBlank="1" showInputMessage="1" showErrorMessage="1" xr:uid="{ADFAE77B-8349-4DE7-99A0-F21AD8C28603}">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64026AE-CC5D-48D7-83D2-92F9532025F5}">
          <x14:formula1>
            <xm:f>'LD FC'!$AC$2:$AC$5</xm:f>
          </x14:formula1>
          <xm:sqref>E127 F127 E128 F128</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F764-ADC5-4A27-BEBD-298DCC9B4BEA}">
  <sheetPr codeName="Hoja3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+'BT16'!AI1</f>
        <v>0</v>
      </c>
      <c r="AH2" s="1201"/>
      <c r="AI2" s="1006" t="s">
        <v>2466</v>
      </c>
      <c r="AJ2" s="1007"/>
      <c r="AK2" s="1191">
        <f>+'BT16'!AN1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+'BT16'!D4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'BT16'!W1</f>
        <v>0</v>
      </c>
      <c r="G4" s="1041"/>
      <c r="H4" s="1041"/>
      <c r="I4" s="1022" t="s">
        <v>1220</v>
      </c>
      <c r="J4" s="1022"/>
      <c r="K4" s="1022"/>
      <c r="L4" s="1023"/>
      <c r="M4" s="1041">
        <f>+'BT16'!X2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+'BT16'!S1</f>
        <v>0</v>
      </c>
      <c r="G5" s="1041"/>
      <c r="H5" s="1041"/>
      <c r="I5" s="1022" t="s">
        <v>2471</v>
      </c>
      <c r="J5" s="1022"/>
      <c r="K5" s="1022"/>
      <c r="L5" s="1023"/>
      <c r="M5" s="976"/>
      <c r="N5" s="968"/>
      <c r="O5" s="1010" t="s">
        <v>1254</v>
      </c>
      <c r="P5" s="1011"/>
      <c r="Q5" s="1011"/>
      <c r="R5" s="119">
        <f>+'BT16'!Y3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+'BT16'!AC5</f>
        <v>0</v>
      </c>
      <c r="G7" s="1202"/>
      <c r="H7" s="1202"/>
      <c r="I7" s="1008" t="s">
        <v>2474</v>
      </c>
      <c r="J7" s="1009"/>
      <c r="K7" s="1009"/>
      <c r="L7" s="1009"/>
      <c r="M7" s="976">
        <f>+'BT16'!AD2</f>
        <v>0</v>
      </c>
      <c r="N7" s="968"/>
      <c r="O7" s="1010" t="s">
        <v>2422</v>
      </c>
      <c r="P7" s="1011"/>
      <c r="Q7" s="1011"/>
      <c r="R7" s="112">
        <f>+'BT16'!AD3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+'BT16'!AH5</f>
        <v>0</v>
      </c>
      <c r="G8" s="1202"/>
      <c r="H8" s="1202"/>
      <c r="I8" s="1008" t="s">
        <v>2476</v>
      </c>
      <c r="J8" s="1009"/>
      <c r="K8" s="1009"/>
      <c r="L8" s="1009"/>
      <c r="M8" s="976">
        <f>+'BT16'!AI2</f>
        <v>0</v>
      </c>
      <c r="N8" s="968"/>
      <c r="O8" s="1010" t="s">
        <v>2422</v>
      </c>
      <c r="P8" s="1011"/>
      <c r="Q8" s="1011"/>
      <c r="R8" s="112">
        <f>+'BT16'!AI3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+'BT16'!AM5</f>
        <v>0</v>
      </c>
      <c r="G9" s="1204"/>
      <c r="H9" s="1204"/>
      <c r="I9" s="1008" t="s">
        <v>2478</v>
      </c>
      <c r="J9" s="1009"/>
      <c r="K9" s="1009"/>
      <c r="L9" s="1009"/>
      <c r="M9" s="976">
        <f>+'BT16'!AN2</f>
        <v>0</v>
      </c>
      <c r="N9" s="968"/>
      <c r="O9" s="1010" t="s">
        <v>2422</v>
      </c>
      <c r="P9" s="1011"/>
      <c r="Q9" s="1011"/>
      <c r="R9" s="112">
        <f>+'BT16'!AN3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+'BT16'!B24</f>
        <v>0</v>
      </c>
      <c r="E13" s="1160"/>
      <c r="F13" s="1161"/>
      <c r="G13" s="1170">
        <f>+'BT16'!D24</f>
        <v>0</v>
      </c>
      <c r="H13" s="1160"/>
      <c r="I13" s="1160"/>
      <c r="J13" s="1160"/>
      <c r="K13" s="1160"/>
      <c r="L13" s="1160"/>
      <c r="M13" s="1160"/>
      <c r="N13" s="1160"/>
      <c r="O13" s="1160"/>
      <c r="P13" s="1160"/>
      <c r="Q13" s="1161"/>
      <c r="R13" s="1177" t="s">
        <v>3710</v>
      </c>
      <c r="S13" s="975"/>
      <c r="T13" s="975"/>
      <c r="U13" s="1176" t="s">
        <v>3711</v>
      </c>
      <c r="V13" s="1163"/>
      <c r="W13" s="1164">
        <f>IFERROR(VLOOKUP(AP13&amp;AQ13,'$ LEGO'!A:E,5,0),0)</f>
        <v>0</v>
      </c>
      <c r="X13" s="1165"/>
      <c r="Y13" s="1166"/>
      <c r="Z13" s="1167"/>
      <c r="AA13" s="1168"/>
      <c r="AB13" s="1169"/>
      <c r="AC13" s="967" t="str">
        <f>IFERROR(VLOOKUP((D13),'$ LEGO'!A:D,4,0),"")</f>
        <v/>
      </c>
      <c r="AD13" s="968"/>
      <c r="AE13" s="1171">
        <f>IFERROR(+'BT16'!Q24*VLOOKUP(AP13,'$ LEGO'!$F$199:$G$1227,2,0),'BT16'!Q24)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+'BT16'!AS24</f>
        <v>0</v>
      </c>
      <c r="AX13" s="176">
        <f>+'BT16'!S24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+'BT16'!B25</f>
        <v>0</v>
      </c>
      <c r="E14" s="1160"/>
      <c r="F14" s="1161"/>
      <c r="G14" s="1170">
        <f>+'BT16'!D25</f>
        <v>0</v>
      </c>
      <c r="H14" s="1160"/>
      <c r="I14" s="1160"/>
      <c r="J14" s="1160"/>
      <c r="K14" s="1160"/>
      <c r="L14" s="1160"/>
      <c r="M14" s="1160"/>
      <c r="N14" s="1160"/>
      <c r="O14" s="1160"/>
      <c r="P14" s="1160"/>
      <c r="Q14" s="1161"/>
      <c r="R14" s="1177" t="s">
        <v>3712</v>
      </c>
      <c r="S14" s="975"/>
      <c r="T14" s="975"/>
      <c r="U14" s="1176" t="s">
        <v>3713</v>
      </c>
      <c r="V14" s="1163"/>
      <c r="W14" s="1164">
        <f>IFERROR(VLOOKUP(AP14&amp;AQ14,'$ LEGO'!A:E,5,0),0)</f>
        <v>0</v>
      </c>
      <c r="X14" s="1165"/>
      <c r="Y14" s="1166"/>
      <c r="Z14" s="1167"/>
      <c r="AA14" s="1168"/>
      <c r="AB14" s="1169"/>
      <c r="AC14" s="967" t="str">
        <f>IFERROR(VLOOKUP((D14),'$ LEGO'!A:D,4,0),"")</f>
        <v/>
      </c>
      <c r="AD14" s="968"/>
      <c r="AE14" s="1171">
        <f>IFERROR(+'BT16'!Q25*VLOOKUP(AP14,'$ LEGO'!$F$199:$G$1227,2,0),'BT16'!Q25)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+'BT16'!AS25</f>
        <v>0</v>
      </c>
      <c r="AX14" s="176">
        <f>+'BT16'!S25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+'BT16'!B26</f>
        <v>0</v>
      </c>
      <c r="E15" s="1160"/>
      <c r="F15" s="1161"/>
      <c r="G15" s="1170">
        <f>+'BT16'!D26</f>
        <v>0</v>
      </c>
      <c r="H15" s="1160"/>
      <c r="I15" s="1160"/>
      <c r="J15" s="1160"/>
      <c r="K15" s="1160"/>
      <c r="L15" s="1160"/>
      <c r="M15" s="1160"/>
      <c r="N15" s="1160"/>
      <c r="O15" s="1160"/>
      <c r="P15" s="1160"/>
      <c r="Q15" s="1161"/>
      <c r="R15" s="1177" t="s">
        <v>3714</v>
      </c>
      <c r="S15" s="975"/>
      <c r="T15" s="975"/>
      <c r="U15" s="1176" t="s">
        <v>3715</v>
      </c>
      <c r="V15" s="1163"/>
      <c r="W15" s="1164">
        <f>IFERROR(VLOOKUP(AP15&amp;AQ15,'$ LEGO'!A:E,5,0),0)</f>
        <v>0</v>
      </c>
      <c r="X15" s="1165"/>
      <c r="Y15" s="1166"/>
      <c r="Z15" s="1167"/>
      <c r="AA15" s="1168"/>
      <c r="AB15" s="1169"/>
      <c r="AC15" s="967" t="str">
        <f>IFERROR(VLOOKUP((D15),'$ LEGO'!A:D,4,0),"")</f>
        <v/>
      </c>
      <c r="AD15" s="968"/>
      <c r="AE15" s="1171">
        <f>IFERROR(+'BT16'!Q26*VLOOKUP(AP15,'$ LEGO'!$F$199:$G$1227,2,0),'BT16'!Q26)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+'BT16'!AS26</f>
        <v>0</v>
      </c>
      <c r="AX15" s="176">
        <f>+'BT16'!S26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+'BT16'!B27</f>
        <v>0</v>
      </c>
      <c r="E16" s="1160"/>
      <c r="F16" s="1161"/>
      <c r="G16" s="1170">
        <f>+'BT16'!D27</f>
        <v>0</v>
      </c>
      <c r="H16" s="1160"/>
      <c r="I16" s="1160"/>
      <c r="J16" s="1160"/>
      <c r="K16" s="1160"/>
      <c r="L16" s="1160"/>
      <c r="M16" s="1160"/>
      <c r="N16" s="1160"/>
      <c r="O16" s="1160"/>
      <c r="P16" s="1160"/>
      <c r="Q16" s="1161"/>
      <c r="R16" s="1177" t="s">
        <v>3716</v>
      </c>
      <c r="S16" s="975"/>
      <c r="T16" s="975"/>
      <c r="U16" s="1176" t="s">
        <v>3717</v>
      </c>
      <c r="V16" s="1163"/>
      <c r="W16" s="1164">
        <f>IFERROR(VLOOKUP(AP16&amp;AQ16,'$ LEGO'!A:E,5,0),0)</f>
        <v>0</v>
      </c>
      <c r="X16" s="1165"/>
      <c r="Y16" s="1166"/>
      <c r="Z16" s="1167"/>
      <c r="AA16" s="1168"/>
      <c r="AB16" s="1169"/>
      <c r="AC16" s="967" t="str">
        <f>IFERROR(VLOOKUP((D16),'$ LEGO'!A:D,4,0),"")</f>
        <v/>
      </c>
      <c r="AD16" s="968"/>
      <c r="AE16" s="1171">
        <f>IFERROR(+'BT16'!Q27*VLOOKUP(AP16,'$ LEGO'!$F$199:$G$1227,2,0),'BT16'!Q27)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+'BT16'!AS27</f>
        <v>0</v>
      </c>
      <c r="AX16" s="176">
        <f>+'BT16'!S27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+'BT16'!B28</f>
        <v>0</v>
      </c>
      <c r="E17" s="1160"/>
      <c r="F17" s="1161"/>
      <c r="G17" s="1170">
        <f>+'BT16'!D28</f>
        <v>0</v>
      </c>
      <c r="H17" s="1160"/>
      <c r="I17" s="1160"/>
      <c r="J17" s="1160"/>
      <c r="K17" s="1160"/>
      <c r="L17" s="1160"/>
      <c r="M17" s="1160"/>
      <c r="N17" s="1160"/>
      <c r="O17" s="1160"/>
      <c r="P17" s="1160"/>
      <c r="Q17" s="1161"/>
      <c r="R17" s="1177" t="s">
        <v>3718</v>
      </c>
      <c r="S17" s="975"/>
      <c r="T17" s="975"/>
      <c r="U17" s="1176" t="s">
        <v>3719</v>
      </c>
      <c r="V17" s="1163"/>
      <c r="W17" s="1164">
        <f>IFERROR(VLOOKUP(AP17&amp;AQ17,'$ LEGO'!A:E,5,0),0)</f>
        <v>0</v>
      </c>
      <c r="X17" s="1165"/>
      <c r="Y17" s="1166"/>
      <c r="Z17" s="1167"/>
      <c r="AA17" s="1168"/>
      <c r="AB17" s="1169"/>
      <c r="AC17" s="967" t="str">
        <f>IFERROR(VLOOKUP((D17),'$ LEGO'!A:D,4,0),"")</f>
        <v/>
      </c>
      <c r="AD17" s="968"/>
      <c r="AE17" s="1171">
        <f>IFERROR(+'BT16'!Q28*VLOOKUP(AP17,'$ LEGO'!$F$199:$G$1227,2,0),'BT16'!Q28)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+'BT16'!AS28</f>
        <v>0</v>
      </c>
      <c r="AX17" s="176">
        <f>+'BT16'!S28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+'BT16'!B29</f>
        <v>0</v>
      </c>
      <c r="E18" s="1160"/>
      <c r="F18" s="1161"/>
      <c r="G18" s="1170">
        <f>+'BT16'!D29</f>
        <v>0</v>
      </c>
      <c r="H18" s="1160"/>
      <c r="I18" s="1160"/>
      <c r="J18" s="1160"/>
      <c r="K18" s="1160"/>
      <c r="L18" s="1160"/>
      <c r="M18" s="1160"/>
      <c r="N18" s="1160"/>
      <c r="O18" s="1160"/>
      <c r="P18" s="1160"/>
      <c r="Q18" s="1161"/>
      <c r="R18" s="1177" t="s">
        <v>3720</v>
      </c>
      <c r="S18" s="975"/>
      <c r="T18" s="975"/>
      <c r="U18" s="1176" t="s">
        <v>3721</v>
      </c>
      <c r="V18" s="1163"/>
      <c r="W18" s="1164">
        <f>IFERROR(VLOOKUP(AP18&amp;AQ18,'$ LEGO'!A:E,5,0),0)</f>
        <v>0</v>
      </c>
      <c r="X18" s="1165"/>
      <c r="Y18" s="1166"/>
      <c r="Z18" s="1167"/>
      <c r="AA18" s="1168"/>
      <c r="AB18" s="1169"/>
      <c r="AC18" s="967" t="str">
        <f>IFERROR(VLOOKUP((D18),'$ LEGO'!A:D,4,0),"")</f>
        <v/>
      </c>
      <c r="AD18" s="968"/>
      <c r="AE18" s="1171">
        <f>IFERROR(+'BT16'!Q29*VLOOKUP(AP18,'$ LEGO'!$F$199:$G$1227,2,0),'BT16'!Q29)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+'BT16'!AS29</f>
        <v>0</v>
      </c>
      <c r="AX18" s="176">
        <f>+'BT16'!S29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+'BT16'!B30</f>
        <v>0</v>
      </c>
      <c r="E19" s="1160"/>
      <c r="F19" s="1161"/>
      <c r="G19" s="1170">
        <f>+'BT16'!D30</f>
        <v>0</v>
      </c>
      <c r="H19" s="1160"/>
      <c r="I19" s="1160"/>
      <c r="J19" s="1160"/>
      <c r="K19" s="1160"/>
      <c r="L19" s="1160"/>
      <c r="M19" s="1160"/>
      <c r="N19" s="1160"/>
      <c r="O19" s="1160"/>
      <c r="P19" s="1160"/>
      <c r="Q19" s="1161"/>
      <c r="R19" s="1177" t="s">
        <v>3722</v>
      </c>
      <c r="S19" s="975"/>
      <c r="T19" s="975"/>
      <c r="U19" s="1176" t="s">
        <v>3723</v>
      </c>
      <c r="V19" s="1163"/>
      <c r="W19" s="1164">
        <f>IFERROR(VLOOKUP(AP19&amp;AQ19,'$ LEGO'!A:E,5,0),0)</f>
        <v>0</v>
      </c>
      <c r="X19" s="1165"/>
      <c r="Y19" s="1166"/>
      <c r="Z19" s="1167"/>
      <c r="AA19" s="1168"/>
      <c r="AB19" s="1169"/>
      <c r="AC19" s="967" t="str">
        <f>IFERROR(VLOOKUP((D19),'$ LEGO'!A:D,4,0),"")</f>
        <v/>
      </c>
      <c r="AD19" s="968"/>
      <c r="AE19" s="1171">
        <f>IFERROR(+'BT16'!Q30*VLOOKUP(AP19,'$ LEGO'!$F$199:$G$1227,2,0),'BT16'!Q30)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+'BT16'!AS30</f>
        <v>0</v>
      </c>
      <c r="AX19" s="176">
        <f>+'BT16'!S30</f>
        <v>0</v>
      </c>
      <c r="AY19" s="1" t="s">
        <v>1217</v>
      </c>
      <c r="AZ19" s="46" t="s">
        <v>2501</v>
      </c>
      <c r="BA19" s="46">
        <f t="shared" si="2"/>
        <v>0</v>
      </c>
      <c r="BB19" s="47"/>
      <c r="BC19" s="120">
        <f t="shared" si="3"/>
        <v>0</v>
      </c>
    </row>
    <row r="20" spans="2:78" ht="15.75" thickBot="1">
      <c r="B20" s="66">
        <f t="shared" si="4"/>
        <v>0</v>
      </c>
      <c r="C20" s="214">
        <v>8</v>
      </c>
      <c r="D20" s="1159">
        <f>+'BT16'!B31</f>
        <v>0</v>
      </c>
      <c r="E20" s="1160"/>
      <c r="F20" s="1161"/>
      <c r="G20" s="1170">
        <f>+'BT16'!D31</f>
        <v>0</v>
      </c>
      <c r="H20" s="1160"/>
      <c r="I20" s="1160"/>
      <c r="J20" s="1160"/>
      <c r="K20" s="1160"/>
      <c r="L20" s="1160"/>
      <c r="M20" s="1160"/>
      <c r="N20" s="1160"/>
      <c r="O20" s="1160"/>
      <c r="P20" s="1160"/>
      <c r="Q20" s="1161"/>
      <c r="R20" s="1177" t="s">
        <v>3724</v>
      </c>
      <c r="S20" s="975"/>
      <c r="T20" s="975"/>
      <c r="U20" s="1176" t="s">
        <v>3725</v>
      </c>
      <c r="V20" s="1163"/>
      <c r="W20" s="1164">
        <f>IFERROR(VLOOKUP(AP20&amp;AQ20,'$ LEGO'!A:E,5,0),0)</f>
        <v>0</v>
      </c>
      <c r="X20" s="1165"/>
      <c r="Y20" s="1166"/>
      <c r="Z20" s="1167"/>
      <c r="AA20" s="1168"/>
      <c r="AB20" s="1169"/>
      <c r="AC20" s="967" t="str">
        <f>IFERROR(VLOOKUP((D20),'$ LEGO'!A:D,4,0),"")</f>
        <v/>
      </c>
      <c r="AD20" s="968"/>
      <c r="AE20" s="1171">
        <f>IFERROR(+'BT16'!Q31*VLOOKUP(AP20,'$ LEGO'!$F$199:$G$1227,2,0),'BT16'!Q31)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+'BT16'!AS31</f>
        <v>0</v>
      </c>
      <c r="AX20" s="176">
        <f>+'BT16'!S31</f>
        <v>0</v>
      </c>
      <c r="AY20" s="1" t="s">
        <v>1217</v>
      </c>
      <c r="AZ20" s="46" t="s">
        <v>2501</v>
      </c>
      <c r="BA20" s="46">
        <f t="shared" si="2"/>
        <v>0</v>
      </c>
      <c r="BB20" s="47"/>
      <c r="BC20" s="120">
        <f t="shared" si="3"/>
        <v>0</v>
      </c>
    </row>
    <row r="21" spans="2:78" ht="15.75" thickBot="1">
      <c r="B21" s="66">
        <f t="shared" si="4"/>
        <v>0</v>
      </c>
      <c r="C21" s="214">
        <v>9</v>
      </c>
      <c r="D21" s="1159">
        <f>+'BT16'!B32</f>
        <v>0</v>
      </c>
      <c r="E21" s="1160"/>
      <c r="F21" s="1161"/>
      <c r="G21" s="1170">
        <f>+'BT16'!D32</f>
        <v>0</v>
      </c>
      <c r="H21" s="1160"/>
      <c r="I21" s="1160"/>
      <c r="J21" s="1160"/>
      <c r="K21" s="1160"/>
      <c r="L21" s="1160"/>
      <c r="M21" s="1160"/>
      <c r="N21" s="1160"/>
      <c r="O21" s="1160"/>
      <c r="P21" s="1160"/>
      <c r="Q21" s="1161"/>
      <c r="R21" s="1177" t="s">
        <v>3726</v>
      </c>
      <c r="S21" s="975"/>
      <c r="T21" s="975"/>
      <c r="U21" s="1176" t="s">
        <v>3727</v>
      </c>
      <c r="V21" s="1163"/>
      <c r="W21" s="1164">
        <f>IFERROR(VLOOKUP(AP21&amp;AQ21,'$ LEGO'!A:E,5,0),0)</f>
        <v>0</v>
      </c>
      <c r="X21" s="1165"/>
      <c r="Y21" s="1166"/>
      <c r="Z21" s="1167"/>
      <c r="AA21" s="1168"/>
      <c r="AB21" s="1169"/>
      <c r="AC21" s="967" t="str">
        <f>IFERROR(VLOOKUP((D21),'$ LEGO'!A:D,4,0),"")</f>
        <v/>
      </c>
      <c r="AD21" s="968"/>
      <c r="AE21" s="1171">
        <f>IFERROR(+'BT16'!AK24*VLOOKUP(AP21,'$ LEGO'!$F$199:$G$1227,2,0),'BT16'!AK24)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+'BT16'!AS32</f>
        <v>0</v>
      </c>
      <c r="AX21" s="176">
        <f>+'BT16'!AM24</f>
        <v>0</v>
      </c>
      <c r="AY21" s="1" t="s">
        <v>1217</v>
      </c>
      <c r="AZ21" s="46" t="s">
        <v>2501</v>
      </c>
      <c r="BA21" s="46">
        <f t="shared" si="2"/>
        <v>0</v>
      </c>
      <c r="BB21" s="47"/>
      <c r="BC21" s="120">
        <f t="shared" si="3"/>
        <v>0</v>
      </c>
    </row>
    <row r="22" spans="2:78" ht="15.75" thickBot="1">
      <c r="B22" s="66">
        <f t="shared" si="4"/>
        <v>0</v>
      </c>
      <c r="C22" s="214">
        <v>10</v>
      </c>
      <c r="D22" s="1159">
        <f>+'BT16'!B33</f>
        <v>0</v>
      </c>
      <c r="E22" s="1160"/>
      <c r="F22" s="1161"/>
      <c r="G22" s="1170">
        <f>+'BT16'!D33</f>
        <v>0</v>
      </c>
      <c r="H22" s="1160"/>
      <c r="I22" s="1160"/>
      <c r="J22" s="1160"/>
      <c r="K22" s="1160"/>
      <c r="L22" s="1160"/>
      <c r="M22" s="1160"/>
      <c r="N22" s="1160"/>
      <c r="O22" s="1160"/>
      <c r="P22" s="1160"/>
      <c r="Q22" s="1161"/>
      <c r="R22" s="1177" t="s">
        <v>3728</v>
      </c>
      <c r="S22" s="975"/>
      <c r="T22" s="975"/>
      <c r="U22" s="1176" t="s">
        <v>3729</v>
      </c>
      <c r="V22" s="1163"/>
      <c r="W22" s="1164">
        <f>IFERROR(VLOOKUP(AP22&amp;AQ22,'$ LEGO'!A:E,5,0),0)</f>
        <v>0</v>
      </c>
      <c r="X22" s="1165"/>
      <c r="Y22" s="1166"/>
      <c r="Z22" s="1167"/>
      <c r="AA22" s="1168"/>
      <c r="AB22" s="1169"/>
      <c r="AC22" s="967" t="str">
        <f>IFERROR(VLOOKUP((D22),'$ LEGO'!A:D,4,0),"")</f>
        <v/>
      </c>
      <c r="AD22" s="968"/>
      <c r="AE22" s="1171">
        <f>IFERROR(+'BT16'!AK25*VLOOKUP(AP22,'$ LEGO'!$F$199:$G$1227,2,0),'BT16'!AK25)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+'BT16'!AS33</f>
        <v>0</v>
      </c>
      <c r="AX22" s="176">
        <f>+'BT16'!AM25</f>
        <v>0</v>
      </c>
      <c r="AY22" s="1" t="s">
        <v>1217</v>
      </c>
      <c r="AZ22" s="46" t="s">
        <v>2501</v>
      </c>
      <c r="BA22" s="46">
        <f t="shared" si="2"/>
        <v>0</v>
      </c>
      <c r="BB22" s="47"/>
      <c r="BC22" s="120">
        <f t="shared" si="3"/>
        <v>0</v>
      </c>
    </row>
    <row r="23" spans="2:78" ht="15.75" thickBot="1">
      <c r="B23" s="66">
        <f t="shared" si="4"/>
        <v>0</v>
      </c>
      <c r="C23" s="214">
        <v>11</v>
      </c>
      <c r="D23" s="1159">
        <f>+'BT16'!V24</f>
        <v>0</v>
      </c>
      <c r="E23" s="1160"/>
      <c r="F23" s="1161"/>
      <c r="G23" s="1170">
        <f>+'BT16'!X24</f>
        <v>0</v>
      </c>
      <c r="H23" s="1160"/>
      <c r="I23" s="1160"/>
      <c r="J23" s="1160"/>
      <c r="K23" s="1160"/>
      <c r="L23" s="1160"/>
      <c r="M23" s="1160"/>
      <c r="N23" s="1160"/>
      <c r="O23" s="1160"/>
      <c r="P23" s="1160"/>
      <c r="Q23" s="1161"/>
      <c r="R23" s="968">
        <f>+'BT16'!AE24</f>
        <v>0</v>
      </c>
      <c r="S23" s="975"/>
      <c r="T23" s="975"/>
      <c r="U23" s="1162">
        <f>+'BT16'!AG24</f>
        <v>0</v>
      </c>
      <c r="V23" s="1163"/>
      <c r="W23" s="1164">
        <f>IFERROR(VLOOKUP(AP23&amp;AQ23,'$ LEGO'!A:E,5,0),0)</f>
        <v>0</v>
      </c>
      <c r="X23" s="1165"/>
      <c r="Y23" s="1166"/>
      <c r="Z23" s="1167"/>
      <c r="AA23" s="1168"/>
      <c r="AB23" s="1169"/>
      <c r="AC23" s="967" t="str">
        <f>IFERROR(VLOOKUP((D23),'$ LEGO'!A:D,4,0),"")</f>
        <v/>
      </c>
      <c r="AD23" s="968"/>
      <c r="AE23" s="1171">
        <f>IFERROR(+'BT16'!AK26*VLOOKUP(AP23,'$ LEGO'!$F$199:$G$1227,2,0),'BT16'!AK26)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+'BT16'!AS34</f>
        <v>0</v>
      </c>
      <c r="AX23" s="176">
        <f>+'BT16'!AM26</f>
        <v>0</v>
      </c>
      <c r="AY23" s="1" t="s">
        <v>1217</v>
      </c>
      <c r="AZ23" s="46" t="s">
        <v>2501</v>
      </c>
      <c r="BA23" s="46">
        <f t="shared" si="2"/>
        <v>0</v>
      </c>
      <c r="BB23" s="47"/>
      <c r="BC23" s="120">
        <f t="shared" si="3"/>
        <v>0</v>
      </c>
    </row>
    <row r="24" spans="2:78" ht="15.75" thickBot="1">
      <c r="B24" s="66">
        <f t="shared" si="4"/>
        <v>0</v>
      </c>
      <c r="C24" s="214">
        <v>12</v>
      </c>
      <c r="D24" s="1159">
        <f>+'BT16'!V25</f>
        <v>0</v>
      </c>
      <c r="E24" s="1160"/>
      <c r="F24" s="1161"/>
      <c r="G24" s="1170">
        <f>+'BT16'!X25</f>
        <v>0</v>
      </c>
      <c r="H24" s="1160"/>
      <c r="I24" s="1160"/>
      <c r="J24" s="1160"/>
      <c r="K24" s="1160"/>
      <c r="L24" s="1160"/>
      <c r="M24" s="1160"/>
      <c r="N24" s="1160"/>
      <c r="O24" s="1160"/>
      <c r="P24" s="1160"/>
      <c r="Q24" s="1161"/>
      <c r="R24" s="968">
        <f>+'BT16'!AE25</f>
        <v>0</v>
      </c>
      <c r="S24" s="975"/>
      <c r="T24" s="975"/>
      <c r="U24" s="1162">
        <f>+'BT16'!AG25</f>
        <v>0</v>
      </c>
      <c r="V24" s="1163"/>
      <c r="W24" s="1164">
        <f>IFERROR(VLOOKUP(AP24&amp;AQ24,'$ LEGO'!A:E,5,0),0)</f>
        <v>0</v>
      </c>
      <c r="X24" s="1165"/>
      <c r="Y24" s="1166"/>
      <c r="Z24" s="1167"/>
      <c r="AA24" s="1168"/>
      <c r="AB24" s="1169"/>
      <c r="AC24" s="967" t="str">
        <f>IFERROR(VLOOKUP((D24),'$ LEGO'!A:D,4,0),"")</f>
        <v/>
      </c>
      <c r="AD24" s="968"/>
      <c r="AE24" s="1171">
        <f>IFERROR(+'BT16'!AK27*VLOOKUP(AP24,'$ LEGO'!$F$199:$G$1227,2,0),'BT16'!AK27)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+'BT16'!AS35</f>
        <v>0</v>
      </c>
      <c r="AX24" s="176">
        <f>+'BT16'!AM27</f>
        <v>0</v>
      </c>
      <c r="AY24" s="1" t="s">
        <v>1217</v>
      </c>
      <c r="AZ24" s="46" t="s">
        <v>2501</v>
      </c>
      <c r="BA24" s="46">
        <f t="shared" si="2"/>
        <v>0</v>
      </c>
      <c r="BB24" s="47"/>
      <c r="BC24" s="120">
        <f t="shared" si="3"/>
        <v>0</v>
      </c>
    </row>
    <row r="25" spans="2:78" ht="15.75" thickBot="1">
      <c r="B25" s="66">
        <f t="shared" si="4"/>
        <v>0</v>
      </c>
      <c r="C25" s="214">
        <v>13</v>
      </c>
      <c r="D25" s="1159">
        <f>+'BT16'!V26</f>
        <v>0</v>
      </c>
      <c r="E25" s="1160"/>
      <c r="F25" s="1161"/>
      <c r="G25" s="1170">
        <f>+'BT16'!X26</f>
        <v>0</v>
      </c>
      <c r="H25" s="1160"/>
      <c r="I25" s="1160"/>
      <c r="J25" s="1160"/>
      <c r="K25" s="1160"/>
      <c r="L25" s="1160"/>
      <c r="M25" s="1160"/>
      <c r="N25" s="1160"/>
      <c r="O25" s="1160"/>
      <c r="P25" s="1160"/>
      <c r="Q25" s="1161"/>
      <c r="R25" s="968">
        <f>+'BT16'!AE26</f>
        <v>0</v>
      </c>
      <c r="S25" s="975"/>
      <c r="T25" s="975"/>
      <c r="U25" s="1162">
        <f>+'BT16'!AG26</f>
        <v>0</v>
      </c>
      <c r="V25" s="1163"/>
      <c r="W25" s="1164">
        <f>IFERROR(VLOOKUP(AP25&amp;AQ25,'$ LEGO'!A:E,5,0),0)</f>
        <v>0</v>
      </c>
      <c r="X25" s="1165"/>
      <c r="Y25" s="1166"/>
      <c r="Z25" s="1167"/>
      <c r="AA25" s="1168"/>
      <c r="AB25" s="1169"/>
      <c r="AC25" s="967" t="str">
        <f>IFERROR(VLOOKUP((D25),'$ LEGO'!A:D,4,0),"")</f>
        <v/>
      </c>
      <c r="AD25" s="968"/>
      <c r="AE25" s="1171">
        <f>IFERROR(+'BT16'!AK28*VLOOKUP(AP25,'$ LEGO'!$F$199:$G$1227,2,0),'BT16'!AK28)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+'BT16'!AS36</f>
        <v>0</v>
      </c>
      <c r="AX25" s="176">
        <f>+'BT16'!AM28</f>
        <v>0</v>
      </c>
      <c r="AY25" s="1" t="s">
        <v>1217</v>
      </c>
      <c r="AZ25" s="46" t="s">
        <v>2501</v>
      </c>
      <c r="BA25" s="46">
        <f t="shared" si="2"/>
        <v>0</v>
      </c>
      <c r="BB25" s="47"/>
      <c r="BC25" s="120">
        <f t="shared" si="3"/>
        <v>1000</v>
      </c>
    </row>
    <row r="26" spans="2:78" ht="15.75" thickBot="1">
      <c r="B26" s="66">
        <f t="shared" si="4"/>
        <v>0</v>
      </c>
      <c r="C26" s="214">
        <v>14</v>
      </c>
      <c r="D26" s="1159">
        <f>+'BT16'!V27</f>
        <v>0</v>
      </c>
      <c r="E26" s="1160"/>
      <c r="F26" s="1161"/>
      <c r="G26" s="1170">
        <f>+'BT16'!X27</f>
        <v>0</v>
      </c>
      <c r="H26" s="1160"/>
      <c r="I26" s="1160"/>
      <c r="J26" s="1160"/>
      <c r="K26" s="1160"/>
      <c r="L26" s="1160"/>
      <c r="M26" s="1160"/>
      <c r="N26" s="1160"/>
      <c r="O26" s="1160"/>
      <c r="P26" s="1160"/>
      <c r="Q26" s="1161"/>
      <c r="R26" s="968">
        <f>+'BT16'!AE27</f>
        <v>0</v>
      </c>
      <c r="S26" s="975"/>
      <c r="T26" s="975"/>
      <c r="U26" s="1162">
        <f>+'BT16'!AG27</f>
        <v>0</v>
      </c>
      <c r="V26" s="1163"/>
      <c r="W26" s="1164">
        <f>IFERROR(VLOOKUP(AP26&amp;AQ26,'$ LEGO'!A:E,5,0),0)</f>
        <v>0</v>
      </c>
      <c r="X26" s="1165"/>
      <c r="Y26" s="1166"/>
      <c r="Z26" s="1167"/>
      <c r="AA26" s="1168"/>
      <c r="AB26" s="1169"/>
      <c r="AC26" s="967" t="str">
        <f>IFERROR(VLOOKUP((D26),'$ LEGO'!A:D,4,0),"")</f>
        <v/>
      </c>
      <c r="AD26" s="968"/>
      <c r="AE26" s="1171">
        <f>IFERROR(+'BT16'!AK29*VLOOKUP(AP26,'$ LEGO'!$F$199:$G$1227,2,0),'BT16'!AK29)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+'BT16'!AS37</f>
        <v>0</v>
      </c>
      <c r="AX26" s="176">
        <f>+'BT16'!AM29</f>
        <v>0</v>
      </c>
      <c r="AY26" s="1" t="s">
        <v>1217</v>
      </c>
      <c r="AZ26" s="46" t="s">
        <v>2501</v>
      </c>
      <c r="BA26" s="46">
        <f t="shared" si="2"/>
        <v>0</v>
      </c>
      <c r="BB26" s="47"/>
      <c r="BC26" s="120">
        <f t="shared" si="3"/>
        <v>0</v>
      </c>
    </row>
    <row r="27" spans="2:78" ht="15.75" thickBot="1">
      <c r="B27" s="66">
        <f t="shared" si="4"/>
        <v>0</v>
      </c>
      <c r="C27" s="214">
        <v>15</v>
      </c>
      <c r="D27" s="1159">
        <f>+'BT16'!V28</f>
        <v>0</v>
      </c>
      <c r="E27" s="1160"/>
      <c r="F27" s="1161"/>
      <c r="G27" s="1170">
        <f>+'BT16'!X28</f>
        <v>0</v>
      </c>
      <c r="H27" s="1160"/>
      <c r="I27" s="1160"/>
      <c r="J27" s="1160"/>
      <c r="K27" s="1160"/>
      <c r="L27" s="1160"/>
      <c r="M27" s="1160"/>
      <c r="N27" s="1160"/>
      <c r="O27" s="1160"/>
      <c r="P27" s="1160"/>
      <c r="Q27" s="1161"/>
      <c r="R27" s="968">
        <f>+'BT16'!AE28</f>
        <v>0</v>
      </c>
      <c r="S27" s="975"/>
      <c r="T27" s="975"/>
      <c r="U27" s="1162">
        <f>+'BT16'!AG28</f>
        <v>0</v>
      </c>
      <c r="V27" s="1163"/>
      <c r="W27" s="1164">
        <f>IFERROR(VLOOKUP(AP27&amp;AQ27,'$ LEGO'!A:E,5,0),0)</f>
        <v>0</v>
      </c>
      <c r="X27" s="1165"/>
      <c r="Y27" s="1166"/>
      <c r="Z27" s="1167"/>
      <c r="AA27" s="1168"/>
      <c r="AB27" s="1169"/>
      <c r="AC27" s="967" t="str">
        <f>IFERROR(VLOOKUP((D27),'$ LEGO'!A:D,4,0),"")</f>
        <v/>
      </c>
      <c r="AD27" s="968"/>
      <c r="AE27" s="1171">
        <f>IFERROR(+'BT16'!AK30*VLOOKUP(AP27,'$ LEGO'!$F$199:$G$1227,2,0),'BT16'!AK30)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+'BT16'!AS38</f>
        <v>0</v>
      </c>
      <c r="AX27" s="176">
        <f>+'BT16'!AM30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+'BT16'!V29</f>
        <v>0</v>
      </c>
      <c r="E28" s="1160"/>
      <c r="F28" s="1161"/>
      <c r="G28" s="1170">
        <f>+'BT16'!X29</f>
        <v>0</v>
      </c>
      <c r="H28" s="1160"/>
      <c r="I28" s="1160"/>
      <c r="J28" s="1160"/>
      <c r="K28" s="1160"/>
      <c r="L28" s="1160"/>
      <c r="M28" s="1160"/>
      <c r="N28" s="1160"/>
      <c r="O28" s="1160"/>
      <c r="P28" s="1160"/>
      <c r="Q28" s="1161"/>
      <c r="R28" s="968">
        <f>+'BT16'!AE29</f>
        <v>0</v>
      </c>
      <c r="S28" s="975"/>
      <c r="T28" s="975"/>
      <c r="U28" s="1162">
        <f>+'BT16'!AG29</f>
        <v>0</v>
      </c>
      <c r="V28" s="1163"/>
      <c r="W28" s="1164">
        <f>IFERROR(VLOOKUP(AP28&amp;AQ28,'$ LEGO'!A:E,5,0),0)</f>
        <v>0</v>
      </c>
      <c r="X28" s="1165"/>
      <c r="Y28" s="1166"/>
      <c r="Z28" s="1167"/>
      <c r="AA28" s="1168"/>
      <c r="AB28" s="1169"/>
      <c r="AC28" s="967" t="str">
        <f>IFERROR(VLOOKUP((D28),'$ LEGO'!A:D,4,0),"")</f>
        <v/>
      </c>
      <c r="AD28" s="968"/>
      <c r="AE28" s="1171">
        <f>IFERROR(+'BT16'!AK31*VLOOKUP(AP28,'$ LEGO'!$F$199:$G$1227,2,0),'BT16'!AK31)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+'BT16'!AS39</f>
        <v>0</v>
      </c>
      <c r="AX28" s="176">
        <f>+'BT16'!AM31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+'BT16'!V30</f>
        <v>0</v>
      </c>
      <c r="E29" s="1160"/>
      <c r="F29" s="1161"/>
      <c r="G29" s="1170">
        <f>+'BT16'!X30</f>
        <v>0</v>
      </c>
      <c r="H29" s="1160"/>
      <c r="I29" s="1160"/>
      <c r="J29" s="1160"/>
      <c r="K29" s="1160"/>
      <c r="L29" s="1160"/>
      <c r="M29" s="1160"/>
      <c r="N29" s="1160"/>
      <c r="O29" s="1160"/>
      <c r="P29" s="1160"/>
      <c r="Q29" s="1161"/>
      <c r="R29" s="968">
        <f>+'BT16'!AE30</f>
        <v>0</v>
      </c>
      <c r="S29" s="975"/>
      <c r="T29" s="975"/>
      <c r="U29" s="1162">
        <f>+'BT16'!AG30</f>
        <v>0</v>
      </c>
      <c r="V29" s="1163"/>
      <c r="W29" s="1164">
        <f>IFERROR(VLOOKUP(AP29&amp;AQ29,'$ LEGO'!A:E,5,0),0)</f>
        <v>0</v>
      </c>
      <c r="X29" s="1165"/>
      <c r="Y29" s="1166"/>
      <c r="Z29" s="1167"/>
      <c r="AA29" s="1168"/>
      <c r="AB29" s="1169"/>
      <c r="AC29" s="967" t="str">
        <f>IFERROR(VLOOKUP((D29),'$ LEGO'!A:D,4,0),"")</f>
        <v/>
      </c>
      <c r="AD29" s="968"/>
      <c r="AE29" s="1171">
        <f>IFERROR(+'BT16'!AK32*VLOOKUP(AP29,'$ LEGO'!$F$199:$G$1227,2,0),'BT16'!AK32)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+'BT16'!AS40</f>
        <v>0</v>
      </c>
      <c r="AX29" s="176">
        <f>+'BT16'!AM32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+'BT16'!V31</f>
        <v>0</v>
      </c>
      <c r="E30" s="1160"/>
      <c r="F30" s="1161"/>
      <c r="G30" s="1170">
        <f>+'BT16'!X31</f>
        <v>0</v>
      </c>
      <c r="H30" s="1160"/>
      <c r="I30" s="1160"/>
      <c r="J30" s="1160"/>
      <c r="K30" s="1160"/>
      <c r="L30" s="1160"/>
      <c r="M30" s="1160"/>
      <c r="N30" s="1160"/>
      <c r="O30" s="1160"/>
      <c r="P30" s="1160"/>
      <c r="Q30" s="1161"/>
      <c r="R30" s="968">
        <f>+'BT16'!AE31</f>
        <v>0</v>
      </c>
      <c r="S30" s="975"/>
      <c r="T30" s="975"/>
      <c r="U30" s="1162">
        <f>+'BT16'!AG31</f>
        <v>0</v>
      </c>
      <c r="V30" s="1163"/>
      <c r="W30" s="1164">
        <f>IFERROR(VLOOKUP(AP30&amp;AQ30,'$ LEGO'!A:E,5,0),0)</f>
        <v>0</v>
      </c>
      <c r="X30" s="1165"/>
      <c r="Y30" s="1166"/>
      <c r="Z30" s="1167"/>
      <c r="AA30" s="1168"/>
      <c r="AB30" s="1169"/>
      <c r="AC30" s="967" t="str">
        <f>IFERROR(VLOOKUP((D30),'$ LEGO'!A:D,4,0),"")</f>
        <v/>
      </c>
      <c r="AD30" s="968"/>
      <c r="AE30" s="1171">
        <f>IFERROR(+'BT16'!AK33*VLOOKUP(AP30,'$ LEGO'!$F$199:$G$1227,2,0),'BT16'!AK33)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+'BT16'!AS41</f>
        <v>0</v>
      </c>
      <c r="AX30" s="176">
        <f>+'BT16'!AM33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+'BT16'!V32</f>
        <v>0</v>
      </c>
      <c r="E31" s="1160"/>
      <c r="F31" s="1161"/>
      <c r="G31" s="1170">
        <f>+'BT16'!X32</f>
        <v>0</v>
      </c>
      <c r="H31" s="1160"/>
      <c r="I31" s="1160"/>
      <c r="J31" s="1160"/>
      <c r="K31" s="1160"/>
      <c r="L31" s="1160"/>
      <c r="M31" s="1160"/>
      <c r="N31" s="1160"/>
      <c r="O31" s="1160"/>
      <c r="P31" s="1160"/>
      <c r="Q31" s="1161"/>
      <c r="R31" s="968">
        <f>+'BT16'!AE32</f>
        <v>0</v>
      </c>
      <c r="S31" s="975"/>
      <c r="T31" s="975"/>
      <c r="U31" s="1162">
        <f>+'BT16'!AG32</f>
        <v>0</v>
      </c>
      <c r="V31" s="1163"/>
      <c r="W31" s="1164">
        <f>IFERROR(VLOOKUP(AP31&amp;AQ31,'$ LEGO'!A:E,5,0),0)</f>
        <v>0</v>
      </c>
      <c r="X31" s="1165"/>
      <c r="Y31" s="1166"/>
      <c r="Z31" s="1167"/>
      <c r="AA31" s="1168"/>
      <c r="AB31" s="1169"/>
      <c r="AC31" s="967" t="str">
        <f>IFERROR(VLOOKUP((D31),'$ LEGO'!A:D,4,0),"")</f>
        <v/>
      </c>
      <c r="AD31" s="968"/>
      <c r="AE31" s="1171">
        <f>IFERROR(+'BT16'!AK34*VLOOKUP(AP31,'$ LEGO'!$F$199:$G$1227,2,0),'BT16'!AK34)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+'BT16'!AS42</f>
        <v>0</v>
      </c>
      <c r="AX31" s="176">
        <f>+'BT16'!AM34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+'BT16'!V33</f>
        <v>0</v>
      </c>
      <c r="E32" s="1160"/>
      <c r="F32" s="1161"/>
      <c r="G32" s="1170">
        <f>+'BT16'!X33</f>
        <v>0</v>
      </c>
      <c r="H32" s="1160"/>
      <c r="I32" s="1160"/>
      <c r="J32" s="1160"/>
      <c r="K32" s="1160"/>
      <c r="L32" s="1160"/>
      <c r="M32" s="1160"/>
      <c r="N32" s="1160"/>
      <c r="O32" s="1160"/>
      <c r="P32" s="1160"/>
      <c r="Q32" s="1161"/>
      <c r="R32" s="968">
        <f>+'BT16'!AE33</f>
        <v>0</v>
      </c>
      <c r="S32" s="975"/>
      <c r="T32" s="975"/>
      <c r="U32" s="1162">
        <f>+'BT16'!AG33</f>
        <v>0</v>
      </c>
      <c r="V32" s="1163"/>
      <c r="W32" s="1164">
        <f>IFERROR(VLOOKUP(AP32&amp;AQ32,'$ LEGO'!A:E,5,0),0)</f>
        <v>0</v>
      </c>
      <c r="X32" s="1165"/>
      <c r="Y32" s="1166"/>
      <c r="Z32" s="1167"/>
      <c r="AA32" s="1168"/>
      <c r="AB32" s="1169"/>
      <c r="AC32" s="967" t="str">
        <f>IFERROR(VLOOKUP((D32),'$ LEGO'!A:D,4,0),"")</f>
        <v/>
      </c>
      <c r="AD32" s="968"/>
      <c r="AE32" s="1171">
        <f>IFERROR(+'BT16'!AK35*VLOOKUP(AP32,'$ LEGO'!$F$199:$G$1227,2,0),'BT16'!AK35)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+'BT16'!AS43</f>
        <v>0</v>
      </c>
      <c r="AX32" s="176">
        <f>+'BT16'!AM35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FC'!$BQ$2:$BQ$41='FC16'!$F$3)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+'FT16'!X79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+'FT16'!X85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+'BT16'!AD1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91" priority="2" operator="greaterThan">
      <formula>0</formula>
    </cfRule>
  </conditionalFormatting>
  <conditionalFormatting sqref="M96">
    <cfRule type="cellIs" dxfId="290" priority="4" operator="greaterThan">
      <formula>-0.011</formula>
    </cfRule>
    <cfRule type="cellIs" dxfId="289" priority="5" operator="between">
      <formula>-0.0299</formula>
      <formula>-0.001</formula>
    </cfRule>
    <cfRule type="cellIs" dxfId="288" priority="6" operator="lessThan">
      <formula>-0.03</formula>
    </cfRule>
  </conditionalFormatting>
  <conditionalFormatting sqref="R13:T32">
    <cfRule type="containsText" dxfId="287" priority="1" operator="containsText" text="SUBLIMADO">
      <formula>NOT(ISERROR(SEARCH("SUBLIMADO",R13)))</formula>
    </cfRule>
  </conditionalFormatting>
  <conditionalFormatting sqref="R33:T40">
    <cfRule type="containsText" dxfId="286" priority="7" operator="containsText" text="ESTAMPADO">
      <formula>NOT(ISERROR(SEARCH("ESTAMPADO",R33)))</formula>
    </cfRule>
    <cfRule type="containsText" dxfId="285" priority="8" operator="containsText" text="SUBLIMADO">
      <formula>NOT(ISERROR(SEARCH("SUBLIMADO",R33)))</formula>
    </cfRule>
  </conditionalFormatting>
  <conditionalFormatting sqref="AJ94">
    <cfRule type="cellIs" dxfId="28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F686F1C-C9FC-4744-9B8F-6718DB887A8F}">
          <x14:formula1>
            <xm:f>'LD FC'!$CG$2:$CG$34</xm:f>
          </x14:formula1>
          <xm:sqref>R86:W87</xm:sqref>
        </x14:dataValidation>
        <x14:dataValidation type="list" allowBlank="1" showInputMessage="1" showErrorMessage="1" xr:uid="{C642A8F9-5C2C-4F77-919F-1D3CF46AB1BE}">
          <x14:formula1>
            <xm:f>'LD FC'!$CE$2:$CE$12</xm:f>
          </x14:formula1>
          <xm:sqref>M6:R6</xm:sqref>
        </x14:dataValidation>
        <x14:dataValidation type="list" allowBlank="1" showInputMessage="1" showErrorMessage="1" xr:uid="{498EFABA-9674-4983-AAC7-42659214B351}">
          <x14:formula1>
            <xm:f>'LD FC'!$AU$2:$AU$4</xm:f>
          </x14:formula1>
          <xm:sqref>P10:R10</xm:sqref>
        </x14:dataValidation>
        <x14:dataValidation type="list" allowBlank="1" showInputMessage="1" showErrorMessage="1" xr:uid="{6FF6480A-D0D1-4FC3-A135-84952A6BFDB8}">
          <x14:formula1>
            <xm:f>'LD FC'!$BN$9:$BN$10</xm:f>
          </x14:formula1>
          <xm:sqref>G47:V47</xm:sqref>
        </x14:dataValidation>
        <x14:dataValidation type="list" allowBlank="1" showInputMessage="1" showErrorMessage="1" xr:uid="{237F78F9-58A7-4A69-A86E-572D780C4249}">
          <x14:formula1>
            <xm:f>'LD FC'!$BV$2:$BV$5</xm:f>
          </x14:formula1>
          <xm:sqref>G41:L42</xm:sqref>
        </x14:dataValidation>
        <x14:dataValidation type="list" allowBlank="1" showInputMessage="1" showErrorMessage="1" xr:uid="{E69EEB03-BBF9-4A3B-A237-104EFF95E19C}">
          <x14:formula1>
            <xm:f>'LD FC'!$BZ$2:$BZ$4</xm:f>
          </x14:formula1>
          <xm:sqref>G48:P48</xm:sqref>
        </x14:dataValidation>
        <x14:dataValidation type="list" allowBlank="1" showInputMessage="1" showErrorMessage="1" xr:uid="{81B0DE3D-8A82-415E-89E7-096F3E25A753}">
          <x14:formula1>
            <xm:f>'LD FC'!$AE$2:$AE$6</xm:f>
          </x14:formula1>
          <xm:sqref>R102:S106 R123:S127 R109:S113 R116:S120 R130:S134 R137:S141 R151:S155 R144:S148</xm:sqref>
        </x14:dataValidation>
        <x14:dataValidation type="list" allowBlank="1" showInputMessage="1" showErrorMessage="1" xr:uid="{7EC00BFF-D882-4BA1-806F-8202D4BF5D15}">
          <x14:formula1>
            <xm:f>'LD FC'!$AC$2:$AC$4</xm:f>
          </x14:formula1>
          <xm:sqref>R72:W73</xm:sqref>
        </x14:dataValidation>
        <x14:dataValidation type="list" allowBlank="1" showInputMessage="1" showErrorMessage="1" xr:uid="{35ACD56E-92A0-4FFF-8FEC-39C6408FED25}">
          <x14:formula1>
            <xm:f>'LD FC'!$AA$2:$AA$8</xm:f>
          </x14:formula1>
          <xm:sqref>F6:H6 R71:W71</xm:sqref>
        </x14:dataValidation>
      </x14:dataValidation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D4445-6CA0-4EC6-8D83-97005B7BAA56}">
  <sheetPr codeName="Hoja10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+'BT16'!D3&amp;" "&amp;'BT16'!H3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AE63-92FB-427C-AE28-3B348A355C57}">
  <sheetPr codeName="Hoja38">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83" priority="6" operator="containsText" text="SUBLIMADO">
      <formula>NOT(ISERROR(SEARCH("SUBLIMADO",K24)))</formula>
    </cfRule>
  </conditionalFormatting>
  <conditionalFormatting sqref="AE24:AF31">
    <cfRule type="containsText" dxfId="282" priority="5" operator="containsText" text="SUBLIMADO">
      <formula>NOT(ISERROR(SEARCH("SUBLIMADO",AE24)))</formula>
    </cfRule>
  </conditionalFormatting>
  <conditionalFormatting sqref="K32:L32">
    <cfRule type="containsText" dxfId="281" priority="4" operator="containsText" text="SUBLIMADO">
      <formula>NOT(ISERROR(SEARCH("SUBLIMADO",K32)))</formula>
    </cfRule>
  </conditionalFormatting>
  <conditionalFormatting sqref="AE32:AF32">
    <cfRule type="containsText" dxfId="280" priority="3" operator="containsText" text="SUBLIMADO">
      <formula>NOT(ISERROR(SEARCH("SUBLIMADO",AE32)))</formula>
    </cfRule>
  </conditionalFormatting>
  <conditionalFormatting sqref="K33:L33">
    <cfRule type="containsText" dxfId="279" priority="2" operator="containsText" text="SUBLIMADO">
      <formula>NOT(ISERROR(SEARCH("SUBLIMADO",K33)))</formula>
    </cfRule>
  </conditionalFormatting>
  <conditionalFormatting sqref="AE33:AF33">
    <cfRule type="containsText" dxfId="27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84AB81C-96B9-459E-AA68-588EF4C3DA8E}"/>
    <dataValidation allowBlank="1" showInputMessage="1" showErrorMessage="1" promptTitle="Diligenciar" prompt="Escriba los números separados por coma (por ejemplo: 1,2,3...) según los que necesite." sqref="AS24:AS43" xr:uid="{8EA1E954-FCBF-4998-972B-E2AB1A725A3C}"/>
    <dataValidation type="list" allowBlank="1" showInputMessage="1" showErrorMessage="1" sqref="AQ5:AU5 BB5:BF5 BM5:BQ5 BX5:CB5 CI5:CM5 CT5:CX5" xr:uid="{1F6C2442-E71D-4B8C-B5C9-FA8B4F47A419}">
      <formula1>INDIRECT($AW$6)</formula1>
    </dataValidation>
    <dataValidation type="list" allowBlank="1" showInputMessage="1" showErrorMessage="1" sqref="AQ4:AU4 BM4:BQ4 BB4:BF4 BX4:CB4 CI4:CM4 CT4:CX4" xr:uid="{012D5EC9-6296-48F6-95C4-7AE6485D74C9}">
      <formula1>INDIRECT(#REF!)</formula1>
    </dataValidation>
    <dataValidation type="list" allowBlank="1" showInputMessage="1" showErrorMessage="1" sqref="AQ9:AU9 BB9:BF9 BM9:BQ9 BX9:CB9 CI9:CM9 CT9:CX9" xr:uid="{B85AF31C-2BD9-4A3F-9124-069466A44BE5}">
      <formula1>INDIRECT($AW$8)</formula1>
    </dataValidation>
    <dataValidation type="list" allowBlank="1" showInputMessage="1" showErrorMessage="1" sqref="AQ8:AU8 BB8:BF8 BM8:BQ8 BX8:CB8 CI8:CM8 CT8:CX8" xr:uid="{213E703D-CFCD-4133-BE98-0E9F2EC478B7}">
      <formula1>INDIRECT($AW$7)</formula1>
    </dataValidation>
    <dataValidation type="list" allowBlank="1" showInputMessage="1" showErrorMessage="1" sqref="AQ7:AU7 BB7:BF7 BM7:BQ7 BX7:CB7 CI7:CM7 CT7:CX7" xr:uid="{0B646A9D-242B-4D81-AE3A-64918A7A853B}">
      <formula1>INDIRECT($AW$4)</formula1>
    </dataValidation>
    <dataValidation type="list" allowBlank="1" showInputMessage="1" showErrorMessage="1" sqref="AQ1:AU1 AQ6:AU6 BB1:BF1 BM1:BQ1 BB6:BF6 BM6:BQ6 BX1:CB1 BX6:CB6 CI1:CM1 CI6:CM6 CT1:CX1 CT6:CX6" xr:uid="{2857F5DA-2908-4D61-9C20-E8D2C28AE8B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1C0273E8-D5DF-41AA-9E3A-D4C6AC9F7740}">
          <x14:formula1>
            <xm:f>'LD FC'!$DN$2:$DN$29</xm:f>
          </x14:formula1>
          <xm:sqref>H3</xm:sqref>
        </x14:dataValidation>
        <x14:dataValidation type="list" allowBlank="1" showInputMessage="1" showErrorMessage="1" xr:uid="{B82BA695-FF03-4A55-BBE3-96F3AA216786}">
          <x14:formula1>
            <xm:f>'LD FC'!$AQ$2:$AQ$6</xm:f>
          </x14:formula1>
          <xm:sqref>AV9:AZ9 BG9:BK9 BR9:BV9 CC9:CG9 CN9:CR9 CY9:DC9</xm:sqref>
        </x14:dataValidation>
        <x14:dataValidation type="list" allowBlank="1" showInputMessage="1" showErrorMessage="1" xr:uid="{49811EC9-6F09-48FD-A9B2-543F4EE187F4}">
          <x14:formula1>
            <xm:f>'LD FC'!$AO$2:$AO$7</xm:f>
          </x14:formula1>
          <xm:sqref>AV8:AZ8 BG8:BK8 BR8:BV8 CC8:CG8 CN8:CR8 CY8:DC8</xm:sqref>
        </x14:dataValidation>
        <x14:dataValidation type="list" allowBlank="1" showInputMessage="1" showErrorMessage="1" xr:uid="{23B69447-1BB8-413B-A7CB-B949A26E0435}">
          <x14:formula1>
            <xm:f>'LD FC'!$AG$2:$AG$19</xm:f>
          </x14:formula1>
          <xm:sqref>AV7:AZ7 BG7:BK7 BR7:BV7 CC7:CG7 CN7:CR7 CY7:DC7</xm:sqref>
        </x14:dataValidation>
        <x14:dataValidation type="list" allowBlank="1" showInputMessage="1" showErrorMessage="1" xr:uid="{47C22A73-8E9E-4361-9616-E780F4BD9C44}">
          <x14:formula1>
            <xm:f>'LD FC'!$AM$2:$AM$8</xm:f>
          </x14:formula1>
          <xm:sqref>AV5:AZ5 BG5:BK5 BR5:BV5 CC5:CG5 CN5:CR5 CY5:DC5</xm:sqref>
        </x14:dataValidation>
        <x14:dataValidation type="list" allowBlank="1" showInputMessage="1" showErrorMessage="1" xr:uid="{6AEF2D47-302C-4D42-A808-6D63029357A3}">
          <x14:formula1>
            <xm:f>'LD FC'!$AK$2:$AK$10</xm:f>
          </x14:formula1>
          <xm:sqref>AV4:AZ4 BG4:BK4 BR4:BV4 CC4:CG4 CN4:CR4 CY4:DC4</xm:sqref>
        </x14:dataValidation>
        <x14:dataValidation type="list" allowBlank="1" showInputMessage="1" showErrorMessage="1" xr:uid="{C72556AB-19D1-4787-96D4-72E61B321F1A}">
          <x14:formula1>
            <xm:f>'LD FC'!$AI$2:$AI$10</xm:f>
          </x14:formula1>
          <xm:sqref>AV3:AZ3 BG3:BK3 BR3:BV3 CC3:CG3 CN3:CR3 CY3:DC3</xm:sqref>
        </x14:dataValidation>
        <x14:dataValidation type="list" allowBlank="1" showInputMessage="1" showErrorMessage="1" xr:uid="{B7D55189-1462-4374-83D7-B584F644D6A4}">
          <x14:formula1>
            <xm:f>'LD FC'!$AG$2:$AG$20</xm:f>
          </x14:formula1>
          <xm:sqref>AV2:AZ2 BG2:BK2 BR2:BV2 CC2:CG2 CN2:CR2 CY2:DC2</xm:sqref>
        </x14:dataValidation>
        <x14:dataValidation type="list" allowBlank="1" showInputMessage="1" showErrorMessage="1" xr:uid="{3FF2A809-9052-4690-AAF4-EF5FDBF8F261}">
          <x14:formula1>
            <xm:f>'LD FC'!$AC$2:$AC$4</xm:f>
          </x14:formula1>
          <xm:sqref>K24:L33 AE24:AF33</xm:sqref>
        </x14:dataValidation>
        <x14:dataValidation type="list" allowBlank="1" showInputMessage="1" showErrorMessage="1" xr:uid="{B07057AD-3815-458E-9F63-EB908C6CA80C}">
          <x14:formula1>
            <xm:f>'LD FC'!$W$2:$W$9</xm:f>
          </x14:formula1>
          <xm:sqref>N4:P4 S4:U4</xm:sqref>
        </x14:dataValidation>
        <x14:dataValidation type="list" allowBlank="1" showInputMessage="1" showErrorMessage="1" xr:uid="{A2B799EF-05D4-4D3D-B0F9-7790B4763634}">
          <x14:formula1>
            <xm:f>'LD FC'!$AA$2:$AA$7</xm:f>
          </x14:formula1>
          <xm:sqref>AM7:AO7 AH7:AJ7 AC7:AE7</xm:sqref>
        </x14:dataValidation>
        <x14:dataValidation type="list" allowBlank="1" showInputMessage="1" showErrorMessage="1" xr:uid="{7CEFB84E-0859-45DD-9895-B55BB76871F1}">
          <x14:formula1>
            <xm:f>'LD FC'!$A$2:$A$169</xm:f>
          </x14:formula1>
          <xm:sqref>AM4:AO4 AH4:AJ4 AC4:AE4</xm:sqref>
        </x14:dataValidation>
        <x14:dataValidation type="list" allowBlank="1" showInputMessage="1" showErrorMessage="1" xr:uid="{1A57D045-BB88-43DD-B92E-F6C8BD9AC3D7}">
          <x14:formula1>
            <xm:f>'LD FC'!$Y$2:$Y$9</xm:f>
          </x14:formula1>
          <xm:sqref>M24:N33 AG24:AH33</xm:sqref>
        </x14:dataValidation>
        <x14:dataValidation type="list" allowBlank="1" showInputMessage="1" showErrorMessage="1" xr:uid="{581921FA-A208-46FB-918D-81059E95B76C}">
          <x14:formula1>
            <xm:f>'LD FC'!$U$2:$U$10</xm:f>
          </x14:formula1>
          <xm:sqref>AM5:AO5 AH5:AJ5 AC5:AE5</xm:sqref>
        </x14:dataValidation>
        <x14:dataValidation type="list" allowBlank="1" showInputMessage="1" showErrorMessage="1" xr:uid="{1C433DF6-4B0C-4A08-9C74-7007C291263D}">
          <x14:formula1>
            <xm:f>'LD FC'!$C$2:$C$7</xm:f>
          </x14:formula1>
          <xm:sqref>D4:E4</xm:sqref>
        </x14:dataValidation>
        <x14:dataValidation type="list" allowBlank="1" showInputMessage="1" showErrorMessage="1" xr:uid="{D8B5A78C-4288-4050-874A-39D7D9F9E417}">
          <x14:formula1>
            <xm:f>'LD FC'!$G$2:$G$24</xm:f>
          </x14:formula1>
          <xm:sqref>X2:Z2</xm:sqref>
        </x14:dataValidation>
        <x14:dataValidation type="list" allowBlank="1" showInputMessage="1" showErrorMessage="1" xr:uid="{44188F62-696B-4278-A62F-947F5FDBD3FC}">
          <x14:formula1>
            <xm:f>'LD FC'!$I$2:$I$15</xm:f>
          </x14:formula1>
          <xm:sqref>S2:U2</xm:sqref>
        </x14:dataValidation>
        <x14:dataValidation type="list" allowBlank="1" showInputMessage="1" showErrorMessage="1" xr:uid="{96BF8B2D-DB2C-4974-B8C4-E8771D0E9B51}">
          <x14:formula1>
            <xm:f>'LD FC'!$E$2:$E$48</xm:f>
          </x14:formula1>
          <xm:sqref>K2:N2</xm:sqref>
        </x14:dataValidation>
        <x14:dataValidation type="list" allowBlank="1" showInputMessage="1" showErrorMessage="1" xr:uid="{211B0CBB-B9A2-4FD4-BAAD-6080889887F3}">
          <x14:formula1>
            <xm:f>'LD FC'!$K$2:$K$20</xm:f>
          </x14:formula1>
          <xm:sqref>AI1:AJ1</xm:sqref>
        </x14:dataValidation>
        <x14:dataValidation type="list" allowBlank="1" showInputMessage="1" showErrorMessage="1" xr:uid="{B6FC1B29-FAD9-44A9-BD11-1690BA2166EF}">
          <x14:formula1>
            <xm:f>'LD FC'!$S$2:$S$10</xm:f>
          </x14:formula1>
          <xm:sqref>S1:V1</xm:sqref>
        </x14:dataValidation>
        <x14:dataValidation type="list" allowBlank="1" showInputMessage="1" showErrorMessage="1" xr:uid="{6FEA1939-0C95-441D-8CA1-ABF7A4BCFAA4}">
          <x14:formula1>
            <xm:f>'LD FC'!$Q$2:$Q$11</xm:f>
          </x14:formula1>
          <xm:sqref>W1:Z1</xm:sqref>
        </x14:dataValidation>
        <x14:dataValidation type="list" allowBlank="1" showInputMessage="1" showErrorMessage="1" xr:uid="{222982DD-31C4-4910-9FF8-EA45D22C8504}">
          <x14:formula1>
            <xm:f>'LD FC'!$O$2:$O$10</xm:f>
          </x14:formula1>
          <xm:sqref>L1</xm:sqref>
        </x14:dataValidation>
        <x14:dataValidation type="list" allowBlank="1" showInputMessage="1" showErrorMessage="1" xr:uid="{1E406652-9C77-47EE-8174-7613474DA226}">
          <x14:formula1>
            <xm:f>'LD FC'!$A$2:$A$500</xm:f>
          </x14:formula1>
          <xm:sqref>D3</xm:sqref>
        </x14:dataValidation>
        <x14:dataValidation type="list" allowBlank="1" showInputMessage="1" showErrorMessage="1" xr:uid="{A2A8507E-785E-420C-B3BD-269224C3C0E6}">
          <x14:formula1>
            <xm:f>'LD FC'!$EE$2:$EE$3</xm:f>
          </x14:formula1>
          <xm:sqref>AV14:AZ14</xm:sqref>
        </x14:dataValidation>
        <x14:dataValidation type="list" allowBlank="1" showInputMessage="1" showErrorMessage="1" xr:uid="{1459BCDD-BE14-445E-927F-54CB1481C7AB}">
          <x14:formula1>
            <xm:f>'LD FC'!$EC$2:$EC$6</xm:f>
          </x14:formula1>
          <xm:sqref>AV12:AZ12</xm:sqref>
        </x14:dataValidation>
      </x14:dataValidation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44E8F-DDCE-4A22-A665-D25DC58735F8}">
  <sheetPr codeName="Hoja10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+'BT17'!AN1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+'BT17'!D3&amp;" "&amp;'BT17'!H3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+'BT17'!AD2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+'BT17'!AC5</f>
        <v>0</v>
      </c>
      <c r="D5" s="308">
        <f>+'BT17'!AH5</f>
        <v>0</v>
      </c>
      <c r="E5" s="306">
        <f>+'BT17'!AM5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+'BT17'!AI1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+'BT17'!K2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+'BT17'!B24</f>
        <v>0</v>
      </c>
      <c r="D10" s="502">
        <f>+'BT17'!D24</f>
        <v>0</v>
      </c>
      <c r="E10" s="497" t="s">
        <v>3286</v>
      </c>
      <c r="F10" s="342">
        <f>IFERROR(VLOOKUP(Tabla18671[[#This Row],[COD INT TELA LEGO]],'$ LEGO'!A:E,5,0),0)</f>
        <v>6300</v>
      </c>
      <c r="G10" s="497"/>
      <c r="H10" s="498"/>
      <c r="I10" s="499">
        <f>IFERROR(VLOOKUP((C10),'$ LEGO'!A:D,4,0),0)</f>
        <v>0</v>
      </c>
      <c r="J10" s="500">
        <f>IF(OR(O10="DANNA ",O10="CAMILA "),'BT17'!Q24*1.07,IF(E10="Verona Cla",'BT17'!Q24*1.06,IF(E10="Verona Osc",'BT17'!Q24*1.08,IF(O10="KIOTO ",'BT17'!Q24*1.1,IF(OR(O10="ANDRES ",O10="GAVIOTA ",O10="COMANECCI ",O10="IGOR "),'BT17'!Q24*1.03,IF(LEFT(C10,3)="650",'BT17'!Q24*1.04,IF(LEFT(C10,3)="651",'BT17'!Q24*1.04,IF('BT17'!K24="NUEVO",'BT17'!Q24*1.04,'BT17'!Q24))))))))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+'BT17'!B25</f>
        <v>0</v>
      </c>
      <c r="D11" s="337">
        <f>+'BT17'!D25</f>
        <v>0</v>
      </c>
      <c r="E11" s="320"/>
      <c r="F11" s="321">
        <f>IFERROR(VLOOKUP(Tabla18671[[#This Row],[COD INT TELA LEGO]],'$ LEGO'!A:E,5,0),0)</f>
        <v>0</v>
      </c>
      <c r="G11" s="334"/>
      <c r="H11" s="322"/>
      <c r="I11" s="323">
        <f>IFERROR(VLOOKUP((C11),'$ LEGO'!A:D,4,0),0)</f>
        <v>0</v>
      </c>
      <c r="J11" s="324">
        <f>IF(OR(O11="DANNA ",O11="CAMILA "),'BT17'!Q25*1.07,IF(E11="Verona Cla",'BT17'!Q25*1.06,IF(E11="Verona Osc",'BT17'!Q25*1.08,IF(O11="KIOTO ",'BT17'!Q25*1.1,IF(OR(O11="ANDRES ",O11="GAVIOTA ",O11="COMANECCI ",O11="IGOR "),'BT17'!Q25*1.03,IF(LEFT(C11,3)="650",'BT17'!Q25*1.04,IF(LEFT(C11,3)="651",'BT17'!Q25*1.04,IF('BT17'!K25="NUEVO",'BT17'!Q25*1.04,'BT17'!Q25))))))))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+'BT17'!B26</f>
        <v>0</v>
      </c>
      <c r="D12" s="337">
        <f>+'BT17'!D26</f>
        <v>0</v>
      </c>
      <c r="E12" s="320"/>
      <c r="F12" s="321">
        <f>IFERROR(VLOOKUP(Tabla18671[[#This Row],[COD INT TELA LEGO]],'$ LEGO'!A:E,5,0),0)</f>
        <v>0</v>
      </c>
      <c r="G12" s="334"/>
      <c r="H12" s="322"/>
      <c r="I12" s="323">
        <f>IFERROR(VLOOKUP((C12),'$ LEGO'!A:D,4,0),0)</f>
        <v>0</v>
      </c>
      <c r="J12" s="324">
        <f>IF(OR(O12="DANNA ",O12="CAMILA "),'BT17'!Q26*1.07,IF(E12="Verona Cla",'BT17'!Q26*1.06,IF(E12="Verona Osc",'BT17'!Q26*1.08,IF(O12="KIOTO ",'BT17'!Q26*1.1,IF(OR(O12="ANDRES ",O12="GAVIOTA ",O12="COMANECCI ",O12="IGOR "),'BT17'!Q26*1.03,IF(LEFT(C12,3)="650",'BT17'!Q26*1.04,IF(LEFT(C12,3)="651",'BT17'!Q26*1.04,IF('BT17'!K26="NUEVO",'BT17'!Q26*1.04,'BT17'!Q26))))))))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+'BT17'!B27</f>
        <v>0</v>
      </c>
      <c r="D13" s="337">
        <f>+'BT17'!D27</f>
        <v>0</v>
      </c>
      <c r="E13" s="320"/>
      <c r="F13" s="321">
        <f>IFERROR(VLOOKUP(Tabla18671[[#This Row],[COD INT TELA LEGO]],'$ LEGO'!A:E,5,0),0)</f>
        <v>0</v>
      </c>
      <c r="G13" s="334"/>
      <c r="H13" s="322"/>
      <c r="I13" s="323">
        <f>IFERROR(VLOOKUP((C13),'$ LEGO'!A:D,4,0),0)</f>
        <v>0</v>
      </c>
      <c r="J13" s="324">
        <f>IF(OR(O13="DANNA ",O13="CAMILA "),'BT17'!Q27*1.07,IF(E13="Verona Cla",'BT17'!Q27*1.06,IF(E13="Verona Osc",'BT17'!Q27*1.08,IF(O13="KIOTO ",'BT17'!Q27*1.1,IF(OR(O13="ANDRES ",O13="GAVIOTA ",O13="COMANECCI ",O13="IGOR "),'BT17'!Q27*1.03,IF(LEFT(C13,3)="650",'BT17'!Q27*1.04,IF(LEFT(C13,3)="651",'BT17'!Q27*1.04,IF('BT17'!K27="NUEVO",'BT17'!Q27*1.04,'BT17'!Q27))))))))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+'BT17'!B28</f>
        <v>0</v>
      </c>
      <c r="D14" s="337">
        <f>+'BT17'!D28</f>
        <v>0</v>
      </c>
      <c r="E14" s="320"/>
      <c r="F14" s="321">
        <f>IFERROR(VLOOKUP(Tabla18671[[#This Row],[COD INT TELA LEGO]],'$ LEGO'!A:E,5,0),0)</f>
        <v>0</v>
      </c>
      <c r="G14" s="334"/>
      <c r="H14" s="322"/>
      <c r="I14" s="323">
        <f>IFERROR(VLOOKUP((C14),'$ LEGO'!A:D,4,0),0)</f>
        <v>0</v>
      </c>
      <c r="J14" s="324">
        <f>IF(OR(O14="DANNA ",O14="CAMILA "),'BT17'!Q28*1.07,IF(E14="Verona Cla",'BT17'!Q28*1.06,IF(E14="Verona Osc",'BT17'!Q28*1.08,IF(O14="KIOTO ",'BT17'!Q28*1.1,IF(OR(O14="ANDRES ",O14="GAVIOTA ",O14="COMANECCI ",O14="IGOR "),'BT17'!Q28*1.03,IF(LEFT(C14,3)="650",'BT17'!Q28*1.04,IF(LEFT(C14,3)="651",'BT17'!Q28*1.04,IF('BT17'!K28="NUEVO",'BT17'!Q28*1.04,'BT17'!Q28))))))))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+'BT17'!B29</f>
        <v>0</v>
      </c>
      <c r="D15" s="337">
        <f>+'BT17'!D29</f>
        <v>0</v>
      </c>
      <c r="E15" s="320"/>
      <c r="F15" s="321">
        <f>IFERROR(VLOOKUP(Tabla18671[[#This Row],[COD INT TELA LEGO]],'$ LEGO'!A:E,5,0),0)</f>
        <v>0</v>
      </c>
      <c r="G15" s="334"/>
      <c r="H15" s="322"/>
      <c r="I15" s="323">
        <f>IFERROR(VLOOKUP((C15),'$ LEGO'!A:D,4,0),0)</f>
        <v>0</v>
      </c>
      <c r="J15" s="324">
        <f>IF(OR(O15="DANNA ",O15="CAMILA "),'BT17'!Q29*1.07,IF(E15="Verona Cla",'BT17'!Q29*1.06,IF(E15="Verona Osc",'BT17'!Q29*1.08,IF(O15="KIOTO ",'BT17'!Q29*1.1,IF(OR(O15="ANDRES ",O15="GAVIOTA ",O15="COMANECCI ",O15="IGOR "),'BT17'!Q29*1.03,IF(LEFT(C15,3)="650",'BT17'!Q29*1.04,IF(LEFT(C15,3)="651",'BT17'!Q29*1.04,IF('BT17'!K29="NUEVO",'BT17'!Q29*1.04,'BT17'!Q29))))))))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+'BT17'!B30</f>
        <v>0</v>
      </c>
      <c r="D16" s="337">
        <f>+'BT17'!D30</f>
        <v>0</v>
      </c>
      <c r="E16" s="320"/>
      <c r="F16" s="321">
        <f>IFERROR(VLOOKUP(Tabla18671[[#This Row],[COD INT TELA LEGO]],'$ LEGO'!A:E,5,0),0)</f>
        <v>0</v>
      </c>
      <c r="G16" s="334"/>
      <c r="H16" s="322"/>
      <c r="I16" s="323">
        <f>IFERROR(VLOOKUP((C16),'$ LEGO'!A:D,4,0),0)</f>
        <v>0</v>
      </c>
      <c r="J16" s="324">
        <f>IF(OR(O16="DANNA ",O16="CAMILA "),'BT17'!Q30*1.07,IF(E16="Verona Cla",'BT17'!Q30*1.06,IF(E16="Verona Osc",'BT17'!Q30*1.08,IF(O16="KIOTO ",'BT17'!Q30*1.1,IF(OR(O16="ANDRES ",O16="GAVIOTA ",O16="COMANECCI ",O16="IGOR "),'BT17'!Q30*1.03,IF(LEFT(C16,3)="650",'BT17'!Q30*1.04,IF(LEFT(C16,3)="651",'BT17'!Q30*1.04,IF('BT17'!K30="NUEVO",'BT17'!Q30*1.04,'BT17'!Q30))))))))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+'BT17'!B31</f>
        <v>0</v>
      </c>
      <c r="D17" s="337">
        <f>+'BT17'!D31</f>
        <v>0</v>
      </c>
      <c r="E17" s="320"/>
      <c r="F17" s="321">
        <f>IFERROR(VLOOKUP(Tabla18671[[#This Row],[COD INT TELA LEGO]],'$ LEGO'!A:E,5,0),0)</f>
        <v>0</v>
      </c>
      <c r="G17" s="334"/>
      <c r="H17" s="322"/>
      <c r="I17" s="323">
        <f>IFERROR(VLOOKUP((C17),'$ LEGO'!A:D,4,0),0)</f>
        <v>0</v>
      </c>
      <c r="J17" s="324">
        <f>IF(OR(O17="DANNA ",O17="CAMILA "),'BT17'!Q31*1.07,IF(E17="Verona Cla",'BT17'!Q31*1.06,IF(E17="Verona Osc",'BT17'!Q31*1.08,IF(O17="KIOTO ",'BT17'!Q31*1.1,IF(OR(O17="ANDRES ",O17="GAVIOTA ",O17="COMANECCI ",O17="IGOR "),'BT17'!Q31*1.03,IF(LEFT(C17,3)="650",'BT17'!Q31*1.04,IF(LEFT(C17,3)="651",'BT17'!Q31*1.04,IF('BT17'!K31="NUEVO",'BT17'!Q31*1.04,'BT17'!Q31))))))))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+'BT17'!B32</f>
        <v>0</v>
      </c>
      <c r="D18" s="337">
        <f>+'BT17'!D32</f>
        <v>0</v>
      </c>
      <c r="E18" s="320"/>
      <c r="F18" s="321">
        <f>IFERROR(VLOOKUP(Tabla18671[[#This Row],[COD INT TELA LEGO]],'$ LEGO'!A:E,5,0),0)</f>
        <v>0</v>
      </c>
      <c r="G18" s="334"/>
      <c r="H18" s="322"/>
      <c r="I18" s="323">
        <f>IFERROR(VLOOKUP((C18),'$ LEGO'!A:D,4,0),0)</f>
        <v>0</v>
      </c>
      <c r="J18" s="324">
        <f>IF(OR(O18="DANNA ",O18="CAMILA "),'BT17'!Q32*1.07,IF(E18="Verona Cla",'BT17'!Q32*1.06,IF(E18="Verona Osc",'BT17'!Q32*1.08,IF(O18="KIOTO ",'BT17'!Q32*1.1,IF(OR(O18="ANDRES ",O18="GAVIOTA ",O18="COMANECCI ",O18="IGOR "),'BT17'!Q32*1.03,IF(LEFT(C18,3)="650",'BT17'!Q32*1.04,IF(LEFT(C18,3)="651",'BT17'!Q32*1.04,IF('BT17'!K32="NUEVO",'BT17'!Q32*1.04,'BT17'!Q32))))))))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+'BT17'!B33</f>
        <v>0</v>
      </c>
      <c r="D19" s="337">
        <f>+'BT17'!D33</f>
        <v>0</v>
      </c>
      <c r="E19" s="320"/>
      <c r="F19" s="321">
        <f>IFERROR(VLOOKUP(Tabla18671[[#This Row],[COD INT TELA LEGO]],'$ LEGO'!A:E,5,0),0)</f>
        <v>0</v>
      </c>
      <c r="G19" s="334"/>
      <c r="H19" s="322"/>
      <c r="I19" s="323">
        <f>IFERROR(VLOOKUP((C19),'$ LEGO'!A:D,4,0),0)</f>
        <v>0</v>
      </c>
      <c r="J19" s="324">
        <f>IF(OR(O19="DANNA ",O19="CAMILA "),'BT17'!Q33*1.07,IF(E19="Verona Cla",'BT17'!Q33*1.06,IF(E19="Verona Osc",'BT17'!Q33*1.08,IF(O19="KIOTO ",'BT17'!Q33*1.1,IF(OR(O19="ANDRES ",O19="GAVIOTA ",O19="COMANECCI ",O19="IGOR "),'BT17'!Q33*1.03,IF(LEFT(C19,3)="650",'BT17'!Q33*1.04,IF(LEFT(C19,3)="651",'BT17'!Q33*1.04,IF('BT17'!K33="NUEVO",'BT17'!Q33*1.04,'BT17'!Q33))))))))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+'BT17'!V24</f>
        <v>0</v>
      </c>
      <c r="D20" s="337">
        <f>+'BT17'!X24</f>
        <v>0</v>
      </c>
      <c r="E20" s="320"/>
      <c r="F20" s="321">
        <f>IFERROR(VLOOKUP(Tabla18671[[#This Row],[COD INT TELA LEGO]],'$ LEGO'!A:E,5,0),0)</f>
        <v>0</v>
      </c>
      <c r="G20" s="334"/>
      <c r="H20" s="322"/>
      <c r="I20" s="323">
        <f>IFERROR(VLOOKUP((C20),'$ LEGO'!A:D,4,0),0)</f>
        <v>0</v>
      </c>
      <c r="J20" s="324">
        <f>IF(OR(O20="DANNA ",O20="CAMILA "),'BT17'!Q34*1.07,IF(E20="Verona Cla",'BT17'!Q34*1.06,IF(E20="Verona Osc",'BT17'!Q34*1.08,IF(O20="KIOTO ",'BT17'!Q34*1.1,IF(OR(O20="ANDRES ",O20="GAVIOTA ",O20="COMANECCI ",O20="IGOR "),'BT17'!Q34*1.03,IF(LEFT(C20,3)="650",'BT17'!Q34*1.04,IF(LEFT(C20,3)="651",'BT17'!Q34*1.04,IF('BT17'!K34="NUEVO",'BT17'!Q34*1.04,'BT17'!Q34))))))))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+'BT17'!V25</f>
        <v>0</v>
      </c>
      <c r="D21" s="337">
        <f>+'BT17'!X25</f>
        <v>0</v>
      </c>
      <c r="E21" s="320"/>
      <c r="F21" s="321">
        <f>IFERROR(VLOOKUP(Tabla18671[[#This Row],[COD INT TELA LEGO]],'$ LEGO'!A:E,5,0),0)</f>
        <v>0</v>
      </c>
      <c r="G21" s="334"/>
      <c r="H21" s="322"/>
      <c r="I21" s="323">
        <f>IFERROR(VLOOKUP((C21),'$ LEGO'!A:D,4,0),0)</f>
        <v>0</v>
      </c>
      <c r="J21" s="324">
        <f>IF(OR(O21="DANNA ",O21="CAMILA "),'BT17'!Q35*1.07,IF(E21="Verona Cla",'BT17'!Q35*1.06,IF(E21="Verona Osc",'BT17'!Q35*1.08,IF(O21="KIOTO ",'BT17'!Q35*1.1,IF(OR(O21="ANDRES ",O21="GAVIOTA ",O21="COMANECCI ",O21="IGOR "),'BT17'!Q35*1.03,IF(LEFT(C21,3)="650",'BT17'!Q35*1.04,IF(LEFT(C21,3)="651",'BT17'!Q35*1.04,IF('BT17'!K35="NUEVO",'BT17'!Q35*1.04,'BT17'!Q35))))))))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+'BT17'!V26</f>
        <v>0</v>
      </c>
      <c r="D22" s="337">
        <f>+'BT17'!X26</f>
        <v>0</v>
      </c>
      <c r="E22" s="320"/>
      <c r="F22" s="321">
        <f>IFERROR(VLOOKUP(Tabla18671[[#This Row],[COD INT TELA LEGO]],'$ LEGO'!A:E,5,0),0)</f>
        <v>0</v>
      </c>
      <c r="G22" s="334"/>
      <c r="H22" s="322"/>
      <c r="I22" s="323">
        <f>IFERROR(VLOOKUP((C22),'$ LEGO'!A:D,4,0),0)</f>
        <v>0</v>
      </c>
      <c r="J22" s="324">
        <f>IF(OR(O22="DANNA ",O22="CAMILA "),'BT17'!Q36*1.07,IF(E22="Verona Cla",'BT17'!Q36*1.06,IF(E22="Verona Osc",'BT17'!Q36*1.08,IF(O22="KIOTO ",'BT17'!Q36*1.1,IF(OR(O22="ANDRES ",O22="GAVIOTA ",O22="COMANECCI ",O22="IGOR "),'BT17'!Q36*1.03,IF(LEFT(C22,3)="650",'BT17'!Q36*1.04,IF(LEFT(C22,3)="651",'BT17'!Q36*1.04,IF('BT17'!K36="NUEVO",'BT17'!Q36*1.04,'BT17'!Q36))))))))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+'BT17'!V27</f>
        <v>0</v>
      </c>
      <c r="D23" s="337">
        <f>+'BT17'!X27</f>
        <v>0</v>
      </c>
      <c r="E23" s="320"/>
      <c r="F23" s="321">
        <f>IFERROR(VLOOKUP(Tabla18671[[#This Row],[COD INT TELA LEGO]],'$ LEGO'!A:E,5,0),0)</f>
        <v>0</v>
      </c>
      <c r="G23" s="334"/>
      <c r="H23" s="322"/>
      <c r="I23" s="323">
        <f>IFERROR(VLOOKUP((C23),'$ LEGO'!A:D,4,0),0)</f>
        <v>0</v>
      </c>
      <c r="J23" s="324">
        <f>IF(OR(O23="DANNA ",O23="CAMILA "),'BT17'!Q37*1.07,IF(E23="Verona Cla",'BT17'!Q37*1.06,IF(E23="Verona Osc",'BT17'!Q37*1.08,IF(O23="KIOTO ",'BT17'!Q37*1.1,IF(OR(O23="ANDRES ",O23="GAVIOTA ",O23="COMANECCI ",O23="IGOR "),'BT17'!Q37*1.03,IF(LEFT(C23,3)="650",'BT17'!Q37*1.04,IF(LEFT(C23,3)="651",'BT17'!Q37*1.04,IF('BT17'!K37="NUEVO",'BT17'!Q37*1.04,'BT17'!Q37))))))))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+'BT17'!V28</f>
        <v>0</v>
      </c>
      <c r="D24" s="337">
        <f>+'BT17'!X28</f>
        <v>0</v>
      </c>
      <c r="E24" s="320"/>
      <c r="F24" s="321">
        <f>IFERROR(VLOOKUP(Tabla18671[[#This Row],[COD INT TELA LEGO]],'$ LEGO'!A:E,5,0),0)</f>
        <v>0</v>
      </c>
      <c r="G24" s="334"/>
      <c r="H24" s="322"/>
      <c r="I24" s="323">
        <f>IFERROR(VLOOKUP((C24),'$ LEGO'!A:D,4,0),0)</f>
        <v>0</v>
      </c>
      <c r="J24" s="324">
        <f>IF(OR(O24="DANNA ",O24="CAMILA "),'BT17'!Q38*1.07,IF(E24="Verona Cla",'BT17'!Q38*1.06,IF(E24="Verona Osc",'BT17'!Q38*1.08,IF(O24="KIOTO ",'BT17'!Q38*1.1,IF(OR(O24="ANDRES ",O24="GAVIOTA ",O24="COMANECCI ",O24="IGOR "),'BT17'!Q38*1.03,IF(LEFT(C24,3)="650",'BT17'!Q38*1.04,IF(LEFT(C24,3)="651",'BT17'!Q38*1.04,IF('BT17'!K38="NUEVO",'BT17'!Q38*1.04,'BT17'!Q38))))))))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+'BT17'!V29</f>
        <v>0</v>
      </c>
      <c r="D25" s="337">
        <f>+'BT17'!X29</f>
        <v>0</v>
      </c>
      <c r="E25" s="320"/>
      <c r="F25" s="321">
        <f>IFERROR(VLOOKUP(Tabla18671[[#This Row],[COD INT TELA LEGO]],'$ LEGO'!A:E,5,0),0)</f>
        <v>0</v>
      </c>
      <c r="G25" s="334"/>
      <c r="H25" s="322"/>
      <c r="I25" s="323">
        <f>IFERROR(VLOOKUP((C25),'$ LEGO'!A:D,4,0),0)</f>
        <v>0</v>
      </c>
      <c r="J25" s="324">
        <f>IF(OR(O25="DANNA ",O25="CAMILA "),'BT17'!Q39*1.07,IF(E25="Verona Cla",'BT17'!Q39*1.06,IF(E25="Verona Osc",'BT17'!Q39*1.08,IF(O25="KIOTO ",'BT17'!Q39*1.1,IF(OR(O25="ANDRES ",O25="GAVIOTA ",O25="COMANECCI ",O25="IGOR "),'BT17'!Q39*1.03,IF(LEFT(C25,3)="650",'BT17'!Q39*1.04,IF(LEFT(C25,3)="651",'BT17'!Q39*1.04,IF('BT17'!K39="NUEVO",'BT17'!Q39*1.04,'BT17'!Q39))))))))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+'BT17'!V30</f>
        <v>0</v>
      </c>
      <c r="D26" s="337">
        <f>+'BT17'!X30</f>
        <v>0</v>
      </c>
      <c r="E26" s="320"/>
      <c r="F26" s="321">
        <f>IFERROR(VLOOKUP(Tabla18671[[#This Row],[COD INT TELA LEGO]],'$ LEGO'!A:E,5,0),0)</f>
        <v>0</v>
      </c>
      <c r="G26" s="334"/>
      <c r="H26" s="322"/>
      <c r="I26" s="323">
        <f>IFERROR(VLOOKUP((C26),'$ LEGO'!A:D,4,0),0)</f>
        <v>0</v>
      </c>
      <c r="J26" s="324">
        <f>IF(OR(O26="DANNA ",O26="CAMILA "),'BT17'!Q40*1.07,IF(E26="Verona Cla",'BT17'!Q40*1.06,IF(E26="Verona Osc",'BT17'!Q40*1.08,IF(O26="KIOTO ",'BT17'!Q40*1.1,IF(OR(O26="ANDRES ",O26="GAVIOTA ",O26="COMANECCI ",O26="IGOR "),'BT17'!Q40*1.03,IF(LEFT(C26,3)="650",'BT17'!Q40*1.04,IF(LEFT(C26,3)="651",'BT17'!Q40*1.04,IF('BT17'!K40="NUEVO",'BT17'!Q40*1.04,'BT17'!Q40))))))))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+'BT17'!V31</f>
        <v>0</v>
      </c>
      <c r="D27" s="337">
        <f>+'BT17'!X31</f>
        <v>0</v>
      </c>
      <c r="E27" s="320"/>
      <c r="F27" s="321">
        <f>IFERROR(VLOOKUP(Tabla18671[[#This Row],[COD INT TELA LEGO]],'$ LEGO'!A:E,5,0),0)</f>
        <v>0</v>
      </c>
      <c r="G27" s="334"/>
      <c r="H27" s="322"/>
      <c r="I27" s="323">
        <f>IFERROR(VLOOKUP((C27),'$ LEGO'!A:D,4,0),0)</f>
        <v>0</v>
      </c>
      <c r="J27" s="324">
        <f>IF(OR(O27="DANNA ",O27="CAMILA "),'BT17'!Q41*1.07,IF(E27="Verona Cla",'BT17'!Q41*1.06,IF(E27="Verona Osc",'BT17'!Q41*1.08,IF(O27="KIOTO ",'BT17'!Q41*1.1,IF(OR(O27="ANDRES ",O27="GAVIOTA ",O27="COMANECCI ",O27="IGOR "),'BT17'!Q41*1.03,IF(LEFT(C27,3)="650",'BT17'!Q41*1.04,IF(LEFT(C27,3)="651",'BT17'!Q41*1.04,IF('BT17'!K41="NUEVO",'BT17'!Q41*1.04,'BT17'!Q41))))))))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+'BT17'!V32</f>
        <v>0</v>
      </c>
      <c r="D28" s="337">
        <f>+'BT17'!X32</f>
        <v>0</v>
      </c>
      <c r="E28" s="320"/>
      <c r="F28" s="321">
        <f>IFERROR(VLOOKUP(Tabla18671[[#This Row],[COD INT TELA LEGO]],'$ LEGO'!A:E,5,0),0)</f>
        <v>0</v>
      </c>
      <c r="G28" s="334"/>
      <c r="H28" s="322"/>
      <c r="I28" s="323">
        <f>IFERROR(VLOOKUP((C28),'$ LEGO'!A:D,4,0),0)</f>
        <v>0</v>
      </c>
      <c r="J28" s="324">
        <f>IF(OR(O28="DANNA ",O28="CAMILA "),'BT17'!Q42*1.07,IF(E28="Verona Cla",'BT17'!Q42*1.06,IF(E28="Verona Osc",'BT17'!Q42*1.08,IF(O28="KIOTO ",'BT17'!Q42*1.1,IF(OR(O28="ANDRES ",O28="GAVIOTA ",O28="COMANECCI ",O28="IGOR "),'BT17'!Q42*1.03,IF(LEFT(C28,3)="650",'BT17'!Q42*1.04,IF(LEFT(C28,3)="651",'BT17'!Q42*1.04,IF('BT17'!K42="NUEVO",'BT17'!Q42*1.04,'BT17'!Q42))))))))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+'BT17'!V33</f>
        <v>0</v>
      </c>
      <c r="D29" s="483">
        <f>+'BT17'!X33</f>
        <v>0</v>
      </c>
      <c r="E29" s="484"/>
      <c r="F29" s="485">
        <f>IFERROR(VLOOKUP(Tabla18671[[#This Row],[COD INT TELA LEGO]],'$ LEGO'!A:E,5,0),0)</f>
        <v>0</v>
      </c>
      <c r="G29" s="486"/>
      <c r="H29" s="487"/>
      <c r="I29" s="488">
        <f>IFERROR(VLOOKUP((C29),'$ LEGO'!A:D,4,0),0)</f>
        <v>0</v>
      </c>
      <c r="J29" s="489">
        <f>IF(OR(O29="DANNA ",O29="CAMILA "),'BT17'!Q43*1.07,IF(E29="Verona Cla",'BT17'!Q43*1.06,IF(E29="Verona Osc",'BT17'!Q43*1.08,IF(O29="KIOTO ",'BT17'!Q43*1.1,IF(OR(O29="ANDRES ",O29="GAVIOTA ",O29="COMANECCI ",O29="IGOR "),'BT17'!Q43*1.03,IF(LEFT(C29,3)="650",'BT17'!Q43*1.04,IF(LEFT(C29,3)="651",'BT17'!Q43*1.04,IF('BT17'!K43="NUEVO",'BT17'!Q43*1.04,'BT17'!Q43))))))))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VLOOKUP(Tabla138873[[#This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VLOOKUP(Tabla138873[[#This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VLOOKUP(Tabla138873[[#This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VLOOKUP(Tabla138873[[#This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VLOOKUP(Tabla138873[[#This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VLOOKUP(Tabla138873[[#This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VLOOKUP(Tabla138873[[#This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VLOOKUP(Tabla138873[[#This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VLOOKUP(Tabla138873[[#This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VLOOKUP(Tabla138873[[#This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VLOOKUP(Tabla138873[[#This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VLOOKUP(Tabla138873[[#This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VLOOKUP(Tabla138873[[#This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VLOOKUP(Tabla138873[[#This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VLOOKUP(Tabla138873[[#This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VLOOKUP(Tabla138873[[#This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VLOOKUP(Tabla138873[[#This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VLOOKUP(Tabla138873[[#This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VLOOKUP(Tabla138873[[#This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VLOOKUP(Tabla138873[[#This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VLOOKUP(Tabla138873[[#This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VLOOKUP(Tabla138873[[#This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VLOOKUP(Tabla138873[[#This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VLOOKUP(Tabla138873[[#This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VLOOKUP(Tabla138873[[#This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+'FT17'!X79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+'FT17'!X80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+'FT17'!X81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+'FT17'!X83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+'FT17'!X83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+'FT17'!X84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+'BT17'!AD1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77" priority="4"/>
  </conditionalFormatting>
  <conditionalFormatting sqref="C94">
    <cfRule type="duplicateValues" dxfId="276" priority="3"/>
  </conditionalFormatting>
  <conditionalFormatting sqref="D46:D79">
    <cfRule type="expression" dxfId="275" priority="2">
      <formula>ISNUMBER(SEARCH("R",$D$2,1))</formula>
    </cfRule>
  </conditionalFormatting>
  <conditionalFormatting sqref="D83:D122">
    <cfRule type="expression" dxfId="27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CF61BC92-1ECD-43EA-98E7-82086D68FDF9}">
          <x14:formula1>
            <xm:f>'LD FC'!$CG$2:$CG$27</xm:f>
          </x14:formula1>
          <xm:sqref>E138:F138</xm:sqref>
        </x14:dataValidation>
        <x14:dataValidation type="list" allowBlank="1" showInputMessage="1" showErrorMessage="1" xr:uid="{378DA92D-2CB3-4CE8-9372-530C8919B305}">
          <x14:formula1>
            <xm:f>'LD FC'!$AS$2:$AS$11</xm:f>
          </x14:formula1>
          <xm:sqref>H10:H29</xm:sqref>
        </x14:dataValidation>
        <x14:dataValidation type="list" allowBlank="1" showInputMessage="1" showErrorMessage="1" xr:uid="{11ED762E-D895-4152-B479-79C8F5766162}">
          <x14:formula1>
            <xm:f>'$ LEGO'!$A$101:$A$189</xm:f>
          </x14:formula1>
          <xm:sqref>E10</xm:sqref>
        </x14:dataValidation>
        <x14:dataValidation type="list" allowBlank="1" showInputMessage="1" showErrorMessage="1" xr:uid="{5071DD64-B7B5-4299-8298-7DFE3102C5FB}">
          <x14:formula1>
            <xm:f>'LD FC'!$AA$2:$AA$8</xm:f>
          </x14:formula1>
          <xm:sqref>D8</xm:sqref>
        </x14:dataValidation>
        <x14:dataValidation type="list" allowBlank="1" showInputMessage="1" showErrorMessage="1" xr:uid="{B53BCBF3-6771-4409-8D59-35175371E2F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6195D74-648A-40C0-8689-D95F184580EA}">
          <x14:formula1>
            <xm:f>'LD FC'!$AC$2:$AC$5</xm:f>
          </x14:formula1>
          <xm:sqref>E127 F127 E128 F128</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E9C1E-CF4B-48DC-90AF-A510B50326AD}">
  <sheetPr codeName="Hoja3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+'BT17'!AI1</f>
        <v>0</v>
      </c>
      <c r="AH2" s="1201"/>
      <c r="AI2" s="1006" t="s">
        <v>2466</v>
      </c>
      <c r="AJ2" s="1007"/>
      <c r="AK2" s="1191">
        <f>+'BT17'!AN1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+'BT17'!D4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'BT17'!W1</f>
        <v>0</v>
      </c>
      <c r="G4" s="1041"/>
      <c r="H4" s="1041"/>
      <c r="I4" s="1022" t="s">
        <v>1220</v>
      </c>
      <c r="J4" s="1022"/>
      <c r="K4" s="1022"/>
      <c r="L4" s="1023"/>
      <c r="M4" s="1041">
        <f>+'BT17'!X2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+'BT17'!S1</f>
        <v>0</v>
      </c>
      <c r="G5" s="1041"/>
      <c r="H5" s="1041"/>
      <c r="I5" s="1022" t="s">
        <v>2471</v>
      </c>
      <c r="J5" s="1022"/>
      <c r="K5" s="1022"/>
      <c r="L5" s="1023"/>
      <c r="M5" s="976"/>
      <c r="N5" s="968"/>
      <c r="O5" s="1010" t="s">
        <v>1254</v>
      </c>
      <c r="P5" s="1011"/>
      <c r="Q5" s="1011"/>
      <c r="R5" s="119">
        <f>+'BT17'!Y3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+'BT17'!AC5</f>
        <v>0</v>
      </c>
      <c r="G7" s="1202"/>
      <c r="H7" s="1202"/>
      <c r="I7" s="1008" t="s">
        <v>2474</v>
      </c>
      <c r="J7" s="1009"/>
      <c r="K7" s="1009"/>
      <c r="L7" s="1009"/>
      <c r="M7" s="976">
        <f>+'BT17'!AD2</f>
        <v>0</v>
      </c>
      <c r="N7" s="968"/>
      <c r="O7" s="1010" t="s">
        <v>2422</v>
      </c>
      <c r="P7" s="1011"/>
      <c r="Q7" s="1011"/>
      <c r="R7" s="112">
        <f>+'BT17'!AD3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+'BT17'!AH5</f>
        <v>0</v>
      </c>
      <c r="G8" s="1202"/>
      <c r="H8" s="1202"/>
      <c r="I8" s="1008" t="s">
        <v>2476</v>
      </c>
      <c r="J8" s="1009"/>
      <c r="K8" s="1009"/>
      <c r="L8" s="1009"/>
      <c r="M8" s="976">
        <f>+'BT17'!AI2</f>
        <v>0</v>
      </c>
      <c r="N8" s="968"/>
      <c r="O8" s="1010" t="s">
        <v>2422</v>
      </c>
      <c r="P8" s="1011"/>
      <c r="Q8" s="1011"/>
      <c r="R8" s="112">
        <f>+'BT17'!AI3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+'BT17'!AM5</f>
        <v>0</v>
      </c>
      <c r="G9" s="1204"/>
      <c r="H9" s="1204"/>
      <c r="I9" s="1008" t="s">
        <v>2478</v>
      </c>
      <c r="J9" s="1009"/>
      <c r="K9" s="1009"/>
      <c r="L9" s="1009"/>
      <c r="M9" s="976">
        <f>+'BT17'!AN2</f>
        <v>0</v>
      </c>
      <c r="N9" s="968"/>
      <c r="O9" s="1010" t="s">
        <v>2422</v>
      </c>
      <c r="P9" s="1011"/>
      <c r="Q9" s="1011"/>
      <c r="R9" s="112">
        <f>+'BT17'!AN3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+'BT17'!B24</f>
        <v>0</v>
      </c>
      <c r="E13" s="1160"/>
      <c r="F13" s="1161"/>
      <c r="G13" s="1170">
        <f>+'BT17'!D24</f>
        <v>0</v>
      </c>
      <c r="H13" s="1160"/>
      <c r="I13" s="1160"/>
      <c r="J13" s="1160"/>
      <c r="K13" s="1160"/>
      <c r="L13" s="1160"/>
      <c r="M13" s="1160"/>
      <c r="N13" s="1160"/>
      <c r="O13" s="1160"/>
      <c r="P13" s="1160"/>
      <c r="Q13" s="1161"/>
      <c r="R13" s="1177" t="s">
        <v>3730</v>
      </c>
      <c r="S13" s="975"/>
      <c r="T13" s="975"/>
      <c r="U13" s="1176" t="s">
        <v>3731</v>
      </c>
      <c r="V13" s="1163"/>
      <c r="W13" s="1164">
        <f>IFERROR(VLOOKUP(AP13&amp;AQ13,'$ LEGO'!A:E,5,0),0)</f>
        <v>0</v>
      </c>
      <c r="X13" s="1165"/>
      <c r="Y13" s="1166"/>
      <c r="Z13" s="1167"/>
      <c r="AA13" s="1168"/>
      <c r="AB13" s="1169"/>
      <c r="AC13" s="967" t="str">
        <f>IFERROR(VLOOKUP((D13),'$ LEGO'!A:D,4,0),"")</f>
        <v/>
      </c>
      <c r="AD13" s="968"/>
      <c r="AE13" s="1171">
        <f>IFERROR(+'BT17'!Q24*VLOOKUP(AP13,'$ LEGO'!$F$199:$G$1227,2,0),'BT17'!Q24)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+'BT17'!AS24</f>
        <v>0</v>
      </c>
      <c r="AX13" s="176">
        <f>+'BT17'!S24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+'BT17'!B25</f>
        <v>0</v>
      </c>
      <c r="E14" s="1160"/>
      <c r="F14" s="1161"/>
      <c r="G14" s="1170">
        <f>+'BT17'!D25</f>
        <v>0</v>
      </c>
      <c r="H14" s="1160"/>
      <c r="I14" s="1160"/>
      <c r="J14" s="1160"/>
      <c r="K14" s="1160"/>
      <c r="L14" s="1160"/>
      <c r="M14" s="1160"/>
      <c r="N14" s="1160"/>
      <c r="O14" s="1160"/>
      <c r="P14" s="1160"/>
      <c r="Q14" s="1161"/>
      <c r="R14" s="1177" t="s">
        <v>3732</v>
      </c>
      <c r="S14" s="975"/>
      <c r="T14" s="975"/>
      <c r="U14" s="1176" t="s">
        <v>3733</v>
      </c>
      <c r="V14" s="1163"/>
      <c r="W14" s="1164">
        <f>IFERROR(VLOOKUP(AP14&amp;AQ14,'$ LEGO'!A:E,5,0),0)</f>
        <v>0</v>
      </c>
      <c r="X14" s="1165"/>
      <c r="Y14" s="1166"/>
      <c r="Z14" s="1167"/>
      <c r="AA14" s="1168"/>
      <c r="AB14" s="1169"/>
      <c r="AC14" s="967" t="str">
        <f>IFERROR(VLOOKUP((D14),'$ LEGO'!A:D,4,0),"")</f>
        <v/>
      </c>
      <c r="AD14" s="968"/>
      <c r="AE14" s="1171">
        <f>IFERROR(+'BT17'!Q25*VLOOKUP(AP14,'$ LEGO'!$F$199:$G$1227,2,0),'BT17'!Q25)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+'BT17'!AS25</f>
        <v>0</v>
      </c>
      <c r="AX14" s="176">
        <f>+'BT17'!S25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+'BT17'!B26</f>
        <v>0</v>
      </c>
      <c r="E15" s="1160"/>
      <c r="F15" s="1161"/>
      <c r="G15" s="1170">
        <f>+'BT17'!D26</f>
        <v>0</v>
      </c>
      <c r="H15" s="1160"/>
      <c r="I15" s="1160"/>
      <c r="J15" s="1160"/>
      <c r="K15" s="1160"/>
      <c r="L15" s="1160"/>
      <c r="M15" s="1160"/>
      <c r="N15" s="1160"/>
      <c r="O15" s="1160"/>
      <c r="P15" s="1160"/>
      <c r="Q15" s="1161"/>
      <c r="R15" s="1177" t="s">
        <v>3734</v>
      </c>
      <c r="S15" s="975"/>
      <c r="T15" s="975"/>
      <c r="U15" s="1176" t="s">
        <v>3735</v>
      </c>
      <c r="V15" s="1163"/>
      <c r="W15" s="1164">
        <f>IFERROR(VLOOKUP(AP15&amp;AQ15,'$ LEGO'!A:E,5,0),0)</f>
        <v>0</v>
      </c>
      <c r="X15" s="1165"/>
      <c r="Y15" s="1166"/>
      <c r="Z15" s="1167"/>
      <c r="AA15" s="1168"/>
      <c r="AB15" s="1169"/>
      <c r="AC15" s="967" t="str">
        <f>IFERROR(VLOOKUP((D15),'$ LEGO'!A:D,4,0),"")</f>
        <v/>
      </c>
      <c r="AD15" s="968"/>
      <c r="AE15" s="1171">
        <f>IFERROR(+'BT17'!Q26*VLOOKUP(AP15,'$ LEGO'!$F$199:$G$1227,2,0),'BT17'!Q26)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+'BT17'!AS26</f>
        <v>0</v>
      </c>
      <c r="AX15" s="176">
        <f>+'BT17'!S26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+'BT17'!B27</f>
        <v>0</v>
      </c>
      <c r="E16" s="1160"/>
      <c r="F16" s="1161"/>
      <c r="G16" s="1170">
        <f>+'BT17'!D27</f>
        <v>0</v>
      </c>
      <c r="H16" s="1160"/>
      <c r="I16" s="1160"/>
      <c r="J16" s="1160"/>
      <c r="K16" s="1160"/>
      <c r="L16" s="1160"/>
      <c r="M16" s="1160"/>
      <c r="N16" s="1160"/>
      <c r="O16" s="1160"/>
      <c r="P16" s="1160"/>
      <c r="Q16" s="1161"/>
      <c r="R16" s="1177" t="s">
        <v>3736</v>
      </c>
      <c r="S16" s="975"/>
      <c r="T16" s="975"/>
      <c r="U16" s="1176" t="s">
        <v>3737</v>
      </c>
      <c r="V16" s="1163"/>
      <c r="W16" s="1164">
        <f>IFERROR(VLOOKUP(AP16&amp;AQ16,'$ LEGO'!A:E,5,0),0)</f>
        <v>0</v>
      </c>
      <c r="X16" s="1165"/>
      <c r="Y16" s="1166"/>
      <c r="Z16" s="1167"/>
      <c r="AA16" s="1168"/>
      <c r="AB16" s="1169"/>
      <c r="AC16" s="967" t="str">
        <f>IFERROR(VLOOKUP((D16),'$ LEGO'!A:D,4,0),"")</f>
        <v/>
      </c>
      <c r="AD16" s="968"/>
      <c r="AE16" s="1171">
        <f>IFERROR(+'BT17'!Q27*VLOOKUP(AP16,'$ LEGO'!$F$199:$G$1227,2,0),'BT17'!Q27)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+'BT17'!AS27</f>
        <v>0</v>
      </c>
      <c r="AX16" s="176">
        <f>+'BT17'!S27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+'BT17'!B28</f>
        <v>0</v>
      </c>
      <c r="E17" s="1160"/>
      <c r="F17" s="1161"/>
      <c r="G17" s="1170">
        <f>+'BT17'!D28</f>
        <v>0</v>
      </c>
      <c r="H17" s="1160"/>
      <c r="I17" s="1160"/>
      <c r="J17" s="1160"/>
      <c r="K17" s="1160"/>
      <c r="L17" s="1160"/>
      <c r="M17" s="1160"/>
      <c r="N17" s="1160"/>
      <c r="O17" s="1160"/>
      <c r="P17" s="1160"/>
      <c r="Q17" s="1161"/>
      <c r="R17" s="1177" t="s">
        <v>3738</v>
      </c>
      <c r="S17" s="975"/>
      <c r="T17" s="975"/>
      <c r="U17" s="1176" t="s">
        <v>3739</v>
      </c>
      <c r="V17" s="1163"/>
      <c r="W17" s="1164">
        <f>IFERROR(VLOOKUP(AP17&amp;AQ17,'$ LEGO'!A:E,5,0),0)</f>
        <v>0</v>
      </c>
      <c r="X17" s="1165"/>
      <c r="Y17" s="1166"/>
      <c r="Z17" s="1167"/>
      <c r="AA17" s="1168"/>
      <c r="AB17" s="1169"/>
      <c r="AC17" s="967" t="str">
        <f>IFERROR(VLOOKUP((D17),'$ LEGO'!A:D,4,0),"")</f>
        <v/>
      </c>
      <c r="AD17" s="968"/>
      <c r="AE17" s="1171">
        <f>IFERROR(+'BT17'!Q28*VLOOKUP(AP17,'$ LEGO'!$F$199:$G$1227,2,0),'BT17'!Q28)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+'BT17'!AS28</f>
        <v>0</v>
      </c>
      <c r="AX17" s="176">
        <f>+'BT17'!S28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+'BT17'!B29</f>
        <v>0</v>
      </c>
      <c r="E18" s="1160"/>
      <c r="F18" s="1161"/>
      <c r="G18" s="1170">
        <f>+'BT17'!D29</f>
        <v>0</v>
      </c>
      <c r="H18" s="1160"/>
      <c r="I18" s="1160"/>
      <c r="J18" s="1160"/>
      <c r="K18" s="1160"/>
      <c r="L18" s="1160"/>
      <c r="M18" s="1160"/>
      <c r="N18" s="1160"/>
      <c r="O18" s="1160"/>
      <c r="P18" s="1160"/>
      <c r="Q18" s="1161"/>
      <c r="R18" s="1177" t="s">
        <v>3740</v>
      </c>
      <c r="S18" s="975"/>
      <c r="T18" s="975"/>
      <c r="U18" s="1176" t="s">
        <v>3741</v>
      </c>
      <c r="V18" s="1163"/>
      <c r="W18" s="1164">
        <f>IFERROR(VLOOKUP(AP18&amp;AQ18,'$ LEGO'!A:E,5,0),0)</f>
        <v>0</v>
      </c>
      <c r="X18" s="1165"/>
      <c r="Y18" s="1166"/>
      <c r="Z18" s="1167"/>
      <c r="AA18" s="1168"/>
      <c r="AB18" s="1169"/>
      <c r="AC18" s="967" t="str">
        <f>IFERROR(VLOOKUP((D18),'$ LEGO'!A:D,4,0),"")</f>
        <v/>
      </c>
      <c r="AD18" s="968"/>
      <c r="AE18" s="1171">
        <f>IFERROR(+'BT17'!Q29*VLOOKUP(AP18,'$ LEGO'!$F$199:$G$1227,2,0),'BT17'!Q29)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+'BT17'!AS29</f>
        <v>0</v>
      </c>
      <c r="AX18" s="176">
        <f>+'BT17'!S29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+'BT17'!B30</f>
        <v>0</v>
      </c>
      <c r="E19" s="1160"/>
      <c r="F19" s="1161"/>
      <c r="G19" s="1170">
        <f>+'BT17'!D30</f>
        <v>0</v>
      </c>
      <c r="H19" s="1160"/>
      <c r="I19" s="1160"/>
      <c r="J19" s="1160"/>
      <c r="K19" s="1160"/>
      <c r="L19" s="1160"/>
      <c r="M19" s="1160"/>
      <c r="N19" s="1160"/>
      <c r="O19" s="1160"/>
      <c r="P19" s="1160"/>
      <c r="Q19" s="1161"/>
      <c r="R19" s="1177" t="s">
        <v>3742</v>
      </c>
      <c r="S19" s="975"/>
      <c r="T19" s="975"/>
      <c r="U19" s="1176" t="s">
        <v>3743</v>
      </c>
      <c r="V19" s="1163"/>
      <c r="W19" s="1164">
        <f>IFERROR(VLOOKUP(AP19&amp;AQ19,'$ LEGO'!A:E,5,0),0)</f>
        <v>0</v>
      </c>
      <c r="X19" s="1165"/>
      <c r="Y19" s="1166"/>
      <c r="Z19" s="1167"/>
      <c r="AA19" s="1168"/>
      <c r="AB19" s="1169"/>
      <c r="AC19" s="967" t="str">
        <f>IFERROR(VLOOKUP((D19),'$ LEGO'!A:D,4,0),"")</f>
        <v/>
      </c>
      <c r="AD19" s="968"/>
      <c r="AE19" s="1171">
        <f>IFERROR(+'BT17'!Q30*VLOOKUP(AP19,'$ LEGO'!$F$199:$G$1227,2,0),'BT17'!Q30)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+'BT17'!AS30</f>
        <v>0</v>
      </c>
      <c r="AX19" s="176">
        <f>+'BT17'!S30</f>
        <v>0</v>
      </c>
      <c r="AY19" s="1" t="s">
        <v>1217</v>
      </c>
      <c r="AZ19" s="46" t="s">
        <v>2501</v>
      </c>
      <c r="BA19" s="46">
        <f t="shared" si="2"/>
        <v>0</v>
      </c>
      <c r="BB19" s="47"/>
      <c r="BC19" s="120">
        <f t="shared" si="3"/>
        <v>0</v>
      </c>
    </row>
    <row r="20" spans="2:78" ht="15.75" thickBot="1">
      <c r="B20" s="66">
        <f t="shared" si="4"/>
        <v>0</v>
      </c>
      <c r="C20" s="214">
        <v>8</v>
      </c>
      <c r="D20" s="1159">
        <f>+'BT17'!B31</f>
        <v>0</v>
      </c>
      <c r="E20" s="1160"/>
      <c r="F20" s="1161"/>
      <c r="G20" s="1170">
        <f>+'BT17'!D31</f>
        <v>0</v>
      </c>
      <c r="H20" s="1160"/>
      <c r="I20" s="1160"/>
      <c r="J20" s="1160"/>
      <c r="K20" s="1160"/>
      <c r="L20" s="1160"/>
      <c r="M20" s="1160"/>
      <c r="N20" s="1160"/>
      <c r="O20" s="1160"/>
      <c r="P20" s="1160"/>
      <c r="Q20" s="1161"/>
      <c r="R20" s="1177" t="s">
        <v>3744</v>
      </c>
      <c r="S20" s="975"/>
      <c r="T20" s="975"/>
      <c r="U20" s="1176" t="s">
        <v>3745</v>
      </c>
      <c r="V20" s="1163"/>
      <c r="W20" s="1164">
        <f>IFERROR(VLOOKUP(AP20&amp;AQ20,'$ LEGO'!A:E,5,0),0)</f>
        <v>0</v>
      </c>
      <c r="X20" s="1165"/>
      <c r="Y20" s="1166"/>
      <c r="Z20" s="1167"/>
      <c r="AA20" s="1168"/>
      <c r="AB20" s="1169"/>
      <c r="AC20" s="967" t="str">
        <f>IFERROR(VLOOKUP((D20),'$ LEGO'!A:D,4,0),"")</f>
        <v/>
      </c>
      <c r="AD20" s="968"/>
      <c r="AE20" s="1171">
        <f>IFERROR(+'BT17'!Q31*VLOOKUP(AP20,'$ LEGO'!$F$199:$G$1227,2,0),'BT17'!Q31)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+'BT17'!AS31</f>
        <v>0</v>
      </c>
      <c r="AX20" s="176">
        <f>+'BT17'!S31</f>
        <v>0</v>
      </c>
      <c r="AY20" s="1" t="s">
        <v>1217</v>
      </c>
      <c r="AZ20" s="46" t="s">
        <v>2501</v>
      </c>
      <c r="BA20" s="46">
        <f t="shared" si="2"/>
        <v>0</v>
      </c>
      <c r="BB20" s="47"/>
      <c r="BC20" s="120">
        <f t="shared" si="3"/>
        <v>0</v>
      </c>
    </row>
    <row r="21" spans="2:78" ht="15.75" thickBot="1">
      <c r="B21" s="66">
        <f t="shared" si="4"/>
        <v>0</v>
      </c>
      <c r="C21" s="214">
        <v>9</v>
      </c>
      <c r="D21" s="1159">
        <f>+'BT17'!B32</f>
        <v>0</v>
      </c>
      <c r="E21" s="1160"/>
      <c r="F21" s="1161"/>
      <c r="G21" s="1170">
        <f>+'BT17'!D32</f>
        <v>0</v>
      </c>
      <c r="H21" s="1160"/>
      <c r="I21" s="1160"/>
      <c r="J21" s="1160"/>
      <c r="K21" s="1160"/>
      <c r="L21" s="1160"/>
      <c r="M21" s="1160"/>
      <c r="N21" s="1160"/>
      <c r="O21" s="1160"/>
      <c r="P21" s="1160"/>
      <c r="Q21" s="1161"/>
      <c r="R21" s="1177" t="s">
        <v>3746</v>
      </c>
      <c r="S21" s="975"/>
      <c r="T21" s="975"/>
      <c r="U21" s="1176" t="s">
        <v>3747</v>
      </c>
      <c r="V21" s="1163"/>
      <c r="W21" s="1164">
        <f>IFERROR(VLOOKUP(AP21&amp;AQ21,'$ LEGO'!A:E,5,0),0)</f>
        <v>0</v>
      </c>
      <c r="X21" s="1165"/>
      <c r="Y21" s="1166"/>
      <c r="Z21" s="1167"/>
      <c r="AA21" s="1168"/>
      <c r="AB21" s="1169"/>
      <c r="AC21" s="967" t="str">
        <f>IFERROR(VLOOKUP((D21),'$ LEGO'!A:D,4,0),"")</f>
        <v/>
      </c>
      <c r="AD21" s="968"/>
      <c r="AE21" s="1171">
        <f>IFERROR(+'BT17'!AK24*VLOOKUP(AP21,'$ LEGO'!$F$199:$G$1227,2,0),'BT17'!AK24)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+'BT17'!AS32</f>
        <v>0</v>
      </c>
      <c r="AX21" s="176">
        <f>+'BT17'!AM24</f>
        <v>0</v>
      </c>
      <c r="AY21" s="1" t="s">
        <v>1217</v>
      </c>
      <c r="AZ21" s="46" t="s">
        <v>2501</v>
      </c>
      <c r="BA21" s="46">
        <f t="shared" si="2"/>
        <v>0</v>
      </c>
      <c r="BB21" s="47"/>
      <c r="BC21" s="120">
        <f t="shared" si="3"/>
        <v>0</v>
      </c>
    </row>
    <row r="22" spans="2:78" ht="15.75" thickBot="1">
      <c r="B22" s="66">
        <f t="shared" si="4"/>
        <v>0</v>
      </c>
      <c r="C22" s="214">
        <v>10</v>
      </c>
      <c r="D22" s="1159">
        <f>+'BT17'!B33</f>
        <v>0</v>
      </c>
      <c r="E22" s="1160"/>
      <c r="F22" s="1161"/>
      <c r="G22" s="1170">
        <f>+'BT17'!D33</f>
        <v>0</v>
      </c>
      <c r="H22" s="1160"/>
      <c r="I22" s="1160"/>
      <c r="J22" s="1160"/>
      <c r="K22" s="1160"/>
      <c r="L22" s="1160"/>
      <c r="M22" s="1160"/>
      <c r="N22" s="1160"/>
      <c r="O22" s="1160"/>
      <c r="P22" s="1160"/>
      <c r="Q22" s="1161"/>
      <c r="R22" s="1177" t="s">
        <v>3748</v>
      </c>
      <c r="S22" s="975"/>
      <c r="T22" s="975"/>
      <c r="U22" s="1176" t="s">
        <v>3749</v>
      </c>
      <c r="V22" s="1163"/>
      <c r="W22" s="1164">
        <f>IFERROR(VLOOKUP(AP22&amp;AQ22,'$ LEGO'!A:E,5,0),0)</f>
        <v>0</v>
      </c>
      <c r="X22" s="1165"/>
      <c r="Y22" s="1166"/>
      <c r="Z22" s="1167"/>
      <c r="AA22" s="1168"/>
      <c r="AB22" s="1169"/>
      <c r="AC22" s="967" t="str">
        <f>IFERROR(VLOOKUP((D22),'$ LEGO'!A:D,4,0),"")</f>
        <v/>
      </c>
      <c r="AD22" s="968"/>
      <c r="AE22" s="1171">
        <f>IFERROR(+'BT17'!AK25*VLOOKUP(AP22,'$ LEGO'!$F$199:$G$1227,2,0),'BT17'!AK25)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+'BT17'!AS33</f>
        <v>0</v>
      </c>
      <c r="AX22" s="176">
        <f>+'BT17'!AM25</f>
        <v>0</v>
      </c>
      <c r="AY22" s="1" t="s">
        <v>1217</v>
      </c>
      <c r="AZ22" s="46" t="s">
        <v>2501</v>
      </c>
      <c r="BA22" s="46">
        <f t="shared" si="2"/>
        <v>0</v>
      </c>
      <c r="BB22" s="47"/>
      <c r="BC22" s="120">
        <f t="shared" si="3"/>
        <v>0</v>
      </c>
    </row>
    <row r="23" spans="2:78" ht="15.75" thickBot="1">
      <c r="B23" s="66">
        <f t="shared" si="4"/>
        <v>0</v>
      </c>
      <c r="C23" s="214">
        <v>11</v>
      </c>
      <c r="D23" s="1159">
        <f>+'BT17'!V24</f>
        <v>0</v>
      </c>
      <c r="E23" s="1160"/>
      <c r="F23" s="1161"/>
      <c r="G23" s="1170">
        <f>+'BT17'!X24</f>
        <v>0</v>
      </c>
      <c r="H23" s="1160"/>
      <c r="I23" s="1160"/>
      <c r="J23" s="1160"/>
      <c r="K23" s="1160"/>
      <c r="L23" s="1160"/>
      <c r="M23" s="1160"/>
      <c r="N23" s="1160"/>
      <c r="O23" s="1160"/>
      <c r="P23" s="1160"/>
      <c r="Q23" s="1161"/>
      <c r="R23" s="968">
        <f>+'BT17'!AE24</f>
        <v>0</v>
      </c>
      <c r="S23" s="975"/>
      <c r="T23" s="975"/>
      <c r="U23" s="1162">
        <f>+'BT17'!AG24</f>
        <v>0</v>
      </c>
      <c r="V23" s="1163"/>
      <c r="W23" s="1164">
        <f>IFERROR(VLOOKUP(AP23&amp;AQ23,'$ LEGO'!A:E,5,0),0)</f>
        <v>0</v>
      </c>
      <c r="X23" s="1165"/>
      <c r="Y23" s="1166"/>
      <c r="Z23" s="1167"/>
      <c r="AA23" s="1168"/>
      <c r="AB23" s="1169"/>
      <c r="AC23" s="967" t="str">
        <f>IFERROR(VLOOKUP((D23),'$ LEGO'!A:D,4,0),"")</f>
        <v/>
      </c>
      <c r="AD23" s="968"/>
      <c r="AE23" s="1171">
        <f>IFERROR(+'BT17'!AK26*VLOOKUP(AP23,'$ LEGO'!$F$199:$G$1227,2,0),'BT17'!AK26)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+'BT17'!AS34</f>
        <v>0</v>
      </c>
      <c r="AX23" s="176">
        <f>+'BT17'!AM26</f>
        <v>0</v>
      </c>
      <c r="AY23" s="1" t="s">
        <v>1217</v>
      </c>
      <c r="AZ23" s="46" t="s">
        <v>2501</v>
      </c>
      <c r="BA23" s="46">
        <f t="shared" si="2"/>
        <v>0</v>
      </c>
      <c r="BB23" s="47"/>
      <c r="BC23" s="120">
        <f t="shared" si="3"/>
        <v>0</v>
      </c>
    </row>
    <row r="24" spans="2:78" ht="15.75" thickBot="1">
      <c r="B24" s="66">
        <f t="shared" si="4"/>
        <v>0</v>
      </c>
      <c r="C24" s="214">
        <v>12</v>
      </c>
      <c r="D24" s="1159">
        <f>+'BT17'!V25</f>
        <v>0</v>
      </c>
      <c r="E24" s="1160"/>
      <c r="F24" s="1161"/>
      <c r="G24" s="1170">
        <f>+'BT17'!X25</f>
        <v>0</v>
      </c>
      <c r="H24" s="1160"/>
      <c r="I24" s="1160"/>
      <c r="J24" s="1160"/>
      <c r="K24" s="1160"/>
      <c r="L24" s="1160"/>
      <c r="M24" s="1160"/>
      <c r="N24" s="1160"/>
      <c r="O24" s="1160"/>
      <c r="P24" s="1160"/>
      <c r="Q24" s="1161"/>
      <c r="R24" s="968">
        <f>+'BT17'!AE25</f>
        <v>0</v>
      </c>
      <c r="S24" s="975"/>
      <c r="T24" s="975"/>
      <c r="U24" s="1162">
        <f>+'BT17'!AG25</f>
        <v>0</v>
      </c>
      <c r="V24" s="1163"/>
      <c r="W24" s="1164">
        <f>IFERROR(VLOOKUP(AP24&amp;AQ24,'$ LEGO'!A:E,5,0),0)</f>
        <v>0</v>
      </c>
      <c r="X24" s="1165"/>
      <c r="Y24" s="1166"/>
      <c r="Z24" s="1167"/>
      <c r="AA24" s="1168"/>
      <c r="AB24" s="1169"/>
      <c r="AC24" s="967" t="str">
        <f>IFERROR(VLOOKUP((D24),'$ LEGO'!A:D,4,0),"")</f>
        <v/>
      </c>
      <c r="AD24" s="968"/>
      <c r="AE24" s="1171">
        <f>IFERROR(+'BT17'!AK27*VLOOKUP(AP24,'$ LEGO'!$F$199:$G$1227,2,0),'BT17'!AK27)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+'BT17'!AS35</f>
        <v>0</v>
      </c>
      <c r="AX24" s="176">
        <f>+'BT17'!AM27</f>
        <v>0</v>
      </c>
      <c r="AY24" s="1" t="s">
        <v>1217</v>
      </c>
      <c r="AZ24" s="46" t="s">
        <v>2501</v>
      </c>
      <c r="BA24" s="46">
        <f t="shared" si="2"/>
        <v>0</v>
      </c>
      <c r="BB24" s="47"/>
      <c r="BC24" s="120">
        <f t="shared" si="3"/>
        <v>0</v>
      </c>
    </row>
    <row r="25" spans="2:78" ht="15.75" thickBot="1">
      <c r="B25" s="66">
        <f t="shared" si="4"/>
        <v>0</v>
      </c>
      <c r="C25" s="214">
        <v>13</v>
      </c>
      <c r="D25" s="1159">
        <f>+'BT17'!V26</f>
        <v>0</v>
      </c>
      <c r="E25" s="1160"/>
      <c r="F25" s="1161"/>
      <c r="G25" s="1170">
        <f>+'BT17'!X26</f>
        <v>0</v>
      </c>
      <c r="H25" s="1160"/>
      <c r="I25" s="1160"/>
      <c r="J25" s="1160"/>
      <c r="K25" s="1160"/>
      <c r="L25" s="1160"/>
      <c r="M25" s="1160"/>
      <c r="N25" s="1160"/>
      <c r="O25" s="1160"/>
      <c r="P25" s="1160"/>
      <c r="Q25" s="1161"/>
      <c r="R25" s="968">
        <f>+'BT17'!AE26</f>
        <v>0</v>
      </c>
      <c r="S25" s="975"/>
      <c r="T25" s="975"/>
      <c r="U25" s="1162">
        <f>+'BT17'!AG26</f>
        <v>0</v>
      </c>
      <c r="V25" s="1163"/>
      <c r="W25" s="1164">
        <f>IFERROR(VLOOKUP(AP25&amp;AQ25,'$ LEGO'!A:E,5,0),0)</f>
        <v>0</v>
      </c>
      <c r="X25" s="1165"/>
      <c r="Y25" s="1166"/>
      <c r="Z25" s="1167"/>
      <c r="AA25" s="1168"/>
      <c r="AB25" s="1169"/>
      <c r="AC25" s="967" t="str">
        <f>IFERROR(VLOOKUP((D25),'$ LEGO'!A:D,4,0),"")</f>
        <v/>
      </c>
      <c r="AD25" s="968"/>
      <c r="AE25" s="1171">
        <f>IFERROR(+'BT17'!AK28*VLOOKUP(AP25,'$ LEGO'!$F$199:$G$1227,2,0),'BT17'!AK28)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+'BT17'!AS36</f>
        <v>0</v>
      </c>
      <c r="AX25" s="176">
        <f>+'BT17'!AM28</f>
        <v>0</v>
      </c>
      <c r="AY25" s="1" t="s">
        <v>1217</v>
      </c>
      <c r="AZ25" s="46" t="s">
        <v>2501</v>
      </c>
      <c r="BA25" s="46">
        <f t="shared" si="2"/>
        <v>0</v>
      </c>
      <c r="BB25" s="47"/>
      <c r="BC25" s="120">
        <f t="shared" si="3"/>
        <v>1000</v>
      </c>
    </row>
    <row r="26" spans="2:78" ht="15.75" thickBot="1">
      <c r="B26" s="66">
        <f t="shared" si="4"/>
        <v>0</v>
      </c>
      <c r="C26" s="214">
        <v>14</v>
      </c>
      <c r="D26" s="1159">
        <f>+'BT17'!V27</f>
        <v>0</v>
      </c>
      <c r="E26" s="1160"/>
      <c r="F26" s="1161"/>
      <c r="G26" s="1170">
        <f>+'BT17'!X27</f>
        <v>0</v>
      </c>
      <c r="H26" s="1160"/>
      <c r="I26" s="1160"/>
      <c r="J26" s="1160"/>
      <c r="K26" s="1160"/>
      <c r="L26" s="1160"/>
      <c r="M26" s="1160"/>
      <c r="N26" s="1160"/>
      <c r="O26" s="1160"/>
      <c r="P26" s="1160"/>
      <c r="Q26" s="1161"/>
      <c r="R26" s="968">
        <f>+'BT17'!AE27</f>
        <v>0</v>
      </c>
      <c r="S26" s="975"/>
      <c r="T26" s="975"/>
      <c r="U26" s="1162">
        <f>+'BT17'!AG27</f>
        <v>0</v>
      </c>
      <c r="V26" s="1163"/>
      <c r="W26" s="1164">
        <f>IFERROR(VLOOKUP(AP26&amp;AQ26,'$ LEGO'!A:E,5,0),0)</f>
        <v>0</v>
      </c>
      <c r="X26" s="1165"/>
      <c r="Y26" s="1166"/>
      <c r="Z26" s="1167"/>
      <c r="AA26" s="1168"/>
      <c r="AB26" s="1169"/>
      <c r="AC26" s="967" t="str">
        <f>IFERROR(VLOOKUP((D26),'$ LEGO'!A:D,4,0),"")</f>
        <v/>
      </c>
      <c r="AD26" s="968"/>
      <c r="AE26" s="1171">
        <f>IFERROR(+'BT17'!AK29*VLOOKUP(AP26,'$ LEGO'!$F$199:$G$1227,2,0),'BT17'!AK29)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+'BT17'!AS37</f>
        <v>0</v>
      </c>
      <c r="AX26" s="176">
        <f>+'BT17'!AM29</f>
        <v>0</v>
      </c>
      <c r="AY26" s="1" t="s">
        <v>1217</v>
      </c>
      <c r="AZ26" s="46" t="s">
        <v>2501</v>
      </c>
      <c r="BA26" s="46">
        <f t="shared" si="2"/>
        <v>0</v>
      </c>
      <c r="BB26" s="47"/>
      <c r="BC26" s="120">
        <f t="shared" si="3"/>
        <v>0</v>
      </c>
    </row>
    <row r="27" spans="2:78" ht="15.75" thickBot="1">
      <c r="B27" s="66">
        <f t="shared" si="4"/>
        <v>0</v>
      </c>
      <c r="C27" s="214">
        <v>15</v>
      </c>
      <c r="D27" s="1159">
        <f>+'BT17'!V28</f>
        <v>0</v>
      </c>
      <c r="E27" s="1160"/>
      <c r="F27" s="1161"/>
      <c r="G27" s="1170">
        <f>+'BT17'!X28</f>
        <v>0</v>
      </c>
      <c r="H27" s="1160"/>
      <c r="I27" s="1160"/>
      <c r="J27" s="1160"/>
      <c r="K27" s="1160"/>
      <c r="L27" s="1160"/>
      <c r="M27" s="1160"/>
      <c r="N27" s="1160"/>
      <c r="O27" s="1160"/>
      <c r="P27" s="1160"/>
      <c r="Q27" s="1161"/>
      <c r="R27" s="968">
        <f>+'BT17'!AE28</f>
        <v>0</v>
      </c>
      <c r="S27" s="975"/>
      <c r="T27" s="975"/>
      <c r="U27" s="1162">
        <f>+'BT17'!AG28</f>
        <v>0</v>
      </c>
      <c r="V27" s="1163"/>
      <c r="W27" s="1164">
        <f>IFERROR(VLOOKUP(AP27&amp;AQ27,'$ LEGO'!A:E,5,0),0)</f>
        <v>0</v>
      </c>
      <c r="X27" s="1165"/>
      <c r="Y27" s="1166"/>
      <c r="Z27" s="1167"/>
      <c r="AA27" s="1168"/>
      <c r="AB27" s="1169"/>
      <c r="AC27" s="967" t="str">
        <f>IFERROR(VLOOKUP((D27),'$ LEGO'!A:D,4,0),"")</f>
        <v/>
      </c>
      <c r="AD27" s="968"/>
      <c r="AE27" s="1171">
        <f>IFERROR(+'BT17'!AK30*VLOOKUP(AP27,'$ LEGO'!$F$199:$G$1227,2,0),'BT17'!AK30)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+'BT17'!AS38</f>
        <v>0</v>
      </c>
      <c r="AX27" s="176">
        <f>+'BT17'!AM30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+'BT17'!V29</f>
        <v>0</v>
      </c>
      <c r="E28" s="1160"/>
      <c r="F28" s="1161"/>
      <c r="G28" s="1170">
        <f>+'BT17'!X29</f>
        <v>0</v>
      </c>
      <c r="H28" s="1160"/>
      <c r="I28" s="1160"/>
      <c r="J28" s="1160"/>
      <c r="K28" s="1160"/>
      <c r="L28" s="1160"/>
      <c r="M28" s="1160"/>
      <c r="N28" s="1160"/>
      <c r="O28" s="1160"/>
      <c r="P28" s="1160"/>
      <c r="Q28" s="1161"/>
      <c r="R28" s="968">
        <f>+'BT17'!AE29</f>
        <v>0</v>
      </c>
      <c r="S28" s="975"/>
      <c r="T28" s="975"/>
      <c r="U28" s="1162">
        <f>+'BT17'!AG29</f>
        <v>0</v>
      </c>
      <c r="V28" s="1163"/>
      <c r="W28" s="1164">
        <f>IFERROR(VLOOKUP(AP28&amp;AQ28,'$ LEGO'!A:E,5,0),0)</f>
        <v>0</v>
      </c>
      <c r="X28" s="1165"/>
      <c r="Y28" s="1166"/>
      <c r="Z28" s="1167"/>
      <c r="AA28" s="1168"/>
      <c r="AB28" s="1169"/>
      <c r="AC28" s="967" t="str">
        <f>IFERROR(VLOOKUP((D28),'$ LEGO'!A:D,4,0),"")</f>
        <v/>
      </c>
      <c r="AD28" s="968"/>
      <c r="AE28" s="1171">
        <f>IFERROR(+'BT17'!AK31*VLOOKUP(AP28,'$ LEGO'!$F$199:$G$1227,2,0),'BT17'!AK31)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+'BT17'!AS39</f>
        <v>0</v>
      </c>
      <c r="AX28" s="176">
        <f>+'BT17'!AM31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+'BT17'!V30</f>
        <v>0</v>
      </c>
      <c r="E29" s="1160"/>
      <c r="F29" s="1161"/>
      <c r="G29" s="1170">
        <f>+'BT17'!X30</f>
        <v>0</v>
      </c>
      <c r="H29" s="1160"/>
      <c r="I29" s="1160"/>
      <c r="J29" s="1160"/>
      <c r="K29" s="1160"/>
      <c r="L29" s="1160"/>
      <c r="M29" s="1160"/>
      <c r="N29" s="1160"/>
      <c r="O29" s="1160"/>
      <c r="P29" s="1160"/>
      <c r="Q29" s="1161"/>
      <c r="R29" s="968">
        <f>+'BT17'!AE30</f>
        <v>0</v>
      </c>
      <c r="S29" s="975"/>
      <c r="T29" s="975"/>
      <c r="U29" s="1162">
        <f>+'BT17'!AG30</f>
        <v>0</v>
      </c>
      <c r="V29" s="1163"/>
      <c r="W29" s="1164">
        <f>IFERROR(VLOOKUP(AP29&amp;AQ29,'$ LEGO'!A:E,5,0),0)</f>
        <v>0</v>
      </c>
      <c r="X29" s="1165"/>
      <c r="Y29" s="1166"/>
      <c r="Z29" s="1167"/>
      <c r="AA29" s="1168"/>
      <c r="AB29" s="1169"/>
      <c r="AC29" s="967" t="str">
        <f>IFERROR(VLOOKUP((D29),'$ LEGO'!A:D,4,0),"")</f>
        <v/>
      </c>
      <c r="AD29" s="968"/>
      <c r="AE29" s="1171">
        <f>IFERROR(+'BT17'!AK32*VLOOKUP(AP29,'$ LEGO'!$F$199:$G$1227,2,0),'BT17'!AK32)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+'BT17'!AS40</f>
        <v>0</v>
      </c>
      <c r="AX29" s="176">
        <f>+'BT17'!AM32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+'BT17'!V31</f>
        <v>0</v>
      </c>
      <c r="E30" s="1160"/>
      <c r="F30" s="1161"/>
      <c r="G30" s="1170">
        <f>+'BT17'!X31</f>
        <v>0</v>
      </c>
      <c r="H30" s="1160"/>
      <c r="I30" s="1160"/>
      <c r="J30" s="1160"/>
      <c r="K30" s="1160"/>
      <c r="L30" s="1160"/>
      <c r="M30" s="1160"/>
      <c r="N30" s="1160"/>
      <c r="O30" s="1160"/>
      <c r="P30" s="1160"/>
      <c r="Q30" s="1161"/>
      <c r="R30" s="968">
        <f>+'BT17'!AE31</f>
        <v>0</v>
      </c>
      <c r="S30" s="975"/>
      <c r="T30" s="975"/>
      <c r="U30" s="1162">
        <f>+'BT17'!AG31</f>
        <v>0</v>
      </c>
      <c r="V30" s="1163"/>
      <c r="W30" s="1164">
        <f>IFERROR(VLOOKUP(AP30&amp;AQ30,'$ LEGO'!A:E,5,0),0)</f>
        <v>0</v>
      </c>
      <c r="X30" s="1165"/>
      <c r="Y30" s="1166"/>
      <c r="Z30" s="1167"/>
      <c r="AA30" s="1168"/>
      <c r="AB30" s="1169"/>
      <c r="AC30" s="967" t="str">
        <f>IFERROR(VLOOKUP((D30),'$ LEGO'!A:D,4,0),"")</f>
        <v/>
      </c>
      <c r="AD30" s="968"/>
      <c r="AE30" s="1171">
        <f>IFERROR(+'BT17'!AK33*VLOOKUP(AP30,'$ LEGO'!$F$199:$G$1227,2,0),'BT17'!AK33)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+'BT17'!AS41</f>
        <v>0</v>
      </c>
      <c r="AX30" s="176">
        <f>+'BT17'!AM33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+'BT17'!V32</f>
        <v>0</v>
      </c>
      <c r="E31" s="1160"/>
      <c r="F31" s="1161"/>
      <c r="G31" s="1170">
        <f>+'BT17'!X32</f>
        <v>0</v>
      </c>
      <c r="H31" s="1160"/>
      <c r="I31" s="1160"/>
      <c r="J31" s="1160"/>
      <c r="K31" s="1160"/>
      <c r="L31" s="1160"/>
      <c r="M31" s="1160"/>
      <c r="N31" s="1160"/>
      <c r="O31" s="1160"/>
      <c r="P31" s="1160"/>
      <c r="Q31" s="1161"/>
      <c r="R31" s="968">
        <f>+'BT17'!AE32</f>
        <v>0</v>
      </c>
      <c r="S31" s="975"/>
      <c r="T31" s="975"/>
      <c r="U31" s="1162">
        <f>+'BT17'!AG32</f>
        <v>0</v>
      </c>
      <c r="V31" s="1163"/>
      <c r="W31" s="1164">
        <f>IFERROR(VLOOKUP(AP31&amp;AQ31,'$ LEGO'!A:E,5,0),0)</f>
        <v>0</v>
      </c>
      <c r="X31" s="1165"/>
      <c r="Y31" s="1166"/>
      <c r="Z31" s="1167"/>
      <c r="AA31" s="1168"/>
      <c r="AB31" s="1169"/>
      <c r="AC31" s="967" t="str">
        <f>IFERROR(VLOOKUP((D31),'$ LEGO'!A:D,4,0),"")</f>
        <v/>
      </c>
      <c r="AD31" s="968"/>
      <c r="AE31" s="1171">
        <f>IFERROR(+'BT17'!AK34*VLOOKUP(AP31,'$ LEGO'!$F$199:$G$1227,2,0),'BT17'!AK34)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+'BT17'!AS42</f>
        <v>0</v>
      </c>
      <c r="AX31" s="176">
        <f>+'BT17'!AM34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+'BT17'!V33</f>
        <v>0</v>
      </c>
      <c r="E32" s="1160"/>
      <c r="F32" s="1161"/>
      <c r="G32" s="1170">
        <f>+'BT17'!X33</f>
        <v>0</v>
      </c>
      <c r="H32" s="1160"/>
      <c r="I32" s="1160"/>
      <c r="J32" s="1160"/>
      <c r="K32" s="1160"/>
      <c r="L32" s="1160"/>
      <c r="M32" s="1160"/>
      <c r="N32" s="1160"/>
      <c r="O32" s="1160"/>
      <c r="P32" s="1160"/>
      <c r="Q32" s="1161"/>
      <c r="R32" s="968">
        <f>+'BT17'!AE33</f>
        <v>0</v>
      </c>
      <c r="S32" s="975"/>
      <c r="T32" s="975"/>
      <c r="U32" s="1162">
        <f>+'BT17'!AG33</f>
        <v>0</v>
      </c>
      <c r="V32" s="1163"/>
      <c r="W32" s="1164">
        <f>IFERROR(VLOOKUP(AP32&amp;AQ32,'$ LEGO'!A:E,5,0),0)</f>
        <v>0</v>
      </c>
      <c r="X32" s="1165"/>
      <c r="Y32" s="1166"/>
      <c r="Z32" s="1167"/>
      <c r="AA32" s="1168"/>
      <c r="AB32" s="1169"/>
      <c r="AC32" s="967" t="str">
        <f>IFERROR(VLOOKUP((D32),'$ LEGO'!A:D,4,0),"")</f>
        <v/>
      </c>
      <c r="AD32" s="968"/>
      <c r="AE32" s="1171">
        <f>IFERROR(+'BT17'!AK35*VLOOKUP(AP32,'$ LEGO'!$F$199:$G$1227,2,0),'BT17'!AK35)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+'BT17'!AS43</f>
        <v>0</v>
      </c>
      <c r="AX32" s="176">
        <f>+'BT17'!AM35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FC'!$BQ$2:$BQ$41='FC17'!$F$3)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+'FT17'!X79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+'FT17'!X85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+'BT17'!AD1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20" priority="2" operator="greaterThan">
      <formula>0</formula>
    </cfRule>
  </conditionalFormatting>
  <conditionalFormatting sqref="M96">
    <cfRule type="cellIs" dxfId="219" priority="4" operator="greaterThan">
      <formula>-0.011</formula>
    </cfRule>
    <cfRule type="cellIs" dxfId="218" priority="5" operator="between">
      <formula>-0.0299</formula>
      <formula>-0.001</formula>
    </cfRule>
    <cfRule type="cellIs" dxfId="217" priority="6" operator="lessThan">
      <formula>-0.03</formula>
    </cfRule>
  </conditionalFormatting>
  <conditionalFormatting sqref="R13:T32">
    <cfRule type="containsText" dxfId="216" priority="1" operator="containsText" text="SUBLIMADO">
      <formula>NOT(ISERROR(SEARCH("SUBLIMADO",R13)))</formula>
    </cfRule>
  </conditionalFormatting>
  <conditionalFormatting sqref="R33:T40">
    <cfRule type="containsText" dxfId="215" priority="7" operator="containsText" text="ESTAMPADO">
      <formula>NOT(ISERROR(SEARCH("ESTAMPADO",R33)))</formula>
    </cfRule>
    <cfRule type="containsText" dxfId="214" priority="8" operator="containsText" text="SUBLIMADO">
      <formula>NOT(ISERROR(SEARCH("SUBLIMADO",R33)))</formula>
    </cfRule>
  </conditionalFormatting>
  <conditionalFormatting sqref="AJ94">
    <cfRule type="cellIs" dxfId="21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B30D9F0-7C7E-4B1F-8471-A15060244EDC}">
          <x14:formula1>
            <xm:f>'LD FC'!$CG$2:$CG$34</xm:f>
          </x14:formula1>
          <xm:sqref>R86:W87</xm:sqref>
        </x14:dataValidation>
        <x14:dataValidation type="list" allowBlank="1" showInputMessage="1" showErrorMessage="1" xr:uid="{98A7AB49-5F35-4331-B81C-23AFB488EB37}">
          <x14:formula1>
            <xm:f>'LD FC'!$CE$2:$CE$12</xm:f>
          </x14:formula1>
          <xm:sqref>M6:R6</xm:sqref>
        </x14:dataValidation>
        <x14:dataValidation type="list" allowBlank="1" showInputMessage="1" showErrorMessage="1" xr:uid="{1ADDC037-99AB-4D39-BF60-08EF4CBDBA1A}">
          <x14:formula1>
            <xm:f>'LD FC'!$AU$2:$AU$4</xm:f>
          </x14:formula1>
          <xm:sqref>P10:R10</xm:sqref>
        </x14:dataValidation>
        <x14:dataValidation type="list" allowBlank="1" showInputMessage="1" showErrorMessage="1" xr:uid="{578F518A-73D4-4624-BB17-5A7A55F3FB05}">
          <x14:formula1>
            <xm:f>'LD FC'!$BN$9:$BN$10</xm:f>
          </x14:formula1>
          <xm:sqref>G47:V47</xm:sqref>
        </x14:dataValidation>
        <x14:dataValidation type="list" allowBlank="1" showInputMessage="1" showErrorMessage="1" xr:uid="{874D9324-6272-40D8-8CCB-0CF2095AA4EA}">
          <x14:formula1>
            <xm:f>'LD FC'!$BV$2:$BV$5</xm:f>
          </x14:formula1>
          <xm:sqref>G41:L42</xm:sqref>
        </x14:dataValidation>
        <x14:dataValidation type="list" allowBlank="1" showInputMessage="1" showErrorMessage="1" xr:uid="{AFA322D6-1023-44DE-B253-3C322A6C7FF9}">
          <x14:formula1>
            <xm:f>'LD FC'!$BZ$2:$BZ$4</xm:f>
          </x14:formula1>
          <xm:sqref>G48:P48</xm:sqref>
        </x14:dataValidation>
        <x14:dataValidation type="list" allowBlank="1" showInputMessage="1" showErrorMessage="1" xr:uid="{BC5E4A9F-B535-4276-A66C-CA5E2A48F5B0}">
          <x14:formula1>
            <xm:f>'LD FC'!$AE$2:$AE$6</xm:f>
          </x14:formula1>
          <xm:sqref>R102:S106 R123:S127 R109:S113 R116:S120 R130:S134 R137:S141 R151:S155 R144:S148</xm:sqref>
        </x14:dataValidation>
        <x14:dataValidation type="list" allowBlank="1" showInputMessage="1" showErrorMessage="1" xr:uid="{15DDF4FC-7225-4D7A-AE0E-EE892DC0F296}">
          <x14:formula1>
            <xm:f>'LD FC'!$AC$2:$AC$4</xm:f>
          </x14:formula1>
          <xm:sqref>R72:W73</xm:sqref>
        </x14:dataValidation>
        <x14:dataValidation type="list" allowBlank="1" showInputMessage="1" showErrorMessage="1" xr:uid="{A0B1F8BE-D660-49D8-9397-9F5A9B5D3CAF}">
          <x14:formula1>
            <xm:f>'LD FC'!$AA$2:$AA$8</xm:f>
          </x14:formula1>
          <xm:sqref>F6:H6 R71:W71</xm:sqref>
        </x14:dataValidation>
      </x14:dataValidation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E53A5-60AC-4E73-9A35-3E9B43AF195A}">
  <sheetPr codeName="Hoja10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+'BT17'!D3&amp;" "&amp;'BT17'!H3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C1556-ADCB-4DEB-99A8-772BABDB0E83}">
  <sheetPr codeName="Hoja40">
    <tabColor theme="6" tint="0.39997558519241921"/>
    <pageSetUpPr fitToPage="1"/>
  </sheetPr>
  <dimension ref="A1:DC62"/>
  <sheetViews>
    <sheetView showGridLines="0" topLeftCell="A29"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12" priority="6" operator="containsText" text="SUBLIMADO">
      <formula>NOT(ISERROR(SEARCH("SUBLIMADO",K24)))</formula>
    </cfRule>
  </conditionalFormatting>
  <conditionalFormatting sqref="AE24:AF31">
    <cfRule type="containsText" dxfId="211" priority="5" operator="containsText" text="SUBLIMADO">
      <formula>NOT(ISERROR(SEARCH("SUBLIMADO",AE24)))</formula>
    </cfRule>
  </conditionalFormatting>
  <conditionalFormatting sqref="K32:L32">
    <cfRule type="containsText" dxfId="210" priority="4" operator="containsText" text="SUBLIMADO">
      <formula>NOT(ISERROR(SEARCH("SUBLIMADO",K32)))</formula>
    </cfRule>
  </conditionalFormatting>
  <conditionalFormatting sqref="AE32:AF32">
    <cfRule type="containsText" dxfId="209" priority="3" operator="containsText" text="SUBLIMADO">
      <formula>NOT(ISERROR(SEARCH("SUBLIMADO",AE32)))</formula>
    </cfRule>
  </conditionalFormatting>
  <conditionalFormatting sqref="K33:L33">
    <cfRule type="containsText" dxfId="208" priority="2" operator="containsText" text="SUBLIMADO">
      <formula>NOT(ISERROR(SEARCH("SUBLIMADO",K33)))</formula>
    </cfRule>
  </conditionalFormatting>
  <conditionalFormatting sqref="AE33:AF33">
    <cfRule type="containsText" dxfId="20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7DBE042-8BB0-459A-A55B-9458E14FE43D}"/>
    <dataValidation allowBlank="1" showInputMessage="1" showErrorMessage="1" promptTitle="Diligenciar" prompt="Escriba los números separados por coma (por ejemplo: 1,2,3...) según los que necesite." sqref="AS24:AS43" xr:uid="{1DD2E7FF-F3F4-46A8-948C-1E5CFD837528}"/>
    <dataValidation type="list" allowBlank="1" showInputMessage="1" showErrorMessage="1" sqref="AQ5:AU5 BB5:BF5 BM5:BQ5 BX5:CB5 CI5:CM5 CT5:CX5" xr:uid="{992EE918-451C-4E32-A11E-0CC801050539}">
      <formula1>INDIRECT($AW$6)</formula1>
    </dataValidation>
    <dataValidation type="list" allowBlank="1" showInputMessage="1" showErrorMessage="1" sqref="AQ4:AU4 BM4:BQ4 BB4:BF4 BX4:CB4 CI4:CM4 CT4:CX4" xr:uid="{1C1D03A1-91AB-482A-9935-5917F9338CF0}">
      <formula1>INDIRECT(#REF!)</formula1>
    </dataValidation>
    <dataValidation type="list" allowBlank="1" showInputMessage="1" showErrorMessage="1" sqref="AQ9:AU9 BB9:BF9 BM9:BQ9 BX9:CB9 CI9:CM9 CT9:CX9" xr:uid="{218AB566-D69F-4BE0-8754-E7924A9C6A27}">
      <formula1>INDIRECT($AW$8)</formula1>
    </dataValidation>
    <dataValidation type="list" allowBlank="1" showInputMessage="1" showErrorMessage="1" sqref="AQ8:AU8 BB8:BF8 BM8:BQ8 BX8:CB8 CI8:CM8 CT8:CX8" xr:uid="{C3F4E034-50A9-4101-9009-4FA6C9C8F0A3}">
      <formula1>INDIRECT($AW$7)</formula1>
    </dataValidation>
    <dataValidation type="list" allowBlank="1" showInputMessage="1" showErrorMessage="1" sqref="AQ7:AU7 BB7:BF7 BM7:BQ7 BX7:CB7 CI7:CM7 CT7:CX7" xr:uid="{5834AD86-EAAE-45EB-9AEB-FE7664E44022}">
      <formula1>INDIRECT($AW$4)</formula1>
    </dataValidation>
    <dataValidation type="list" allowBlank="1" showInputMessage="1" showErrorMessage="1" sqref="AQ1:AU1 AQ6:AU6 BB1:BF1 BM1:BQ1 BB6:BF6 BM6:BQ6 BX1:CB1 BX6:CB6 CI1:CM1 CI6:CM6 CT1:CX1 CT6:CX6" xr:uid="{7669565B-0C0B-4D5B-9399-417FF97044C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3B882075-0C1D-4117-9980-B567D2F5699A}">
          <x14:formula1>
            <xm:f>'LD FC'!$DN$2:$DN$29</xm:f>
          </x14:formula1>
          <xm:sqref>H3</xm:sqref>
        </x14:dataValidation>
        <x14:dataValidation type="list" allowBlank="1" showInputMessage="1" showErrorMessage="1" xr:uid="{4869624E-18B6-457F-978E-D470CB9A038A}">
          <x14:formula1>
            <xm:f>'LD FC'!$AQ$2:$AQ$6</xm:f>
          </x14:formula1>
          <xm:sqref>AV9:AZ9 BG9:BK9 BR9:BV9 CC9:CG9 CN9:CR9 CY9:DC9</xm:sqref>
        </x14:dataValidation>
        <x14:dataValidation type="list" allowBlank="1" showInputMessage="1" showErrorMessage="1" xr:uid="{373CABB8-1413-41BC-9BC7-64D0395AD26A}">
          <x14:formula1>
            <xm:f>'LD FC'!$AO$2:$AO$7</xm:f>
          </x14:formula1>
          <xm:sqref>AV8:AZ8 BG8:BK8 BR8:BV8 CC8:CG8 CN8:CR8 CY8:DC8</xm:sqref>
        </x14:dataValidation>
        <x14:dataValidation type="list" allowBlank="1" showInputMessage="1" showErrorMessage="1" xr:uid="{CA3AECB2-B18F-459C-A157-AB174CBFDD26}">
          <x14:formula1>
            <xm:f>'LD FC'!$AG$2:$AG$19</xm:f>
          </x14:formula1>
          <xm:sqref>AV7:AZ7 BG7:BK7 BR7:BV7 CC7:CG7 CN7:CR7 CY7:DC7</xm:sqref>
        </x14:dataValidation>
        <x14:dataValidation type="list" allowBlank="1" showInputMessage="1" showErrorMessage="1" xr:uid="{15F53C04-B203-4660-837A-8E9EECBCBD61}">
          <x14:formula1>
            <xm:f>'LD FC'!$AM$2:$AM$8</xm:f>
          </x14:formula1>
          <xm:sqref>AV5:AZ5 BG5:BK5 BR5:BV5 CC5:CG5 CN5:CR5 CY5:DC5</xm:sqref>
        </x14:dataValidation>
        <x14:dataValidation type="list" allowBlank="1" showInputMessage="1" showErrorMessage="1" xr:uid="{0317524D-3CEE-43F3-B409-412E63F49594}">
          <x14:formula1>
            <xm:f>'LD FC'!$AK$2:$AK$10</xm:f>
          </x14:formula1>
          <xm:sqref>AV4:AZ4 BG4:BK4 BR4:BV4 CC4:CG4 CN4:CR4 CY4:DC4</xm:sqref>
        </x14:dataValidation>
        <x14:dataValidation type="list" allowBlank="1" showInputMessage="1" showErrorMessage="1" xr:uid="{E30C364A-A687-4975-88AB-A21004EA8DD3}">
          <x14:formula1>
            <xm:f>'LD FC'!$AI$2:$AI$10</xm:f>
          </x14:formula1>
          <xm:sqref>AV3:AZ3 BG3:BK3 BR3:BV3 CC3:CG3 CN3:CR3 CY3:DC3</xm:sqref>
        </x14:dataValidation>
        <x14:dataValidation type="list" allowBlank="1" showInputMessage="1" showErrorMessage="1" xr:uid="{E5C30137-DB88-42DC-9287-E609F51F5F69}">
          <x14:formula1>
            <xm:f>'LD FC'!$AG$2:$AG$20</xm:f>
          </x14:formula1>
          <xm:sqref>AV2:AZ2 BG2:BK2 BR2:BV2 CC2:CG2 CN2:CR2 CY2:DC2</xm:sqref>
        </x14:dataValidation>
        <x14:dataValidation type="list" allowBlank="1" showInputMessage="1" showErrorMessage="1" xr:uid="{6E06C8BF-0408-4D31-BD64-CD9A969D01FF}">
          <x14:formula1>
            <xm:f>'LD FC'!$AC$2:$AC$4</xm:f>
          </x14:formula1>
          <xm:sqref>K24:L33 AE24:AF33</xm:sqref>
        </x14:dataValidation>
        <x14:dataValidation type="list" allowBlank="1" showInputMessage="1" showErrorMessage="1" xr:uid="{FAA815BE-3D7F-4A84-AABB-E220208A31B4}">
          <x14:formula1>
            <xm:f>'LD FC'!$W$2:$W$9</xm:f>
          </x14:formula1>
          <xm:sqref>N4:P4 S4:U4</xm:sqref>
        </x14:dataValidation>
        <x14:dataValidation type="list" allowBlank="1" showInputMessage="1" showErrorMessage="1" xr:uid="{238C4D87-9627-4E85-B308-9D27400CF586}">
          <x14:formula1>
            <xm:f>'LD FC'!$AA$2:$AA$7</xm:f>
          </x14:formula1>
          <xm:sqref>AM7:AO7 AH7:AJ7 AC7:AE7</xm:sqref>
        </x14:dataValidation>
        <x14:dataValidation type="list" allowBlank="1" showInputMessage="1" showErrorMessage="1" xr:uid="{0A9B9B92-B6D8-42A6-AB40-D01793AB82CA}">
          <x14:formula1>
            <xm:f>'LD FC'!$A$2:$A$169</xm:f>
          </x14:formula1>
          <xm:sqref>AM4:AO4 AH4:AJ4 AC4:AE4</xm:sqref>
        </x14:dataValidation>
        <x14:dataValidation type="list" allowBlank="1" showInputMessage="1" showErrorMessage="1" xr:uid="{7CDF9CC5-FB38-46AF-9197-9FB39319D5D1}">
          <x14:formula1>
            <xm:f>'LD FC'!$Y$2:$Y$9</xm:f>
          </x14:formula1>
          <xm:sqref>M24:N33 AG24:AH33</xm:sqref>
        </x14:dataValidation>
        <x14:dataValidation type="list" allowBlank="1" showInputMessage="1" showErrorMessage="1" xr:uid="{DC35F3DE-8AA7-4AB4-8B03-A6E56B3F2CFA}">
          <x14:formula1>
            <xm:f>'LD FC'!$U$2:$U$10</xm:f>
          </x14:formula1>
          <xm:sqref>AM5:AO5 AH5:AJ5 AC5:AE5</xm:sqref>
        </x14:dataValidation>
        <x14:dataValidation type="list" allowBlank="1" showInputMessage="1" showErrorMessage="1" xr:uid="{22B00915-73EA-4174-AC7B-AAF8AFA36CB5}">
          <x14:formula1>
            <xm:f>'LD FC'!$C$2:$C$7</xm:f>
          </x14:formula1>
          <xm:sqref>D4:E4</xm:sqref>
        </x14:dataValidation>
        <x14:dataValidation type="list" allowBlank="1" showInputMessage="1" showErrorMessage="1" xr:uid="{609231F7-FFBD-4492-8434-023E251BFE9F}">
          <x14:formula1>
            <xm:f>'LD FC'!$G$2:$G$24</xm:f>
          </x14:formula1>
          <xm:sqref>X2:Z2</xm:sqref>
        </x14:dataValidation>
        <x14:dataValidation type="list" allowBlank="1" showInputMessage="1" showErrorMessage="1" xr:uid="{B8F5984B-E01D-4C3D-A86A-A5496B7D1F68}">
          <x14:formula1>
            <xm:f>'LD FC'!$I$2:$I$15</xm:f>
          </x14:formula1>
          <xm:sqref>S2:U2</xm:sqref>
        </x14:dataValidation>
        <x14:dataValidation type="list" allowBlank="1" showInputMessage="1" showErrorMessage="1" xr:uid="{01442C3F-19FD-411C-8AC3-4E04C04E4186}">
          <x14:formula1>
            <xm:f>'LD FC'!$E$2:$E$48</xm:f>
          </x14:formula1>
          <xm:sqref>K2:N2</xm:sqref>
        </x14:dataValidation>
        <x14:dataValidation type="list" allowBlank="1" showInputMessage="1" showErrorMessage="1" xr:uid="{989EBBE9-6C34-4473-917A-A931981EBEB1}">
          <x14:formula1>
            <xm:f>'LD FC'!$K$2:$K$20</xm:f>
          </x14:formula1>
          <xm:sqref>AI1:AJ1</xm:sqref>
        </x14:dataValidation>
        <x14:dataValidation type="list" allowBlank="1" showInputMessage="1" showErrorMessage="1" xr:uid="{B090762A-63B9-4E92-A1D8-0282EAF65F5E}">
          <x14:formula1>
            <xm:f>'LD FC'!$S$2:$S$10</xm:f>
          </x14:formula1>
          <xm:sqref>S1:V1</xm:sqref>
        </x14:dataValidation>
        <x14:dataValidation type="list" allowBlank="1" showInputMessage="1" showErrorMessage="1" xr:uid="{5630D0F6-3779-4878-8D0D-14748FA5FF87}">
          <x14:formula1>
            <xm:f>'LD FC'!$Q$2:$Q$11</xm:f>
          </x14:formula1>
          <xm:sqref>W1:Z1</xm:sqref>
        </x14:dataValidation>
        <x14:dataValidation type="list" allowBlank="1" showInputMessage="1" showErrorMessage="1" xr:uid="{1FE55DFA-CDB6-4378-A05C-98F5CCD64AE8}">
          <x14:formula1>
            <xm:f>'LD FC'!$O$2:$O$10</xm:f>
          </x14:formula1>
          <xm:sqref>L1</xm:sqref>
        </x14:dataValidation>
        <x14:dataValidation type="list" allowBlank="1" showInputMessage="1" showErrorMessage="1" xr:uid="{E5594F1D-EDDC-4FCC-AA1E-FFF2D7632E31}">
          <x14:formula1>
            <xm:f>'LD FC'!$A$2:$A$500</xm:f>
          </x14:formula1>
          <xm:sqref>D3</xm:sqref>
        </x14:dataValidation>
        <x14:dataValidation type="list" allowBlank="1" showInputMessage="1" showErrorMessage="1" xr:uid="{7FA503D8-CFE4-45A0-AE8A-766FDBD09E66}">
          <x14:formula1>
            <xm:f>'LD FC'!$EE$2:$EE$3</xm:f>
          </x14:formula1>
          <xm:sqref>AV14:AZ14</xm:sqref>
        </x14:dataValidation>
        <x14:dataValidation type="list" allowBlank="1" showInputMessage="1" showErrorMessage="1" xr:uid="{65D9AD2F-773A-4988-BC75-77211C83B2A8}">
          <x14:formula1>
            <xm:f>'LD FC'!$EC$2:$EC$6</xm:f>
          </x14:formula1>
          <xm:sqref>AV12:AZ12</xm:sqref>
        </x14:dataValidation>
      </x14:dataValidation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A868C-29B7-4E3A-9CC5-B7523F79F8F5}">
  <sheetPr codeName="Hoja103">
    <tabColor theme="9" tint="0.79998168889431442"/>
    <pageSetUpPr fitToPage="1"/>
  </sheetPr>
  <dimension ref="A1:Z248"/>
  <sheetViews>
    <sheetView showGridLines="0" topLeftCell="A15" zoomScale="70" zoomScaleNormal="70" workbookViewId="0">
      <selection activeCell="D66" sqref="D66"/>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+'BT18'!AN1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+'BT18'!D3&amp;" "&amp;'BT18'!H3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+'BT18'!AD2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+'BT18'!AC5</f>
        <v>0</v>
      </c>
      <c r="D5" s="308">
        <f>+'BT18'!AH5</f>
        <v>0</v>
      </c>
      <c r="E5" s="306">
        <f>+'BT18'!AM5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+'BT18'!AI1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+'BT18'!K2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+'BT18'!B24</f>
        <v>0</v>
      </c>
      <c r="D10" s="502">
        <f>+'BT18'!D24</f>
        <v>0</v>
      </c>
      <c r="E10" s="497" t="s">
        <v>3286</v>
      </c>
      <c r="F10" s="342">
        <f>IFERROR(VLOOKUP(Tabla18675[[#This Row],[COD INT TELA LEGO]],'$ LEGO'!A:E,5,0),0)</f>
        <v>6300</v>
      </c>
      <c r="G10" s="497"/>
      <c r="H10" s="498"/>
      <c r="I10" s="499">
        <f>IFERROR(VLOOKUP((C10),'$ LEGO'!A:D,4,0),0)</f>
        <v>0</v>
      </c>
      <c r="J10" s="500">
        <f>IF(OR(O10="DANNA ",O10="CAMILA "),'BT18'!Q24*1.07,IF(E10="Verona Cla",'BT18'!Q24*1.06,IF(E10="Verona Osc",'BT18'!Q24*1.08,IF(O10="KIOTO ",'BT18'!Q24*1.1,IF(OR(O10="ANDRES ",O10="GAVIOTA ",O10="COMANECCI ",O10="IGOR "),'BT18'!Q24*1.03,IF(LEFT(C10,3)="650",'BT18'!Q24*1.04,IF(LEFT(C10,3)="651",'BT18'!Q24*1.04,IF('BT18'!K24="NUEVO",'BT18'!Q24*1.04,'BT18'!Q24))))))))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+'BT18'!B25</f>
        <v>0</v>
      </c>
      <c r="D11" s="337">
        <f>+'BT18'!D25</f>
        <v>0</v>
      </c>
      <c r="E11" s="320"/>
      <c r="F11" s="321">
        <f>IFERROR(VLOOKUP(Tabla18675[[#This Row],[COD INT TELA LEGO]],'$ LEGO'!A:E,5,0),0)</f>
        <v>0</v>
      </c>
      <c r="G11" s="334"/>
      <c r="H11" s="322"/>
      <c r="I11" s="323">
        <f>IFERROR(VLOOKUP((C11),'$ LEGO'!A:D,4,0),0)</f>
        <v>0</v>
      </c>
      <c r="J11" s="324">
        <f>IF(OR(O11="DANNA ",O11="CAMILA "),'BT18'!Q25*1.07,IF(E11="Verona Cla",'BT18'!Q25*1.06,IF(E11="Verona Osc",'BT18'!Q25*1.08,IF(O11="KIOTO ",'BT18'!Q25*1.1,IF(OR(O11="ANDRES ",O11="GAVIOTA ",O11="COMANECCI ",O11="IGOR "),'BT18'!Q25*1.03,IF(LEFT(C11,3)="650",'BT18'!Q25*1.04,IF(LEFT(C11,3)="651",'BT18'!Q25*1.04,IF('BT18'!K25="NUEVO",'BT18'!Q25*1.04,'BT18'!Q25))))))))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+'BT18'!B26</f>
        <v>0</v>
      </c>
      <c r="D12" s="337">
        <f>+'BT18'!D26</f>
        <v>0</v>
      </c>
      <c r="E12" s="320"/>
      <c r="F12" s="321">
        <f>IFERROR(VLOOKUP(Tabla18675[[#This Row],[COD INT TELA LEGO]],'$ LEGO'!A:E,5,0),0)</f>
        <v>0</v>
      </c>
      <c r="G12" s="334"/>
      <c r="H12" s="322"/>
      <c r="I12" s="323">
        <f>IFERROR(VLOOKUP((C12),'$ LEGO'!A:D,4,0),0)</f>
        <v>0</v>
      </c>
      <c r="J12" s="324">
        <f>IF(OR(O12="DANNA ",O12="CAMILA "),'BT18'!Q26*1.07,IF(E12="Verona Cla",'BT18'!Q26*1.06,IF(E12="Verona Osc",'BT18'!Q26*1.08,IF(O12="KIOTO ",'BT18'!Q26*1.1,IF(OR(O12="ANDRES ",O12="GAVIOTA ",O12="COMANECCI ",O12="IGOR "),'BT18'!Q26*1.03,IF(LEFT(C12,3)="650",'BT18'!Q26*1.04,IF(LEFT(C12,3)="651",'BT18'!Q26*1.04,IF('BT18'!K26="NUEVO",'BT18'!Q26*1.04,'BT18'!Q26))))))))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+'BT18'!B27</f>
        <v>0</v>
      </c>
      <c r="D13" s="337">
        <f>+'BT18'!D27</f>
        <v>0</v>
      </c>
      <c r="E13" s="320"/>
      <c r="F13" s="321">
        <f>IFERROR(VLOOKUP(Tabla18675[[#This Row],[COD INT TELA LEGO]],'$ LEGO'!A:E,5,0),0)</f>
        <v>0</v>
      </c>
      <c r="G13" s="334"/>
      <c r="H13" s="322"/>
      <c r="I13" s="323">
        <f>IFERROR(VLOOKUP((C13),'$ LEGO'!A:D,4,0),0)</f>
        <v>0</v>
      </c>
      <c r="J13" s="324">
        <f>IF(OR(O13="DANNA ",O13="CAMILA "),'BT18'!Q27*1.07,IF(E13="Verona Cla",'BT18'!Q27*1.06,IF(E13="Verona Osc",'BT18'!Q27*1.08,IF(O13="KIOTO ",'BT18'!Q27*1.1,IF(OR(O13="ANDRES ",O13="GAVIOTA ",O13="COMANECCI ",O13="IGOR "),'BT18'!Q27*1.03,IF(LEFT(C13,3)="650",'BT18'!Q27*1.04,IF(LEFT(C13,3)="651",'BT18'!Q27*1.04,IF('BT18'!K27="NUEVO",'BT18'!Q27*1.04,'BT18'!Q27))))))))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+'BT18'!B28</f>
        <v>0</v>
      </c>
      <c r="D14" s="337">
        <f>+'BT18'!D28</f>
        <v>0</v>
      </c>
      <c r="E14" s="320"/>
      <c r="F14" s="321">
        <f>IFERROR(VLOOKUP(Tabla18675[[#This Row],[COD INT TELA LEGO]],'$ LEGO'!A:E,5,0),0)</f>
        <v>0</v>
      </c>
      <c r="G14" s="334"/>
      <c r="H14" s="322"/>
      <c r="I14" s="323">
        <f>IFERROR(VLOOKUP((C14),'$ LEGO'!A:D,4,0),0)</f>
        <v>0</v>
      </c>
      <c r="J14" s="324">
        <f>IF(OR(O14="DANNA ",O14="CAMILA "),'BT18'!Q28*1.07,IF(E14="Verona Cla",'BT18'!Q28*1.06,IF(E14="Verona Osc",'BT18'!Q28*1.08,IF(O14="KIOTO ",'BT18'!Q28*1.1,IF(OR(O14="ANDRES ",O14="GAVIOTA ",O14="COMANECCI ",O14="IGOR "),'BT18'!Q28*1.03,IF(LEFT(C14,3)="650",'BT18'!Q28*1.04,IF(LEFT(C14,3)="651",'BT18'!Q28*1.04,IF('BT18'!K28="NUEVO",'BT18'!Q28*1.04,'BT18'!Q28))))))))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+'BT18'!B29</f>
        <v>0</v>
      </c>
      <c r="D15" s="337">
        <f>+'BT18'!D29</f>
        <v>0</v>
      </c>
      <c r="E15" s="320"/>
      <c r="F15" s="321">
        <f>IFERROR(VLOOKUP(Tabla18675[[#This Row],[COD INT TELA LEGO]],'$ LEGO'!A:E,5,0),0)</f>
        <v>0</v>
      </c>
      <c r="G15" s="334"/>
      <c r="H15" s="322"/>
      <c r="I15" s="323">
        <f>IFERROR(VLOOKUP((C15),'$ LEGO'!A:D,4,0),0)</f>
        <v>0</v>
      </c>
      <c r="J15" s="324">
        <f>IF(OR(O15="DANNA ",O15="CAMILA "),'BT18'!Q29*1.07,IF(E15="Verona Cla",'BT18'!Q29*1.06,IF(E15="Verona Osc",'BT18'!Q29*1.08,IF(O15="KIOTO ",'BT18'!Q29*1.1,IF(OR(O15="ANDRES ",O15="GAVIOTA ",O15="COMANECCI ",O15="IGOR "),'BT18'!Q29*1.03,IF(LEFT(C15,3)="650",'BT18'!Q29*1.04,IF(LEFT(C15,3)="651",'BT18'!Q29*1.04,IF('BT18'!K29="NUEVO",'BT18'!Q29*1.04,'BT18'!Q29))))))))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+'BT18'!B30</f>
        <v>0</v>
      </c>
      <c r="D16" s="337">
        <f>+'BT18'!D30</f>
        <v>0</v>
      </c>
      <c r="E16" s="320"/>
      <c r="F16" s="321">
        <f>IFERROR(VLOOKUP(Tabla18675[[#This Row],[COD INT TELA LEGO]],'$ LEGO'!A:E,5,0),0)</f>
        <v>0</v>
      </c>
      <c r="G16" s="334"/>
      <c r="H16" s="322"/>
      <c r="I16" s="323">
        <f>IFERROR(VLOOKUP((C16),'$ LEGO'!A:D,4,0),0)</f>
        <v>0</v>
      </c>
      <c r="J16" s="324">
        <f>IF(OR(O16="DANNA ",O16="CAMILA "),'BT18'!Q30*1.07,IF(E16="Verona Cla",'BT18'!Q30*1.06,IF(E16="Verona Osc",'BT18'!Q30*1.08,IF(O16="KIOTO ",'BT18'!Q30*1.1,IF(OR(O16="ANDRES ",O16="GAVIOTA ",O16="COMANECCI ",O16="IGOR "),'BT18'!Q30*1.03,IF(LEFT(C16,3)="650",'BT18'!Q30*1.04,IF(LEFT(C16,3)="651",'BT18'!Q30*1.04,IF('BT18'!K30="NUEVO",'BT18'!Q30*1.04,'BT18'!Q30))))))))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+'BT18'!B31</f>
        <v>0</v>
      </c>
      <c r="D17" s="337">
        <f>+'BT18'!D31</f>
        <v>0</v>
      </c>
      <c r="E17" s="320"/>
      <c r="F17" s="321">
        <f>IFERROR(VLOOKUP(Tabla18675[[#This Row],[COD INT TELA LEGO]],'$ LEGO'!A:E,5,0),0)</f>
        <v>0</v>
      </c>
      <c r="G17" s="334"/>
      <c r="H17" s="322"/>
      <c r="I17" s="323">
        <f>IFERROR(VLOOKUP((C17),'$ LEGO'!A:D,4,0),0)</f>
        <v>0</v>
      </c>
      <c r="J17" s="324">
        <f>IF(OR(O17="DANNA ",O17="CAMILA "),'BT18'!Q31*1.07,IF(E17="Verona Cla",'BT18'!Q31*1.06,IF(E17="Verona Osc",'BT18'!Q31*1.08,IF(O17="KIOTO ",'BT18'!Q31*1.1,IF(OR(O17="ANDRES ",O17="GAVIOTA ",O17="COMANECCI ",O17="IGOR "),'BT18'!Q31*1.03,IF(LEFT(C17,3)="650",'BT18'!Q31*1.04,IF(LEFT(C17,3)="651",'BT18'!Q31*1.04,IF('BT18'!K31="NUEVO",'BT18'!Q31*1.04,'BT18'!Q31))))))))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+'BT18'!B32</f>
        <v>0</v>
      </c>
      <c r="D18" s="337">
        <f>+'BT18'!D32</f>
        <v>0</v>
      </c>
      <c r="E18" s="320"/>
      <c r="F18" s="321">
        <f>IFERROR(VLOOKUP(Tabla18675[[#This Row],[COD INT TELA LEGO]],'$ LEGO'!A:E,5,0),0)</f>
        <v>0</v>
      </c>
      <c r="G18" s="334"/>
      <c r="H18" s="322"/>
      <c r="I18" s="323">
        <f>IFERROR(VLOOKUP((C18),'$ LEGO'!A:D,4,0),0)</f>
        <v>0</v>
      </c>
      <c r="J18" s="324">
        <f>IF(OR(O18="DANNA ",O18="CAMILA "),'BT18'!Q32*1.07,IF(E18="Verona Cla",'BT18'!Q32*1.06,IF(E18="Verona Osc",'BT18'!Q32*1.08,IF(O18="KIOTO ",'BT18'!Q32*1.1,IF(OR(O18="ANDRES ",O18="GAVIOTA ",O18="COMANECCI ",O18="IGOR "),'BT18'!Q32*1.03,IF(LEFT(C18,3)="650",'BT18'!Q32*1.04,IF(LEFT(C18,3)="651",'BT18'!Q32*1.04,IF('BT18'!K32="NUEVO",'BT18'!Q32*1.04,'BT18'!Q32))))))))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+'BT18'!B33</f>
        <v>0</v>
      </c>
      <c r="D19" s="337">
        <f>+'BT18'!D33</f>
        <v>0</v>
      </c>
      <c r="E19" s="320"/>
      <c r="F19" s="321">
        <f>IFERROR(VLOOKUP(Tabla18675[[#This Row],[COD INT TELA LEGO]],'$ LEGO'!A:E,5,0),0)</f>
        <v>0</v>
      </c>
      <c r="G19" s="334"/>
      <c r="H19" s="322"/>
      <c r="I19" s="323">
        <f>IFERROR(VLOOKUP((C19),'$ LEGO'!A:D,4,0),0)</f>
        <v>0</v>
      </c>
      <c r="J19" s="324">
        <f>IF(OR(O19="DANNA ",O19="CAMILA "),'BT18'!Q33*1.07,IF(E19="Verona Cla",'BT18'!Q33*1.06,IF(E19="Verona Osc",'BT18'!Q33*1.08,IF(O19="KIOTO ",'BT18'!Q33*1.1,IF(OR(O19="ANDRES ",O19="GAVIOTA ",O19="COMANECCI ",O19="IGOR "),'BT18'!Q33*1.03,IF(LEFT(C19,3)="650",'BT18'!Q33*1.04,IF(LEFT(C19,3)="651",'BT18'!Q33*1.04,IF('BT18'!K33="NUEVO",'BT18'!Q33*1.04,'BT18'!Q33))))))))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+'BT18'!V24</f>
        <v>0</v>
      </c>
      <c r="D20" s="337">
        <f>+'BT18'!X24</f>
        <v>0</v>
      </c>
      <c r="E20" s="320"/>
      <c r="F20" s="321">
        <f>IFERROR(VLOOKUP(Tabla18675[[#This Row],[COD INT TELA LEGO]],'$ LEGO'!A:E,5,0),0)</f>
        <v>0</v>
      </c>
      <c r="G20" s="334"/>
      <c r="H20" s="322"/>
      <c r="I20" s="323">
        <f>IFERROR(VLOOKUP((C20),'$ LEGO'!A:D,4,0),0)</f>
        <v>0</v>
      </c>
      <c r="J20" s="324">
        <f>IF(OR(O20="DANNA ",O20="CAMILA "),'BT18'!Q34*1.07,IF(E20="Verona Cla",'BT18'!Q34*1.06,IF(E20="Verona Osc",'BT18'!Q34*1.08,IF(O20="KIOTO ",'BT18'!Q34*1.1,IF(OR(O20="ANDRES ",O20="GAVIOTA ",O20="COMANECCI ",O20="IGOR "),'BT18'!Q34*1.03,IF(LEFT(C20,3)="650",'BT18'!Q34*1.04,IF(LEFT(C20,3)="651",'BT18'!Q34*1.04,IF('BT18'!K34="NUEVO",'BT18'!Q34*1.04,'BT18'!Q34))))))))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+'BT18'!V25</f>
        <v>0</v>
      </c>
      <c r="D21" s="337">
        <f>+'BT18'!X25</f>
        <v>0</v>
      </c>
      <c r="E21" s="320"/>
      <c r="F21" s="321">
        <f>IFERROR(VLOOKUP(Tabla18675[[#This Row],[COD INT TELA LEGO]],'$ LEGO'!A:E,5,0),0)</f>
        <v>0</v>
      </c>
      <c r="G21" s="334"/>
      <c r="H21" s="322"/>
      <c r="I21" s="323">
        <f>IFERROR(VLOOKUP((C21),'$ LEGO'!A:D,4,0),0)</f>
        <v>0</v>
      </c>
      <c r="J21" s="324">
        <f>IF(OR(O21="DANNA ",O21="CAMILA "),'BT18'!Q35*1.07,IF(E21="Verona Cla",'BT18'!Q35*1.06,IF(E21="Verona Osc",'BT18'!Q35*1.08,IF(O21="KIOTO ",'BT18'!Q35*1.1,IF(OR(O21="ANDRES ",O21="GAVIOTA ",O21="COMANECCI ",O21="IGOR "),'BT18'!Q35*1.03,IF(LEFT(C21,3)="650",'BT18'!Q35*1.04,IF(LEFT(C21,3)="651",'BT18'!Q35*1.04,IF('BT18'!K35="NUEVO",'BT18'!Q35*1.04,'BT18'!Q35))))))))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+'BT18'!V26</f>
        <v>0</v>
      </c>
      <c r="D22" s="337">
        <f>+'BT18'!X26</f>
        <v>0</v>
      </c>
      <c r="E22" s="320"/>
      <c r="F22" s="321">
        <f>IFERROR(VLOOKUP(Tabla18675[[#This Row],[COD INT TELA LEGO]],'$ LEGO'!A:E,5,0),0)</f>
        <v>0</v>
      </c>
      <c r="G22" s="334"/>
      <c r="H22" s="322"/>
      <c r="I22" s="323">
        <f>IFERROR(VLOOKUP((C22),'$ LEGO'!A:D,4,0),0)</f>
        <v>0</v>
      </c>
      <c r="J22" s="324">
        <f>IF(OR(O22="DANNA ",O22="CAMILA "),'BT18'!Q36*1.07,IF(E22="Verona Cla",'BT18'!Q36*1.06,IF(E22="Verona Osc",'BT18'!Q36*1.08,IF(O22="KIOTO ",'BT18'!Q36*1.1,IF(OR(O22="ANDRES ",O22="GAVIOTA ",O22="COMANECCI ",O22="IGOR "),'BT18'!Q36*1.03,IF(LEFT(C22,3)="650",'BT18'!Q36*1.04,IF(LEFT(C22,3)="651",'BT18'!Q36*1.04,IF('BT18'!K36="NUEVO",'BT18'!Q36*1.04,'BT18'!Q36))))))))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+'BT18'!V27</f>
        <v>0</v>
      </c>
      <c r="D23" s="337">
        <f>+'BT18'!X27</f>
        <v>0</v>
      </c>
      <c r="E23" s="320"/>
      <c r="F23" s="321">
        <f>IFERROR(VLOOKUP(Tabla18675[[#This Row],[COD INT TELA LEGO]],'$ LEGO'!A:E,5,0),0)</f>
        <v>0</v>
      </c>
      <c r="G23" s="334"/>
      <c r="H23" s="322"/>
      <c r="I23" s="323">
        <f>IFERROR(VLOOKUP((C23),'$ LEGO'!A:D,4,0),0)</f>
        <v>0</v>
      </c>
      <c r="J23" s="324">
        <f>IF(OR(O23="DANNA ",O23="CAMILA "),'BT18'!Q37*1.07,IF(E23="Verona Cla",'BT18'!Q37*1.06,IF(E23="Verona Osc",'BT18'!Q37*1.08,IF(O23="KIOTO ",'BT18'!Q37*1.1,IF(OR(O23="ANDRES ",O23="GAVIOTA ",O23="COMANECCI ",O23="IGOR "),'BT18'!Q37*1.03,IF(LEFT(C23,3)="650",'BT18'!Q37*1.04,IF(LEFT(C23,3)="651",'BT18'!Q37*1.04,IF('BT18'!K37="NUEVO",'BT18'!Q37*1.04,'BT18'!Q37))))))))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+'BT18'!V28</f>
        <v>0</v>
      </c>
      <c r="D24" s="337">
        <f>+'BT18'!X28</f>
        <v>0</v>
      </c>
      <c r="E24" s="320"/>
      <c r="F24" s="321">
        <f>IFERROR(VLOOKUP(Tabla18675[[#This Row],[COD INT TELA LEGO]],'$ LEGO'!A:E,5,0),0)</f>
        <v>0</v>
      </c>
      <c r="G24" s="334"/>
      <c r="H24" s="322"/>
      <c r="I24" s="323">
        <f>IFERROR(VLOOKUP((C24),'$ LEGO'!A:D,4,0),0)</f>
        <v>0</v>
      </c>
      <c r="J24" s="324">
        <f>IF(OR(O24="DANNA ",O24="CAMILA "),'BT18'!Q38*1.07,IF(E24="Verona Cla",'BT18'!Q38*1.06,IF(E24="Verona Osc",'BT18'!Q38*1.08,IF(O24="KIOTO ",'BT18'!Q38*1.1,IF(OR(O24="ANDRES ",O24="GAVIOTA ",O24="COMANECCI ",O24="IGOR "),'BT18'!Q38*1.03,IF(LEFT(C24,3)="650",'BT18'!Q38*1.04,IF(LEFT(C24,3)="651",'BT18'!Q38*1.04,IF('BT18'!K38="NUEVO",'BT18'!Q38*1.04,'BT18'!Q38))))))))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+'BT18'!V29</f>
        <v>0</v>
      </c>
      <c r="D25" s="337">
        <f>+'BT18'!X29</f>
        <v>0</v>
      </c>
      <c r="E25" s="320"/>
      <c r="F25" s="321">
        <f>IFERROR(VLOOKUP(Tabla18675[[#This Row],[COD INT TELA LEGO]],'$ LEGO'!A:E,5,0),0)</f>
        <v>0</v>
      </c>
      <c r="G25" s="334"/>
      <c r="H25" s="322"/>
      <c r="I25" s="323">
        <f>IFERROR(VLOOKUP((C25),'$ LEGO'!A:D,4,0),0)</f>
        <v>0</v>
      </c>
      <c r="J25" s="324">
        <f>IF(OR(O25="DANNA ",O25="CAMILA "),'BT18'!Q39*1.07,IF(E25="Verona Cla",'BT18'!Q39*1.06,IF(E25="Verona Osc",'BT18'!Q39*1.08,IF(O25="KIOTO ",'BT18'!Q39*1.1,IF(OR(O25="ANDRES ",O25="GAVIOTA ",O25="COMANECCI ",O25="IGOR "),'BT18'!Q39*1.03,IF(LEFT(C25,3)="650",'BT18'!Q39*1.04,IF(LEFT(C25,3)="651",'BT18'!Q39*1.04,IF('BT18'!K39="NUEVO",'BT18'!Q39*1.04,'BT18'!Q39))))))))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+'BT18'!V30</f>
        <v>0</v>
      </c>
      <c r="D26" s="337">
        <f>+'BT18'!X30</f>
        <v>0</v>
      </c>
      <c r="E26" s="320"/>
      <c r="F26" s="321">
        <f>IFERROR(VLOOKUP(Tabla18675[[#This Row],[COD INT TELA LEGO]],'$ LEGO'!A:E,5,0),0)</f>
        <v>0</v>
      </c>
      <c r="G26" s="334"/>
      <c r="H26" s="322"/>
      <c r="I26" s="323">
        <f>IFERROR(VLOOKUP((C26),'$ LEGO'!A:D,4,0),0)</f>
        <v>0</v>
      </c>
      <c r="J26" s="324">
        <f>IF(OR(O26="DANNA ",O26="CAMILA "),'BT18'!Q40*1.07,IF(E26="Verona Cla",'BT18'!Q40*1.06,IF(E26="Verona Osc",'BT18'!Q40*1.08,IF(O26="KIOTO ",'BT18'!Q40*1.1,IF(OR(O26="ANDRES ",O26="GAVIOTA ",O26="COMANECCI ",O26="IGOR "),'BT18'!Q40*1.03,IF(LEFT(C26,3)="650",'BT18'!Q40*1.04,IF(LEFT(C26,3)="651",'BT18'!Q40*1.04,IF('BT18'!K40="NUEVO",'BT18'!Q40*1.04,'BT18'!Q40))))))))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+'BT18'!V31</f>
        <v>0</v>
      </c>
      <c r="D27" s="337">
        <f>+'BT18'!X31</f>
        <v>0</v>
      </c>
      <c r="E27" s="320"/>
      <c r="F27" s="321">
        <f>IFERROR(VLOOKUP(Tabla18675[[#This Row],[COD INT TELA LEGO]],'$ LEGO'!A:E,5,0),0)</f>
        <v>0</v>
      </c>
      <c r="G27" s="334"/>
      <c r="H27" s="322"/>
      <c r="I27" s="323">
        <f>IFERROR(VLOOKUP((C27),'$ LEGO'!A:D,4,0),0)</f>
        <v>0</v>
      </c>
      <c r="J27" s="324">
        <f>IF(OR(O27="DANNA ",O27="CAMILA "),'BT18'!Q41*1.07,IF(E27="Verona Cla",'BT18'!Q41*1.06,IF(E27="Verona Osc",'BT18'!Q41*1.08,IF(O27="KIOTO ",'BT18'!Q41*1.1,IF(OR(O27="ANDRES ",O27="GAVIOTA ",O27="COMANECCI ",O27="IGOR "),'BT18'!Q41*1.03,IF(LEFT(C27,3)="650",'BT18'!Q41*1.04,IF(LEFT(C27,3)="651",'BT18'!Q41*1.04,IF('BT18'!K41="NUEVO",'BT18'!Q41*1.04,'BT18'!Q41))))))))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+'BT18'!V32</f>
        <v>0</v>
      </c>
      <c r="D28" s="337">
        <f>+'BT18'!X32</f>
        <v>0</v>
      </c>
      <c r="E28" s="320"/>
      <c r="F28" s="321">
        <f>IFERROR(VLOOKUP(Tabla18675[[#This Row],[COD INT TELA LEGO]],'$ LEGO'!A:E,5,0),0)</f>
        <v>0</v>
      </c>
      <c r="G28" s="334"/>
      <c r="H28" s="322"/>
      <c r="I28" s="323">
        <f>IFERROR(VLOOKUP((C28),'$ LEGO'!A:D,4,0),0)</f>
        <v>0</v>
      </c>
      <c r="J28" s="324">
        <f>IF(OR(O28="DANNA ",O28="CAMILA "),'BT18'!Q42*1.07,IF(E28="Verona Cla",'BT18'!Q42*1.06,IF(E28="Verona Osc",'BT18'!Q42*1.08,IF(O28="KIOTO ",'BT18'!Q42*1.1,IF(OR(O28="ANDRES ",O28="GAVIOTA ",O28="COMANECCI ",O28="IGOR "),'BT18'!Q42*1.03,IF(LEFT(C28,3)="650",'BT18'!Q42*1.04,IF(LEFT(C28,3)="651",'BT18'!Q42*1.04,IF('BT18'!K42="NUEVO",'BT18'!Q42*1.04,'BT18'!Q42))))))))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+'BT18'!V33</f>
        <v>0</v>
      </c>
      <c r="D29" s="483">
        <f>+'BT18'!X33</f>
        <v>0</v>
      </c>
      <c r="E29" s="484"/>
      <c r="F29" s="485">
        <f>IFERROR(VLOOKUP(Tabla18675[[#This Row],[COD INT TELA LEGO]],'$ LEGO'!A:E,5,0),0)</f>
        <v>0</v>
      </c>
      <c r="G29" s="486"/>
      <c r="H29" s="487"/>
      <c r="I29" s="488">
        <f>IFERROR(VLOOKUP((C29),'$ LEGO'!A:D,4,0),0)</f>
        <v>0</v>
      </c>
      <c r="J29" s="489">
        <f>IF(OR(O29="DANNA ",O29="CAMILA "),'BT18'!Q43*1.07,IF(E29="Verona Cla",'BT18'!Q43*1.06,IF(E29="Verona Osc",'BT18'!Q43*1.08,IF(O29="KIOTO ",'BT18'!Q43*1.1,IF(OR(O29="ANDRES ",O29="GAVIOTA ",O29="COMANECCI ",O29="IGOR "),'BT18'!Q43*1.03,IF(LEFT(C29,3)="650",'BT18'!Q43*1.04,IF(LEFT(C29,3)="651",'BT18'!Q43*1.04,IF('BT18'!K43="NUEVO",'BT18'!Q43*1.04,'BT18'!Q43))))))))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VLOOKUP(Tabla138877[[#This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VLOOKUP(Tabla138877[[#This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VLOOKUP(Tabla138877[[#This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VLOOKUP(Tabla138877[[#This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VLOOKUP(Tabla138877[[#This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VLOOKUP(Tabla138877[[#This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VLOOKUP(Tabla138877[[#This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VLOOKUP(Tabla138877[[#This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VLOOKUP(Tabla138877[[#This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VLOOKUP(Tabla138877[[#This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VLOOKUP(Tabla138877[[#This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VLOOKUP(Tabla138877[[#This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VLOOKUP(Tabla138877[[#This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VLOOKUP(Tabla138877[[#This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VLOOKUP(Tabla138877[[#This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VLOOKUP(Tabla138877[[#This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VLOOKUP(Tabla138877[[#This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VLOOKUP(Tabla138877[[#This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VLOOKUP(Tabla138877[[#This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VLOOKUP(Tabla138877[[#This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VLOOKUP(Tabla138877[[#This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VLOOKUP(Tabla138877[[#This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VLOOKUP(Tabla138877[[#This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VLOOKUP(Tabla138877[[#This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VLOOKUP(Tabla138877[[#This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+'FT18'!X79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+'FT18'!X80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+'FT18'!X81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+'FT18'!X83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+'FT18'!X83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+'FT18'!X84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+'BT18'!AD1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06" priority="4"/>
  </conditionalFormatting>
  <conditionalFormatting sqref="C94">
    <cfRule type="duplicateValues" dxfId="205" priority="3"/>
  </conditionalFormatting>
  <conditionalFormatting sqref="D46:D79">
    <cfRule type="expression" dxfId="204" priority="2">
      <formula>ISNUMBER(SEARCH("R",$D$2,1))</formula>
    </cfRule>
  </conditionalFormatting>
  <conditionalFormatting sqref="D83:D122">
    <cfRule type="expression" dxfId="20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FA7074F2-6425-4079-9D58-3154866B098A}">
          <x14:formula1>
            <xm:f>'LD FC'!$CG$2:$CG$27</xm:f>
          </x14:formula1>
          <xm:sqref>E138:F138</xm:sqref>
        </x14:dataValidation>
        <x14:dataValidation type="list" allowBlank="1" showInputMessage="1" showErrorMessage="1" xr:uid="{46116887-F9AA-4247-AEEC-E1ED71F0582C}">
          <x14:formula1>
            <xm:f>'LD FC'!$AS$2:$AS$11</xm:f>
          </x14:formula1>
          <xm:sqref>H10:H29</xm:sqref>
        </x14:dataValidation>
        <x14:dataValidation type="list" allowBlank="1" showInputMessage="1" showErrorMessage="1" xr:uid="{D0254460-06CF-4A72-B9DF-72988072D9CF}">
          <x14:formula1>
            <xm:f>'$ LEGO'!$A$101:$A$189</xm:f>
          </x14:formula1>
          <xm:sqref>E10</xm:sqref>
        </x14:dataValidation>
        <x14:dataValidation type="list" allowBlank="1" showInputMessage="1" showErrorMessage="1" xr:uid="{B7E7F653-84F4-4D82-831F-28E633DFD55E}">
          <x14:formula1>
            <xm:f>'LD FC'!$AA$2:$AA$8</xm:f>
          </x14:formula1>
          <xm:sqref>D8</xm:sqref>
        </x14:dataValidation>
        <x14:dataValidation type="list" allowBlank="1" showInputMessage="1" showErrorMessage="1" xr:uid="{0D67B8FE-3EF2-4E97-963A-DB91EB9E8EE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53F9D753-8F5B-4189-BD76-837A783BE36C}">
          <x14:formula1>
            <xm:f>'LD FC'!$AC$2:$AC$5</xm:f>
          </x14:formula1>
          <xm:sqref>E127 F127 E128 F128</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66A5-B6F7-4B01-9961-ED1317E60CE6}">
  <sheetPr codeName="Hoja4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+'BT18'!AI1</f>
        <v>0</v>
      </c>
      <c r="AH2" s="1201"/>
      <c r="AI2" s="1006" t="s">
        <v>2466</v>
      </c>
      <c r="AJ2" s="1007"/>
      <c r="AK2" s="1191">
        <f>+'BT18'!AN1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+'BT18'!D4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'BT18'!W1</f>
        <v>0</v>
      </c>
      <c r="G4" s="1041"/>
      <c r="H4" s="1041"/>
      <c r="I4" s="1022" t="s">
        <v>1220</v>
      </c>
      <c r="J4" s="1022"/>
      <c r="K4" s="1022"/>
      <c r="L4" s="1023"/>
      <c r="M4" s="1041">
        <f>+'BT18'!X2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+'BT18'!S1</f>
        <v>0</v>
      </c>
      <c r="G5" s="1041"/>
      <c r="H5" s="1041"/>
      <c r="I5" s="1022" t="s">
        <v>2471</v>
      </c>
      <c r="J5" s="1022"/>
      <c r="K5" s="1022"/>
      <c r="L5" s="1023"/>
      <c r="M5" s="976"/>
      <c r="N5" s="968"/>
      <c r="O5" s="1010" t="s">
        <v>1254</v>
      </c>
      <c r="P5" s="1011"/>
      <c r="Q5" s="1011"/>
      <c r="R5" s="119">
        <f>+'BT18'!Y3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+'BT18'!AC5</f>
        <v>0</v>
      </c>
      <c r="G7" s="1202"/>
      <c r="H7" s="1202"/>
      <c r="I7" s="1008" t="s">
        <v>2474</v>
      </c>
      <c r="J7" s="1009"/>
      <c r="K7" s="1009"/>
      <c r="L7" s="1009"/>
      <c r="M7" s="976">
        <f>+'BT18'!AD2</f>
        <v>0</v>
      </c>
      <c r="N7" s="968"/>
      <c r="O7" s="1010" t="s">
        <v>2422</v>
      </c>
      <c r="P7" s="1011"/>
      <c r="Q7" s="1011"/>
      <c r="R7" s="112">
        <f>+'BT18'!AD3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+'BT18'!AH5</f>
        <v>0</v>
      </c>
      <c r="G8" s="1202"/>
      <c r="H8" s="1202"/>
      <c r="I8" s="1008" t="s">
        <v>2476</v>
      </c>
      <c r="J8" s="1009"/>
      <c r="K8" s="1009"/>
      <c r="L8" s="1009"/>
      <c r="M8" s="976">
        <f>+'BT18'!AI2</f>
        <v>0</v>
      </c>
      <c r="N8" s="968"/>
      <c r="O8" s="1010" t="s">
        <v>2422</v>
      </c>
      <c r="P8" s="1011"/>
      <c r="Q8" s="1011"/>
      <c r="R8" s="112">
        <f>+'BT18'!AI3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+'BT18'!AM5</f>
        <v>0</v>
      </c>
      <c r="G9" s="1204"/>
      <c r="H9" s="1204"/>
      <c r="I9" s="1008" t="s">
        <v>2478</v>
      </c>
      <c r="J9" s="1009"/>
      <c r="K9" s="1009"/>
      <c r="L9" s="1009"/>
      <c r="M9" s="976">
        <f>+'BT18'!AN2</f>
        <v>0</v>
      </c>
      <c r="N9" s="968"/>
      <c r="O9" s="1010" t="s">
        <v>2422</v>
      </c>
      <c r="P9" s="1011"/>
      <c r="Q9" s="1011"/>
      <c r="R9" s="112">
        <f>+'BT18'!AN3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+'BT18'!B24</f>
        <v>0</v>
      </c>
      <c r="E13" s="1160"/>
      <c r="F13" s="1161"/>
      <c r="G13" s="1170">
        <f>+'BT18'!D24</f>
        <v>0</v>
      </c>
      <c r="H13" s="1160"/>
      <c r="I13" s="1160"/>
      <c r="J13" s="1160"/>
      <c r="K13" s="1160"/>
      <c r="L13" s="1160"/>
      <c r="M13" s="1160"/>
      <c r="N13" s="1160"/>
      <c r="O13" s="1160"/>
      <c r="P13" s="1160"/>
      <c r="Q13" s="1161"/>
      <c r="R13" s="1177" t="s">
        <v>3750</v>
      </c>
      <c r="S13" s="975"/>
      <c r="T13" s="975"/>
      <c r="U13" s="1176" t="s">
        <v>3751</v>
      </c>
      <c r="V13" s="1163"/>
      <c r="W13" s="1164">
        <f>IFERROR(VLOOKUP(AP13&amp;AQ13,'$ LEGO'!A:E,5,0),0)</f>
        <v>0</v>
      </c>
      <c r="X13" s="1165"/>
      <c r="Y13" s="1166"/>
      <c r="Z13" s="1167"/>
      <c r="AA13" s="1168"/>
      <c r="AB13" s="1169"/>
      <c r="AC13" s="967" t="str">
        <f>IFERROR(VLOOKUP((D13),'$ LEGO'!A:D,4,0),"")</f>
        <v/>
      </c>
      <c r="AD13" s="968"/>
      <c r="AE13" s="1171">
        <f>IFERROR(+'BT18'!Q24*VLOOKUP(AP13,'$ LEGO'!$F$199:$G$1227,2,0),'BT18'!Q24)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+'BT18'!AS24</f>
        <v>0</v>
      </c>
      <c r="AX13" s="176">
        <f>+'BT18'!S24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+'BT18'!B25</f>
        <v>0</v>
      </c>
      <c r="E14" s="1160"/>
      <c r="F14" s="1161"/>
      <c r="G14" s="1170">
        <f>+'BT18'!D25</f>
        <v>0</v>
      </c>
      <c r="H14" s="1160"/>
      <c r="I14" s="1160"/>
      <c r="J14" s="1160"/>
      <c r="K14" s="1160"/>
      <c r="L14" s="1160"/>
      <c r="M14" s="1160"/>
      <c r="N14" s="1160"/>
      <c r="O14" s="1160"/>
      <c r="P14" s="1160"/>
      <c r="Q14" s="1161"/>
      <c r="R14" s="1177" t="s">
        <v>3752</v>
      </c>
      <c r="S14" s="975"/>
      <c r="T14" s="975"/>
      <c r="U14" s="1176" t="s">
        <v>3753</v>
      </c>
      <c r="V14" s="1163"/>
      <c r="W14" s="1164">
        <f>IFERROR(VLOOKUP(AP14&amp;AQ14,'$ LEGO'!A:E,5,0),0)</f>
        <v>0</v>
      </c>
      <c r="X14" s="1165"/>
      <c r="Y14" s="1166"/>
      <c r="Z14" s="1167"/>
      <c r="AA14" s="1168"/>
      <c r="AB14" s="1169"/>
      <c r="AC14" s="967" t="str">
        <f>IFERROR(VLOOKUP((D14),'$ LEGO'!A:D,4,0),"")</f>
        <v/>
      </c>
      <c r="AD14" s="968"/>
      <c r="AE14" s="1171">
        <f>IFERROR(+'BT18'!Q25*VLOOKUP(AP14,'$ LEGO'!$F$199:$G$1227,2,0),'BT18'!Q25)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+'BT18'!AS25</f>
        <v>0</v>
      </c>
      <c r="AX14" s="176">
        <f>+'BT18'!S25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+'BT18'!B26</f>
        <v>0</v>
      </c>
      <c r="E15" s="1160"/>
      <c r="F15" s="1161"/>
      <c r="G15" s="1170">
        <f>+'BT18'!D26</f>
        <v>0</v>
      </c>
      <c r="H15" s="1160"/>
      <c r="I15" s="1160"/>
      <c r="J15" s="1160"/>
      <c r="K15" s="1160"/>
      <c r="L15" s="1160"/>
      <c r="M15" s="1160"/>
      <c r="N15" s="1160"/>
      <c r="O15" s="1160"/>
      <c r="P15" s="1160"/>
      <c r="Q15" s="1161"/>
      <c r="R15" s="1177" t="s">
        <v>3754</v>
      </c>
      <c r="S15" s="975"/>
      <c r="T15" s="975"/>
      <c r="U15" s="1176" t="s">
        <v>3755</v>
      </c>
      <c r="V15" s="1163"/>
      <c r="W15" s="1164">
        <f>IFERROR(VLOOKUP(AP15&amp;AQ15,'$ LEGO'!A:E,5,0),0)</f>
        <v>0</v>
      </c>
      <c r="X15" s="1165"/>
      <c r="Y15" s="1166"/>
      <c r="Z15" s="1167"/>
      <c r="AA15" s="1168"/>
      <c r="AB15" s="1169"/>
      <c r="AC15" s="967" t="str">
        <f>IFERROR(VLOOKUP((D15),'$ LEGO'!A:D,4,0),"")</f>
        <v/>
      </c>
      <c r="AD15" s="968"/>
      <c r="AE15" s="1171">
        <f>IFERROR(+'BT18'!Q26*VLOOKUP(AP15,'$ LEGO'!$F$199:$G$1227,2,0),'BT18'!Q26)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+'BT18'!AS26</f>
        <v>0</v>
      </c>
      <c r="AX15" s="176">
        <f>+'BT18'!S26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+'BT18'!B27</f>
        <v>0</v>
      </c>
      <c r="E16" s="1160"/>
      <c r="F16" s="1161"/>
      <c r="G16" s="1170">
        <f>+'BT18'!D27</f>
        <v>0</v>
      </c>
      <c r="H16" s="1160"/>
      <c r="I16" s="1160"/>
      <c r="J16" s="1160"/>
      <c r="K16" s="1160"/>
      <c r="L16" s="1160"/>
      <c r="M16" s="1160"/>
      <c r="N16" s="1160"/>
      <c r="O16" s="1160"/>
      <c r="P16" s="1160"/>
      <c r="Q16" s="1161"/>
      <c r="R16" s="1177" t="s">
        <v>3756</v>
      </c>
      <c r="S16" s="975"/>
      <c r="T16" s="975"/>
      <c r="U16" s="1176" t="s">
        <v>3757</v>
      </c>
      <c r="V16" s="1163"/>
      <c r="W16" s="1164">
        <f>IFERROR(VLOOKUP(AP16&amp;AQ16,'$ LEGO'!A:E,5,0),0)</f>
        <v>0</v>
      </c>
      <c r="X16" s="1165"/>
      <c r="Y16" s="1166"/>
      <c r="Z16" s="1167"/>
      <c r="AA16" s="1168"/>
      <c r="AB16" s="1169"/>
      <c r="AC16" s="967" t="str">
        <f>IFERROR(VLOOKUP((D16),'$ LEGO'!A:D,4,0),"")</f>
        <v/>
      </c>
      <c r="AD16" s="968"/>
      <c r="AE16" s="1171">
        <f>IFERROR(+'BT18'!Q27*VLOOKUP(AP16,'$ LEGO'!$F$199:$G$1227,2,0),'BT18'!Q27)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+'BT18'!AS27</f>
        <v>0</v>
      </c>
      <c r="AX16" s="176">
        <f>+'BT18'!S27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+'BT18'!B28</f>
        <v>0</v>
      </c>
      <c r="E17" s="1160"/>
      <c r="F17" s="1161"/>
      <c r="G17" s="1170">
        <f>+'BT18'!D28</f>
        <v>0</v>
      </c>
      <c r="H17" s="1160"/>
      <c r="I17" s="1160"/>
      <c r="J17" s="1160"/>
      <c r="K17" s="1160"/>
      <c r="L17" s="1160"/>
      <c r="M17" s="1160"/>
      <c r="N17" s="1160"/>
      <c r="O17" s="1160"/>
      <c r="P17" s="1160"/>
      <c r="Q17" s="1161"/>
      <c r="R17" s="1177" t="s">
        <v>3758</v>
      </c>
      <c r="S17" s="975"/>
      <c r="T17" s="975"/>
      <c r="U17" s="1176" t="s">
        <v>3759</v>
      </c>
      <c r="V17" s="1163"/>
      <c r="W17" s="1164">
        <f>IFERROR(VLOOKUP(AP17&amp;AQ17,'$ LEGO'!A:E,5,0),0)</f>
        <v>0</v>
      </c>
      <c r="X17" s="1165"/>
      <c r="Y17" s="1166"/>
      <c r="Z17" s="1167"/>
      <c r="AA17" s="1168"/>
      <c r="AB17" s="1169"/>
      <c r="AC17" s="967" t="str">
        <f>IFERROR(VLOOKUP((D17),'$ LEGO'!A:D,4,0),"")</f>
        <v/>
      </c>
      <c r="AD17" s="968"/>
      <c r="AE17" s="1171">
        <f>IFERROR(+'BT18'!Q28*VLOOKUP(AP17,'$ LEGO'!$F$199:$G$1227,2,0),'BT18'!Q28)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+'BT18'!AS28</f>
        <v>0</v>
      </c>
      <c r="AX17" s="176">
        <f>+'BT18'!S28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+'BT18'!B29</f>
        <v>0</v>
      </c>
      <c r="E18" s="1160"/>
      <c r="F18" s="1161"/>
      <c r="G18" s="1170">
        <f>+'BT18'!D29</f>
        <v>0</v>
      </c>
      <c r="H18" s="1160"/>
      <c r="I18" s="1160"/>
      <c r="J18" s="1160"/>
      <c r="K18" s="1160"/>
      <c r="L18" s="1160"/>
      <c r="M18" s="1160"/>
      <c r="N18" s="1160"/>
      <c r="O18" s="1160"/>
      <c r="P18" s="1160"/>
      <c r="Q18" s="1161"/>
      <c r="R18" s="1177" t="s">
        <v>3760</v>
      </c>
      <c r="S18" s="975"/>
      <c r="T18" s="975"/>
      <c r="U18" s="1176" t="s">
        <v>3761</v>
      </c>
      <c r="V18" s="1163"/>
      <c r="W18" s="1164">
        <f>IFERROR(VLOOKUP(AP18&amp;AQ18,'$ LEGO'!A:E,5,0),0)</f>
        <v>0</v>
      </c>
      <c r="X18" s="1165"/>
      <c r="Y18" s="1166"/>
      <c r="Z18" s="1167"/>
      <c r="AA18" s="1168"/>
      <c r="AB18" s="1169"/>
      <c r="AC18" s="967" t="str">
        <f>IFERROR(VLOOKUP((D18),'$ LEGO'!A:D,4,0),"")</f>
        <v/>
      </c>
      <c r="AD18" s="968"/>
      <c r="AE18" s="1171">
        <f>IFERROR(+'BT18'!Q29*VLOOKUP(AP18,'$ LEGO'!$F$199:$G$1227,2,0),'BT18'!Q29)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+'BT18'!AS29</f>
        <v>0</v>
      </c>
      <c r="AX18" s="176">
        <f>+'BT18'!S29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+'BT18'!B30</f>
        <v>0</v>
      </c>
      <c r="E19" s="1160"/>
      <c r="F19" s="1161"/>
      <c r="G19" s="1170">
        <f>+'BT18'!D30</f>
        <v>0</v>
      </c>
      <c r="H19" s="1160"/>
      <c r="I19" s="1160"/>
      <c r="J19" s="1160"/>
      <c r="K19" s="1160"/>
      <c r="L19" s="1160"/>
      <c r="M19" s="1160"/>
      <c r="N19" s="1160"/>
      <c r="O19" s="1160"/>
      <c r="P19" s="1160"/>
      <c r="Q19" s="1161"/>
      <c r="R19" s="1177" t="s">
        <v>3762</v>
      </c>
      <c r="S19" s="975"/>
      <c r="T19" s="975"/>
      <c r="U19" s="1176" t="s">
        <v>3763</v>
      </c>
      <c r="V19" s="1163"/>
      <c r="W19" s="1164">
        <f>IFERROR(VLOOKUP(AP19&amp;AQ19,'$ LEGO'!A:E,5,0),0)</f>
        <v>0</v>
      </c>
      <c r="X19" s="1165"/>
      <c r="Y19" s="1166"/>
      <c r="Z19" s="1167"/>
      <c r="AA19" s="1168"/>
      <c r="AB19" s="1169"/>
      <c r="AC19" s="967" t="str">
        <f>IFERROR(VLOOKUP((D19),'$ LEGO'!A:D,4,0),"")</f>
        <v/>
      </c>
      <c r="AD19" s="968"/>
      <c r="AE19" s="1171">
        <f>IFERROR(+'BT18'!Q30*VLOOKUP(AP19,'$ LEGO'!$F$199:$G$1227,2,0),'BT18'!Q30)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+'BT18'!AS30</f>
        <v>0</v>
      </c>
      <c r="AX19" s="176">
        <f>+'BT18'!S30</f>
        <v>0</v>
      </c>
      <c r="AY19" s="1" t="s">
        <v>1217</v>
      </c>
      <c r="AZ19" s="46" t="s">
        <v>2501</v>
      </c>
      <c r="BA19" s="46">
        <f t="shared" si="2"/>
        <v>0</v>
      </c>
      <c r="BB19" s="47"/>
      <c r="BC19" s="120">
        <f t="shared" si="3"/>
        <v>0</v>
      </c>
    </row>
    <row r="20" spans="2:78" ht="15.75" thickBot="1">
      <c r="B20" s="66">
        <f t="shared" si="4"/>
        <v>0</v>
      </c>
      <c r="C20" s="214">
        <v>8</v>
      </c>
      <c r="D20" s="1159">
        <f>+'BT18'!B31</f>
        <v>0</v>
      </c>
      <c r="E20" s="1160"/>
      <c r="F20" s="1161"/>
      <c r="G20" s="1170">
        <f>+'BT18'!D31</f>
        <v>0</v>
      </c>
      <c r="H20" s="1160"/>
      <c r="I20" s="1160"/>
      <c r="J20" s="1160"/>
      <c r="K20" s="1160"/>
      <c r="L20" s="1160"/>
      <c r="M20" s="1160"/>
      <c r="N20" s="1160"/>
      <c r="O20" s="1160"/>
      <c r="P20" s="1160"/>
      <c r="Q20" s="1161"/>
      <c r="R20" s="1177" t="s">
        <v>3764</v>
      </c>
      <c r="S20" s="975"/>
      <c r="T20" s="975"/>
      <c r="U20" s="1176" t="s">
        <v>3765</v>
      </c>
      <c r="V20" s="1163"/>
      <c r="W20" s="1164">
        <f>IFERROR(VLOOKUP(AP20&amp;AQ20,'$ LEGO'!A:E,5,0),0)</f>
        <v>0</v>
      </c>
      <c r="X20" s="1165"/>
      <c r="Y20" s="1166"/>
      <c r="Z20" s="1167"/>
      <c r="AA20" s="1168"/>
      <c r="AB20" s="1169"/>
      <c r="AC20" s="967" t="str">
        <f>IFERROR(VLOOKUP((D20),'$ LEGO'!A:D,4,0),"")</f>
        <v/>
      </c>
      <c r="AD20" s="968"/>
      <c r="AE20" s="1171">
        <f>IFERROR(+'BT18'!Q31*VLOOKUP(AP20,'$ LEGO'!$F$199:$G$1227,2,0),'BT18'!Q31)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+'BT18'!AS31</f>
        <v>0</v>
      </c>
      <c r="AX20" s="176">
        <f>+'BT18'!S31</f>
        <v>0</v>
      </c>
      <c r="AY20" s="1" t="s">
        <v>1217</v>
      </c>
      <c r="AZ20" s="46" t="s">
        <v>2501</v>
      </c>
      <c r="BA20" s="46">
        <f t="shared" si="2"/>
        <v>0</v>
      </c>
      <c r="BB20" s="47"/>
      <c r="BC20" s="120">
        <f t="shared" si="3"/>
        <v>0</v>
      </c>
    </row>
    <row r="21" spans="2:78" ht="15.75" thickBot="1">
      <c r="B21" s="66">
        <f t="shared" si="4"/>
        <v>0</v>
      </c>
      <c r="C21" s="214">
        <v>9</v>
      </c>
      <c r="D21" s="1159">
        <f>+'BT18'!B32</f>
        <v>0</v>
      </c>
      <c r="E21" s="1160"/>
      <c r="F21" s="1161"/>
      <c r="G21" s="1170">
        <f>+'BT18'!D32</f>
        <v>0</v>
      </c>
      <c r="H21" s="1160"/>
      <c r="I21" s="1160"/>
      <c r="J21" s="1160"/>
      <c r="K21" s="1160"/>
      <c r="L21" s="1160"/>
      <c r="M21" s="1160"/>
      <c r="N21" s="1160"/>
      <c r="O21" s="1160"/>
      <c r="P21" s="1160"/>
      <c r="Q21" s="1161"/>
      <c r="R21" s="1177" t="s">
        <v>3766</v>
      </c>
      <c r="S21" s="975"/>
      <c r="T21" s="975"/>
      <c r="U21" s="1176" t="s">
        <v>3767</v>
      </c>
      <c r="V21" s="1163"/>
      <c r="W21" s="1164">
        <f>IFERROR(VLOOKUP(AP21&amp;AQ21,'$ LEGO'!A:E,5,0),0)</f>
        <v>0</v>
      </c>
      <c r="X21" s="1165"/>
      <c r="Y21" s="1166"/>
      <c r="Z21" s="1167"/>
      <c r="AA21" s="1168"/>
      <c r="AB21" s="1169"/>
      <c r="AC21" s="967" t="str">
        <f>IFERROR(VLOOKUP((D21),'$ LEGO'!A:D,4,0),"")</f>
        <v/>
      </c>
      <c r="AD21" s="968"/>
      <c r="AE21" s="1171">
        <f>IFERROR(+'BT18'!AK24*VLOOKUP(AP21,'$ LEGO'!$F$199:$G$1227,2,0),'BT18'!AK24)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+'BT18'!AS32</f>
        <v>0</v>
      </c>
      <c r="AX21" s="176">
        <f>+'BT18'!AM24</f>
        <v>0</v>
      </c>
      <c r="AY21" s="1" t="s">
        <v>1217</v>
      </c>
      <c r="AZ21" s="46" t="s">
        <v>2501</v>
      </c>
      <c r="BA21" s="46">
        <f t="shared" si="2"/>
        <v>0</v>
      </c>
      <c r="BB21" s="47"/>
      <c r="BC21" s="120">
        <f t="shared" si="3"/>
        <v>0</v>
      </c>
    </row>
    <row r="22" spans="2:78" ht="15.75" thickBot="1">
      <c r="B22" s="66">
        <f t="shared" si="4"/>
        <v>0</v>
      </c>
      <c r="C22" s="214">
        <v>10</v>
      </c>
      <c r="D22" s="1159">
        <f>+'BT18'!B33</f>
        <v>0</v>
      </c>
      <c r="E22" s="1160"/>
      <c r="F22" s="1161"/>
      <c r="G22" s="1170">
        <f>+'BT18'!D33</f>
        <v>0</v>
      </c>
      <c r="H22" s="1160"/>
      <c r="I22" s="1160"/>
      <c r="J22" s="1160"/>
      <c r="K22" s="1160"/>
      <c r="L22" s="1160"/>
      <c r="M22" s="1160"/>
      <c r="N22" s="1160"/>
      <c r="O22" s="1160"/>
      <c r="P22" s="1160"/>
      <c r="Q22" s="1161"/>
      <c r="R22" s="1177" t="s">
        <v>3768</v>
      </c>
      <c r="S22" s="975"/>
      <c r="T22" s="975"/>
      <c r="U22" s="1176" t="s">
        <v>3769</v>
      </c>
      <c r="V22" s="1163"/>
      <c r="W22" s="1164">
        <f>IFERROR(VLOOKUP(AP22&amp;AQ22,'$ LEGO'!A:E,5,0),0)</f>
        <v>0</v>
      </c>
      <c r="X22" s="1165"/>
      <c r="Y22" s="1166"/>
      <c r="Z22" s="1167"/>
      <c r="AA22" s="1168"/>
      <c r="AB22" s="1169"/>
      <c r="AC22" s="967" t="str">
        <f>IFERROR(VLOOKUP((D22),'$ LEGO'!A:D,4,0),"")</f>
        <v/>
      </c>
      <c r="AD22" s="968"/>
      <c r="AE22" s="1171">
        <f>IFERROR(+'BT18'!AK25*VLOOKUP(AP22,'$ LEGO'!$F$199:$G$1227,2,0),'BT18'!AK25)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+'BT18'!AS33</f>
        <v>0</v>
      </c>
      <c r="AX22" s="176">
        <f>+'BT18'!AM25</f>
        <v>0</v>
      </c>
      <c r="AY22" s="1" t="s">
        <v>1217</v>
      </c>
      <c r="AZ22" s="46" t="s">
        <v>2501</v>
      </c>
      <c r="BA22" s="46">
        <f t="shared" si="2"/>
        <v>0</v>
      </c>
      <c r="BB22" s="47"/>
      <c r="BC22" s="120">
        <f t="shared" si="3"/>
        <v>0</v>
      </c>
    </row>
    <row r="23" spans="2:78" ht="15.75" thickBot="1">
      <c r="B23" s="66">
        <f t="shared" si="4"/>
        <v>0</v>
      </c>
      <c r="C23" s="214">
        <v>11</v>
      </c>
      <c r="D23" s="1159">
        <f>+'BT18'!V24</f>
        <v>0</v>
      </c>
      <c r="E23" s="1160"/>
      <c r="F23" s="1161"/>
      <c r="G23" s="1170">
        <f>+'BT18'!X24</f>
        <v>0</v>
      </c>
      <c r="H23" s="1160"/>
      <c r="I23" s="1160"/>
      <c r="J23" s="1160"/>
      <c r="K23" s="1160"/>
      <c r="L23" s="1160"/>
      <c r="M23" s="1160"/>
      <c r="N23" s="1160"/>
      <c r="O23" s="1160"/>
      <c r="P23" s="1160"/>
      <c r="Q23" s="1161"/>
      <c r="R23" s="968">
        <f>+'BT18'!AE24</f>
        <v>0</v>
      </c>
      <c r="S23" s="975"/>
      <c r="T23" s="975"/>
      <c r="U23" s="1162">
        <f>+'BT18'!AG24</f>
        <v>0</v>
      </c>
      <c r="V23" s="1163"/>
      <c r="W23" s="1164">
        <f>IFERROR(VLOOKUP(AP23&amp;AQ23,'$ LEGO'!A:E,5,0),0)</f>
        <v>0</v>
      </c>
      <c r="X23" s="1165"/>
      <c r="Y23" s="1166"/>
      <c r="Z23" s="1167"/>
      <c r="AA23" s="1168"/>
      <c r="AB23" s="1169"/>
      <c r="AC23" s="967" t="str">
        <f>IFERROR(VLOOKUP((D23),'$ LEGO'!A:D,4,0),"")</f>
        <v/>
      </c>
      <c r="AD23" s="968"/>
      <c r="AE23" s="1171">
        <f>IFERROR(+'BT18'!AK26*VLOOKUP(AP23,'$ LEGO'!$F$199:$G$1227,2,0),'BT18'!AK26)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+'BT18'!AS34</f>
        <v>0</v>
      </c>
      <c r="AX23" s="176">
        <f>+'BT18'!AM26</f>
        <v>0</v>
      </c>
      <c r="AY23" s="1" t="s">
        <v>1217</v>
      </c>
      <c r="AZ23" s="46" t="s">
        <v>2501</v>
      </c>
      <c r="BA23" s="46">
        <f t="shared" si="2"/>
        <v>0</v>
      </c>
      <c r="BB23" s="47"/>
      <c r="BC23" s="120">
        <f t="shared" si="3"/>
        <v>0</v>
      </c>
    </row>
    <row r="24" spans="2:78" ht="15.75" thickBot="1">
      <c r="B24" s="66">
        <f t="shared" si="4"/>
        <v>0</v>
      </c>
      <c r="C24" s="214">
        <v>12</v>
      </c>
      <c r="D24" s="1159">
        <f>+'BT18'!V25</f>
        <v>0</v>
      </c>
      <c r="E24" s="1160"/>
      <c r="F24" s="1161"/>
      <c r="G24" s="1170">
        <f>+'BT18'!X25</f>
        <v>0</v>
      </c>
      <c r="H24" s="1160"/>
      <c r="I24" s="1160"/>
      <c r="J24" s="1160"/>
      <c r="K24" s="1160"/>
      <c r="L24" s="1160"/>
      <c r="M24" s="1160"/>
      <c r="N24" s="1160"/>
      <c r="O24" s="1160"/>
      <c r="P24" s="1160"/>
      <c r="Q24" s="1161"/>
      <c r="R24" s="968">
        <f>+'BT18'!AE25</f>
        <v>0</v>
      </c>
      <c r="S24" s="975"/>
      <c r="T24" s="975"/>
      <c r="U24" s="1162">
        <f>+'BT18'!AG25</f>
        <v>0</v>
      </c>
      <c r="V24" s="1163"/>
      <c r="W24" s="1164">
        <f>IFERROR(VLOOKUP(AP24&amp;AQ24,'$ LEGO'!A:E,5,0),0)</f>
        <v>0</v>
      </c>
      <c r="X24" s="1165"/>
      <c r="Y24" s="1166"/>
      <c r="Z24" s="1167"/>
      <c r="AA24" s="1168"/>
      <c r="AB24" s="1169"/>
      <c r="AC24" s="967" t="str">
        <f>IFERROR(VLOOKUP((D24),'$ LEGO'!A:D,4,0),"")</f>
        <v/>
      </c>
      <c r="AD24" s="968"/>
      <c r="AE24" s="1171">
        <f>IFERROR(+'BT18'!AK27*VLOOKUP(AP24,'$ LEGO'!$F$199:$G$1227,2,0),'BT18'!AK27)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+'BT18'!AS35</f>
        <v>0</v>
      </c>
      <c r="AX24" s="176">
        <f>+'BT18'!AM27</f>
        <v>0</v>
      </c>
      <c r="AY24" s="1" t="s">
        <v>1217</v>
      </c>
      <c r="AZ24" s="46" t="s">
        <v>2501</v>
      </c>
      <c r="BA24" s="46">
        <f t="shared" si="2"/>
        <v>0</v>
      </c>
      <c r="BB24" s="47"/>
      <c r="BC24" s="120">
        <f t="shared" si="3"/>
        <v>0</v>
      </c>
    </row>
    <row r="25" spans="2:78" ht="15.75" thickBot="1">
      <c r="B25" s="66">
        <f t="shared" si="4"/>
        <v>0</v>
      </c>
      <c r="C25" s="214">
        <v>13</v>
      </c>
      <c r="D25" s="1159">
        <f>+'BT18'!V26</f>
        <v>0</v>
      </c>
      <c r="E25" s="1160"/>
      <c r="F25" s="1161"/>
      <c r="G25" s="1170">
        <f>+'BT18'!X26</f>
        <v>0</v>
      </c>
      <c r="H25" s="1160"/>
      <c r="I25" s="1160"/>
      <c r="J25" s="1160"/>
      <c r="K25" s="1160"/>
      <c r="L25" s="1160"/>
      <c r="M25" s="1160"/>
      <c r="N25" s="1160"/>
      <c r="O25" s="1160"/>
      <c r="P25" s="1160"/>
      <c r="Q25" s="1161"/>
      <c r="R25" s="968">
        <f>+'BT18'!AE26</f>
        <v>0</v>
      </c>
      <c r="S25" s="975"/>
      <c r="T25" s="975"/>
      <c r="U25" s="1162">
        <f>+'BT18'!AG26</f>
        <v>0</v>
      </c>
      <c r="V25" s="1163"/>
      <c r="W25" s="1164">
        <f>IFERROR(VLOOKUP(AP25&amp;AQ25,'$ LEGO'!A:E,5,0),0)</f>
        <v>0</v>
      </c>
      <c r="X25" s="1165"/>
      <c r="Y25" s="1166"/>
      <c r="Z25" s="1167"/>
      <c r="AA25" s="1168"/>
      <c r="AB25" s="1169"/>
      <c r="AC25" s="967" t="str">
        <f>IFERROR(VLOOKUP((D25),'$ LEGO'!A:D,4,0),"")</f>
        <v/>
      </c>
      <c r="AD25" s="968"/>
      <c r="AE25" s="1171">
        <f>IFERROR(+'BT18'!AK28*VLOOKUP(AP25,'$ LEGO'!$F$199:$G$1227,2,0),'BT18'!AK28)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+'BT18'!AS36</f>
        <v>0</v>
      </c>
      <c r="AX25" s="176">
        <f>+'BT18'!AM28</f>
        <v>0</v>
      </c>
      <c r="AY25" s="1" t="s">
        <v>1217</v>
      </c>
      <c r="AZ25" s="46" t="s">
        <v>2501</v>
      </c>
      <c r="BA25" s="46">
        <f t="shared" si="2"/>
        <v>0</v>
      </c>
      <c r="BB25" s="47"/>
      <c r="BC25" s="120">
        <f t="shared" si="3"/>
        <v>1000</v>
      </c>
    </row>
    <row r="26" spans="2:78" ht="15.75" thickBot="1">
      <c r="B26" s="66">
        <f t="shared" si="4"/>
        <v>0</v>
      </c>
      <c r="C26" s="214">
        <v>14</v>
      </c>
      <c r="D26" s="1159">
        <f>+'BT18'!V27</f>
        <v>0</v>
      </c>
      <c r="E26" s="1160"/>
      <c r="F26" s="1161"/>
      <c r="G26" s="1170">
        <f>+'BT18'!X27</f>
        <v>0</v>
      </c>
      <c r="H26" s="1160"/>
      <c r="I26" s="1160"/>
      <c r="J26" s="1160"/>
      <c r="K26" s="1160"/>
      <c r="L26" s="1160"/>
      <c r="M26" s="1160"/>
      <c r="N26" s="1160"/>
      <c r="O26" s="1160"/>
      <c r="P26" s="1160"/>
      <c r="Q26" s="1161"/>
      <c r="R26" s="968">
        <f>+'BT18'!AE27</f>
        <v>0</v>
      </c>
      <c r="S26" s="975"/>
      <c r="T26" s="975"/>
      <c r="U26" s="1162">
        <f>+'BT18'!AG27</f>
        <v>0</v>
      </c>
      <c r="V26" s="1163"/>
      <c r="W26" s="1164">
        <f>IFERROR(VLOOKUP(AP26&amp;AQ26,'$ LEGO'!A:E,5,0),0)</f>
        <v>0</v>
      </c>
      <c r="X26" s="1165"/>
      <c r="Y26" s="1166"/>
      <c r="Z26" s="1167"/>
      <c r="AA26" s="1168"/>
      <c r="AB26" s="1169"/>
      <c r="AC26" s="967" t="str">
        <f>IFERROR(VLOOKUP((D26),'$ LEGO'!A:D,4,0),"")</f>
        <v/>
      </c>
      <c r="AD26" s="968"/>
      <c r="AE26" s="1171">
        <f>IFERROR(+'BT18'!AK29*VLOOKUP(AP26,'$ LEGO'!$F$199:$G$1227,2,0),'BT18'!AK29)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+'BT18'!AS37</f>
        <v>0</v>
      </c>
      <c r="AX26" s="176">
        <f>+'BT18'!AM29</f>
        <v>0</v>
      </c>
      <c r="AY26" s="1" t="s">
        <v>1217</v>
      </c>
      <c r="AZ26" s="46" t="s">
        <v>2501</v>
      </c>
      <c r="BA26" s="46">
        <f t="shared" si="2"/>
        <v>0</v>
      </c>
      <c r="BB26" s="47"/>
      <c r="BC26" s="120">
        <f t="shared" si="3"/>
        <v>0</v>
      </c>
    </row>
    <row r="27" spans="2:78" ht="15.75" thickBot="1">
      <c r="B27" s="66">
        <f t="shared" si="4"/>
        <v>0</v>
      </c>
      <c r="C27" s="214">
        <v>15</v>
      </c>
      <c r="D27" s="1159">
        <f>+'BT18'!V28</f>
        <v>0</v>
      </c>
      <c r="E27" s="1160"/>
      <c r="F27" s="1161"/>
      <c r="G27" s="1170">
        <f>+'BT18'!X28</f>
        <v>0</v>
      </c>
      <c r="H27" s="1160"/>
      <c r="I27" s="1160"/>
      <c r="J27" s="1160"/>
      <c r="K27" s="1160"/>
      <c r="L27" s="1160"/>
      <c r="M27" s="1160"/>
      <c r="N27" s="1160"/>
      <c r="O27" s="1160"/>
      <c r="P27" s="1160"/>
      <c r="Q27" s="1161"/>
      <c r="R27" s="968">
        <f>+'BT18'!AE28</f>
        <v>0</v>
      </c>
      <c r="S27" s="975"/>
      <c r="T27" s="975"/>
      <c r="U27" s="1162">
        <f>+'BT18'!AG28</f>
        <v>0</v>
      </c>
      <c r="V27" s="1163"/>
      <c r="W27" s="1164">
        <f>IFERROR(VLOOKUP(AP27&amp;AQ27,'$ LEGO'!A:E,5,0),0)</f>
        <v>0</v>
      </c>
      <c r="X27" s="1165"/>
      <c r="Y27" s="1166"/>
      <c r="Z27" s="1167"/>
      <c r="AA27" s="1168"/>
      <c r="AB27" s="1169"/>
      <c r="AC27" s="967" t="str">
        <f>IFERROR(VLOOKUP((D27),'$ LEGO'!A:D,4,0),"")</f>
        <v/>
      </c>
      <c r="AD27" s="968"/>
      <c r="AE27" s="1171">
        <f>IFERROR(+'BT18'!AK30*VLOOKUP(AP27,'$ LEGO'!$F$199:$G$1227,2,0),'BT18'!AK30)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+'BT18'!AS38</f>
        <v>0</v>
      </c>
      <c r="AX27" s="176">
        <f>+'BT18'!AM30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+'BT18'!V29</f>
        <v>0</v>
      </c>
      <c r="E28" s="1160"/>
      <c r="F28" s="1161"/>
      <c r="G28" s="1170">
        <f>+'BT18'!X29</f>
        <v>0</v>
      </c>
      <c r="H28" s="1160"/>
      <c r="I28" s="1160"/>
      <c r="J28" s="1160"/>
      <c r="K28" s="1160"/>
      <c r="L28" s="1160"/>
      <c r="M28" s="1160"/>
      <c r="N28" s="1160"/>
      <c r="O28" s="1160"/>
      <c r="P28" s="1160"/>
      <c r="Q28" s="1161"/>
      <c r="R28" s="968">
        <f>+'BT18'!AE29</f>
        <v>0</v>
      </c>
      <c r="S28" s="975"/>
      <c r="T28" s="975"/>
      <c r="U28" s="1162">
        <f>+'BT18'!AG29</f>
        <v>0</v>
      </c>
      <c r="V28" s="1163"/>
      <c r="W28" s="1164">
        <f>IFERROR(VLOOKUP(AP28&amp;AQ28,'$ LEGO'!A:E,5,0),0)</f>
        <v>0</v>
      </c>
      <c r="X28" s="1165"/>
      <c r="Y28" s="1166"/>
      <c r="Z28" s="1167"/>
      <c r="AA28" s="1168"/>
      <c r="AB28" s="1169"/>
      <c r="AC28" s="967" t="str">
        <f>IFERROR(VLOOKUP((D28),'$ LEGO'!A:D,4,0),"")</f>
        <v/>
      </c>
      <c r="AD28" s="968"/>
      <c r="AE28" s="1171">
        <f>IFERROR(+'BT18'!AK31*VLOOKUP(AP28,'$ LEGO'!$F$199:$G$1227,2,0),'BT18'!AK31)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+'BT18'!AS39</f>
        <v>0</v>
      </c>
      <c r="AX28" s="176">
        <f>+'BT18'!AM31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+'BT18'!V30</f>
        <v>0</v>
      </c>
      <c r="E29" s="1160"/>
      <c r="F29" s="1161"/>
      <c r="G29" s="1170">
        <f>+'BT18'!X30</f>
        <v>0</v>
      </c>
      <c r="H29" s="1160"/>
      <c r="I29" s="1160"/>
      <c r="J29" s="1160"/>
      <c r="K29" s="1160"/>
      <c r="L29" s="1160"/>
      <c r="M29" s="1160"/>
      <c r="N29" s="1160"/>
      <c r="O29" s="1160"/>
      <c r="P29" s="1160"/>
      <c r="Q29" s="1161"/>
      <c r="R29" s="968">
        <f>+'BT18'!AE30</f>
        <v>0</v>
      </c>
      <c r="S29" s="975"/>
      <c r="T29" s="975"/>
      <c r="U29" s="1162">
        <f>+'BT18'!AG30</f>
        <v>0</v>
      </c>
      <c r="V29" s="1163"/>
      <c r="W29" s="1164">
        <f>IFERROR(VLOOKUP(AP29&amp;AQ29,'$ LEGO'!A:E,5,0),0)</f>
        <v>0</v>
      </c>
      <c r="X29" s="1165"/>
      <c r="Y29" s="1166"/>
      <c r="Z29" s="1167"/>
      <c r="AA29" s="1168"/>
      <c r="AB29" s="1169"/>
      <c r="AC29" s="967" t="str">
        <f>IFERROR(VLOOKUP((D29),'$ LEGO'!A:D,4,0),"")</f>
        <v/>
      </c>
      <c r="AD29" s="968"/>
      <c r="AE29" s="1171">
        <f>IFERROR(+'BT18'!AK32*VLOOKUP(AP29,'$ LEGO'!$F$199:$G$1227,2,0),'BT18'!AK32)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+'BT18'!AS40</f>
        <v>0</v>
      </c>
      <c r="AX29" s="176">
        <f>+'BT18'!AM32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+'BT18'!V31</f>
        <v>0</v>
      </c>
      <c r="E30" s="1160"/>
      <c r="F30" s="1161"/>
      <c r="G30" s="1170">
        <f>+'BT18'!X31</f>
        <v>0</v>
      </c>
      <c r="H30" s="1160"/>
      <c r="I30" s="1160"/>
      <c r="J30" s="1160"/>
      <c r="K30" s="1160"/>
      <c r="L30" s="1160"/>
      <c r="M30" s="1160"/>
      <c r="N30" s="1160"/>
      <c r="O30" s="1160"/>
      <c r="P30" s="1160"/>
      <c r="Q30" s="1161"/>
      <c r="R30" s="968">
        <f>+'BT18'!AE31</f>
        <v>0</v>
      </c>
      <c r="S30" s="975"/>
      <c r="T30" s="975"/>
      <c r="U30" s="1162">
        <f>+'BT18'!AG31</f>
        <v>0</v>
      </c>
      <c r="V30" s="1163"/>
      <c r="W30" s="1164">
        <f>IFERROR(VLOOKUP(AP30&amp;AQ30,'$ LEGO'!A:E,5,0),0)</f>
        <v>0</v>
      </c>
      <c r="X30" s="1165"/>
      <c r="Y30" s="1166"/>
      <c r="Z30" s="1167"/>
      <c r="AA30" s="1168"/>
      <c r="AB30" s="1169"/>
      <c r="AC30" s="967" t="str">
        <f>IFERROR(VLOOKUP((D30),'$ LEGO'!A:D,4,0),"")</f>
        <v/>
      </c>
      <c r="AD30" s="968"/>
      <c r="AE30" s="1171">
        <f>IFERROR(+'BT18'!AK33*VLOOKUP(AP30,'$ LEGO'!$F$199:$G$1227,2,0),'BT18'!AK33)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+'BT18'!AS41</f>
        <v>0</v>
      </c>
      <c r="AX30" s="176">
        <f>+'BT18'!AM33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+'BT18'!V32</f>
        <v>0</v>
      </c>
      <c r="E31" s="1160"/>
      <c r="F31" s="1161"/>
      <c r="G31" s="1170">
        <f>+'BT18'!X32</f>
        <v>0</v>
      </c>
      <c r="H31" s="1160"/>
      <c r="I31" s="1160"/>
      <c r="J31" s="1160"/>
      <c r="K31" s="1160"/>
      <c r="L31" s="1160"/>
      <c r="M31" s="1160"/>
      <c r="N31" s="1160"/>
      <c r="O31" s="1160"/>
      <c r="P31" s="1160"/>
      <c r="Q31" s="1161"/>
      <c r="R31" s="968">
        <f>+'BT18'!AE32</f>
        <v>0</v>
      </c>
      <c r="S31" s="975"/>
      <c r="T31" s="975"/>
      <c r="U31" s="1162">
        <f>+'BT18'!AG32</f>
        <v>0</v>
      </c>
      <c r="V31" s="1163"/>
      <c r="W31" s="1164">
        <f>IFERROR(VLOOKUP(AP31&amp;AQ31,'$ LEGO'!A:E,5,0),0)</f>
        <v>0</v>
      </c>
      <c r="X31" s="1165"/>
      <c r="Y31" s="1166"/>
      <c r="Z31" s="1167"/>
      <c r="AA31" s="1168"/>
      <c r="AB31" s="1169"/>
      <c r="AC31" s="967" t="str">
        <f>IFERROR(VLOOKUP((D31),'$ LEGO'!A:D,4,0),"")</f>
        <v/>
      </c>
      <c r="AD31" s="968"/>
      <c r="AE31" s="1171">
        <f>IFERROR(+'BT18'!AK34*VLOOKUP(AP31,'$ LEGO'!$F$199:$G$1227,2,0),'BT18'!AK34)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+'BT18'!AS42</f>
        <v>0</v>
      </c>
      <c r="AX31" s="176">
        <f>+'BT18'!AM34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+'BT18'!V33</f>
        <v>0</v>
      </c>
      <c r="E32" s="1160"/>
      <c r="F32" s="1161"/>
      <c r="G32" s="1170">
        <f>+'BT18'!X33</f>
        <v>0</v>
      </c>
      <c r="H32" s="1160"/>
      <c r="I32" s="1160"/>
      <c r="J32" s="1160"/>
      <c r="K32" s="1160"/>
      <c r="L32" s="1160"/>
      <c r="M32" s="1160"/>
      <c r="N32" s="1160"/>
      <c r="O32" s="1160"/>
      <c r="P32" s="1160"/>
      <c r="Q32" s="1161"/>
      <c r="R32" s="968">
        <f>+'BT18'!AE33</f>
        <v>0</v>
      </c>
      <c r="S32" s="975"/>
      <c r="T32" s="975"/>
      <c r="U32" s="1162">
        <f>+'BT18'!AG33</f>
        <v>0</v>
      </c>
      <c r="V32" s="1163"/>
      <c r="W32" s="1164">
        <f>IFERROR(VLOOKUP(AP32&amp;AQ32,'$ LEGO'!A:E,5,0),0)</f>
        <v>0</v>
      </c>
      <c r="X32" s="1165"/>
      <c r="Y32" s="1166"/>
      <c r="Z32" s="1167"/>
      <c r="AA32" s="1168"/>
      <c r="AB32" s="1169"/>
      <c r="AC32" s="967" t="str">
        <f>IFERROR(VLOOKUP((D32),'$ LEGO'!A:D,4,0),"")</f>
        <v/>
      </c>
      <c r="AD32" s="968"/>
      <c r="AE32" s="1171">
        <f>IFERROR(+'BT18'!AK35*VLOOKUP(AP32,'$ LEGO'!$F$199:$G$1227,2,0),'BT18'!AK35)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+'BT18'!AS43</f>
        <v>0</v>
      </c>
      <c r="AX32" s="176">
        <f>+'BT18'!AM35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FC'!$BQ$2:$BQ$41='FC18'!$F$3)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+'FT18'!X79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+'FT18'!X85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+'BT18'!AD1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49" priority="2" operator="greaterThan">
      <formula>0</formula>
    </cfRule>
  </conditionalFormatting>
  <conditionalFormatting sqref="M96">
    <cfRule type="cellIs" dxfId="148" priority="4" operator="greaterThan">
      <formula>-0.011</formula>
    </cfRule>
    <cfRule type="cellIs" dxfId="147" priority="5" operator="between">
      <formula>-0.0299</formula>
      <formula>-0.001</formula>
    </cfRule>
    <cfRule type="cellIs" dxfId="146" priority="6" operator="lessThan">
      <formula>-0.03</formula>
    </cfRule>
  </conditionalFormatting>
  <conditionalFormatting sqref="R13:T32">
    <cfRule type="containsText" dxfId="145" priority="1" operator="containsText" text="SUBLIMADO">
      <formula>NOT(ISERROR(SEARCH("SUBLIMADO",R13)))</formula>
    </cfRule>
  </conditionalFormatting>
  <conditionalFormatting sqref="R33:T40">
    <cfRule type="containsText" dxfId="144" priority="7" operator="containsText" text="ESTAMPADO">
      <formula>NOT(ISERROR(SEARCH("ESTAMPADO",R33)))</formula>
    </cfRule>
    <cfRule type="containsText" dxfId="143" priority="8" operator="containsText" text="SUBLIMADO">
      <formula>NOT(ISERROR(SEARCH("SUBLIMADO",R33)))</formula>
    </cfRule>
  </conditionalFormatting>
  <conditionalFormatting sqref="AJ94">
    <cfRule type="cellIs" dxfId="14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D21C1AA-3F07-4549-BB96-99F636AE074C}">
          <x14:formula1>
            <xm:f>'LD FC'!$CG$2:$CG$34</xm:f>
          </x14:formula1>
          <xm:sqref>R86:W87</xm:sqref>
        </x14:dataValidation>
        <x14:dataValidation type="list" allowBlank="1" showInputMessage="1" showErrorMessage="1" xr:uid="{9BE7D8ED-DADE-4219-8E0E-894188304F09}">
          <x14:formula1>
            <xm:f>'LD FC'!$CE$2:$CE$12</xm:f>
          </x14:formula1>
          <xm:sqref>M6:R6</xm:sqref>
        </x14:dataValidation>
        <x14:dataValidation type="list" allowBlank="1" showInputMessage="1" showErrorMessage="1" xr:uid="{D0A50666-0804-4E68-A8E6-55E9B1D9498C}">
          <x14:formula1>
            <xm:f>'LD FC'!$AU$2:$AU$4</xm:f>
          </x14:formula1>
          <xm:sqref>P10:R10</xm:sqref>
        </x14:dataValidation>
        <x14:dataValidation type="list" allowBlank="1" showInputMessage="1" showErrorMessage="1" xr:uid="{91463CC0-5286-48A3-B1F7-ED9834071D5A}">
          <x14:formula1>
            <xm:f>'LD FC'!$BN$9:$BN$10</xm:f>
          </x14:formula1>
          <xm:sqref>G47:V47</xm:sqref>
        </x14:dataValidation>
        <x14:dataValidation type="list" allowBlank="1" showInputMessage="1" showErrorMessage="1" xr:uid="{E0C0D98E-0837-448D-BD10-FA98879865A8}">
          <x14:formula1>
            <xm:f>'LD FC'!$BV$2:$BV$5</xm:f>
          </x14:formula1>
          <xm:sqref>G41:L42</xm:sqref>
        </x14:dataValidation>
        <x14:dataValidation type="list" allowBlank="1" showInputMessage="1" showErrorMessage="1" xr:uid="{5290989E-D0E2-49B7-AB9C-4C7B8DCBF1E3}">
          <x14:formula1>
            <xm:f>'LD FC'!$BZ$2:$BZ$4</xm:f>
          </x14:formula1>
          <xm:sqref>G48:P48</xm:sqref>
        </x14:dataValidation>
        <x14:dataValidation type="list" allowBlank="1" showInputMessage="1" showErrorMessage="1" xr:uid="{D7B16D2E-0CE4-4E27-908C-A9C06C5702AB}">
          <x14:formula1>
            <xm:f>'LD FC'!$AE$2:$AE$6</xm:f>
          </x14:formula1>
          <xm:sqref>R102:S106 R123:S127 R109:S113 R116:S120 R130:S134 R137:S141 R151:S155 R144:S148</xm:sqref>
        </x14:dataValidation>
        <x14:dataValidation type="list" allowBlank="1" showInputMessage="1" showErrorMessage="1" xr:uid="{CDE4A1B4-9450-4244-861E-6BAD959D09B2}">
          <x14:formula1>
            <xm:f>'LD FC'!$AC$2:$AC$4</xm:f>
          </x14:formula1>
          <xm:sqref>R72:W73</xm:sqref>
        </x14:dataValidation>
        <x14:dataValidation type="list" allowBlank="1" showInputMessage="1" showErrorMessage="1" xr:uid="{0D36C2CF-CDBA-404B-92BC-21EB29DD135E}">
          <x14:formula1>
            <xm:f>'LD FC'!$AA$2:$AA$8</xm:f>
          </x14:formula1>
          <xm:sqref>F6:H6 R71:W71</xm:sqref>
        </x14:dataValidation>
      </x14:dataValidation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3938F-9E5D-48E3-B767-6BDA16DB16CA}">
  <sheetPr codeName="Hoja10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+'BT18'!D3&amp;" "&amp;'BT18'!H3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DAA6F-E061-429D-BAD4-5A440A15F2D3}">
  <sheetPr codeName="Hoja42">
    <tabColor theme="6" tint="0.39997558519241921"/>
    <pageSetUpPr fitToPage="1"/>
  </sheetPr>
  <dimension ref="A1:DC62"/>
  <sheetViews>
    <sheetView showGridLines="0" topLeftCell="A29"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41" priority="6" operator="containsText" text="SUBLIMADO">
      <formula>NOT(ISERROR(SEARCH("SUBLIMADO",K24)))</formula>
    </cfRule>
  </conditionalFormatting>
  <conditionalFormatting sqref="AE24:AF31">
    <cfRule type="containsText" dxfId="140" priority="5" operator="containsText" text="SUBLIMADO">
      <formula>NOT(ISERROR(SEARCH("SUBLIMADO",AE24)))</formula>
    </cfRule>
  </conditionalFormatting>
  <conditionalFormatting sqref="K32:L32">
    <cfRule type="containsText" dxfId="139" priority="4" operator="containsText" text="SUBLIMADO">
      <formula>NOT(ISERROR(SEARCH("SUBLIMADO",K32)))</formula>
    </cfRule>
  </conditionalFormatting>
  <conditionalFormatting sqref="AE32:AF32">
    <cfRule type="containsText" dxfId="138" priority="3" operator="containsText" text="SUBLIMADO">
      <formula>NOT(ISERROR(SEARCH("SUBLIMADO",AE32)))</formula>
    </cfRule>
  </conditionalFormatting>
  <conditionalFormatting sqref="K33:L33">
    <cfRule type="containsText" dxfId="137" priority="2" operator="containsText" text="SUBLIMADO">
      <formula>NOT(ISERROR(SEARCH("SUBLIMADO",K33)))</formula>
    </cfRule>
  </conditionalFormatting>
  <conditionalFormatting sqref="AE33:AF33">
    <cfRule type="containsText" dxfId="13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90E727F-12D9-4CD7-8718-A6C9E81533F5}"/>
    <dataValidation allowBlank="1" showInputMessage="1" showErrorMessage="1" promptTitle="Diligenciar" prompt="Escriba los números separados por coma (por ejemplo: 1,2,3...) según los que necesite." sqref="AS24:AS43" xr:uid="{C342166C-2235-469C-A9A7-8D2A35865392}"/>
    <dataValidation type="list" allowBlank="1" showInputMessage="1" showErrorMessage="1" sqref="AQ5:AU5 BB5:BF5 BM5:BQ5 BX5:CB5 CI5:CM5 CT5:CX5" xr:uid="{685EE134-502D-4A5F-A650-1E7B9F3C64C5}">
      <formula1>INDIRECT($AW$6)</formula1>
    </dataValidation>
    <dataValidation type="list" allowBlank="1" showInputMessage="1" showErrorMessage="1" sqref="AQ4:AU4 BM4:BQ4 BB4:BF4 BX4:CB4 CI4:CM4 CT4:CX4" xr:uid="{5FC116AB-D31F-4C6D-A410-96E4FD115B2B}">
      <formula1>INDIRECT(#REF!)</formula1>
    </dataValidation>
    <dataValidation type="list" allowBlank="1" showInputMessage="1" showErrorMessage="1" sqref="AQ9:AU9 BB9:BF9 BM9:BQ9 BX9:CB9 CI9:CM9 CT9:CX9" xr:uid="{F016DA91-2BE5-4D09-96AB-59CF8E9E70A5}">
      <formula1>INDIRECT($AW$8)</formula1>
    </dataValidation>
    <dataValidation type="list" allowBlank="1" showInputMessage="1" showErrorMessage="1" sqref="AQ8:AU8 BB8:BF8 BM8:BQ8 BX8:CB8 CI8:CM8 CT8:CX8" xr:uid="{BDD60825-93ED-4C1D-9711-4189177BBF6A}">
      <formula1>INDIRECT($AW$7)</formula1>
    </dataValidation>
    <dataValidation type="list" allowBlank="1" showInputMessage="1" showErrorMessage="1" sqref="AQ7:AU7 BB7:BF7 BM7:BQ7 BX7:CB7 CI7:CM7 CT7:CX7" xr:uid="{FCF287CF-6639-4E48-835F-4E7D5177D713}">
      <formula1>INDIRECT($AW$4)</formula1>
    </dataValidation>
    <dataValidation type="list" allowBlank="1" showInputMessage="1" showErrorMessage="1" sqref="AQ1:AU1 AQ6:AU6 BB1:BF1 BM1:BQ1 BB6:BF6 BM6:BQ6 BX1:CB1 BX6:CB6 CI1:CM1 CI6:CM6 CT1:CX1 CT6:CX6" xr:uid="{55EF881E-953D-4172-B35B-1A8580C7949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3C8F2E7E-12CF-45A4-8EAA-1AEBA15E7E67}">
          <x14:formula1>
            <xm:f>'LD FC'!$DN$2:$DN$29</xm:f>
          </x14:formula1>
          <xm:sqref>H3</xm:sqref>
        </x14:dataValidation>
        <x14:dataValidation type="list" allowBlank="1" showInputMessage="1" showErrorMessage="1" xr:uid="{34F459BA-D2AD-4F4E-A4CF-9D74EA21F2AD}">
          <x14:formula1>
            <xm:f>'LD FC'!$AQ$2:$AQ$6</xm:f>
          </x14:formula1>
          <xm:sqref>AV9:AZ9 BG9:BK9 BR9:BV9 CC9:CG9 CN9:CR9 CY9:DC9</xm:sqref>
        </x14:dataValidation>
        <x14:dataValidation type="list" allowBlank="1" showInputMessage="1" showErrorMessage="1" xr:uid="{DFD011AF-4055-4148-BB0F-908C0AADBA2B}">
          <x14:formula1>
            <xm:f>'LD FC'!$AO$2:$AO$7</xm:f>
          </x14:formula1>
          <xm:sqref>AV8:AZ8 BG8:BK8 BR8:BV8 CC8:CG8 CN8:CR8 CY8:DC8</xm:sqref>
        </x14:dataValidation>
        <x14:dataValidation type="list" allowBlank="1" showInputMessage="1" showErrorMessage="1" xr:uid="{C492C92A-E7C1-49C3-9AC1-B0C2544362C0}">
          <x14:formula1>
            <xm:f>'LD FC'!$AG$2:$AG$19</xm:f>
          </x14:formula1>
          <xm:sqref>AV7:AZ7 BG7:BK7 BR7:BV7 CC7:CG7 CN7:CR7 CY7:DC7</xm:sqref>
        </x14:dataValidation>
        <x14:dataValidation type="list" allowBlank="1" showInputMessage="1" showErrorMessage="1" xr:uid="{2CC99CEB-8394-4447-B065-E83AF3EF388C}">
          <x14:formula1>
            <xm:f>'LD FC'!$AM$2:$AM$8</xm:f>
          </x14:formula1>
          <xm:sqref>AV5:AZ5 BG5:BK5 BR5:BV5 CC5:CG5 CN5:CR5 CY5:DC5</xm:sqref>
        </x14:dataValidation>
        <x14:dataValidation type="list" allowBlank="1" showInputMessage="1" showErrorMessage="1" xr:uid="{7B5A3EBA-9A2F-479F-BC54-1305422C8EB7}">
          <x14:formula1>
            <xm:f>'LD FC'!$AK$2:$AK$10</xm:f>
          </x14:formula1>
          <xm:sqref>AV4:AZ4 BG4:BK4 BR4:BV4 CC4:CG4 CN4:CR4 CY4:DC4</xm:sqref>
        </x14:dataValidation>
        <x14:dataValidation type="list" allowBlank="1" showInputMessage="1" showErrorMessage="1" xr:uid="{35DB7DD5-5B91-40A3-9CE9-89746D83A5C5}">
          <x14:formula1>
            <xm:f>'LD FC'!$AI$2:$AI$10</xm:f>
          </x14:formula1>
          <xm:sqref>AV3:AZ3 BG3:BK3 BR3:BV3 CC3:CG3 CN3:CR3 CY3:DC3</xm:sqref>
        </x14:dataValidation>
        <x14:dataValidation type="list" allowBlank="1" showInputMessage="1" showErrorMessage="1" xr:uid="{17B84FE5-239E-40AB-AED9-0B6359C1592E}">
          <x14:formula1>
            <xm:f>'LD FC'!$AG$2:$AG$20</xm:f>
          </x14:formula1>
          <xm:sqref>AV2:AZ2 BG2:BK2 BR2:BV2 CC2:CG2 CN2:CR2 CY2:DC2</xm:sqref>
        </x14:dataValidation>
        <x14:dataValidation type="list" allowBlank="1" showInputMessage="1" showErrorMessage="1" xr:uid="{F695A974-1571-4F4C-8C11-F48D9C40FC34}">
          <x14:formula1>
            <xm:f>'LD FC'!$AC$2:$AC$4</xm:f>
          </x14:formula1>
          <xm:sqref>K24:L33 AE24:AF33</xm:sqref>
        </x14:dataValidation>
        <x14:dataValidation type="list" allowBlank="1" showInputMessage="1" showErrorMessage="1" xr:uid="{FB72786B-8ADF-4F87-B2FF-F56C6D6FCCF0}">
          <x14:formula1>
            <xm:f>'LD FC'!$W$2:$W$9</xm:f>
          </x14:formula1>
          <xm:sqref>N4:P4 S4:U4</xm:sqref>
        </x14:dataValidation>
        <x14:dataValidation type="list" allowBlank="1" showInputMessage="1" showErrorMessage="1" xr:uid="{45AC80B8-9319-4AE9-B24C-9086818EC05A}">
          <x14:formula1>
            <xm:f>'LD FC'!$AA$2:$AA$7</xm:f>
          </x14:formula1>
          <xm:sqref>AM7:AO7 AH7:AJ7 AC7:AE7</xm:sqref>
        </x14:dataValidation>
        <x14:dataValidation type="list" allowBlank="1" showInputMessage="1" showErrorMessage="1" xr:uid="{D128A305-6191-4EBF-866B-5EABFEFE5F9E}">
          <x14:formula1>
            <xm:f>'LD FC'!$A$2:$A$169</xm:f>
          </x14:formula1>
          <xm:sqref>AM4:AO4 AH4:AJ4 AC4:AE4</xm:sqref>
        </x14:dataValidation>
        <x14:dataValidation type="list" allowBlank="1" showInputMessage="1" showErrorMessage="1" xr:uid="{3A90AF5E-DEEA-4645-8811-5530B517E1A0}">
          <x14:formula1>
            <xm:f>'LD FC'!$Y$2:$Y$9</xm:f>
          </x14:formula1>
          <xm:sqref>M24:N33 AG24:AH33</xm:sqref>
        </x14:dataValidation>
        <x14:dataValidation type="list" allowBlank="1" showInputMessage="1" showErrorMessage="1" xr:uid="{B8C0FD65-47E4-49B5-B389-33FF512E61E8}">
          <x14:formula1>
            <xm:f>'LD FC'!$U$2:$U$10</xm:f>
          </x14:formula1>
          <xm:sqref>AM5:AO5 AH5:AJ5 AC5:AE5</xm:sqref>
        </x14:dataValidation>
        <x14:dataValidation type="list" allowBlank="1" showInputMessage="1" showErrorMessage="1" xr:uid="{78051462-71B7-45E5-BAB2-125C2951DEDC}">
          <x14:formula1>
            <xm:f>'LD FC'!$C$2:$C$7</xm:f>
          </x14:formula1>
          <xm:sqref>D4:E4</xm:sqref>
        </x14:dataValidation>
        <x14:dataValidation type="list" allowBlank="1" showInputMessage="1" showErrorMessage="1" xr:uid="{7C4BA52A-B721-406A-8387-261D58FFC4B4}">
          <x14:formula1>
            <xm:f>'LD FC'!$G$2:$G$24</xm:f>
          </x14:formula1>
          <xm:sqref>X2:Z2</xm:sqref>
        </x14:dataValidation>
        <x14:dataValidation type="list" allowBlank="1" showInputMessage="1" showErrorMessage="1" xr:uid="{40A989B4-2091-4D27-9FE1-CC284A8BF217}">
          <x14:formula1>
            <xm:f>'LD FC'!$I$2:$I$15</xm:f>
          </x14:formula1>
          <xm:sqref>S2:U2</xm:sqref>
        </x14:dataValidation>
        <x14:dataValidation type="list" allowBlank="1" showInputMessage="1" showErrorMessage="1" xr:uid="{7490CAD4-F844-41CA-A4DE-AE9107AC43B9}">
          <x14:formula1>
            <xm:f>'LD FC'!$E$2:$E$48</xm:f>
          </x14:formula1>
          <xm:sqref>K2:N2</xm:sqref>
        </x14:dataValidation>
        <x14:dataValidation type="list" allowBlank="1" showInputMessage="1" showErrorMessage="1" xr:uid="{007816A2-06B6-4F48-8BF8-5B4297BBE82C}">
          <x14:formula1>
            <xm:f>'LD FC'!$K$2:$K$20</xm:f>
          </x14:formula1>
          <xm:sqref>AI1:AJ1</xm:sqref>
        </x14:dataValidation>
        <x14:dataValidation type="list" allowBlank="1" showInputMessage="1" showErrorMessage="1" xr:uid="{D56E3E1A-D3E0-47D2-90C8-E6948F9C78E4}">
          <x14:formula1>
            <xm:f>'LD FC'!$S$2:$S$10</xm:f>
          </x14:formula1>
          <xm:sqref>S1:V1</xm:sqref>
        </x14:dataValidation>
        <x14:dataValidation type="list" allowBlank="1" showInputMessage="1" showErrorMessage="1" xr:uid="{7FA53323-FB14-422D-AA64-CA6927F6B4EE}">
          <x14:formula1>
            <xm:f>'LD FC'!$Q$2:$Q$11</xm:f>
          </x14:formula1>
          <xm:sqref>W1:Z1</xm:sqref>
        </x14:dataValidation>
        <x14:dataValidation type="list" allowBlank="1" showInputMessage="1" showErrorMessage="1" xr:uid="{4CDF0B4F-BB1D-4F86-A177-2D7162D6AB76}">
          <x14:formula1>
            <xm:f>'LD FC'!$O$2:$O$10</xm:f>
          </x14:formula1>
          <xm:sqref>L1</xm:sqref>
        </x14:dataValidation>
        <x14:dataValidation type="list" allowBlank="1" showInputMessage="1" showErrorMessage="1" xr:uid="{A386ED4F-5F04-4C16-827A-CEE82E0B3935}">
          <x14:formula1>
            <xm:f>'LD FC'!$A$2:$A$500</xm:f>
          </x14:formula1>
          <xm:sqref>D3:G3</xm:sqref>
        </x14:dataValidation>
        <x14:dataValidation type="list" allowBlank="1" showInputMessage="1" showErrorMessage="1" xr:uid="{3199D10E-7E0C-4CC4-A6A7-25CC21AF6278}">
          <x14:formula1>
            <xm:f>'LD FC'!$EE$2:$EE$3</xm:f>
          </x14:formula1>
          <xm:sqref>AV14:AZ14</xm:sqref>
        </x14:dataValidation>
        <x14:dataValidation type="list" allowBlank="1" showInputMessage="1" showErrorMessage="1" xr:uid="{9201F394-3D1A-4DF6-972E-AE084DADEAD4}">
          <x14:formula1>
            <xm:f>'LD FC'!$EC$2:$EC$6</xm:f>
          </x14:formula1>
          <xm:sqref>AV12:AZ12</xm:sqref>
        </x14:dataValidation>
      </x14:dataValidation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0C2E-07F4-4B10-8ADF-BFF432F6B454}">
  <sheetPr codeName="Hoja105">
    <tabColor theme="9" tint="0.79998168889431442"/>
    <pageSetUpPr fitToPage="1"/>
  </sheetPr>
  <dimension ref="A1:Z248"/>
  <sheetViews>
    <sheetView showGridLines="0" topLeftCell="A129" zoomScale="70" zoomScaleNormal="70" workbookViewId="0">
      <selection activeCell="G154" sqref="G154:G157"/>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+'BT19'!AN1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+'BT19'!D3&amp;" "&amp;'BT19'!H3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+'BT19'!AD2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+'BT19'!AC5</f>
        <v>0</v>
      </c>
      <c r="D5" s="308">
        <f>+'BT19'!AH5</f>
        <v>0</v>
      </c>
      <c r="E5" s="306">
        <f>+'BT19'!AM5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+'BT19'!AI1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+'BT19'!K2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+'BT19'!B24</f>
        <v>0</v>
      </c>
      <c r="D10" s="502">
        <f>+'BT19'!D24</f>
        <v>0</v>
      </c>
      <c r="E10" s="497" t="s">
        <v>3286</v>
      </c>
      <c r="F10" s="342">
        <f>IFERROR(VLOOKUP(Tabla18679[[#This Row],[COD INT TELA LEGO]],'$ LEGO'!A:E,5,0),0)</f>
        <v>6300</v>
      </c>
      <c r="G10" s="497"/>
      <c r="H10" s="498"/>
      <c r="I10" s="499">
        <f>IFERROR(VLOOKUP((C10),'$ LEGO'!A:D,4,0),0)</f>
        <v>0</v>
      </c>
      <c r="J10" s="500">
        <f>IF(OR(O10="DANNA ",O10="CAMILA "),'BT19'!Q24*1.07,IF(E10="Verona Cla",'BT19'!Q24*1.06,IF(E10="Verona Osc",'BT19'!Q24*1.08,IF(O10="KIOTO ",'BT19'!Q24*1.1,IF(OR(O10="ANDRES ",O10="GAVIOTA ",O10="COMANECCI ",O10="IGOR "),'BT19'!Q24*1.03,IF(LEFT(C10,3)="650",'BT19'!Q24*1.04,IF(LEFT(C10,3)="651",'BT19'!Q24*1.04,IF('BT19'!K24="NUEVO",'BT19'!Q24*1.04,'BT19'!Q24))))))))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+'BT19'!B25</f>
        <v>0</v>
      </c>
      <c r="D11" s="337">
        <f>+'BT19'!D25</f>
        <v>0</v>
      </c>
      <c r="E11" s="320"/>
      <c r="F11" s="321">
        <f>IFERROR(VLOOKUP(Tabla18679[[#This Row],[COD INT TELA LEGO]],'$ LEGO'!A:E,5,0),0)</f>
        <v>0</v>
      </c>
      <c r="G11" s="334"/>
      <c r="H11" s="322"/>
      <c r="I11" s="323">
        <f>IFERROR(VLOOKUP((C11),'$ LEGO'!A:D,4,0),0)</f>
        <v>0</v>
      </c>
      <c r="J11" s="324">
        <f>IF(OR(O11="DANNA ",O11="CAMILA "),'BT19'!Q25*1.07,IF(E11="Verona Cla",'BT19'!Q25*1.06,IF(E11="Verona Osc",'BT19'!Q25*1.08,IF(O11="KIOTO ",'BT19'!Q25*1.1,IF(OR(O11="ANDRES ",O11="GAVIOTA ",O11="COMANECCI ",O11="IGOR "),'BT19'!Q25*1.03,IF(LEFT(C11,3)="650",'BT19'!Q25*1.04,IF(LEFT(C11,3)="651",'BT19'!Q25*1.04,IF('BT19'!K25="NUEVO",'BT19'!Q25*1.04,'BT19'!Q25))))))))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+'BT19'!B26</f>
        <v>0</v>
      </c>
      <c r="D12" s="337">
        <f>+'BT19'!D26</f>
        <v>0</v>
      </c>
      <c r="E12" s="320"/>
      <c r="F12" s="321">
        <f>IFERROR(VLOOKUP(Tabla18679[[#This Row],[COD INT TELA LEGO]],'$ LEGO'!A:E,5,0),0)</f>
        <v>0</v>
      </c>
      <c r="G12" s="334"/>
      <c r="H12" s="322"/>
      <c r="I12" s="323">
        <f>IFERROR(VLOOKUP((C12),'$ LEGO'!A:D,4,0),0)</f>
        <v>0</v>
      </c>
      <c r="J12" s="324">
        <f>IF(OR(O12="DANNA ",O12="CAMILA "),'BT19'!Q26*1.07,IF(E12="Verona Cla",'BT19'!Q26*1.06,IF(E12="Verona Osc",'BT19'!Q26*1.08,IF(O12="KIOTO ",'BT19'!Q26*1.1,IF(OR(O12="ANDRES ",O12="GAVIOTA ",O12="COMANECCI ",O12="IGOR "),'BT19'!Q26*1.03,IF(LEFT(C12,3)="650",'BT19'!Q26*1.04,IF(LEFT(C12,3)="651",'BT19'!Q26*1.04,IF('BT19'!K26="NUEVO",'BT19'!Q26*1.04,'BT19'!Q26))))))))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+'BT19'!B27</f>
        <v>0</v>
      </c>
      <c r="D13" s="337">
        <f>+'BT19'!D27</f>
        <v>0</v>
      </c>
      <c r="E13" s="320"/>
      <c r="F13" s="321">
        <f>IFERROR(VLOOKUP(Tabla18679[[#This Row],[COD INT TELA LEGO]],'$ LEGO'!A:E,5,0),0)</f>
        <v>0</v>
      </c>
      <c r="G13" s="334"/>
      <c r="H13" s="322"/>
      <c r="I13" s="323">
        <f>IFERROR(VLOOKUP((C13),'$ LEGO'!A:D,4,0),0)</f>
        <v>0</v>
      </c>
      <c r="J13" s="324">
        <f>IF(OR(O13="DANNA ",O13="CAMILA "),'BT19'!Q27*1.07,IF(E13="Verona Cla",'BT19'!Q27*1.06,IF(E13="Verona Osc",'BT19'!Q27*1.08,IF(O13="KIOTO ",'BT19'!Q27*1.1,IF(OR(O13="ANDRES ",O13="GAVIOTA ",O13="COMANECCI ",O13="IGOR "),'BT19'!Q27*1.03,IF(LEFT(C13,3)="650",'BT19'!Q27*1.04,IF(LEFT(C13,3)="651",'BT19'!Q27*1.04,IF('BT19'!K27="NUEVO",'BT19'!Q27*1.04,'BT19'!Q27))))))))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+'BT19'!B28</f>
        <v>0</v>
      </c>
      <c r="D14" s="337">
        <f>+'BT19'!D28</f>
        <v>0</v>
      </c>
      <c r="E14" s="320"/>
      <c r="F14" s="321">
        <f>IFERROR(VLOOKUP(Tabla18679[[#This Row],[COD INT TELA LEGO]],'$ LEGO'!A:E,5,0),0)</f>
        <v>0</v>
      </c>
      <c r="G14" s="334"/>
      <c r="H14" s="322"/>
      <c r="I14" s="323">
        <f>IFERROR(VLOOKUP((C14),'$ LEGO'!A:D,4,0),0)</f>
        <v>0</v>
      </c>
      <c r="J14" s="324">
        <f>IF(OR(O14="DANNA ",O14="CAMILA "),'BT19'!Q28*1.07,IF(E14="Verona Cla",'BT19'!Q28*1.06,IF(E14="Verona Osc",'BT19'!Q28*1.08,IF(O14="KIOTO ",'BT19'!Q28*1.1,IF(OR(O14="ANDRES ",O14="GAVIOTA ",O14="COMANECCI ",O14="IGOR "),'BT19'!Q28*1.03,IF(LEFT(C14,3)="650",'BT19'!Q28*1.04,IF(LEFT(C14,3)="651",'BT19'!Q28*1.04,IF('BT19'!K28="NUEVO",'BT19'!Q28*1.04,'BT19'!Q28))))))))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+'BT19'!B29</f>
        <v>0</v>
      </c>
      <c r="D15" s="337">
        <f>+'BT19'!D29</f>
        <v>0</v>
      </c>
      <c r="E15" s="320"/>
      <c r="F15" s="321">
        <f>IFERROR(VLOOKUP(Tabla18679[[#This Row],[COD INT TELA LEGO]],'$ LEGO'!A:E,5,0),0)</f>
        <v>0</v>
      </c>
      <c r="G15" s="334"/>
      <c r="H15" s="322"/>
      <c r="I15" s="323">
        <f>IFERROR(VLOOKUP((C15),'$ LEGO'!A:D,4,0),0)</f>
        <v>0</v>
      </c>
      <c r="J15" s="324">
        <f>IF(OR(O15="DANNA ",O15="CAMILA "),'BT19'!Q29*1.07,IF(E15="Verona Cla",'BT19'!Q29*1.06,IF(E15="Verona Osc",'BT19'!Q29*1.08,IF(O15="KIOTO ",'BT19'!Q29*1.1,IF(OR(O15="ANDRES ",O15="GAVIOTA ",O15="COMANECCI ",O15="IGOR "),'BT19'!Q29*1.03,IF(LEFT(C15,3)="650",'BT19'!Q29*1.04,IF(LEFT(C15,3)="651",'BT19'!Q29*1.04,IF('BT19'!K29="NUEVO",'BT19'!Q29*1.04,'BT19'!Q29))))))))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+'BT19'!B30</f>
        <v>0</v>
      </c>
      <c r="D16" s="337">
        <f>+'BT19'!D30</f>
        <v>0</v>
      </c>
      <c r="E16" s="320"/>
      <c r="F16" s="321">
        <f>IFERROR(VLOOKUP(Tabla18679[[#This Row],[COD INT TELA LEGO]],'$ LEGO'!A:E,5,0),0)</f>
        <v>0</v>
      </c>
      <c r="G16" s="334"/>
      <c r="H16" s="322"/>
      <c r="I16" s="323">
        <f>IFERROR(VLOOKUP((C16),'$ LEGO'!A:D,4,0),0)</f>
        <v>0</v>
      </c>
      <c r="J16" s="324">
        <f>IF(OR(O16="DANNA ",O16="CAMILA "),'BT19'!Q30*1.07,IF(E16="Verona Cla",'BT19'!Q30*1.06,IF(E16="Verona Osc",'BT19'!Q30*1.08,IF(O16="KIOTO ",'BT19'!Q30*1.1,IF(OR(O16="ANDRES ",O16="GAVIOTA ",O16="COMANECCI ",O16="IGOR "),'BT19'!Q30*1.03,IF(LEFT(C16,3)="650",'BT19'!Q30*1.04,IF(LEFT(C16,3)="651",'BT19'!Q30*1.04,IF('BT19'!K30="NUEVO",'BT19'!Q30*1.04,'BT19'!Q30))))))))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+'BT19'!B31</f>
        <v>0</v>
      </c>
      <c r="D17" s="337">
        <f>+'BT19'!D31</f>
        <v>0</v>
      </c>
      <c r="E17" s="320"/>
      <c r="F17" s="321">
        <f>IFERROR(VLOOKUP(Tabla18679[[#This Row],[COD INT TELA LEGO]],'$ LEGO'!A:E,5,0),0)</f>
        <v>0</v>
      </c>
      <c r="G17" s="334"/>
      <c r="H17" s="322"/>
      <c r="I17" s="323">
        <f>IFERROR(VLOOKUP((C17),'$ LEGO'!A:D,4,0),0)</f>
        <v>0</v>
      </c>
      <c r="J17" s="324">
        <f>IF(OR(O17="DANNA ",O17="CAMILA "),'BT19'!Q31*1.07,IF(E17="Verona Cla",'BT19'!Q31*1.06,IF(E17="Verona Osc",'BT19'!Q31*1.08,IF(O17="KIOTO ",'BT19'!Q31*1.1,IF(OR(O17="ANDRES ",O17="GAVIOTA ",O17="COMANECCI ",O17="IGOR "),'BT19'!Q31*1.03,IF(LEFT(C17,3)="650",'BT19'!Q31*1.04,IF(LEFT(C17,3)="651",'BT19'!Q31*1.04,IF('BT19'!K31="NUEVO",'BT19'!Q31*1.04,'BT19'!Q31))))))))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+'BT19'!B32</f>
        <v>0</v>
      </c>
      <c r="D18" s="337">
        <f>+'BT19'!D32</f>
        <v>0</v>
      </c>
      <c r="E18" s="320"/>
      <c r="F18" s="321">
        <f>IFERROR(VLOOKUP(Tabla18679[[#This Row],[COD INT TELA LEGO]],'$ LEGO'!A:E,5,0),0)</f>
        <v>0</v>
      </c>
      <c r="G18" s="334"/>
      <c r="H18" s="322"/>
      <c r="I18" s="323">
        <f>IFERROR(VLOOKUP((C18),'$ LEGO'!A:D,4,0),0)</f>
        <v>0</v>
      </c>
      <c r="J18" s="324">
        <f>IF(OR(O18="DANNA ",O18="CAMILA "),'BT19'!Q32*1.07,IF(E18="Verona Cla",'BT19'!Q32*1.06,IF(E18="Verona Osc",'BT19'!Q32*1.08,IF(O18="KIOTO ",'BT19'!Q32*1.1,IF(OR(O18="ANDRES ",O18="GAVIOTA ",O18="COMANECCI ",O18="IGOR "),'BT19'!Q32*1.03,IF(LEFT(C18,3)="650",'BT19'!Q32*1.04,IF(LEFT(C18,3)="651",'BT19'!Q32*1.04,IF('BT19'!K32="NUEVO",'BT19'!Q32*1.04,'BT19'!Q32))))))))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+'BT19'!B33</f>
        <v>0</v>
      </c>
      <c r="D19" s="337">
        <f>+'BT19'!D33</f>
        <v>0</v>
      </c>
      <c r="E19" s="320"/>
      <c r="F19" s="321">
        <f>IFERROR(VLOOKUP(Tabla18679[[#This Row],[COD INT TELA LEGO]],'$ LEGO'!A:E,5,0),0)</f>
        <v>0</v>
      </c>
      <c r="G19" s="334"/>
      <c r="H19" s="322"/>
      <c r="I19" s="323">
        <f>IFERROR(VLOOKUP((C19),'$ LEGO'!A:D,4,0),0)</f>
        <v>0</v>
      </c>
      <c r="J19" s="324">
        <f>IF(OR(O19="DANNA ",O19="CAMILA "),'BT19'!Q33*1.07,IF(E19="Verona Cla",'BT19'!Q33*1.06,IF(E19="Verona Osc",'BT19'!Q33*1.08,IF(O19="KIOTO ",'BT19'!Q33*1.1,IF(OR(O19="ANDRES ",O19="GAVIOTA ",O19="COMANECCI ",O19="IGOR "),'BT19'!Q33*1.03,IF(LEFT(C19,3)="650",'BT19'!Q33*1.04,IF(LEFT(C19,3)="651",'BT19'!Q33*1.04,IF('BT19'!K33="NUEVO",'BT19'!Q33*1.04,'BT19'!Q33))))))))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+'BT19'!V24</f>
        <v>0</v>
      </c>
      <c r="D20" s="337">
        <f>+'BT19'!X24</f>
        <v>0</v>
      </c>
      <c r="E20" s="320"/>
      <c r="F20" s="321">
        <f>IFERROR(VLOOKUP(Tabla18679[[#This Row],[COD INT TELA LEGO]],'$ LEGO'!A:E,5,0),0)</f>
        <v>0</v>
      </c>
      <c r="G20" s="334"/>
      <c r="H20" s="322"/>
      <c r="I20" s="323">
        <f>IFERROR(VLOOKUP((C20),'$ LEGO'!A:D,4,0),0)</f>
        <v>0</v>
      </c>
      <c r="J20" s="324">
        <f>IF(OR(O20="DANNA ",O20="CAMILA "),'BT19'!Q34*1.07,IF(E20="Verona Cla",'BT19'!Q34*1.06,IF(E20="Verona Osc",'BT19'!Q34*1.08,IF(O20="KIOTO ",'BT19'!Q34*1.1,IF(OR(O20="ANDRES ",O20="GAVIOTA ",O20="COMANECCI ",O20="IGOR "),'BT19'!Q34*1.03,IF(LEFT(C20,3)="650",'BT19'!Q34*1.04,IF(LEFT(C20,3)="651",'BT19'!Q34*1.04,IF('BT19'!K34="NUEVO",'BT19'!Q34*1.04,'BT19'!Q34))))))))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+'BT19'!V25</f>
        <v>0</v>
      </c>
      <c r="D21" s="337">
        <f>+'BT19'!X25</f>
        <v>0</v>
      </c>
      <c r="E21" s="320"/>
      <c r="F21" s="321">
        <f>IFERROR(VLOOKUP(Tabla18679[[#This Row],[COD INT TELA LEGO]],'$ LEGO'!A:E,5,0),0)</f>
        <v>0</v>
      </c>
      <c r="G21" s="334"/>
      <c r="H21" s="322"/>
      <c r="I21" s="323">
        <f>IFERROR(VLOOKUP((C21),'$ LEGO'!A:D,4,0),0)</f>
        <v>0</v>
      </c>
      <c r="J21" s="324">
        <f>IF(OR(O21="DANNA ",O21="CAMILA "),'BT19'!Q35*1.07,IF(E21="Verona Cla",'BT19'!Q35*1.06,IF(E21="Verona Osc",'BT19'!Q35*1.08,IF(O21="KIOTO ",'BT19'!Q35*1.1,IF(OR(O21="ANDRES ",O21="GAVIOTA ",O21="COMANECCI ",O21="IGOR "),'BT19'!Q35*1.03,IF(LEFT(C21,3)="650",'BT19'!Q35*1.04,IF(LEFT(C21,3)="651",'BT19'!Q35*1.04,IF('BT19'!K35="NUEVO",'BT19'!Q35*1.04,'BT19'!Q35))))))))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+'BT19'!V26</f>
        <v>0</v>
      </c>
      <c r="D22" s="337">
        <f>+'BT19'!X26</f>
        <v>0</v>
      </c>
      <c r="E22" s="320"/>
      <c r="F22" s="321">
        <f>IFERROR(VLOOKUP(Tabla18679[[#This Row],[COD INT TELA LEGO]],'$ LEGO'!A:E,5,0),0)</f>
        <v>0</v>
      </c>
      <c r="G22" s="334"/>
      <c r="H22" s="322"/>
      <c r="I22" s="323">
        <f>IFERROR(VLOOKUP((C22),'$ LEGO'!A:D,4,0),0)</f>
        <v>0</v>
      </c>
      <c r="J22" s="324">
        <f>IF(OR(O22="DANNA ",O22="CAMILA "),'BT19'!Q36*1.07,IF(E22="Verona Cla",'BT19'!Q36*1.06,IF(E22="Verona Osc",'BT19'!Q36*1.08,IF(O22="KIOTO ",'BT19'!Q36*1.1,IF(OR(O22="ANDRES ",O22="GAVIOTA ",O22="COMANECCI ",O22="IGOR "),'BT19'!Q36*1.03,IF(LEFT(C22,3)="650",'BT19'!Q36*1.04,IF(LEFT(C22,3)="651",'BT19'!Q36*1.04,IF('BT19'!K36="NUEVO",'BT19'!Q36*1.04,'BT19'!Q36))))))))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+'BT19'!V27</f>
        <v>0</v>
      </c>
      <c r="D23" s="337">
        <f>+'BT19'!X27</f>
        <v>0</v>
      </c>
      <c r="E23" s="320"/>
      <c r="F23" s="321">
        <f>IFERROR(VLOOKUP(Tabla18679[[#This Row],[COD INT TELA LEGO]],'$ LEGO'!A:E,5,0),0)</f>
        <v>0</v>
      </c>
      <c r="G23" s="334"/>
      <c r="H23" s="322"/>
      <c r="I23" s="323">
        <f>IFERROR(VLOOKUP((C23),'$ LEGO'!A:D,4,0),0)</f>
        <v>0</v>
      </c>
      <c r="J23" s="324">
        <f>IF(OR(O23="DANNA ",O23="CAMILA "),'BT19'!Q37*1.07,IF(E23="Verona Cla",'BT19'!Q37*1.06,IF(E23="Verona Osc",'BT19'!Q37*1.08,IF(O23="KIOTO ",'BT19'!Q37*1.1,IF(OR(O23="ANDRES ",O23="GAVIOTA ",O23="COMANECCI ",O23="IGOR "),'BT19'!Q37*1.03,IF(LEFT(C23,3)="650",'BT19'!Q37*1.04,IF(LEFT(C23,3)="651",'BT19'!Q37*1.04,IF('BT19'!K37="NUEVO",'BT19'!Q37*1.04,'BT19'!Q37))))))))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+'BT19'!V28</f>
        <v>0</v>
      </c>
      <c r="D24" s="337">
        <f>+'BT19'!X28</f>
        <v>0</v>
      </c>
      <c r="E24" s="320"/>
      <c r="F24" s="321">
        <f>IFERROR(VLOOKUP(Tabla18679[[#This Row],[COD INT TELA LEGO]],'$ LEGO'!A:E,5,0),0)</f>
        <v>0</v>
      </c>
      <c r="G24" s="334"/>
      <c r="H24" s="322"/>
      <c r="I24" s="323">
        <f>IFERROR(VLOOKUP((C24),'$ LEGO'!A:D,4,0),0)</f>
        <v>0</v>
      </c>
      <c r="J24" s="324">
        <f>IF(OR(O24="DANNA ",O24="CAMILA "),'BT19'!Q38*1.07,IF(E24="Verona Cla",'BT19'!Q38*1.06,IF(E24="Verona Osc",'BT19'!Q38*1.08,IF(O24="KIOTO ",'BT19'!Q38*1.1,IF(OR(O24="ANDRES ",O24="GAVIOTA ",O24="COMANECCI ",O24="IGOR "),'BT19'!Q38*1.03,IF(LEFT(C24,3)="650",'BT19'!Q38*1.04,IF(LEFT(C24,3)="651",'BT19'!Q38*1.04,IF('BT19'!K38="NUEVO",'BT19'!Q38*1.04,'BT19'!Q38))))))))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+'BT19'!V29</f>
        <v>0</v>
      </c>
      <c r="D25" s="337">
        <f>+'BT19'!X29</f>
        <v>0</v>
      </c>
      <c r="E25" s="320"/>
      <c r="F25" s="321">
        <f>IFERROR(VLOOKUP(Tabla18679[[#This Row],[COD INT TELA LEGO]],'$ LEGO'!A:E,5,0),0)</f>
        <v>0</v>
      </c>
      <c r="G25" s="334"/>
      <c r="H25" s="322"/>
      <c r="I25" s="323">
        <f>IFERROR(VLOOKUP((C25),'$ LEGO'!A:D,4,0),0)</f>
        <v>0</v>
      </c>
      <c r="J25" s="324">
        <f>IF(OR(O25="DANNA ",O25="CAMILA "),'BT19'!Q39*1.07,IF(E25="Verona Cla",'BT19'!Q39*1.06,IF(E25="Verona Osc",'BT19'!Q39*1.08,IF(O25="KIOTO ",'BT19'!Q39*1.1,IF(OR(O25="ANDRES ",O25="GAVIOTA ",O25="COMANECCI ",O25="IGOR "),'BT19'!Q39*1.03,IF(LEFT(C25,3)="650",'BT19'!Q39*1.04,IF(LEFT(C25,3)="651",'BT19'!Q39*1.04,IF('BT19'!K39="NUEVO",'BT19'!Q39*1.04,'BT19'!Q39))))))))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+'BT19'!V30</f>
        <v>0</v>
      </c>
      <c r="D26" s="337">
        <f>+'BT19'!X30</f>
        <v>0</v>
      </c>
      <c r="E26" s="320"/>
      <c r="F26" s="321">
        <f>IFERROR(VLOOKUP(Tabla18679[[#This Row],[COD INT TELA LEGO]],'$ LEGO'!A:E,5,0),0)</f>
        <v>0</v>
      </c>
      <c r="G26" s="334"/>
      <c r="H26" s="322"/>
      <c r="I26" s="323">
        <f>IFERROR(VLOOKUP((C26),'$ LEGO'!A:D,4,0),0)</f>
        <v>0</v>
      </c>
      <c r="J26" s="324">
        <f>IF(OR(O26="DANNA ",O26="CAMILA "),'BT19'!Q40*1.07,IF(E26="Verona Cla",'BT19'!Q40*1.06,IF(E26="Verona Osc",'BT19'!Q40*1.08,IF(O26="KIOTO ",'BT19'!Q40*1.1,IF(OR(O26="ANDRES ",O26="GAVIOTA ",O26="COMANECCI ",O26="IGOR "),'BT19'!Q40*1.03,IF(LEFT(C26,3)="650",'BT19'!Q40*1.04,IF(LEFT(C26,3)="651",'BT19'!Q40*1.04,IF('BT19'!K40="NUEVO",'BT19'!Q40*1.04,'BT19'!Q40))))))))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+'BT19'!V31</f>
        <v>0</v>
      </c>
      <c r="D27" s="337">
        <f>+'BT19'!X31</f>
        <v>0</v>
      </c>
      <c r="E27" s="320"/>
      <c r="F27" s="321">
        <f>IFERROR(VLOOKUP(Tabla18679[[#This Row],[COD INT TELA LEGO]],'$ LEGO'!A:E,5,0),0)</f>
        <v>0</v>
      </c>
      <c r="G27" s="334"/>
      <c r="H27" s="322"/>
      <c r="I27" s="323">
        <f>IFERROR(VLOOKUP((C27),'$ LEGO'!A:D,4,0),0)</f>
        <v>0</v>
      </c>
      <c r="J27" s="324">
        <f>IF(OR(O27="DANNA ",O27="CAMILA "),'BT19'!Q41*1.07,IF(E27="Verona Cla",'BT19'!Q41*1.06,IF(E27="Verona Osc",'BT19'!Q41*1.08,IF(O27="KIOTO ",'BT19'!Q41*1.1,IF(OR(O27="ANDRES ",O27="GAVIOTA ",O27="COMANECCI ",O27="IGOR "),'BT19'!Q41*1.03,IF(LEFT(C27,3)="650",'BT19'!Q41*1.04,IF(LEFT(C27,3)="651",'BT19'!Q41*1.04,IF('BT19'!K41="NUEVO",'BT19'!Q41*1.04,'BT19'!Q41))))))))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+'BT19'!V32</f>
        <v>0</v>
      </c>
      <c r="D28" s="337">
        <f>+'BT19'!X32</f>
        <v>0</v>
      </c>
      <c r="E28" s="320"/>
      <c r="F28" s="321">
        <f>IFERROR(VLOOKUP(Tabla18679[[#This Row],[COD INT TELA LEGO]],'$ LEGO'!A:E,5,0),0)</f>
        <v>0</v>
      </c>
      <c r="G28" s="334"/>
      <c r="H28" s="322"/>
      <c r="I28" s="323">
        <f>IFERROR(VLOOKUP((C28),'$ LEGO'!A:D,4,0),0)</f>
        <v>0</v>
      </c>
      <c r="J28" s="324">
        <f>IF(OR(O28="DANNA ",O28="CAMILA "),'BT19'!Q42*1.07,IF(E28="Verona Cla",'BT19'!Q42*1.06,IF(E28="Verona Osc",'BT19'!Q42*1.08,IF(O28="KIOTO ",'BT19'!Q42*1.1,IF(OR(O28="ANDRES ",O28="GAVIOTA ",O28="COMANECCI ",O28="IGOR "),'BT19'!Q42*1.03,IF(LEFT(C28,3)="650",'BT19'!Q42*1.04,IF(LEFT(C28,3)="651",'BT19'!Q42*1.04,IF('BT19'!K42="NUEVO",'BT19'!Q42*1.04,'BT19'!Q42))))))))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+'BT19'!V33</f>
        <v>0</v>
      </c>
      <c r="D29" s="483">
        <f>+'BT19'!X33</f>
        <v>0</v>
      </c>
      <c r="E29" s="484"/>
      <c r="F29" s="485">
        <f>IFERROR(VLOOKUP(Tabla18679[[#This Row],[COD INT TELA LEGO]],'$ LEGO'!A:E,5,0),0)</f>
        <v>0</v>
      </c>
      <c r="G29" s="486"/>
      <c r="H29" s="487"/>
      <c r="I29" s="488">
        <f>IFERROR(VLOOKUP((C29),'$ LEGO'!A:D,4,0),0)</f>
        <v>0</v>
      </c>
      <c r="J29" s="489">
        <f>IF(OR(O29="DANNA ",O29="CAMILA "),'BT19'!Q43*1.07,IF(E29="Verona Cla",'BT19'!Q43*1.06,IF(E29="Verona Osc",'BT19'!Q43*1.08,IF(O29="KIOTO ",'BT19'!Q43*1.1,IF(OR(O29="ANDRES ",O29="GAVIOTA ",O29="COMANECCI ",O29="IGOR "),'BT19'!Q43*1.03,IF(LEFT(C29,3)="650",'BT19'!Q43*1.04,IF(LEFT(C29,3)="651",'BT19'!Q43*1.04,IF('BT19'!K43="NUEVO",'BT19'!Q43*1.04,'BT19'!Q43))))))))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VLOOKUP(Tabla138881[[#This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VLOOKUP(Tabla138881[[#This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VLOOKUP(Tabla138881[[#This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VLOOKUP(Tabla138881[[#This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VLOOKUP(Tabla138881[[#This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VLOOKUP(Tabla138881[[#This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VLOOKUP(Tabla138881[[#This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VLOOKUP(Tabla138881[[#This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VLOOKUP(Tabla138881[[#This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VLOOKUP(Tabla138881[[#This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VLOOKUP(Tabla138881[[#This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VLOOKUP(Tabla138881[[#This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VLOOKUP(Tabla138881[[#This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VLOOKUP(Tabla138881[[#This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VLOOKUP(Tabla138881[[#This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VLOOKUP(Tabla138881[[#This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VLOOKUP(Tabla138881[[#This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VLOOKUP(Tabla138881[[#This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VLOOKUP(Tabla138881[[#This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VLOOKUP(Tabla138881[[#This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VLOOKUP(Tabla138881[[#This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VLOOKUP(Tabla138881[[#This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VLOOKUP(Tabla138881[[#This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VLOOKUP(Tabla138881[[#This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VLOOKUP(Tabla138881[[#This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+'FT19'!X79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+'FT19'!X80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+'FT19'!X81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+'FT19'!X83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+'FT19'!X83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+'FT19'!X84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+'BT19'!AD1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5" priority="4"/>
  </conditionalFormatting>
  <conditionalFormatting sqref="C94">
    <cfRule type="duplicateValues" dxfId="134" priority="3"/>
  </conditionalFormatting>
  <conditionalFormatting sqref="D46:D79">
    <cfRule type="expression" dxfId="133" priority="2">
      <formula>ISNUMBER(SEARCH("R",$D$2,1))</formula>
    </cfRule>
  </conditionalFormatting>
  <conditionalFormatting sqref="D83:D122">
    <cfRule type="expression" dxfId="13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57ED546-3688-4AD4-A8F1-C4265FC99A6B}">
          <x14:formula1>
            <xm:f>'LD FC'!$CG$2:$CG$27</xm:f>
          </x14:formula1>
          <xm:sqref>E138:F138</xm:sqref>
        </x14:dataValidation>
        <x14:dataValidation type="list" allowBlank="1" showInputMessage="1" showErrorMessage="1" xr:uid="{E8D9363A-9BA0-4E4F-91A7-3631FB680EF1}">
          <x14:formula1>
            <xm:f>'LD FC'!$AS$2:$AS$11</xm:f>
          </x14:formula1>
          <xm:sqref>H10:H29</xm:sqref>
        </x14:dataValidation>
        <x14:dataValidation type="list" allowBlank="1" showInputMessage="1" showErrorMessage="1" xr:uid="{3FB8F7C0-40F0-47C2-8E6E-569CA2C258A9}">
          <x14:formula1>
            <xm:f>'$ LEGO'!$A$101:$A$189</xm:f>
          </x14:formula1>
          <xm:sqref>E10</xm:sqref>
        </x14:dataValidation>
        <x14:dataValidation type="list" allowBlank="1" showInputMessage="1" showErrorMessage="1" xr:uid="{A2A1CE07-8290-4C82-8713-BE0E4435E949}">
          <x14:formula1>
            <xm:f>'LD FC'!$AA$2:$AA$8</xm:f>
          </x14:formula1>
          <xm:sqref>D8</xm:sqref>
        </x14:dataValidation>
        <x14:dataValidation type="list" allowBlank="1" showInputMessage="1" showErrorMessage="1" xr:uid="{403B5B19-0BE2-4B93-9BAF-7498FB4CD3F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137BCD09-6A86-4075-9ABD-6FBA602C864A}">
          <x14:formula1>
            <xm:f>'LD FC'!$AC$2:$AC$5</xm:f>
          </x14:formula1>
          <xm:sqref>E127 F127 E128 F128</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8A8E-2C1B-4ACF-9E95-DD35A5001025}">
  <sheetPr codeName="Hoja4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+'BT19'!AI1</f>
        <v>0</v>
      </c>
      <c r="AH2" s="1201"/>
      <c r="AI2" s="1006" t="s">
        <v>2466</v>
      </c>
      <c r="AJ2" s="1007"/>
      <c r="AK2" s="1191">
        <f>+'BT19'!AN1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+'BT19'!D4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'BT19'!W1</f>
        <v>0</v>
      </c>
      <c r="G4" s="1041"/>
      <c r="H4" s="1041"/>
      <c r="I4" s="1022" t="s">
        <v>1220</v>
      </c>
      <c r="J4" s="1022"/>
      <c r="K4" s="1022"/>
      <c r="L4" s="1023"/>
      <c r="M4" s="1041">
        <f>+'BT19'!X2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+'BT19'!S1</f>
        <v>0</v>
      </c>
      <c r="G5" s="1041"/>
      <c r="H5" s="1041"/>
      <c r="I5" s="1022" t="s">
        <v>2471</v>
      </c>
      <c r="J5" s="1022"/>
      <c r="K5" s="1022"/>
      <c r="L5" s="1023"/>
      <c r="M5" s="976"/>
      <c r="N5" s="968"/>
      <c r="O5" s="1010" t="s">
        <v>1254</v>
      </c>
      <c r="P5" s="1011"/>
      <c r="Q5" s="1011"/>
      <c r="R5" s="119">
        <f>+'BT19'!Y3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+'BT19'!AC5</f>
        <v>0</v>
      </c>
      <c r="G7" s="1202"/>
      <c r="H7" s="1202"/>
      <c r="I7" s="1008" t="s">
        <v>2474</v>
      </c>
      <c r="J7" s="1009"/>
      <c r="K7" s="1009"/>
      <c r="L7" s="1009"/>
      <c r="M7" s="976">
        <f>+'BT19'!AD2</f>
        <v>0</v>
      </c>
      <c r="N7" s="968"/>
      <c r="O7" s="1010" t="s">
        <v>2422</v>
      </c>
      <c r="P7" s="1011"/>
      <c r="Q7" s="1011"/>
      <c r="R7" s="112">
        <f>+'BT19'!AD3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+'BT19'!AH5</f>
        <v>0</v>
      </c>
      <c r="G8" s="1202"/>
      <c r="H8" s="1202"/>
      <c r="I8" s="1008" t="s">
        <v>2476</v>
      </c>
      <c r="J8" s="1009"/>
      <c r="K8" s="1009"/>
      <c r="L8" s="1009"/>
      <c r="M8" s="976">
        <f>+'BT19'!AI2</f>
        <v>0</v>
      </c>
      <c r="N8" s="968"/>
      <c r="O8" s="1010" t="s">
        <v>2422</v>
      </c>
      <c r="P8" s="1011"/>
      <c r="Q8" s="1011"/>
      <c r="R8" s="112">
        <f>+'BT19'!AI3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+'BT19'!AM5</f>
        <v>0</v>
      </c>
      <c r="G9" s="1204"/>
      <c r="H9" s="1204"/>
      <c r="I9" s="1008" t="s">
        <v>2478</v>
      </c>
      <c r="J9" s="1009"/>
      <c r="K9" s="1009"/>
      <c r="L9" s="1009"/>
      <c r="M9" s="976">
        <f>+'BT19'!AN2</f>
        <v>0</v>
      </c>
      <c r="N9" s="968"/>
      <c r="O9" s="1010" t="s">
        <v>2422</v>
      </c>
      <c r="P9" s="1011"/>
      <c r="Q9" s="1011"/>
      <c r="R9" s="112">
        <f>+'BT19'!AN3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+'BT19'!B24</f>
        <v>0</v>
      </c>
      <c r="E13" s="1160"/>
      <c r="F13" s="1161"/>
      <c r="G13" s="1170">
        <f>+'BT19'!D24</f>
        <v>0</v>
      </c>
      <c r="H13" s="1160"/>
      <c r="I13" s="1160"/>
      <c r="J13" s="1160"/>
      <c r="K13" s="1160"/>
      <c r="L13" s="1160"/>
      <c r="M13" s="1160"/>
      <c r="N13" s="1160"/>
      <c r="O13" s="1160"/>
      <c r="P13" s="1160"/>
      <c r="Q13" s="1161"/>
      <c r="R13" s="1177" t="s">
        <v>3770</v>
      </c>
      <c r="S13" s="975"/>
      <c r="T13" s="975"/>
      <c r="U13" s="1176" t="s">
        <v>3771</v>
      </c>
      <c r="V13" s="1163"/>
      <c r="W13" s="1164">
        <f>IFERROR(VLOOKUP(AP13&amp;AQ13,'$ LEGO'!A:E,5,0),0)</f>
        <v>0</v>
      </c>
      <c r="X13" s="1165"/>
      <c r="Y13" s="1166"/>
      <c r="Z13" s="1167"/>
      <c r="AA13" s="1168"/>
      <c r="AB13" s="1169"/>
      <c r="AC13" s="967" t="str">
        <f>IFERROR(VLOOKUP((D13),'$ LEGO'!A:D,4,0),"")</f>
        <v/>
      </c>
      <c r="AD13" s="968"/>
      <c r="AE13" s="1171">
        <f>IFERROR(+'BT19'!Q24*VLOOKUP(AP13,'$ LEGO'!$F$199:$G$1227,2,0),'BT19'!Q24)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+'BT19'!AS24</f>
        <v>0</v>
      </c>
      <c r="AX13" s="176">
        <f>+'BT19'!S24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+'BT19'!B25</f>
        <v>0</v>
      </c>
      <c r="E14" s="1160"/>
      <c r="F14" s="1161"/>
      <c r="G14" s="1170">
        <f>+'BT19'!D25</f>
        <v>0</v>
      </c>
      <c r="H14" s="1160"/>
      <c r="I14" s="1160"/>
      <c r="J14" s="1160"/>
      <c r="K14" s="1160"/>
      <c r="L14" s="1160"/>
      <c r="M14" s="1160"/>
      <c r="N14" s="1160"/>
      <c r="O14" s="1160"/>
      <c r="P14" s="1160"/>
      <c r="Q14" s="1161"/>
      <c r="R14" s="1177" t="s">
        <v>3772</v>
      </c>
      <c r="S14" s="975"/>
      <c r="T14" s="975"/>
      <c r="U14" s="1176" t="s">
        <v>3773</v>
      </c>
      <c r="V14" s="1163"/>
      <c r="W14" s="1164">
        <f>IFERROR(VLOOKUP(AP14&amp;AQ14,'$ LEGO'!A:E,5,0),0)</f>
        <v>0</v>
      </c>
      <c r="X14" s="1165"/>
      <c r="Y14" s="1166"/>
      <c r="Z14" s="1167"/>
      <c r="AA14" s="1168"/>
      <c r="AB14" s="1169"/>
      <c r="AC14" s="967" t="str">
        <f>IFERROR(VLOOKUP((D14),'$ LEGO'!A:D,4,0),"")</f>
        <v/>
      </c>
      <c r="AD14" s="968"/>
      <c r="AE14" s="1171">
        <f>IFERROR(+'BT19'!Q25*VLOOKUP(AP14,'$ LEGO'!$F$199:$G$1227,2,0),'BT19'!Q25)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+'BT19'!AS25</f>
        <v>0</v>
      </c>
      <c r="AX14" s="176">
        <f>+'BT19'!S25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+'BT19'!B26</f>
        <v>0</v>
      </c>
      <c r="E15" s="1160"/>
      <c r="F15" s="1161"/>
      <c r="G15" s="1170">
        <f>+'BT19'!D26</f>
        <v>0</v>
      </c>
      <c r="H15" s="1160"/>
      <c r="I15" s="1160"/>
      <c r="J15" s="1160"/>
      <c r="K15" s="1160"/>
      <c r="L15" s="1160"/>
      <c r="M15" s="1160"/>
      <c r="N15" s="1160"/>
      <c r="O15" s="1160"/>
      <c r="P15" s="1160"/>
      <c r="Q15" s="1161"/>
      <c r="R15" s="1177" t="s">
        <v>3774</v>
      </c>
      <c r="S15" s="975"/>
      <c r="T15" s="975"/>
      <c r="U15" s="1176" t="s">
        <v>3775</v>
      </c>
      <c r="V15" s="1163"/>
      <c r="W15" s="1164">
        <f>IFERROR(VLOOKUP(AP15&amp;AQ15,'$ LEGO'!A:E,5,0),0)</f>
        <v>0</v>
      </c>
      <c r="X15" s="1165"/>
      <c r="Y15" s="1166"/>
      <c r="Z15" s="1167"/>
      <c r="AA15" s="1168"/>
      <c r="AB15" s="1169"/>
      <c r="AC15" s="967" t="str">
        <f>IFERROR(VLOOKUP((D15),'$ LEGO'!A:D,4,0),"")</f>
        <v/>
      </c>
      <c r="AD15" s="968"/>
      <c r="AE15" s="1171">
        <f>IFERROR(+'BT19'!Q26*VLOOKUP(AP15,'$ LEGO'!$F$199:$G$1227,2,0),'BT19'!Q26)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+'BT19'!AS26</f>
        <v>0</v>
      </c>
      <c r="AX15" s="176">
        <f>+'BT19'!S26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+'BT19'!B27</f>
        <v>0</v>
      </c>
      <c r="E16" s="1160"/>
      <c r="F16" s="1161"/>
      <c r="G16" s="1170">
        <f>+'BT19'!D27</f>
        <v>0</v>
      </c>
      <c r="H16" s="1160"/>
      <c r="I16" s="1160"/>
      <c r="J16" s="1160"/>
      <c r="K16" s="1160"/>
      <c r="L16" s="1160"/>
      <c r="M16" s="1160"/>
      <c r="N16" s="1160"/>
      <c r="O16" s="1160"/>
      <c r="P16" s="1160"/>
      <c r="Q16" s="1161"/>
      <c r="R16" s="1177" t="s">
        <v>3776</v>
      </c>
      <c r="S16" s="975"/>
      <c r="T16" s="975"/>
      <c r="U16" s="1176" t="s">
        <v>3777</v>
      </c>
      <c r="V16" s="1163"/>
      <c r="W16" s="1164">
        <f>IFERROR(VLOOKUP(AP16&amp;AQ16,'$ LEGO'!A:E,5,0),0)</f>
        <v>0</v>
      </c>
      <c r="X16" s="1165"/>
      <c r="Y16" s="1166"/>
      <c r="Z16" s="1167"/>
      <c r="AA16" s="1168"/>
      <c r="AB16" s="1169"/>
      <c r="AC16" s="967" t="str">
        <f>IFERROR(VLOOKUP((D16),'$ LEGO'!A:D,4,0),"")</f>
        <v/>
      </c>
      <c r="AD16" s="968"/>
      <c r="AE16" s="1171">
        <f>IFERROR(+'BT19'!Q27*VLOOKUP(AP16,'$ LEGO'!$F$199:$G$1227,2,0),'BT19'!Q27)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+'BT19'!AS27</f>
        <v>0</v>
      </c>
      <c r="AX16" s="176">
        <f>+'BT19'!S27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+'BT19'!B28</f>
        <v>0</v>
      </c>
      <c r="E17" s="1160"/>
      <c r="F17" s="1161"/>
      <c r="G17" s="1170">
        <f>+'BT19'!D28</f>
        <v>0</v>
      </c>
      <c r="H17" s="1160"/>
      <c r="I17" s="1160"/>
      <c r="J17" s="1160"/>
      <c r="K17" s="1160"/>
      <c r="L17" s="1160"/>
      <c r="M17" s="1160"/>
      <c r="N17" s="1160"/>
      <c r="O17" s="1160"/>
      <c r="P17" s="1160"/>
      <c r="Q17" s="1161"/>
      <c r="R17" s="1177" t="s">
        <v>3778</v>
      </c>
      <c r="S17" s="975"/>
      <c r="T17" s="975"/>
      <c r="U17" s="1176" t="s">
        <v>3779</v>
      </c>
      <c r="V17" s="1163"/>
      <c r="W17" s="1164">
        <f>IFERROR(VLOOKUP(AP17&amp;AQ17,'$ LEGO'!A:E,5,0),0)</f>
        <v>0</v>
      </c>
      <c r="X17" s="1165"/>
      <c r="Y17" s="1166"/>
      <c r="Z17" s="1167"/>
      <c r="AA17" s="1168"/>
      <c r="AB17" s="1169"/>
      <c r="AC17" s="967" t="str">
        <f>IFERROR(VLOOKUP((D17),'$ LEGO'!A:D,4,0),"")</f>
        <v/>
      </c>
      <c r="AD17" s="968"/>
      <c r="AE17" s="1171">
        <f>IFERROR(+'BT19'!Q28*VLOOKUP(AP17,'$ LEGO'!$F$199:$G$1227,2,0),'BT19'!Q28)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+'BT19'!AS28</f>
        <v>0</v>
      </c>
      <c r="AX17" s="176">
        <f>+'BT19'!S28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+'BT19'!B29</f>
        <v>0</v>
      </c>
      <c r="E18" s="1160"/>
      <c r="F18" s="1161"/>
      <c r="G18" s="1170">
        <f>+'BT19'!D29</f>
        <v>0</v>
      </c>
      <c r="H18" s="1160"/>
      <c r="I18" s="1160"/>
      <c r="J18" s="1160"/>
      <c r="K18" s="1160"/>
      <c r="L18" s="1160"/>
      <c r="M18" s="1160"/>
      <c r="N18" s="1160"/>
      <c r="O18" s="1160"/>
      <c r="P18" s="1160"/>
      <c r="Q18" s="1161"/>
      <c r="R18" s="1177" t="s">
        <v>3780</v>
      </c>
      <c r="S18" s="975"/>
      <c r="T18" s="975"/>
      <c r="U18" s="1176" t="s">
        <v>3781</v>
      </c>
      <c r="V18" s="1163"/>
      <c r="W18" s="1164">
        <f>IFERROR(VLOOKUP(AP18&amp;AQ18,'$ LEGO'!A:E,5,0),0)</f>
        <v>0</v>
      </c>
      <c r="X18" s="1165"/>
      <c r="Y18" s="1166"/>
      <c r="Z18" s="1167"/>
      <c r="AA18" s="1168"/>
      <c r="AB18" s="1169"/>
      <c r="AC18" s="967" t="str">
        <f>IFERROR(VLOOKUP((D18),'$ LEGO'!A:D,4,0),"")</f>
        <v/>
      </c>
      <c r="AD18" s="968"/>
      <c r="AE18" s="1171">
        <f>IFERROR(+'BT19'!Q29*VLOOKUP(AP18,'$ LEGO'!$F$199:$G$1227,2,0),'BT19'!Q29)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+'BT19'!AS29</f>
        <v>0</v>
      </c>
      <c r="AX18" s="176">
        <f>+'BT19'!S29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+'BT19'!B30</f>
        <v>0</v>
      </c>
      <c r="E19" s="1160"/>
      <c r="F19" s="1161"/>
      <c r="G19" s="1170">
        <f>+'BT19'!D30</f>
        <v>0</v>
      </c>
      <c r="H19" s="1160"/>
      <c r="I19" s="1160"/>
      <c r="J19" s="1160"/>
      <c r="K19" s="1160"/>
      <c r="L19" s="1160"/>
      <c r="M19" s="1160"/>
      <c r="N19" s="1160"/>
      <c r="O19" s="1160"/>
      <c r="P19" s="1160"/>
      <c r="Q19" s="1161"/>
      <c r="R19" s="1177" t="s">
        <v>3782</v>
      </c>
      <c r="S19" s="975"/>
      <c r="T19" s="975"/>
      <c r="U19" s="1176" t="s">
        <v>3783</v>
      </c>
      <c r="V19" s="1163"/>
      <c r="W19" s="1164">
        <f>IFERROR(VLOOKUP(AP19&amp;AQ19,'$ LEGO'!A:E,5,0),0)</f>
        <v>0</v>
      </c>
      <c r="X19" s="1165"/>
      <c r="Y19" s="1166"/>
      <c r="Z19" s="1167"/>
      <c r="AA19" s="1168"/>
      <c r="AB19" s="1169"/>
      <c r="AC19" s="967" t="str">
        <f>IFERROR(VLOOKUP((D19),'$ LEGO'!A:D,4,0),"")</f>
        <v/>
      </c>
      <c r="AD19" s="968"/>
      <c r="AE19" s="1171">
        <f>IFERROR(+'BT19'!Q30*VLOOKUP(AP19,'$ LEGO'!$F$199:$G$1227,2,0),'BT19'!Q30)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+'BT19'!AS30</f>
        <v>0</v>
      </c>
      <c r="AX19" s="176">
        <f>+'BT19'!S30</f>
        <v>0</v>
      </c>
      <c r="AY19" s="1" t="s">
        <v>1217</v>
      </c>
      <c r="AZ19" s="46" t="s">
        <v>2501</v>
      </c>
      <c r="BA19" s="46">
        <f t="shared" si="2"/>
        <v>0</v>
      </c>
      <c r="BB19" s="47"/>
      <c r="BC19" s="120">
        <f t="shared" si="3"/>
        <v>0</v>
      </c>
    </row>
    <row r="20" spans="2:78" ht="15.75" thickBot="1">
      <c r="B20" s="66">
        <f t="shared" si="4"/>
        <v>0</v>
      </c>
      <c r="C20" s="214">
        <v>8</v>
      </c>
      <c r="D20" s="1159">
        <f>+'BT19'!B31</f>
        <v>0</v>
      </c>
      <c r="E20" s="1160"/>
      <c r="F20" s="1161"/>
      <c r="G20" s="1170">
        <f>+'BT19'!D31</f>
        <v>0</v>
      </c>
      <c r="H20" s="1160"/>
      <c r="I20" s="1160"/>
      <c r="J20" s="1160"/>
      <c r="K20" s="1160"/>
      <c r="L20" s="1160"/>
      <c r="M20" s="1160"/>
      <c r="N20" s="1160"/>
      <c r="O20" s="1160"/>
      <c r="P20" s="1160"/>
      <c r="Q20" s="1161"/>
      <c r="R20" s="1177" t="s">
        <v>3784</v>
      </c>
      <c r="S20" s="975"/>
      <c r="T20" s="975"/>
      <c r="U20" s="1176" t="s">
        <v>3785</v>
      </c>
      <c r="V20" s="1163"/>
      <c r="W20" s="1164">
        <f>IFERROR(VLOOKUP(AP20&amp;AQ20,'$ LEGO'!A:E,5,0),0)</f>
        <v>0</v>
      </c>
      <c r="X20" s="1165"/>
      <c r="Y20" s="1166"/>
      <c r="Z20" s="1167"/>
      <c r="AA20" s="1168"/>
      <c r="AB20" s="1169"/>
      <c r="AC20" s="967" t="str">
        <f>IFERROR(VLOOKUP((D20),'$ LEGO'!A:D,4,0),"")</f>
        <v/>
      </c>
      <c r="AD20" s="968"/>
      <c r="AE20" s="1171">
        <f>IFERROR(+'BT19'!Q31*VLOOKUP(AP20,'$ LEGO'!$F$199:$G$1227,2,0),'BT19'!Q31)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+'BT19'!AS31</f>
        <v>0</v>
      </c>
      <c r="AX20" s="176">
        <f>+'BT19'!S31</f>
        <v>0</v>
      </c>
      <c r="AY20" s="1" t="s">
        <v>1217</v>
      </c>
      <c r="AZ20" s="46" t="s">
        <v>2501</v>
      </c>
      <c r="BA20" s="46">
        <f t="shared" si="2"/>
        <v>0</v>
      </c>
      <c r="BB20" s="47"/>
      <c r="BC20" s="120">
        <f t="shared" si="3"/>
        <v>0</v>
      </c>
    </row>
    <row r="21" spans="2:78" ht="15.75" thickBot="1">
      <c r="B21" s="66">
        <f t="shared" si="4"/>
        <v>0</v>
      </c>
      <c r="C21" s="214">
        <v>9</v>
      </c>
      <c r="D21" s="1159">
        <f>+'BT19'!B32</f>
        <v>0</v>
      </c>
      <c r="E21" s="1160"/>
      <c r="F21" s="1161"/>
      <c r="G21" s="1170">
        <f>+'BT19'!D32</f>
        <v>0</v>
      </c>
      <c r="H21" s="1160"/>
      <c r="I21" s="1160"/>
      <c r="J21" s="1160"/>
      <c r="K21" s="1160"/>
      <c r="L21" s="1160"/>
      <c r="M21" s="1160"/>
      <c r="N21" s="1160"/>
      <c r="O21" s="1160"/>
      <c r="P21" s="1160"/>
      <c r="Q21" s="1161"/>
      <c r="R21" s="1177" t="s">
        <v>3786</v>
      </c>
      <c r="S21" s="975"/>
      <c r="T21" s="975"/>
      <c r="U21" s="1176" t="s">
        <v>3787</v>
      </c>
      <c r="V21" s="1163"/>
      <c r="W21" s="1164">
        <f>IFERROR(VLOOKUP(AP21&amp;AQ21,'$ LEGO'!A:E,5,0),0)</f>
        <v>0</v>
      </c>
      <c r="X21" s="1165"/>
      <c r="Y21" s="1166"/>
      <c r="Z21" s="1167"/>
      <c r="AA21" s="1168"/>
      <c r="AB21" s="1169"/>
      <c r="AC21" s="967" t="str">
        <f>IFERROR(VLOOKUP((D21),'$ LEGO'!A:D,4,0),"")</f>
        <v/>
      </c>
      <c r="AD21" s="968"/>
      <c r="AE21" s="1171">
        <f>IFERROR(+'BT19'!AK24*VLOOKUP(AP21,'$ LEGO'!$F$199:$G$1227,2,0),'BT19'!AK24)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+'BT19'!AS32</f>
        <v>0</v>
      </c>
      <c r="AX21" s="176">
        <f>+'BT19'!AM24</f>
        <v>0</v>
      </c>
      <c r="AY21" s="1" t="s">
        <v>1217</v>
      </c>
      <c r="AZ21" s="46" t="s">
        <v>2501</v>
      </c>
      <c r="BA21" s="46">
        <f t="shared" si="2"/>
        <v>0</v>
      </c>
      <c r="BB21" s="47"/>
      <c r="BC21" s="120">
        <f t="shared" si="3"/>
        <v>0</v>
      </c>
    </row>
    <row r="22" spans="2:78" ht="15.75" thickBot="1">
      <c r="B22" s="66">
        <f t="shared" si="4"/>
        <v>0</v>
      </c>
      <c r="C22" s="214">
        <v>10</v>
      </c>
      <c r="D22" s="1159">
        <f>+'BT19'!B33</f>
        <v>0</v>
      </c>
      <c r="E22" s="1160"/>
      <c r="F22" s="1161"/>
      <c r="G22" s="1170">
        <f>+'BT19'!D33</f>
        <v>0</v>
      </c>
      <c r="H22" s="1160"/>
      <c r="I22" s="1160"/>
      <c r="J22" s="1160"/>
      <c r="K22" s="1160"/>
      <c r="L22" s="1160"/>
      <c r="M22" s="1160"/>
      <c r="N22" s="1160"/>
      <c r="O22" s="1160"/>
      <c r="P22" s="1160"/>
      <c r="Q22" s="1161"/>
      <c r="R22" s="1177" t="s">
        <v>3788</v>
      </c>
      <c r="S22" s="975"/>
      <c r="T22" s="975"/>
      <c r="U22" s="1176" t="s">
        <v>3789</v>
      </c>
      <c r="V22" s="1163"/>
      <c r="W22" s="1164">
        <f>IFERROR(VLOOKUP(AP22&amp;AQ22,'$ LEGO'!A:E,5,0),0)</f>
        <v>0</v>
      </c>
      <c r="X22" s="1165"/>
      <c r="Y22" s="1166"/>
      <c r="Z22" s="1167"/>
      <c r="AA22" s="1168"/>
      <c r="AB22" s="1169"/>
      <c r="AC22" s="967" t="str">
        <f>IFERROR(VLOOKUP((D22),'$ LEGO'!A:D,4,0),"")</f>
        <v/>
      </c>
      <c r="AD22" s="968"/>
      <c r="AE22" s="1171">
        <f>IFERROR(+'BT19'!AK25*VLOOKUP(AP22,'$ LEGO'!$F$199:$G$1227,2,0),'BT19'!AK25)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+'BT19'!AS33</f>
        <v>0</v>
      </c>
      <c r="AX22" s="176">
        <f>+'BT19'!AM25</f>
        <v>0</v>
      </c>
      <c r="AY22" s="1" t="s">
        <v>1217</v>
      </c>
      <c r="AZ22" s="46" t="s">
        <v>2501</v>
      </c>
      <c r="BA22" s="46">
        <f t="shared" si="2"/>
        <v>0</v>
      </c>
      <c r="BB22" s="47"/>
      <c r="BC22" s="120">
        <f t="shared" si="3"/>
        <v>0</v>
      </c>
    </row>
    <row r="23" spans="2:78" ht="15.75" thickBot="1">
      <c r="B23" s="66">
        <f t="shared" si="4"/>
        <v>0</v>
      </c>
      <c r="C23" s="214">
        <v>11</v>
      </c>
      <c r="D23" s="1159">
        <f>+'BT19'!V24</f>
        <v>0</v>
      </c>
      <c r="E23" s="1160"/>
      <c r="F23" s="1161"/>
      <c r="G23" s="1170">
        <f>+'BT19'!X24</f>
        <v>0</v>
      </c>
      <c r="H23" s="1160"/>
      <c r="I23" s="1160"/>
      <c r="J23" s="1160"/>
      <c r="K23" s="1160"/>
      <c r="L23" s="1160"/>
      <c r="M23" s="1160"/>
      <c r="N23" s="1160"/>
      <c r="O23" s="1160"/>
      <c r="P23" s="1160"/>
      <c r="Q23" s="1161"/>
      <c r="R23" s="968">
        <f>+'BT19'!AE24</f>
        <v>0</v>
      </c>
      <c r="S23" s="975"/>
      <c r="T23" s="975"/>
      <c r="U23" s="1162">
        <f>+'BT19'!AG24</f>
        <v>0</v>
      </c>
      <c r="V23" s="1163"/>
      <c r="W23" s="1164">
        <f>IFERROR(VLOOKUP(AP23&amp;AQ23,'$ LEGO'!A:E,5,0),0)</f>
        <v>0</v>
      </c>
      <c r="X23" s="1165"/>
      <c r="Y23" s="1166"/>
      <c r="Z23" s="1167"/>
      <c r="AA23" s="1168"/>
      <c r="AB23" s="1169"/>
      <c r="AC23" s="967" t="str">
        <f>IFERROR(VLOOKUP((D23),'$ LEGO'!A:D,4,0),"")</f>
        <v/>
      </c>
      <c r="AD23" s="968"/>
      <c r="AE23" s="1171">
        <f>IFERROR(+'BT19'!AK26*VLOOKUP(AP23,'$ LEGO'!$F$199:$G$1227,2,0),'BT19'!AK26)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+'BT19'!AS34</f>
        <v>0</v>
      </c>
      <c r="AX23" s="176">
        <f>+'BT19'!AM26</f>
        <v>0</v>
      </c>
      <c r="AY23" s="1" t="s">
        <v>1217</v>
      </c>
      <c r="AZ23" s="46" t="s">
        <v>2501</v>
      </c>
      <c r="BA23" s="46">
        <f t="shared" si="2"/>
        <v>0</v>
      </c>
      <c r="BB23" s="47"/>
      <c r="BC23" s="120">
        <f t="shared" si="3"/>
        <v>0</v>
      </c>
    </row>
    <row r="24" spans="2:78" ht="15.75" thickBot="1">
      <c r="B24" s="66">
        <f t="shared" si="4"/>
        <v>0</v>
      </c>
      <c r="C24" s="214">
        <v>12</v>
      </c>
      <c r="D24" s="1159">
        <f>+'BT19'!V25</f>
        <v>0</v>
      </c>
      <c r="E24" s="1160"/>
      <c r="F24" s="1161"/>
      <c r="G24" s="1170">
        <f>+'BT19'!X25</f>
        <v>0</v>
      </c>
      <c r="H24" s="1160"/>
      <c r="I24" s="1160"/>
      <c r="J24" s="1160"/>
      <c r="K24" s="1160"/>
      <c r="L24" s="1160"/>
      <c r="M24" s="1160"/>
      <c r="N24" s="1160"/>
      <c r="O24" s="1160"/>
      <c r="P24" s="1160"/>
      <c r="Q24" s="1161"/>
      <c r="R24" s="968">
        <f>+'BT19'!AE25</f>
        <v>0</v>
      </c>
      <c r="S24" s="975"/>
      <c r="T24" s="975"/>
      <c r="U24" s="1162">
        <f>+'BT19'!AG25</f>
        <v>0</v>
      </c>
      <c r="V24" s="1163"/>
      <c r="W24" s="1164">
        <f>IFERROR(VLOOKUP(AP24&amp;AQ24,'$ LEGO'!A:E,5,0),0)</f>
        <v>0</v>
      </c>
      <c r="X24" s="1165"/>
      <c r="Y24" s="1166"/>
      <c r="Z24" s="1167"/>
      <c r="AA24" s="1168"/>
      <c r="AB24" s="1169"/>
      <c r="AC24" s="967" t="str">
        <f>IFERROR(VLOOKUP((D24),'$ LEGO'!A:D,4,0),"")</f>
        <v/>
      </c>
      <c r="AD24" s="968"/>
      <c r="AE24" s="1171">
        <f>IFERROR(+'BT19'!AK27*VLOOKUP(AP24,'$ LEGO'!$F$199:$G$1227,2,0),'BT19'!AK27)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+'BT19'!AS35</f>
        <v>0</v>
      </c>
      <c r="AX24" s="176">
        <f>+'BT19'!AM27</f>
        <v>0</v>
      </c>
      <c r="AY24" s="1" t="s">
        <v>1217</v>
      </c>
      <c r="AZ24" s="46" t="s">
        <v>2501</v>
      </c>
      <c r="BA24" s="46">
        <f t="shared" si="2"/>
        <v>0</v>
      </c>
      <c r="BB24" s="47"/>
      <c r="BC24" s="120">
        <f t="shared" si="3"/>
        <v>0</v>
      </c>
    </row>
    <row r="25" spans="2:78" ht="15.75" thickBot="1">
      <c r="B25" s="66">
        <f t="shared" si="4"/>
        <v>0</v>
      </c>
      <c r="C25" s="214">
        <v>13</v>
      </c>
      <c r="D25" s="1159">
        <f>+'BT19'!V26</f>
        <v>0</v>
      </c>
      <c r="E25" s="1160"/>
      <c r="F25" s="1161"/>
      <c r="G25" s="1170">
        <f>+'BT19'!X26</f>
        <v>0</v>
      </c>
      <c r="H25" s="1160"/>
      <c r="I25" s="1160"/>
      <c r="J25" s="1160"/>
      <c r="K25" s="1160"/>
      <c r="L25" s="1160"/>
      <c r="M25" s="1160"/>
      <c r="N25" s="1160"/>
      <c r="O25" s="1160"/>
      <c r="P25" s="1160"/>
      <c r="Q25" s="1161"/>
      <c r="R25" s="968">
        <f>+'BT19'!AE26</f>
        <v>0</v>
      </c>
      <c r="S25" s="975"/>
      <c r="T25" s="975"/>
      <c r="U25" s="1162">
        <f>+'BT19'!AG26</f>
        <v>0</v>
      </c>
      <c r="V25" s="1163"/>
      <c r="W25" s="1164">
        <f>IFERROR(VLOOKUP(AP25&amp;AQ25,'$ LEGO'!A:E,5,0),0)</f>
        <v>0</v>
      </c>
      <c r="X25" s="1165"/>
      <c r="Y25" s="1166"/>
      <c r="Z25" s="1167"/>
      <c r="AA25" s="1168"/>
      <c r="AB25" s="1169"/>
      <c r="AC25" s="967" t="str">
        <f>IFERROR(VLOOKUP((D25),'$ LEGO'!A:D,4,0),"")</f>
        <v/>
      </c>
      <c r="AD25" s="968"/>
      <c r="AE25" s="1171">
        <f>IFERROR(+'BT19'!AK28*VLOOKUP(AP25,'$ LEGO'!$F$199:$G$1227,2,0),'BT19'!AK28)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+'BT19'!AS36</f>
        <v>0</v>
      </c>
      <c r="AX25" s="176">
        <f>+'BT19'!AM28</f>
        <v>0</v>
      </c>
      <c r="AY25" s="1" t="s">
        <v>1217</v>
      </c>
      <c r="AZ25" s="46" t="s">
        <v>2501</v>
      </c>
      <c r="BA25" s="46">
        <f t="shared" si="2"/>
        <v>0</v>
      </c>
      <c r="BB25" s="47"/>
      <c r="BC25" s="120">
        <f t="shared" si="3"/>
        <v>1000</v>
      </c>
    </row>
    <row r="26" spans="2:78" ht="15.75" thickBot="1">
      <c r="B26" s="66">
        <f t="shared" si="4"/>
        <v>0</v>
      </c>
      <c r="C26" s="214">
        <v>14</v>
      </c>
      <c r="D26" s="1159">
        <f>+'BT19'!V27</f>
        <v>0</v>
      </c>
      <c r="E26" s="1160"/>
      <c r="F26" s="1161"/>
      <c r="G26" s="1170">
        <f>+'BT19'!X27</f>
        <v>0</v>
      </c>
      <c r="H26" s="1160"/>
      <c r="I26" s="1160"/>
      <c r="J26" s="1160"/>
      <c r="K26" s="1160"/>
      <c r="L26" s="1160"/>
      <c r="M26" s="1160"/>
      <c r="N26" s="1160"/>
      <c r="O26" s="1160"/>
      <c r="P26" s="1160"/>
      <c r="Q26" s="1161"/>
      <c r="R26" s="968">
        <f>+'BT19'!AE27</f>
        <v>0</v>
      </c>
      <c r="S26" s="975"/>
      <c r="T26" s="975"/>
      <c r="U26" s="1162">
        <f>+'BT19'!AG27</f>
        <v>0</v>
      </c>
      <c r="V26" s="1163"/>
      <c r="W26" s="1164">
        <f>IFERROR(VLOOKUP(AP26&amp;AQ26,'$ LEGO'!A:E,5,0),0)</f>
        <v>0</v>
      </c>
      <c r="X26" s="1165"/>
      <c r="Y26" s="1166"/>
      <c r="Z26" s="1167"/>
      <c r="AA26" s="1168"/>
      <c r="AB26" s="1169"/>
      <c r="AC26" s="967" t="str">
        <f>IFERROR(VLOOKUP((D26),'$ LEGO'!A:D,4,0),"")</f>
        <v/>
      </c>
      <c r="AD26" s="968"/>
      <c r="AE26" s="1171">
        <f>IFERROR(+'BT19'!AK29*VLOOKUP(AP26,'$ LEGO'!$F$199:$G$1227,2,0),'BT19'!AK29)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+'BT19'!AS37</f>
        <v>0</v>
      </c>
      <c r="AX26" s="176">
        <f>+'BT19'!AM29</f>
        <v>0</v>
      </c>
      <c r="AY26" s="1" t="s">
        <v>1217</v>
      </c>
      <c r="AZ26" s="46" t="s">
        <v>2501</v>
      </c>
      <c r="BA26" s="46">
        <f t="shared" si="2"/>
        <v>0</v>
      </c>
      <c r="BB26" s="47"/>
      <c r="BC26" s="120">
        <f t="shared" si="3"/>
        <v>0</v>
      </c>
    </row>
    <row r="27" spans="2:78" ht="15.75" thickBot="1">
      <c r="B27" s="66">
        <f t="shared" si="4"/>
        <v>0</v>
      </c>
      <c r="C27" s="214">
        <v>15</v>
      </c>
      <c r="D27" s="1159">
        <f>+'BT19'!V28</f>
        <v>0</v>
      </c>
      <c r="E27" s="1160"/>
      <c r="F27" s="1161"/>
      <c r="G27" s="1170">
        <f>+'BT19'!X28</f>
        <v>0</v>
      </c>
      <c r="H27" s="1160"/>
      <c r="I27" s="1160"/>
      <c r="J27" s="1160"/>
      <c r="K27" s="1160"/>
      <c r="L27" s="1160"/>
      <c r="M27" s="1160"/>
      <c r="N27" s="1160"/>
      <c r="O27" s="1160"/>
      <c r="P27" s="1160"/>
      <c r="Q27" s="1161"/>
      <c r="R27" s="968">
        <f>+'BT19'!AE28</f>
        <v>0</v>
      </c>
      <c r="S27" s="975"/>
      <c r="T27" s="975"/>
      <c r="U27" s="1162">
        <f>+'BT19'!AG28</f>
        <v>0</v>
      </c>
      <c r="V27" s="1163"/>
      <c r="W27" s="1164">
        <f>IFERROR(VLOOKUP(AP27&amp;AQ27,'$ LEGO'!A:E,5,0),0)</f>
        <v>0</v>
      </c>
      <c r="X27" s="1165"/>
      <c r="Y27" s="1166"/>
      <c r="Z27" s="1167"/>
      <c r="AA27" s="1168"/>
      <c r="AB27" s="1169"/>
      <c r="AC27" s="967" t="str">
        <f>IFERROR(VLOOKUP((D27),'$ LEGO'!A:D,4,0),"")</f>
        <v/>
      </c>
      <c r="AD27" s="968"/>
      <c r="AE27" s="1171">
        <f>IFERROR(+'BT19'!AK30*VLOOKUP(AP27,'$ LEGO'!$F$199:$G$1227,2,0),'BT19'!AK30)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+'BT19'!AS38</f>
        <v>0</v>
      </c>
      <c r="AX27" s="176">
        <f>+'BT19'!AM30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+'BT19'!V29</f>
        <v>0</v>
      </c>
      <c r="E28" s="1160"/>
      <c r="F28" s="1161"/>
      <c r="G28" s="1170">
        <f>+'BT19'!X29</f>
        <v>0</v>
      </c>
      <c r="H28" s="1160"/>
      <c r="I28" s="1160"/>
      <c r="J28" s="1160"/>
      <c r="K28" s="1160"/>
      <c r="L28" s="1160"/>
      <c r="M28" s="1160"/>
      <c r="N28" s="1160"/>
      <c r="O28" s="1160"/>
      <c r="P28" s="1160"/>
      <c r="Q28" s="1161"/>
      <c r="R28" s="968">
        <f>+'BT19'!AE29</f>
        <v>0</v>
      </c>
      <c r="S28" s="975"/>
      <c r="T28" s="975"/>
      <c r="U28" s="1162">
        <f>+'BT19'!AG29</f>
        <v>0</v>
      </c>
      <c r="V28" s="1163"/>
      <c r="W28" s="1164">
        <f>IFERROR(VLOOKUP(AP28&amp;AQ28,'$ LEGO'!A:E,5,0),0)</f>
        <v>0</v>
      </c>
      <c r="X28" s="1165"/>
      <c r="Y28" s="1166"/>
      <c r="Z28" s="1167"/>
      <c r="AA28" s="1168"/>
      <c r="AB28" s="1169"/>
      <c r="AC28" s="967" t="str">
        <f>IFERROR(VLOOKUP((D28),'$ LEGO'!A:D,4,0),"")</f>
        <v/>
      </c>
      <c r="AD28" s="968"/>
      <c r="AE28" s="1171">
        <f>IFERROR(+'BT19'!AK31*VLOOKUP(AP28,'$ LEGO'!$F$199:$G$1227,2,0),'BT19'!AK31)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+'BT19'!AS39</f>
        <v>0</v>
      </c>
      <c r="AX28" s="176">
        <f>+'BT19'!AM31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+'BT19'!V30</f>
        <v>0</v>
      </c>
      <c r="E29" s="1160"/>
      <c r="F29" s="1161"/>
      <c r="G29" s="1170">
        <f>+'BT19'!X30</f>
        <v>0</v>
      </c>
      <c r="H29" s="1160"/>
      <c r="I29" s="1160"/>
      <c r="J29" s="1160"/>
      <c r="K29" s="1160"/>
      <c r="L29" s="1160"/>
      <c r="M29" s="1160"/>
      <c r="N29" s="1160"/>
      <c r="O29" s="1160"/>
      <c r="P29" s="1160"/>
      <c r="Q29" s="1161"/>
      <c r="R29" s="968">
        <f>+'BT19'!AE30</f>
        <v>0</v>
      </c>
      <c r="S29" s="975"/>
      <c r="T29" s="975"/>
      <c r="U29" s="1162">
        <f>+'BT19'!AG30</f>
        <v>0</v>
      </c>
      <c r="V29" s="1163"/>
      <c r="W29" s="1164">
        <f>IFERROR(VLOOKUP(AP29&amp;AQ29,'$ LEGO'!A:E,5,0),0)</f>
        <v>0</v>
      </c>
      <c r="X29" s="1165"/>
      <c r="Y29" s="1166"/>
      <c r="Z29" s="1167"/>
      <c r="AA29" s="1168"/>
      <c r="AB29" s="1169"/>
      <c r="AC29" s="967" t="str">
        <f>IFERROR(VLOOKUP((D29),'$ LEGO'!A:D,4,0),"")</f>
        <v/>
      </c>
      <c r="AD29" s="968"/>
      <c r="AE29" s="1171">
        <f>IFERROR(+'BT19'!AK32*VLOOKUP(AP29,'$ LEGO'!$F$199:$G$1227,2,0),'BT19'!AK32)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+'BT19'!AS40</f>
        <v>0</v>
      </c>
      <c r="AX29" s="176">
        <f>+'BT19'!AM32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+'BT19'!V31</f>
        <v>0</v>
      </c>
      <c r="E30" s="1160"/>
      <c r="F30" s="1161"/>
      <c r="G30" s="1170">
        <f>+'BT19'!X31</f>
        <v>0</v>
      </c>
      <c r="H30" s="1160"/>
      <c r="I30" s="1160"/>
      <c r="J30" s="1160"/>
      <c r="K30" s="1160"/>
      <c r="L30" s="1160"/>
      <c r="M30" s="1160"/>
      <c r="N30" s="1160"/>
      <c r="O30" s="1160"/>
      <c r="P30" s="1160"/>
      <c r="Q30" s="1161"/>
      <c r="R30" s="968">
        <f>+'BT19'!AE31</f>
        <v>0</v>
      </c>
      <c r="S30" s="975"/>
      <c r="T30" s="975"/>
      <c r="U30" s="1162">
        <f>+'BT19'!AG31</f>
        <v>0</v>
      </c>
      <c r="V30" s="1163"/>
      <c r="W30" s="1164">
        <f>IFERROR(VLOOKUP(AP30&amp;AQ30,'$ LEGO'!A:E,5,0),0)</f>
        <v>0</v>
      </c>
      <c r="X30" s="1165"/>
      <c r="Y30" s="1166"/>
      <c r="Z30" s="1167"/>
      <c r="AA30" s="1168"/>
      <c r="AB30" s="1169"/>
      <c r="AC30" s="967" t="str">
        <f>IFERROR(VLOOKUP((D30),'$ LEGO'!A:D,4,0),"")</f>
        <v/>
      </c>
      <c r="AD30" s="968"/>
      <c r="AE30" s="1171">
        <f>IFERROR(+'BT19'!AK33*VLOOKUP(AP30,'$ LEGO'!$F$199:$G$1227,2,0),'BT19'!AK33)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+'BT19'!AS41</f>
        <v>0</v>
      </c>
      <c r="AX30" s="176">
        <f>+'BT19'!AM33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+'BT19'!V32</f>
        <v>0</v>
      </c>
      <c r="E31" s="1160"/>
      <c r="F31" s="1161"/>
      <c r="G31" s="1170">
        <f>+'BT19'!X32</f>
        <v>0</v>
      </c>
      <c r="H31" s="1160"/>
      <c r="I31" s="1160"/>
      <c r="J31" s="1160"/>
      <c r="K31" s="1160"/>
      <c r="L31" s="1160"/>
      <c r="M31" s="1160"/>
      <c r="N31" s="1160"/>
      <c r="O31" s="1160"/>
      <c r="P31" s="1160"/>
      <c r="Q31" s="1161"/>
      <c r="R31" s="968">
        <f>+'BT19'!AE32</f>
        <v>0</v>
      </c>
      <c r="S31" s="975"/>
      <c r="T31" s="975"/>
      <c r="U31" s="1162">
        <f>+'BT19'!AG32</f>
        <v>0</v>
      </c>
      <c r="V31" s="1163"/>
      <c r="W31" s="1164">
        <f>IFERROR(VLOOKUP(AP31&amp;AQ31,'$ LEGO'!A:E,5,0),0)</f>
        <v>0</v>
      </c>
      <c r="X31" s="1165"/>
      <c r="Y31" s="1166"/>
      <c r="Z31" s="1167"/>
      <c r="AA31" s="1168"/>
      <c r="AB31" s="1169"/>
      <c r="AC31" s="967" t="str">
        <f>IFERROR(VLOOKUP((D31),'$ LEGO'!A:D,4,0),"")</f>
        <v/>
      </c>
      <c r="AD31" s="968"/>
      <c r="AE31" s="1171">
        <f>IFERROR(+'BT19'!AK34*VLOOKUP(AP31,'$ LEGO'!$F$199:$G$1227,2,0),'BT19'!AK34)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+'BT19'!AS42</f>
        <v>0</v>
      </c>
      <c r="AX31" s="176">
        <f>+'BT19'!AM34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+'BT19'!V33</f>
        <v>0</v>
      </c>
      <c r="E32" s="1160"/>
      <c r="F32" s="1161"/>
      <c r="G32" s="1170">
        <f>+'BT19'!X33</f>
        <v>0</v>
      </c>
      <c r="H32" s="1160"/>
      <c r="I32" s="1160"/>
      <c r="J32" s="1160"/>
      <c r="K32" s="1160"/>
      <c r="L32" s="1160"/>
      <c r="M32" s="1160"/>
      <c r="N32" s="1160"/>
      <c r="O32" s="1160"/>
      <c r="P32" s="1160"/>
      <c r="Q32" s="1161"/>
      <c r="R32" s="968">
        <f>+'BT19'!AE33</f>
        <v>0</v>
      </c>
      <c r="S32" s="975"/>
      <c r="T32" s="975"/>
      <c r="U32" s="1162">
        <f>+'BT19'!AG33</f>
        <v>0</v>
      </c>
      <c r="V32" s="1163"/>
      <c r="W32" s="1164">
        <f>IFERROR(VLOOKUP(AP32&amp;AQ32,'$ LEGO'!A:E,5,0),0)</f>
        <v>0</v>
      </c>
      <c r="X32" s="1165"/>
      <c r="Y32" s="1166"/>
      <c r="Z32" s="1167"/>
      <c r="AA32" s="1168"/>
      <c r="AB32" s="1169"/>
      <c r="AC32" s="967" t="str">
        <f>IFERROR(VLOOKUP((D32),'$ LEGO'!A:D,4,0),"")</f>
        <v/>
      </c>
      <c r="AD32" s="968"/>
      <c r="AE32" s="1171">
        <f>IFERROR(+'BT19'!AK35*VLOOKUP(AP32,'$ LEGO'!$F$199:$G$1227,2,0),'BT19'!AK35)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+'BT19'!AS43</f>
        <v>0</v>
      </c>
      <c r="AX32" s="176">
        <f>+'BT19'!AM35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FC'!$BQ$2:$BQ$41='FC19'!$F$3)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+'FT19'!X79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+'FT19'!X85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+'BT19'!AD1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 priority="2" operator="greaterThan">
      <formula>0</formula>
    </cfRule>
  </conditionalFormatting>
  <conditionalFormatting sqref="M96">
    <cfRule type="cellIs" dxfId="77" priority="4" operator="greaterThan">
      <formula>-0.011</formula>
    </cfRule>
    <cfRule type="cellIs" dxfId="76" priority="5" operator="between">
      <formula>-0.0299</formula>
      <formula>-0.001</formula>
    </cfRule>
    <cfRule type="cellIs" dxfId="75" priority="6" operator="lessThan">
      <formula>-0.03</formula>
    </cfRule>
  </conditionalFormatting>
  <conditionalFormatting sqref="R13:T32">
    <cfRule type="containsText" dxfId="74" priority="1" operator="containsText" text="SUBLIMADO">
      <formula>NOT(ISERROR(SEARCH("SUBLIMADO",R13)))</formula>
    </cfRule>
  </conditionalFormatting>
  <conditionalFormatting sqref="R33:T40">
    <cfRule type="containsText" dxfId="73" priority="7" operator="containsText" text="ESTAMPADO">
      <formula>NOT(ISERROR(SEARCH("ESTAMPADO",R33)))</formula>
    </cfRule>
    <cfRule type="containsText" dxfId="72" priority="8" operator="containsText" text="SUBLIMADO">
      <formula>NOT(ISERROR(SEARCH("SUBLIMADO",R33)))</formula>
    </cfRule>
  </conditionalFormatting>
  <conditionalFormatting sqref="AJ94">
    <cfRule type="cellIs" dxfId="7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0DFC072-EA96-4B4A-B10C-9B7787376BDA}">
          <x14:formula1>
            <xm:f>'LD FC'!$CG$2:$CG$34</xm:f>
          </x14:formula1>
          <xm:sqref>R86:W87</xm:sqref>
        </x14:dataValidation>
        <x14:dataValidation type="list" allowBlank="1" showInputMessage="1" showErrorMessage="1" xr:uid="{B3BC0AEB-FEA9-41AE-8E86-9364DABEF221}">
          <x14:formula1>
            <xm:f>'LD FC'!$CE$2:$CE$12</xm:f>
          </x14:formula1>
          <xm:sqref>M6:R6</xm:sqref>
        </x14:dataValidation>
        <x14:dataValidation type="list" allowBlank="1" showInputMessage="1" showErrorMessage="1" xr:uid="{45ACE321-CEB3-4C37-8A2B-7C9B76A4AFD1}">
          <x14:formula1>
            <xm:f>'LD FC'!$AU$2:$AU$4</xm:f>
          </x14:formula1>
          <xm:sqref>P10:R10</xm:sqref>
        </x14:dataValidation>
        <x14:dataValidation type="list" allowBlank="1" showInputMessage="1" showErrorMessage="1" xr:uid="{A9B19C3B-37FD-4F29-A4F8-90E33760F473}">
          <x14:formula1>
            <xm:f>'LD FC'!$BN$9:$BN$10</xm:f>
          </x14:formula1>
          <xm:sqref>G47:V47</xm:sqref>
        </x14:dataValidation>
        <x14:dataValidation type="list" allowBlank="1" showInputMessage="1" showErrorMessage="1" xr:uid="{AE47399B-95E8-48F0-9C7E-29A7BD0FBE85}">
          <x14:formula1>
            <xm:f>'LD FC'!$BV$2:$BV$5</xm:f>
          </x14:formula1>
          <xm:sqref>G41:L42</xm:sqref>
        </x14:dataValidation>
        <x14:dataValidation type="list" allowBlank="1" showInputMessage="1" showErrorMessage="1" xr:uid="{A4B899C7-E336-4C9E-B719-14378B75C995}">
          <x14:formula1>
            <xm:f>'LD FC'!$BZ$2:$BZ$4</xm:f>
          </x14:formula1>
          <xm:sqref>G48:P48</xm:sqref>
        </x14:dataValidation>
        <x14:dataValidation type="list" allowBlank="1" showInputMessage="1" showErrorMessage="1" xr:uid="{DC2FB34A-3C79-4555-92BC-A3CD71A41D71}">
          <x14:formula1>
            <xm:f>'LD FC'!$AE$2:$AE$6</xm:f>
          </x14:formula1>
          <xm:sqref>R102:S106 R123:S127 R109:S113 R116:S120 R130:S134 R137:S141 R151:S155 R144:S148</xm:sqref>
        </x14:dataValidation>
        <x14:dataValidation type="list" allowBlank="1" showInputMessage="1" showErrorMessage="1" xr:uid="{5ECEC6E5-7DB7-43AA-9668-19DDBC2E946C}">
          <x14:formula1>
            <xm:f>'LD FC'!$AC$2:$AC$4</xm:f>
          </x14:formula1>
          <xm:sqref>R72:W73</xm:sqref>
        </x14:dataValidation>
        <x14:dataValidation type="list" allowBlank="1" showInputMessage="1" showErrorMessage="1" xr:uid="{59FC7002-04A2-4F26-BD5D-416309D1FD6F}">
          <x14:formula1>
            <xm:f>'LD FC'!$AA$2:$AA$8</xm:f>
          </x14:formula1>
          <xm:sqref>F6:H6 R71:W71</xm:sqref>
        </x14:dataValidation>
      </x14:dataValidation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777A0-BB96-466F-B941-D04123126426}">
  <sheetPr codeName="Hoja10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+'BT19'!D3&amp;" "&amp;'BT19'!H3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AA60E-D154-4215-9567-FA54E25E0314}">
  <sheetPr codeName="Hoja44">
    <tabColor theme="6" tint="0.39997558519241921"/>
    <pageSetUpPr fitToPage="1"/>
  </sheetPr>
  <dimension ref="A1:DC62"/>
  <sheetViews>
    <sheetView showGridLines="0" topLeftCell="A28" zoomScale="96" zoomScaleNormal="96" zoomScaleSheetLayoutView="112" workbookViewId="0">
      <selection activeCell="G44" sqref="G44:M5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 priority="6" operator="containsText" text="SUBLIMADO">
      <formula>NOT(ISERROR(SEARCH("SUBLIMADO",K24)))</formula>
    </cfRule>
  </conditionalFormatting>
  <conditionalFormatting sqref="AE24:AF31">
    <cfRule type="containsText" dxfId="69" priority="5" operator="containsText" text="SUBLIMADO">
      <formula>NOT(ISERROR(SEARCH("SUBLIMADO",AE24)))</formula>
    </cfRule>
  </conditionalFormatting>
  <conditionalFormatting sqref="K32:L32">
    <cfRule type="containsText" dxfId="68" priority="4" operator="containsText" text="SUBLIMADO">
      <formula>NOT(ISERROR(SEARCH("SUBLIMADO",K32)))</formula>
    </cfRule>
  </conditionalFormatting>
  <conditionalFormatting sqref="AE32:AF32">
    <cfRule type="containsText" dxfId="67" priority="3" operator="containsText" text="SUBLIMADO">
      <formula>NOT(ISERROR(SEARCH("SUBLIMADO",AE32)))</formula>
    </cfRule>
  </conditionalFormatting>
  <conditionalFormatting sqref="K33:L33">
    <cfRule type="containsText" dxfId="66" priority="2" operator="containsText" text="SUBLIMADO">
      <formula>NOT(ISERROR(SEARCH("SUBLIMADO",K33)))</formula>
    </cfRule>
  </conditionalFormatting>
  <conditionalFormatting sqref="AE33:AF33">
    <cfRule type="containsText" dxfId="6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E2F3A3C-2C82-45D8-9CCB-7CC54454F29E}"/>
    <dataValidation allowBlank="1" showInputMessage="1" showErrorMessage="1" promptTitle="Diligenciar" prompt="Escriba los números separados por coma (por ejemplo: 1,2,3...) según los que necesite." sqref="AS24:AS43" xr:uid="{1FB9390F-B1B0-4DE0-A3AC-5FDE2817D6BE}"/>
    <dataValidation type="list" allowBlank="1" showInputMessage="1" showErrorMessage="1" sqref="AQ5:AU5 BB5:BF5 BM5:BQ5 BX5:CB5 CI5:CM5 CT5:CX5" xr:uid="{9854A289-F44B-43E1-9E2B-007A61C2DAE7}">
      <formula1>INDIRECT($AW$6)</formula1>
    </dataValidation>
    <dataValidation type="list" allowBlank="1" showInputMessage="1" showErrorMessage="1" sqref="AQ4:AU4 BM4:BQ4 BB4:BF4 BX4:CB4 CI4:CM4 CT4:CX4" xr:uid="{0F28591B-4ACA-48D8-88D5-01A40CBF13E3}">
      <formula1>INDIRECT(#REF!)</formula1>
    </dataValidation>
    <dataValidation type="list" allowBlank="1" showInputMessage="1" showErrorMessage="1" sqref="AQ9:AU9 BB9:BF9 BM9:BQ9 BX9:CB9 CI9:CM9 CT9:CX9" xr:uid="{90AB9878-68F2-4C60-999D-249CFD844DA7}">
      <formula1>INDIRECT($AW$8)</formula1>
    </dataValidation>
    <dataValidation type="list" allowBlank="1" showInputMessage="1" showErrorMessage="1" sqref="AQ8:AU8 BB8:BF8 BM8:BQ8 BX8:CB8 CI8:CM8 CT8:CX8" xr:uid="{DAC90B90-769E-40F7-AF67-EFC2ED175E12}">
      <formula1>INDIRECT($AW$7)</formula1>
    </dataValidation>
    <dataValidation type="list" allowBlank="1" showInputMessage="1" showErrorMessage="1" sqref="AQ7:AU7 BB7:BF7 BM7:BQ7 BX7:CB7 CI7:CM7 CT7:CX7" xr:uid="{CEB98E32-28F5-4A32-AFF9-E14DF3E7D5E8}">
      <formula1>INDIRECT($AW$4)</formula1>
    </dataValidation>
    <dataValidation type="list" allowBlank="1" showInputMessage="1" showErrorMessage="1" sqref="AQ1:AU1 AQ6:AU6 BB1:BF1 BM1:BQ1 BB6:BF6 BM6:BQ6 BX1:CB1 BX6:CB6 CI1:CM1 CI6:CM6 CT1:CX1 CT6:CX6" xr:uid="{02740FF5-4155-4E86-AAFA-AF78321CFF4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26D42F91-F0DA-4F0E-9C89-0A7BE5B29EE6}">
          <x14:formula1>
            <xm:f>'LD FC'!$DN$2:$DN$29</xm:f>
          </x14:formula1>
          <xm:sqref>H3</xm:sqref>
        </x14:dataValidation>
        <x14:dataValidation type="list" allowBlank="1" showInputMessage="1" showErrorMessage="1" xr:uid="{DA7FE93A-F531-457C-8083-3F9359057C46}">
          <x14:formula1>
            <xm:f>'LD FC'!$AQ$2:$AQ$6</xm:f>
          </x14:formula1>
          <xm:sqref>AV9:AZ9 BG9:BK9 BR9:BV9 CC9:CG9 CN9:CR9 CY9:DC9</xm:sqref>
        </x14:dataValidation>
        <x14:dataValidation type="list" allowBlank="1" showInputMessage="1" showErrorMessage="1" xr:uid="{18646FB5-B73B-4A0C-AB72-E79FFF5D9C72}">
          <x14:formula1>
            <xm:f>'LD FC'!$AO$2:$AO$7</xm:f>
          </x14:formula1>
          <xm:sqref>AV8:AZ8 BG8:BK8 BR8:BV8 CC8:CG8 CN8:CR8 CY8:DC8</xm:sqref>
        </x14:dataValidation>
        <x14:dataValidation type="list" allowBlank="1" showInputMessage="1" showErrorMessage="1" xr:uid="{3ADB853A-BAF5-4CB1-B16F-955EC2D66BBA}">
          <x14:formula1>
            <xm:f>'LD FC'!$AG$2:$AG$19</xm:f>
          </x14:formula1>
          <xm:sqref>AV7:AZ7 BG7:BK7 BR7:BV7 CC7:CG7 CN7:CR7 CY7:DC7</xm:sqref>
        </x14:dataValidation>
        <x14:dataValidation type="list" allowBlank="1" showInputMessage="1" showErrorMessage="1" xr:uid="{C5A88AE4-24F9-4937-9D1C-92E93CC11610}">
          <x14:formula1>
            <xm:f>'LD FC'!$AM$2:$AM$8</xm:f>
          </x14:formula1>
          <xm:sqref>AV5:AZ5 BG5:BK5 BR5:BV5 CC5:CG5 CN5:CR5 CY5:DC5</xm:sqref>
        </x14:dataValidation>
        <x14:dataValidation type="list" allowBlank="1" showInputMessage="1" showErrorMessage="1" xr:uid="{AA97FDC7-66AE-4FF4-A6C6-D2290447377D}">
          <x14:formula1>
            <xm:f>'LD FC'!$AK$2:$AK$10</xm:f>
          </x14:formula1>
          <xm:sqref>AV4:AZ4 BG4:BK4 BR4:BV4 CC4:CG4 CN4:CR4 CY4:DC4</xm:sqref>
        </x14:dataValidation>
        <x14:dataValidation type="list" allowBlank="1" showInputMessage="1" showErrorMessage="1" xr:uid="{DE831CCC-A1E1-42C2-93CA-E929DFE92868}">
          <x14:formula1>
            <xm:f>'LD FC'!$AI$2:$AI$10</xm:f>
          </x14:formula1>
          <xm:sqref>AV3:AZ3 BG3:BK3 BR3:BV3 CC3:CG3 CN3:CR3 CY3:DC3</xm:sqref>
        </x14:dataValidation>
        <x14:dataValidation type="list" allowBlank="1" showInputMessage="1" showErrorMessage="1" xr:uid="{02F5D3A5-F1CD-4E48-9776-CE41A1DACD53}">
          <x14:formula1>
            <xm:f>'LD FC'!$AG$2:$AG$20</xm:f>
          </x14:formula1>
          <xm:sqref>AV2:AZ2 BG2:BK2 BR2:BV2 CC2:CG2 CN2:CR2 CY2:DC2</xm:sqref>
        </x14:dataValidation>
        <x14:dataValidation type="list" allowBlank="1" showInputMessage="1" showErrorMessage="1" xr:uid="{D557FF80-F5F3-4576-9732-1D267D8C138B}">
          <x14:formula1>
            <xm:f>'LD FC'!$AC$2:$AC$4</xm:f>
          </x14:formula1>
          <xm:sqref>K24:L33 AE24:AF33</xm:sqref>
        </x14:dataValidation>
        <x14:dataValidation type="list" allowBlank="1" showInputMessage="1" showErrorMessage="1" xr:uid="{5E5BC90F-0DE9-4646-BBBE-F0958848CF4E}">
          <x14:formula1>
            <xm:f>'LD FC'!$W$2:$W$9</xm:f>
          </x14:formula1>
          <xm:sqref>N4:P4 S4:U4</xm:sqref>
        </x14:dataValidation>
        <x14:dataValidation type="list" allowBlank="1" showInputMessage="1" showErrorMessage="1" xr:uid="{353E361A-B4D5-4487-9673-5885FAF68370}">
          <x14:formula1>
            <xm:f>'LD FC'!$AA$2:$AA$7</xm:f>
          </x14:formula1>
          <xm:sqref>AM7:AO7 AH7:AJ7 AC7:AE7</xm:sqref>
        </x14:dataValidation>
        <x14:dataValidation type="list" allowBlank="1" showInputMessage="1" showErrorMessage="1" xr:uid="{10D6B364-0BB3-4431-9430-38800F753F66}">
          <x14:formula1>
            <xm:f>'LD FC'!$A$2:$A$169</xm:f>
          </x14:formula1>
          <xm:sqref>AM4:AO4 AH4:AJ4 AC4:AE4</xm:sqref>
        </x14:dataValidation>
        <x14:dataValidation type="list" allowBlank="1" showInputMessage="1" showErrorMessage="1" xr:uid="{3C27030F-4777-4B1B-A072-36B80F95C070}">
          <x14:formula1>
            <xm:f>'LD FC'!$Y$2:$Y$9</xm:f>
          </x14:formula1>
          <xm:sqref>M24:N33 AG24:AH33</xm:sqref>
        </x14:dataValidation>
        <x14:dataValidation type="list" allowBlank="1" showInputMessage="1" showErrorMessage="1" xr:uid="{6B58D3BC-6498-4776-9428-DC94A251D61C}">
          <x14:formula1>
            <xm:f>'LD FC'!$U$2:$U$10</xm:f>
          </x14:formula1>
          <xm:sqref>AM5:AO5 AH5:AJ5 AC5:AE5</xm:sqref>
        </x14:dataValidation>
        <x14:dataValidation type="list" allowBlank="1" showInputMessage="1" showErrorMessage="1" xr:uid="{B04346EA-BA5C-43EB-838A-BA069306FCD6}">
          <x14:formula1>
            <xm:f>'LD FC'!$C$2:$C$7</xm:f>
          </x14:formula1>
          <xm:sqref>D4:E4</xm:sqref>
        </x14:dataValidation>
        <x14:dataValidation type="list" allowBlank="1" showInputMessage="1" showErrorMessage="1" xr:uid="{EFD1EE76-209D-4C36-8E73-0DA571B897AB}">
          <x14:formula1>
            <xm:f>'LD FC'!$G$2:$G$24</xm:f>
          </x14:formula1>
          <xm:sqref>X2:Z2</xm:sqref>
        </x14:dataValidation>
        <x14:dataValidation type="list" allowBlank="1" showInputMessage="1" showErrorMessage="1" xr:uid="{E2FEF31A-BCF1-424D-BA20-2F4CD1E08E73}">
          <x14:formula1>
            <xm:f>'LD FC'!$I$2:$I$15</xm:f>
          </x14:formula1>
          <xm:sqref>S2:U2</xm:sqref>
        </x14:dataValidation>
        <x14:dataValidation type="list" allowBlank="1" showInputMessage="1" showErrorMessage="1" xr:uid="{0C5E86BE-DE66-405F-AB70-3FD4B84C02AF}">
          <x14:formula1>
            <xm:f>'LD FC'!$E$2:$E$48</xm:f>
          </x14:formula1>
          <xm:sqref>K2:N2</xm:sqref>
        </x14:dataValidation>
        <x14:dataValidation type="list" allowBlank="1" showInputMessage="1" showErrorMessage="1" xr:uid="{D8AAF369-914B-44D6-9637-FF6B9012C2F5}">
          <x14:formula1>
            <xm:f>'LD FC'!$K$2:$K$20</xm:f>
          </x14:formula1>
          <xm:sqref>AI1:AJ1</xm:sqref>
        </x14:dataValidation>
        <x14:dataValidation type="list" allowBlank="1" showInputMessage="1" showErrorMessage="1" xr:uid="{5B14624A-B3E8-4E09-A20B-76CF0F99842D}">
          <x14:formula1>
            <xm:f>'LD FC'!$S$2:$S$10</xm:f>
          </x14:formula1>
          <xm:sqref>S1:V1</xm:sqref>
        </x14:dataValidation>
        <x14:dataValidation type="list" allowBlank="1" showInputMessage="1" showErrorMessage="1" xr:uid="{B72C49EE-A377-418A-9C71-DC3BD394D136}">
          <x14:formula1>
            <xm:f>'LD FC'!$Q$2:$Q$11</xm:f>
          </x14:formula1>
          <xm:sqref>W1:Z1</xm:sqref>
        </x14:dataValidation>
        <x14:dataValidation type="list" allowBlank="1" showInputMessage="1" showErrorMessage="1" xr:uid="{D029CCCF-ED03-4D9C-8EFD-F8FAD8504C18}">
          <x14:formula1>
            <xm:f>'LD FC'!$O$2:$O$10</xm:f>
          </x14:formula1>
          <xm:sqref>L1</xm:sqref>
        </x14:dataValidation>
        <x14:dataValidation type="list" allowBlank="1" showInputMessage="1" showErrorMessage="1" xr:uid="{BC97D7A4-D2CD-4C7F-A51E-976731833E49}">
          <x14:formula1>
            <xm:f>'LD FC'!$A$2:$A$500</xm:f>
          </x14:formula1>
          <xm:sqref>D3</xm:sqref>
        </x14:dataValidation>
        <x14:dataValidation type="list" allowBlank="1" showInputMessage="1" showErrorMessage="1" xr:uid="{30B5D48F-F7EA-484C-AA52-96BC2FB4156C}">
          <x14:formula1>
            <xm:f>'LD FC'!$EE$2:$EE$3</xm:f>
          </x14:formula1>
          <xm:sqref>AV14:AZ14</xm:sqref>
        </x14:dataValidation>
        <x14:dataValidation type="list" allowBlank="1" showInputMessage="1" showErrorMessage="1" xr:uid="{E9D6116B-ECB5-4DC7-AEE7-D824D85EAA0C}">
          <x14:formula1>
            <xm:f>'LD FC'!$EC$2:$EC$6</xm:f>
          </x14:formula1>
          <xm:sqref>AV12:AZ12</xm:sqref>
        </x14:dataValidation>
      </x14:dataValidation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D2E9-015F-4813-8E2F-A2A5DE668EF3}">
  <sheetPr codeName="Hoja107">
    <tabColor theme="9" tint="0.79998168889431442"/>
    <pageSetUpPr fitToPage="1"/>
  </sheetPr>
  <dimension ref="A1:Z248"/>
  <sheetViews>
    <sheetView showGridLines="0" topLeftCell="A116" zoomScale="70" zoomScaleNormal="70" workbookViewId="0">
      <selection activeCell="G147" sqref="G147:G150"/>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+'BT20'!AN1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+'BT20'!D3&amp;" "&amp;'BT20'!H3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+'BT20'!AD2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+'BT20'!AC5</f>
        <v>0</v>
      </c>
      <c r="D5" s="308">
        <f>+'BT20'!AH5</f>
        <v>0</v>
      </c>
      <c r="E5" s="306">
        <f>+'BT20'!AM5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+'BT20'!AI1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+'BT20'!K2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+'BT20'!B24</f>
        <v>0</v>
      </c>
      <c r="D10" s="502">
        <f>+'BT20'!D24</f>
        <v>0</v>
      </c>
      <c r="E10" s="497" t="s">
        <v>3286</v>
      </c>
      <c r="F10" s="342">
        <f>IFERROR(VLOOKUP(Tabla18683[[#This Row],[COD INT TELA LEGO]],'$ LEGO'!A:E,5,0),0)</f>
        <v>6300</v>
      </c>
      <c r="G10" s="497"/>
      <c r="H10" s="498"/>
      <c r="I10" s="499">
        <f>IFERROR(VLOOKUP((C10),'$ LEGO'!A:D,4,0),0)</f>
        <v>0</v>
      </c>
      <c r="J10" s="500">
        <f>IF(OR(O10="DANNA ",O10="CAMILA "),'BT20'!Q24*1.07,IF(E10="Verona Cla",'BT20'!Q24*1.06,IF(E10="Verona Osc",'BT20'!Q24*1.08,IF(O10="KIOTO ",'BT20'!Q24*1.1,IF(OR(O10="ANDRES ",O10="GAVIOTA ",O10="COMANECCI ",O10="IGOR "),'BT20'!Q24*1.03,IF(LEFT(C10,3)="650",'BT20'!Q24*1.04,IF(LEFT(C10,3)="651",'BT20'!Q24*1.04,IF('BT20'!K24="NUEVO",'BT20'!Q24*1.04,'BT20'!Q24))))))))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+'BT20'!B25</f>
        <v>0</v>
      </c>
      <c r="D11" s="337">
        <f>+'BT20'!D25</f>
        <v>0</v>
      </c>
      <c r="E11" s="320"/>
      <c r="F11" s="321">
        <f>IFERROR(VLOOKUP(Tabla18683[[#This Row],[COD INT TELA LEGO]],'$ LEGO'!A:E,5,0),0)</f>
        <v>0</v>
      </c>
      <c r="G11" s="334"/>
      <c r="H11" s="322"/>
      <c r="I11" s="323">
        <f>IFERROR(VLOOKUP((C11),'$ LEGO'!A:D,4,0),0)</f>
        <v>0</v>
      </c>
      <c r="J11" s="324">
        <f>IF(OR(O11="DANNA ",O11="CAMILA "),'BT20'!Q25*1.07,IF(E11="Verona Cla",'BT20'!Q25*1.06,IF(E11="Verona Osc",'BT20'!Q25*1.08,IF(O11="KIOTO ",'BT20'!Q25*1.1,IF(OR(O11="ANDRES ",O11="GAVIOTA ",O11="COMANECCI ",O11="IGOR "),'BT20'!Q25*1.03,IF(LEFT(C11,3)="650",'BT20'!Q25*1.04,IF(LEFT(C11,3)="651",'BT20'!Q25*1.04,IF('BT20'!K25="NUEVO",'BT20'!Q25*1.04,'BT20'!Q25))))))))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+'BT20'!B26</f>
        <v>0</v>
      </c>
      <c r="D12" s="337">
        <f>+'BT20'!D26</f>
        <v>0</v>
      </c>
      <c r="E12" s="320"/>
      <c r="F12" s="321">
        <f>IFERROR(VLOOKUP(Tabla18683[[#This Row],[COD INT TELA LEGO]],'$ LEGO'!A:E,5,0),0)</f>
        <v>0</v>
      </c>
      <c r="G12" s="334"/>
      <c r="H12" s="322"/>
      <c r="I12" s="323">
        <f>IFERROR(VLOOKUP((C12),'$ LEGO'!A:D,4,0),0)</f>
        <v>0</v>
      </c>
      <c r="J12" s="324">
        <f>IF(OR(O12="DANNA ",O12="CAMILA "),'BT20'!Q26*1.07,IF(E12="Verona Cla",'BT20'!Q26*1.06,IF(E12="Verona Osc",'BT20'!Q26*1.08,IF(O12="KIOTO ",'BT20'!Q26*1.1,IF(OR(O12="ANDRES ",O12="GAVIOTA ",O12="COMANECCI ",O12="IGOR "),'BT20'!Q26*1.03,IF(LEFT(C12,3)="650",'BT20'!Q26*1.04,IF(LEFT(C12,3)="651",'BT20'!Q26*1.04,IF('BT20'!K26="NUEVO",'BT20'!Q26*1.04,'BT20'!Q26))))))))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+'BT20'!B27</f>
        <v>0</v>
      </c>
      <c r="D13" s="337">
        <f>+'BT20'!D27</f>
        <v>0</v>
      </c>
      <c r="E13" s="320"/>
      <c r="F13" s="321">
        <f>IFERROR(VLOOKUP(Tabla18683[[#This Row],[COD INT TELA LEGO]],'$ LEGO'!A:E,5,0),0)</f>
        <v>0</v>
      </c>
      <c r="G13" s="334"/>
      <c r="H13" s="322"/>
      <c r="I13" s="323">
        <f>IFERROR(VLOOKUP((C13),'$ LEGO'!A:D,4,0),0)</f>
        <v>0</v>
      </c>
      <c r="J13" s="324">
        <f>IF(OR(O13="DANNA ",O13="CAMILA "),'BT20'!Q27*1.07,IF(E13="Verona Cla",'BT20'!Q27*1.06,IF(E13="Verona Osc",'BT20'!Q27*1.08,IF(O13="KIOTO ",'BT20'!Q27*1.1,IF(OR(O13="ANDRES ",O13="GAVIOTA ",O13="COMANECCI ",O13="IGOR "),'BT20'!Q27*1.03,IF(LEFT(C13,3)="650",'BT20'!Q27*1.04,IF(LEFT(C13,3)="651",'BT20'!Q27*1.04,IF('BT20'!K27="NUEVO",'BT20'!Q27*1.04,'BT20'!Q27))))))))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+'BT20'!B28</f>
        <v>0</v>
      </c>
      <c r="D14" s="337">
        <f>+'BT20'!D28</f>
        <v>0</v>
      </c>
      <c r="E14" s="320"/>
      <c r="F14" s="321">
        <f>IFERROR(VLOOKUP(Tabla18683[[#This Row],[COD INT TELA LEGO]],'$ LEGO'!A:E,5,0),0)</f>
        <v>0</v>
      </c>
      <c r="G14" s="334"/>
      <c r="H14" s="322"/>
      <c r="I14" s="323">
        <f>IFERROR(VLOOKUP((C14),'$ LEGO'!A:D,4,0),0)</f>
        <v>0</v>
      </c>
      <c r="J14" s="324">
        <f>IF(OR(O14="DANNA ",O14="CAMILA "),'BT20'!Q28*1.07,IF(E14="Verona Cla",'BT20'!Q28*1.06,IF(E14="Verona Osc",'BT20'!Q28*1.08,IF(O14="KIOTO ",'BT20'!Q28*1.1,IF(OR(O14="ANDRES ",O14="GAVIOTA ",O14="COMANECCI ",O14="IGOR "),'BT20'!Q28*1.03,IF(LEFT(C14,3)="650",'BT20'!Q28*1.04,IF(LEFT(C14,3)="651",'BT20'!Q28*1.04,IF('BT20'!K28="NUEVO",'BT20'!Q28*1.04,'BT20'!Q28))))))))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+'BT20'!B29</f>
        <v>0</v>
      </c>
      <c r="D15" s="337">
        <f>+'BT20'!D29</f>
        <v>0</v>
      </c>
      <c r="E15" s="320"/>
      <c r="F15" s="321">
        <f>IFERROR(VLOOKUP(Tabla18683[[#This Row],[COD INT TELA LEGO]],'$ LEGO'!A:E,5,0),0)</f>
        <v>0</v>
      </c>
      <c r="G15" s="334"/>
      <c r="H15" s="322"/>
      <c r="I15" s="323">
        <f>IFERROR(VLOOKUP((C15),'$ LEGO'!A:D,4,0),0)</f>
        <v>0</v>
      </c>
      <c r="J15" s="324">
        <f>IF(OR(O15="DANNA ",O15="CAMILA "),'BT20'!Q29*1.07,IF(E15="Verona Cla",'BT20'!Q29*1.06,IF(E15="Verona Osc",'BT20'!Q29*1.08,IF(O15="KIOTO ",'BT20'!Q29*1.1,IF(OR(O15="ANDRES ",O15="GAVIOTA ",O15="COMANECCI ",O15="IGOR "),'BT20'!Q29*1.03,IF(LEFT(C15,3)="650",'BT20'!Q29*1.04,IF(LEFT(C15,3)="651",'BT20'!Q29*1.04,IF('BT20'!K29="NUEVO",'BT20'!Q29*1.04,'BT20'!Q29))))))))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+'BT20'!B30</f>
        <v>0</v>
      </c>
      <c r="D16" s="337">
        <f>+'BT20'!D30</f>
        <v>0</v>
      </c>
      <c r="E16" s="320"/>
      <c r="F16" s="321">
        <f>IFERROR(VLOOKUP(Tabla18683[[#This Row],[COD INT TELA LEGO]],'$ LEGO'!A:E,5,0),0)</f>
        <v>0</v>
      </c>
      <c r="G16" s="334"/>
      <c r="H16" s="322"/>
      <c r="I16" s="323">
        <f>IFERROR(VLOOKUP((C16),'$ LEGO'!A:D,4,0),0)</f>
        <v>0</v>
      </c>
      <c r="J16" s="324">
        <f>IF(OR(O16="DANNA ",O16="CAMILA "),'BT20'!Q30*1.07,IF(E16="Verona Cla",'BT20'!Q30*1.06,IF(E16="Verona Osc",'BT20'!Q30*1.08,IF(O16="KIOTO ",'BT20'!Q30*1.1,IF(OR(O16="ANDRES ",O16="GAVIOTA ",O16="COMANECCI ",O16="IGOR "),'BT20'!Q30*1.03,IF(LEFT(C16,3)="650",'BT20'!Q30*1.04,IF(LEFT(C16,3)="651",'BT20'!Q30*1.04,IF('BT20'!K30="NUEVO",'BT20'!Q30*1.04,'BT20'!Q30))))))))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+'BT20'!B31</f>
        <v>0</v>
      </c>
      <c r="D17" s="337">
        <f>+'BT20'!D31</f>
        <v>0</v>
      </c>
      <c r="E17" s="320"/>
      <c r="F17" s="321">
        <f>IFERROR(VLOOKUP(Tabla18683[[#This Row],[COD INT TELA LEGO]],'$ LEGO'!A:E,5,0),0)</f>
        <v>0</v>
      </c>
      <c r="G17" s="334"/>
      <c r="H17" s="322"/>
      <c r="I17" s="323">
        <f>IFERROR(VLOOKUP((C17),'$ LEGO'!A:D,4,0),0)</f>
        <v>0</v>
      </c>
      <c r="J17" s="324">
        <f>IF(OR(O17="DANNA ",O17="CAMILA "),'BT20'!Q31*1.07,IF(E17="Verona Cla",'BT20'!Q31*1.06,IF(E17="Verona Osc",'BT20'!Q31*1.08,IF(O17="KIOTO ",'BT20'!Q31*1.1,IF(OR(O17="ANDRES ",O17="GAVIOTA ",O17="COMANECCI ",O17="IGOR "),'BT20'!Q31*1.03,IF(LEFT(C17,3)="650",'BT20'!Q31*1.04,IF(LEFT(C17,3)="651",'BT20'!Q31*1.04,IF('BT20'!K31="NUEVO",'BT20'!Q31*1.04,'BT20'!Q31))))))))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+'BT20'!B32</f>
        <v>0</v>
      </c>
      <c r="D18" s="337">
        <f>+'BT20'!D32</f>
        <v>0</v>
      </c>
      <c r="E18" s="320"/>
      <c r="F18" s="321">
        <f>IFERROR(VLOOKUP(Tabla18683[[#This Row],[COD INT TELA LEGO]],'$ LEGO'!A:E,5,0),0)</f>
        <v>0</v>
      </c>
      <c r="G18" s="334"/>
      <c r="H18" s="322"/>
      <c r="I18" s="323">
        <f>IFERROR(VLOOKUP((C18),'$ LEGO'!A:D,4,0),0)</f>
        <v>0</v>
      </c>
      <c r="J18" s="324">
        <f>IF(OR(O18="DANNA ",O18="CAMILA "),'BT20'!Q32*1.07,IF(E18="Verona Cla",'BT20'!Q32*1.06,IF(E18="Verona Osc",'BT20'!Q32*1.08,IF(O18="KIOTO ",'BT20'!Q32*1.1,IF(OR(O18="ANDRES ",O18="GAVIOTA ",O18="COMANECCI ",O18="IGOR "),'BT20'!Q32*1.03,IF(LEFT(C18,3)="650",'BT20'!Q32*1.04,IF(LEFT(C18,3)="651",'BT20'!Q32*1.04,IF('BT20'!K32="NUEVO",'BT20'!Q32*1.04,'BT20'!Q32))))))))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+'BT20'!B33</f>
        <v>0</v>
      </c>
      <c r="D19" s="337">
        <f>+'BT20'!D33</f>
        <v>0</v>
      </c>
      <c r="E19" s="320"/>
      <c r="F19" s="321">
        <f>IFERROR(VLOOKUP(Tabla18683[[#This Row],[COD INT TELA LEGO]],'$ LEGO'!A:E,5,0),0)</f>
        <v>0</v>
      </c>
      <c r="G19" s="334"/>
      <c r="H19" s="322"/>
      <c r="I19" s="323">
        <f>IFERROR(VLOOKUP((C19),'$ LEGO'!A:D,4,0),0)</f>
        <v>0</v>
      </c>
      <c r="J19" s="324">
        <f>IF(OR(O19="DANNA ",O19="CAMILA "),'BT20'!Q33*1.07,IF(E19="Verona Cla",'BT20'!Q33*1.06,IF(E19="Verona Osc",'BT20'!Q33*1.08,IF(O19="KIOTO ",'BT20'!Q33*1.1,IF(OR(O19="ANDRES ",O19="GAVIOTA ",O19="COMANECCI ",O19="IGOR "),'BT20'!Q33*1.03,IF(LEFT(C19,3)="650",'BT20'!Q33*1.04,IF(LEFT(C19,3)="651",'BT20'!Q33*1.04,IF('BT20'!K33="NUEVO",'BT20'!Q33*1.04,'BT20'!Q33))))))))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+'BT20'!V24</f>
        <v>0</v>
      </c>
      <c r="D20" s="337">
        <f>+'BT20'!X24</f>
        <v>0</v>
      </c>
      <c r="E20" s="320"/>
      <c r="F20" s="321">
        <f>IFERROR(VLOOKUP(Tabla18683[[#This Row],[COD INT TELA LEGO]],'$ LEGO'!A:E,5,0),0)</f>
        <v>0</v>
      </c>
      <c r="G20" s="334"/>
      <c r="H20" s="322"/>
      <c r="I20" s="323">
        <f>IFERROR(VLOOKUP((C20),'$ LEGO'!A:D,4,0),0)</f>
        <v>0</v>
      </c>
      <c r="J20" s="324">
        <f>IF(OR(O20="DANNA ",O20="CAMILA "),'BT20'!Q34*1.07,IF(E20="Verona Cla",'BT20'!Q34*1.06,IF(E20="Verona Osc",'BT20'!Q34*1.08,IF(O20="KIOTO ",'BT20'!Q34*1.1,IF(OR(O20="ANDRES ",O20="GAVIOTA ",O20="COMANECCI ",O20="IGOR "),'BT20'!Q34*1.03,IF(LEFT(C20,3)="650",'BT20'!Q34*1.04,IF(LEFT(C20,3)="651",'BT20'!Q34*1.04,IF('BT20'!K34="NUEVO",'BT20'!Q34*1.04,'BT20'!Q34))))))))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+'BT20'!V25</f>
        <v>0</v>
      </c>
      <c r="D21" s="337">
        <f>+'BT20'!X25</f>
        <v>0</v>
      </c>
      <c r="E21" s="320"/>
      <c r="F21" s="321">
        <f>IFERROR(VLOOKUP(Tabla18683[[#This Row],[COD INT TELA LEGO]],'$ LEGO'!A:E,5,0),0)</f>
        <v>0</v>
      </c>
      <c r="G21" s="334"/>
      <c r="H21" s="322"/>
      <c r="I21" s="323">
        <f>IFERROR(VLOOKUP((C21),'$ LEGO'!A:D,4,0),0)</f>
        <v>0</v>
      </c>
      <c r="J21" s="324">
        <f>IF(OR(O21="DANNA ",O21="CAMILA "),'BT20'!Q35*1.07,IF(E21="Verona Cla",'BT20'!Q35*1.06,IF(E21="Verona Osc",'BT20'!Q35*1.08,IF(O21="KIOTO ",'BT20'!Q35*1.1,IF(OR(O21="ANDRES ",O21="GAVIOTA ",O21="COMANECCI ",O21="IGOR "),'BT20'!Q35*1.03,IF(LEFT(C21,3)="650",'BT20'!Q35*1.04,IF(LEFT(C21,3)="651",'BT20'!Q35*1.04,IF('BT20'!K35="NUEVO",'BT20'!Q35*1.04,'BT20'!Q35))))))))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+'BT20'!V26</f>
        <v>0</v>
      </c>
      <c r="D22" s="337">
        <f>+'BT20'!X26</f>
        <v>0</v>
      </c>
      <c r="E22" s="320"/>
      <c r="F22" s="321">
        <f>IFERROR(VLOOKUP(Tabla18683[[#This Row],[COD INT TELA LEGO]],'$ LEGO'!A:E,5,0),0)</f>
        <v>0</v>
      </c>
      <c r="G22" s="334"/>
      <c r="H22" s="322"/>
      <c r="I22" s="323">
        <f>IFERROR(VLOOKUP((C22),'$ LEGO'!A:D,4,0),0)</f>
        <v>0</v>
      </c>
      <c r="J22" s="324">
        <f>IF(OR(O22="DANNA ",O22="CAMILA "),'BT20'!Q36*1.07,IF(E22="Verona Cla",'BT20'!Q36*1.06,IF(E22="Verona Osc",'BT20'!Q36*1.08,IF(O22="KIOTO ",'BT20'!Q36*1.1,IF(OR(O22="ANDRES ",O22="GAVIOTA ",O22="COMANECCI ",O22="IGOR "),'BT20'!Q36*1.03,IF(LEFT(C22,3)="650",'BT20'!Q36*1.04,IF(LEFT(C22,3)="651",'BT20'!Q36*1.04,IF('BT20'!K36="NUEVO",'BT20'!Q36*1.04,'BT20'!Q36))))))))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+'BT20'!V27</f>
        <v>0</v>
      </c>
      <c r="D23" s="337">
        <f>+'BT20'!X27</f>
        <v>0</v>
      </c>
      <c r="E23" s="320"/>
      <c r="F23" s="321">
        <f>IFERROR(VLOOKUP(Tabla18683[[#This Row],[COD INT TELA LEGO]],'$ LEGO'!A:E,5,0),0)</f>
        <v>0</v>
      </c>
      <c r="G23" s="334"/>
      <c r="H23" s="322"/>
      <c r="I23" s="323">
        <f>IFERROR(VLOOKUP((C23),'$ LEGO'!A:D,4,0),0)</f>
        <v>0</v>
      </c>
      <c r="J23" s="324">
        <f>IF(OR(O23="DANNA ",O23="CAMILA "),'BT20'!Q37*1.07,IF(E23="Verona Cla",'BT20'!Q37*1.06,IF(E23="Verona Osc",'BT20'!Q37*1.08,IF(O23="KIOTO ",'BT20'!Q37*1.1,IF(OR(O23="ANDRES ",O23="GAVIOTA ",O23="COMANECCI ",O23="IGOR "),'BT20'!Q37*1.03,IF(LEFT(C23,3)="650",'BT20'!Q37*1.04,IF(LEFT(C23,3)="651",'BT20'!Q37*1.04,IF('BT20'!K37="NUEVO",'BT20'!Q37*1.04,'BT20'!Q37))))))))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+'BT20'!V28</f>
        <v>0</v>
      </c>
      <c r="D24" s="337">
        <f>+'BT20'!X28</f>
        <v>0</v>
      </c>
      <c r="E24" s="320"/>
      <c r="F24" s="321">
        <f>IFERROR(VLOOKUP(Tabla18683[[#This Row],[COD INT TELA LEGO]],'$ LEGO'!A:E,5,0),0)</f>
        <v>0</v>
      </c>
      <c r="G24" s="334"/>
      <c r="H24" s="322"/>
      <c r="I24" s="323">
        <f>IFERROR(VLOOKUP((C24),'$ LEGO'!A:D,4,0),0)</f>
        <v>0</v>
      </c>
      <c r="J24" s="324">
        <f>IF(OR(O24="DANNA ",O24="CAMILA "),'BT20'!Q38*1.07,IF(E24="Verona Cla",'BT20'!Q38*1.06,IF(E24="Verona Osc",'BT20'!Q38*1.08,IF(O24="KIOTO ",'BT20'!Q38*1.1,IF(OR(O24="ANDRES ",O24="GAVIOTA ",O24="COMANECCI ",O24="IGOR "),'BT20'!Q38*1.03,IF(LEFT(C24,3)="650",'BT20'!Q38*1.04,IF(LEFT(C24,3)="651",'BT20'!Q38*1.04,IF('BT20'!K38="NUEVO",'BT20'!Q38*1.04,'BT20'!Q38))))))))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+'BT20'!V29</f>
        <v>0</v>
      </c>
      <c r="D25" s="337">
        <f>+'BT20'!X29</f>
        <v>0</v>
      </c>
      <c r="E25" s="320"/>
      <c r="F25" s="321">
        <f>IFERROR(VLOOKUP(Tabla18683[[#This Row],[COD INT TELA LEGO]],'$ LEGO'!A:E,5,0),0)</f>
        <v>0</v>
      </c>
      <c r="G25" s="334"/>
      <c r="H25" s="322"/>
      <c r="I25" s="323">
        <f>IFERROR(VLOOKUP((C25),'$ LEGO'!A:D,4,0),0)</f>
        <v>0</v>
      </c>
      <c r="J25" s="324">
        <f>IF(OR(O25="DANNA ",O25="CAMILA "),'BT20'!Q39*1.07,IF(E25="Verona Cla",'BT20'!Q39*1.06,IF(E25="Verona Osc",'BT20'!Q39*1.08,IF(O25="KIOTO ",'BT20'!Q39*1.1,IF(OR(O25="ANDRES ",O25="GAVIOTA ",O25="COMANECCI ",O25="IGOR "),'BT20'!Q39*1.03,IF(LEFT(C25,3)="650",'BT20'!Q39*1.04,IF(LEFT(C25,3)="651",'BT20'!Q39*1.04,IF('BT20'!K39="NUEVO",'BT20'!Q39*1.04,'BT20'!Q39))))))))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+'BT20'!V30</f>
        <v>0</v>
      </c>
      <c r="D26" s="337">
        <f>+'BT20'!X30</f>
        <v>0</v>
      </c>
      <c r="E26" s="320"/>
      <c r="F26" s="321">
        <f>IFERROR(VLOOKUP(Tabla18683[[#This Row],[COD INT TELA LEGO]],'$ LEGO'!A:E,5,0),0)</f>
        <v>0</v>
      </c>
      <c r="G26" s="334"/>
      <c r="H26" s="322"/>
      <c r="I26" s="323">
        <f>IFERROR(VLOOKUP((C26),'$ LEGO'!A:D,4,0),0)</f>
        <v>0</v>
      </c>
      <c r="J26" s="324">
        <f>IF(OR(O26="DANNA ",O26="CAMILA "),'BT20'!Q40*1.07,IF(E26="Verona Cla",'BT20'!Q40*1.06,IF(E26="Verona Osc",'BT20'!Q40*1.08,IF(O26="KIOTO ",'BT20'!Q40*1.1,IF(OR(O26="ANDRES ",O26="GAVIOTA ",O26="COMANECCI ",O26="IGOR "),'BT20'!Q40*1.03,IF(LEFT(C26,3)="650",'BT20'!Q40*1.04,IF(LEFT(C26,3)="651",'BT20'!Q40*1.04,IF('BT20'!K40="NUEVO",'BT20'!Q40*1.04,'BT20'!Q40))))))))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+'BT20'!V31</f>
        <v>0</v>
      </c>
      <c r="D27" s="337">
        <f>+'BT20'!X31</f>
        <v>0</v>
      </c>
      <c r="E27" s="320"/>
      <c r="F27" s="321">
        <f>IFERROR(VLOOKUP(Tabla18683[[#This Row],[COD INT TELA LEGO]],'$ LEGO'!A:E,5,0),0)</f>
        <v>0</v>
      </c>
      <c r="G27" s="334"/>
      <c r="H27" s="322"/>
      <c r="I27" s="323">
        <f>IFERROR(VLOOKUP((C27),'$ LEGO'!A:D,4,0),0)</f>
        <v>0</v>
      </c>
      <c r="J27" s="324">
        <f>IF(OR(O27="DANNA ",O27="CAMILA "),'BT20'!Q41*1.07,IF(E27="Verona Cla",'BT20'!Q41*1.06,IF(E27="Verona Osc",'BT20'!Q41*1.08,IF(O27="KIOTO ",'BT20'!Q41*1.1,IF(OR(O27="ANDRES ",O27="GAVIOTA ",O27="COMANECCI ",O27="IGOR "),'BT20'!Q41*1.03,IF(LEFT(C27,3)="650",'BT20'!Q41*1.04,IF(LEFT(C27,3)="651",'BT20'!Q41*1.04,IF('BT20'!K41="NUEVO",'BT20'!Q41*1.04,'BT20'!Q41))))))))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+'BT20'!V32</f>
        <v>0</v>
      </c>
      <c r="D28" s="337">
        <f>+'BT20'!X32</f>
        <v>0</v>
      </c>
      <c r="E28" s="320"/>
      <c r="F28" s="321">
        <f>IFERROR(VLOOKUP(Tabla18683[[#This Row],[COD INT TELA LEGO]],'$ LEGO'!A:E,5,0),0)</f>
        <v>0</v>
      </c>
      <c r="G28" s="334"/>
      <c r="H28" s="322"/>
      <c r="I28" s="323">
        <f>IFERROR(VLOOKUP((C28),'$ LEGO'!A:D,4,0),0)</f>
        <v>0</v>
      </c>
      <c r="J28" s="324">
        <f>IF(OR(O28="DANNA ",O28="CAMILA "),'BT20'!Q42*1.07,IF(E28="Verona Cla",'BT20'!Q42*1.06,IF(E28="Verona Osc",'BT20'!Q42*1.08,IF(O28="KIOTO ",'BT20'!Q42*1.1,IF(OR(O28="ANDRES ",O28="GAVIOTA ",O28="COMANECCI ",O28="IGOR "),'BT20'!Q42*1.03,IF(LEFT(C28,3)="650",'BT20'!Q42*1.04,IF(LEFT(C28,3)="651",'BT20'!Q42*1.04,IF('BT20'!K42="NUEVO",'BT20'!Q42*1.04,'BT20'!Q42))))))))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+'BT20'!V33</f>
        <v>0</v>
      </c>
      <c r="D29" s="483">
        <f>+'BT20'!X33</f>
        <v>0</v>
      </c>
      <c r="E29" s="484"/>
      <c r="F29" s="485">
        <f>IFERROR(VLOOKUP(Tabla18683[[#This Row],[COD INT TELA LEGO]],'$ LEGO'!A:E,5,0),0)</f>
        <v>0</v>
      </c>
      <c r="G29" s="486"/>
      <c r="H29" s="487"/>
      <c r="I29" s="488">
        <f>IFERROR(VLOOKUP((C29),'$ LEGO'!A:D,4,0),0)</f>
        <v>0</v>
      </c>
      <c r="J29" s="489">
        <f>IF(OR(O29="DANNA ",O29="CAMILA "),'BT20'!Q43*1.07,IF(E29="Verona Cla",'BT20'!Q43*1.06,IF(E29="Verona Osc",'BT20'!Q43*1.08,IF(O29="KIOTO ",'BT20'!Q43*1.1,IF(OR(O29="ANDRES ",O29="GAVIOTA ",O29="COMANECCI ",O29="IGOR "),'BT20'!Q43*1.03,IF(LEFT(C29,3)="650",'BT20'!Q43*1.04,IF(LEFT(C29,3)="651",'BT20'!Q43*1.04,IF('BT20'!K43="NUEVO",'BT20'!Q43*1.04,'BT20'!Q43))))))))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VLOOKUP(Tabla38582[[#This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VLOOKUP(Tabla38582[[#This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VLOOKUP(Tabla38582[[#This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VLOOKUP(Tabla38582[[#This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VLOOKUP(Tabla38582[[#This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VLOOKUP(Tabla38582[[#This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VLOOKUP(Tabla38582[[#This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VLOOKUP(Tabla38582[[#This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VLOOKUP(Tabla38582[[#This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VLOOKUP(Tabla38582[[#This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VLOOKUP(Tabla38582[[#This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VLOOKUP(Tabla38582[[#This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VLOOKUP(Tabla38582[[#This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VLOOKUP(Tabla38582[[#This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VLOOKUP(Tabla38582[[#This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VLOOKUP(Tabla38582[[#This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VLOOKUP(Tabla38582[[#This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VLOOKUP(Tabla38582[[#This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VLOOKUP(Tabla38582[[#This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VLOOKUP(Tabla38582[[#This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VLOOKUP(Tabla38582[[#This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VLOOKUP(Tabla38582[[#This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VLOOKUP(Tabla38582[[#This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VLOOKUP(Tabla38582[[#This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VLOOKUP(Tabla38582[[#This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VLOOKUP(Tabla38582[[#This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VLOOKUP(Tabla38582[[#This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VLOOKUP(Tabla38582[[#This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VLOOKUP(Tabla38582[[#This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VLOOKUP(Tabla38582[[#This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VLOOKUP(Tabla38582[[#This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VLOOKUP(Tabla38582[[#This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VLOOKUP(Tabla38582[[#This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VLOOKUP(Tabla38582[[#This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VLOOKUP(Tabla138885[[#This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VLOOKUP(Tabla138885[[#This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VLOOKUP(Tabla138885[[#This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VLOOKUP(Tabla138885[[#This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VLOOKUP(Tabla138885[[#This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VLOOKUP(Tabla138885[[#This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VLOOKUP(Tabla138885[[#This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VLOOKUP(Tabla138885[[#This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VLOOKUP(Tabla138885[[#This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VLOOKUP(Tabla138885[[#This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VLOOKUP(Tabla138885[[#This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VLOOKUP(Tabla138885[[#This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VLOOKUP(Tabla138885[[#This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VLOOKUP(Tabla138885[[#This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VLOOKUP(Tabla138885[[#This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VLOOKUP(Tabla138885[[#This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VLOOKUP(Tabla138885[[#This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VLOOKUP(Tabla138885[[#This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VLOOKUP(Tabla138885[[#This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VLOOKUP(Tabla138885[[#This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VLOOKUP(Tabla138885[[#This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VLOOKUP(Tabla138885[[#This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VLOOKUP(Tabla138885[[#This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VLOOKUP(Tabla138885[[#This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VLOOKUP(Tabla138885[[#This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+'FT20'!X79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+'FT20'!X80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+'FT20'!X81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+'FT20'!X83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+'FT20'!X83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+'FT20'!X84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+'BT20'!AD1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4" priority="4"/>
  </conditionalFormatting>
  <conditionalFormatting sqref="C94">
    <cfRule type="duplicateValues" dxfId="63" priority="3"/>
  </conditionalFormatting>
  <conditionalFormatting sqref="D46:D79">
    <cfRule type="expression" dxfId="62" priority="2">
      <formula>ISNUMBER(SEARCH("R",$D$2,1))</formula>
    </cfRule>
  </conditionalFormatting>
  <conditionalFormatting sqref="D83:D122">
    <cfRule type="expression" dxfId="6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0290BCC8-0544-46D8-A910-77A480573A49}">
          <x14:formula1>
            <xm:f>'LD FC'!$CG$2:$CG$27</xm:f>
          </x14:formula1>
          <xm:sqref>E138:F138</xm:sqref>
        </x14:dataValidation>
        <x14:dataValidation type="list" allowBlank="1" showInputMessage="1" showErrorMessage="1" xr:uid="{007AC963-57C2-4C41-8C4B-7576D07E4F6A}">
          <x14:formula1>
            <xm:f>'LD FC'!$AS$2:$AS$11</xm:f>
          </x14:formula1>
          <xm:sqref>H10:H29</xm:sqref>
        </x14:dataValidation>
        <x14:dataValidation type="list" allowBlank="1" showInputMessage="1" showErrorMessage="1" xr:uid="{CAF2312C-7ED9-4E08-AEBA-F1F5112C97E5}">
          <x14:formula1>
            <xm:f>'$ LEGO'!$A$101:$A$189</xm:f>
          </x14:formula1>
          <xm:sqref>E10</xm:sqref>
        </x14:dataValidation>
        <x14:dataValidation type="list" allowBlank="1" showInputMessage="1" showErrorMessage="1" xr:uid="{8C8565E1-7665-41EF-BE40-5FAB6E07B6D2}">
          <x14:formula1>
            <xm:f>'LD FC'!$AA$2:$AA$8</xm:f>
          </x14:formula1>
          <xm:sqref>D8</xm:sqref>
        </x14:dataValidation>
        <x14:dataValidation type="list" allowBlank="1" showInputMessage="1" showErrorMessage="1" xr:uid="{7B8A162C-028C-4CE2-86D4-E8607B12B637}">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BA942AC-63C1-4A38-BE38-AC8AA7B0ADBC}">
          <x14:formula1>
            <xm:f>'LD FC'!$AC$2:$AC$5</xm:f>
          </x14:formula1>
          <xm:sqref>E127 F127 E128 F128</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C8197-F53C-4BAE-A28B-3DB4E780764F}">
  <sheetPr codeName="Hoja4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+'BT20'!AI1</f>
        <v>0</v>
      </c>
      <c r="AH2" s="1201"/>
      <c r="AI2" s="1006" t="s">
        <v>2466</v>
      </c>
      <c r="AJ2" s="1007"/>
      <c r="AK2" s="1191">
        <f>+'BT20'!AN1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+'BT20'!D4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'BT20'!W1</f>
        <v>0</v>
      </c>
      <c r="G4" s="1041"/>
      <c r="H4" s="1041"/>
      <c r="I4" s="1022" t="s">
        <v>1220</v>
      </c>
      <c r="J4" s="1022"/>
      <c r="K4" s="1022"/>
      <c r="L4" s="1023"/>
      <c r="M4" s="1041">
        <f>+'BT20'!X2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+'BT20'!S1</f>
        <v>0</v>
      </c>
      <c r="G5" s="1041"/>
      <c r="H5" s="1041"/>
      <c r="I5" s="1022" t="s">
        <v>2471</v>
      </c>
      <c r="J5" s="1022"/>
      <c r="K5" s="1022"/>
      <c r="L5" s="1023"/>
      <c r="M5" s="976"/>
      <c r="N5" s="968"/>
      <c r="O5" s="1010" t="s">
        <v>1254</v>
      </c>
      <c r="P5" s="1011"/>
      <c r="Q5" s="1011"/>
      <c r="R5" s="119">
        <f>+'BT20'!Y3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+'BT20'!AC5</f>
        <v>0</v>
      </c>
      <c r="G7" s="1202"/>
      <c r="H7" s="1202"/>
      <c r="I7" s="1008" t="s">
        <v>2474</v>
      </c>
      <c r="J7" s="1009"/>
      <c r="K7" s="1009"/>
      <c r="L7" s="1009"/>
      <c r="M7" s="976">
        <f>+'BT20'!AD2</f>
        <v>0</v>
      </c>
      <c r="N7" s="968"/>
      <c r="O7" s="1010" t="s">
        <v>2422</v>
      </c>
      <c r="P7" s="1011"/>
      <c r="Q7" s="1011"/>
      <c r="R7" s="112">
        <f>+'BT20'!AD3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+'BT20'!AH5</f>
        <v>0</v>
      </c>
      <c r="G8" s="1202"/>
      <c r="H8" s="1202"/>
      <c r="I8" s="1008" t="s">
        <v>2476</v>
      </c>
      <c r="J8" s="1009"/>
      <c r="K8" s="1009"/>
      <c r="L8" s="1009"/>
      <c r="M8" s="976">
        <f>+'BT20'!AI2</f>
        <v>0</v>
      </c>
      <c r="N8" s="968"/>
      <c r="O8" s="1010" t="s">
        <v>2422</v>
      </c>
      <c r="P8" s="1011"/>
      <c r="Q8" s="1011"/>
      <c r="R8" s="112">
        <f>+'BT20'!AI3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+'BT20'!AM5</f>
        <v>0</v>
      </c>
      <c r="G9" s="1204"/>
      <c r="H9" s="1204"/>
      <c r="I9" s="1008" t="s">
        <v>2478</v>
      </c>
      <c r="J9" s="1009"/>
      <c r="K9" s="1009"/>
      <c r="L9" s="1009"/>
      <c r="M9" s="976">
        <f>+'BT20'!AN2</f>
        <v>0</v>
      </c>
      <c r="N9" s="968"/>
      <c r="O9" s="1010" t="s">
        <v>2422</v>
      </c>
      <c r="P9" s="1011"/>
      <c r="Q9" s="1011"/>
      <c r="R9" s="112">
        <f>+'BT20'!AN3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+'BT20'!B24</f>
        <v>0</v>
      </c>
      <c r="E13" s="1160"/>
      <c r="F13" s="1161"/>
      <c r="G13" s="1170">
        <f>+'BT20'!D24</f>
        <v>0</v>
      </c>
      <c r="H13" s="1160"/>
      <c r="I13" s="1160"/>
      <c r="J13" s="1160"/>
      <c r="K13" s="1160"/>
      <c r="L13" s="1160"/>
      <c r="M13" s="1160"/>
      <c r="N13" s="1160"/>
      <c r="O13" s="1160"/>
      <c r="P13" s="1160"/>
      <c r="Q13" s="1161"/>
      <c r="R13" s="1177" t="s">
        <v>3790</v>
      </c>
      <c r="S13" s="975"/>
      <c r="T13" s="975"/>
      <c r="U13" s="1176" t="s">
        <v>3791</v>
      </c>
      <c r="V13" s="1163"/>
      <c r="W13" s="1164">
        <f>IFERROR(VLOOKUP(AP13&amp;AQ13,'$ LEGO'!A:E,5,0),0)</f>
        <v>0</v>
      </c>
      <c r="X13" s="1165"/>
      <c r="Y13" s="1166"/>
      <c r="Z13" s="1167"/>
      <c r="AA13" s="1168"/>
      <c r="AB13" s="1169"/>
      <c r="AC13" s="967" t="str">
        <f>IFERROR(VLOOKUP((D13),'$ LEGO'!A:D,4,0),"")</f>
        <v/>
      </c>
      <c r="AD13" s="968"/>
      <c r="AE13" s="1171">
        <f>IFERROR(+'BT20'!Q24*VLOOKUP(AP13,'$ LEGO'!$F$199:$G$1227,2,0),'BT20'!Q24)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+'BT20'!AS24</f>
        <v>0</v>
      </c>
      <c r="AX13" s="176">
        <f>+'BT20'!S24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+'BT20'!B25</f>
        <v>0</v>
      </c>
      <c r="E14" s="1160"/>
      <c r="F14" s="1161"/>
      <c r="G14" s="1170">
        <f>+'BT20'!D25</f>
        <v>0</v>
      </c>
      <c r="H14" s="1160"/>
      <c r="I14" s="1160"/>
      <c r="J14" s="1160"/>
      <c r="K14" s="1160"/>
      <c r="L14" s="1160"/>
      <c r="M14" s="1160"/>
      <c r="N14" s="1160"/>
      <c r="O14" s="1160"/>
      <c r="P14" s="1160"/>
      <c r="Q14" s="1161"/>
      <c r="R14" s="1177" t="s">
        <v>3792</v>
      </c>
      <c r="S14" s="975"/>
      <c r="T14" s="975"/>
      <c r="U14" s="1176" t="s">
        <v>3793</v>
      </c>
      <c r="V14" s="1163"/>
      <c r="W14" s="1164">
        <f>IFERROR(VLOOKUP(AP14&amp;AQ14,'$ LEGO'!A:E,5,0),0)</f>
        <v>0</v>
      </c>
      <c r="X14" s="1165"/>
      <c r="Y14" s="1166"/>
      <c r="Z14" s="1167"/>
      <c r="AA14" s="1168"/>
      <c r="AB14" s="1169"/>
      <c r="AC14" s="967" t="str">
        <f>IFERROR(VLOOKUP((D14),'$ LEGO'!A:D,4,0),"")</f>
        <v/>
      </c>
      <c r="AD14" s="968"/>
      <c r="AE14" s="1171">
        <f>IFERROR(+'BT20'!Q25*VLOOKUP(AP14,'$ LEGO'!$F$199:$G$1227,2,0),'BT20'!Q25)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+'BT20'!AS25</f>
        <v>0</v>
      </c>
      <c r="AX14" s="176">
        <f>+'BT20'!S25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+'BT20'!B26</f>
        <v>0</v>
      </c>
      <c r="E15" s="1160"/>
      <c r="F15" s="1161"/>
      <c r="G15" s="1170">
        <f>+'BT20'!D26</f>
        <v>0</v>
      </c>
      <c r="H15" s="1160"/>
      <c r="I15" s="1160"/>
      <c r="J15" s="1160"/>
      <c r="K15" s="1160"/>
      <c r="L15" s="1160"/>
      <c r="M15" s="1160"/>
      <c r="N15" s="1160"/>
      <c r="O15" s="1160"/>
      <c r="P15" s="1160"/>
      <c r="Q15" s="1161"/>
      <c r="R15" s="1177" t="s">
        <v>3794</v>
      </c>
      <c r="S15" s="975"/>
      <c r="T15" s="975"/>
      <c r="U15" s="1176" t="s">
        <v>3795</v>
      </c>
      <c r="V15" s="1163"/>
      <c r="W15" s="1164">
        <f>IFERROR(VLOOKUP(AP15&amp;AQ15,'$ LEGO'!A:E,5,0),0)</f>
        <v>0</v>
      </c>
      <c r="X15" s="1165"/>
      <c r="Y15" s="1166"/>
      <c r="Z15" s="1167"/>
      <c r="AA15" s="1168"/>
      <c r="AB15" s="1169"/>
      <c r="AC15" s="967" t="str">
        <f>IFERROR(VLOOKUP((D15),'$ LEGO'!A:D,4,0),"")</f>
        <v/>
      </c>
      <c r="AD15" s="968"/>
      <c r="AE15" s="1171">
        <f>IFERROR(+'BT20'!Q26*VLOOKUP(AP15,'$ LEGO'!$F$199:$G$1227,2,0),'BT20'!Q26)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+'BT20'!AS26</f>
        <v>0</v>
      </c>
      <c r="AX15" s="176">
        <f>+'BT20'!S26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+'BT20'!B27</f>
        <v>0</v>
      </c>
      <c r="E16" s="1160"/>
      <c r="F16" s="1161"/>
      <c r="G16" s="1170">
        <f>+'BT20'!D27</f>
        <v>0</v>
      </c>
      <c r="H16" s="1160"/>
      <c r="I16" s="1160"/>
      <c r="J16" s="1160"/>
      <c r="K16" s="1160"/>
      <c r="L16" s="1160"/>
      <c r="M16" s="1160"/>
      <c r="N16" s="1160"/>
      <c r="O16" s="1160"/>
      <c r="P16" s="1160"/>
      <c r="Q16" s="1161"/>
      <c r="R16" s="1177" t="s">
        <v>3796</v>
      </c>
      <c r="S16" s="975"/>
      <c r="T16" s="975"/>
      <c r="U16" s="1176" t="s">
        <v>3797</v>
      </c>
      <c r="V16" s="1163"/>
      <c r="W16" s="1164">
        <f>IFERROR(VLOOKUP(AP16&amp;AQ16,'$ LEGO'!A:E,5,0),0)</f>
        <v>0</v>
      </c>
      <c r="X16" s="1165"/>
      <c r="Y16" s="1166"/>
      <c r="Z16" s="1167"/>
      <c r="AA16" s="1168"/>
      <c r="AB16" s="1169"/>
      <c r="AC16" s="967" t="str">
        <f>IFERROR(VLOOKUP((D16),'$ LEGO'!A:D,4,0),"")</f>
        <v/>
      </c>
      <c r="AD16" s="968"/>
      <c r="AE16" s="1171">
        <f>IFERROR(+'BT20'!Q27*VLOOKUP(AP16,'$ LEGO'!$F$199:$G$1227,2,0),'BT20'!Q27)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+'BT20'!AS27</f>
        <v>0</v>
      </c>
      <c r="AX16" s="176">
        <f>+'BT20'!S27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+'BT20'!B28</f>
        <v>0</v>
      </c>
      <c r="E17" s="1160"/>
      <c r="F17" s="1161"/>
      <c r="G17" s="1170">
        <f>+'BT20'!D28</f>
        <v>0</v>
      </c>
      <c r="H17" s="1160"/>
      <c r="I17" s="1160"/>
      <c r="J17" s="1160"/>
      <c r="K17" s="1160"/>
      <c r="L17" s="1160"/>
      <c r="M17" s="1160"/>
      <c r="N17" s="1160"/>
      <c r="O17" s="1160"/>
      <c r="P17" s="1160"/>
      <c r="Q17" s="1161"/>
      <c r="R17" s="1177" t="s">
        <v>3798</v>
      </c>
      <c r="S17" s="975"/>
      <c r="T17" s="975"/>
      <c r="U17" s="1176" t="s">
        <v>3799</v>
      </c>
      <c r="V17" s="1163"/>
      <c r="W17" s="1164">
        <f>IFERROR(VLOOKUP(AP17&amp;AQ17,'$ LEGO'!A:E,5,0),0)</f>
        <v>0</v>
      </c>
      <c r="X17" s="1165"/>
      <c r="Y17" s="1166"/>
      <c r="Z17" s="1167"/>
      <c r="AA17" s="1168"/>
      <c r="AB17" s="1169"/>
      <c r="AC17" s="967" t="str">
        <f>IFERROR(VLOOKUP((D17),'$ LEGO'!A:D,4,0),"")</f>
        <v/>
      </c>
      <c r="AD17" s="968"/>
      <c r="AE17" s="1171">
        <f>IFERROR(+'BT20'!Q28*VLOOKUP(AP17,'$ LEGO'!$F$199:$G$1227,2,0),'BT20'!Q28)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+'BT20'!AS28</f>
        <v>0</v>
      </c>
      <c r="AX17" s="176">
        <f>+'BT20'!S28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+'BT20'!B29</f>
        <v>0</v>
      </c>
      <c r="E18" s="1160"/>
      <c r="F18" s="1161"/>
      <c r="G18" s="1170">
        <f>+'BT20'!D29</f>
        <v>0</v>
      </c>
      <c r="H18" s="1160"/>
      <c r="I18" s="1160"/>
      <c r="J18" s="1160"/>
      <c r="K18" s="1160"/>
      <c r="L18" s="1160"/>
      <c r="M18" s="1160"/>
      <c r="N18" s="1160"/>
      <c r="O18" s="1160"/>
      <c r="P18" s="1160"/>
      <c r="Q18" s="1161"/>
      <c r="R18" s="1177" t="s">
        <v>3800</v>
      </c>
      <c r="S18" s="975"/>
      <c r="T18" s="975"/>
      <c r="U18" s="1176" t="s">
        <v>3801</v>
      </c>
      <c r="V18" s="1163"/>
      <c r="W18" s="1164">
        <f>IFERROR(VLOOKUP(AP18&amp;AQ18,'$ LEGO'!A:E,5,0),0)</f>
        <v>0</v>
      </c>
      <c r="X18" s="1165"/>
      <c r="Y18" s="1166"/>
      <c r="Z18" s="1167"/>
      <c r="AA18" s="1168"/>
      <c r="AB18" s="1169"/>
      <c r="AC18" s="967" t="str">
        <f>IFERROR(VLOOKUP((D18),'$ LEGO'!A:D,4,0),"")</f>
        <v/>
      </c>
      <c r="AD18" s="968"/>
      <c r="AE18" s="1171">
        <f>IFERROR(+'BT20'!Q29*VLOOKUP(AP18,'$ LEGO'!$F$199:$G$1227,2,0),'BT20'!Q29)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+'BT20'!AS29</f>
        <v>0</v>
      </c>
      <c r="AX18" s="176">
        <f>+'BT20'!S29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+'BT20'!B30</f>
        <v>0</v>
      </c>
      <c r="E19" s="1160"/>
      <c r="F19" s="1161"/>
      <c r="G19" s="1170">
        <f>+'BT20'!D30</f>
        <v>0</v>
      </c>
      <c r="H19" s="1160"/>
      <c r="I19" s="1160"/>
      <c r="J19" s="1160"/>
      <c r="K19" s="1160"/>
      <c r="L19" s="1160"/>
      <c r="M19" s="1160"/>
      <c r="N19" s="1160"/>
      <c r="O19" s="1160"/>
      <c r="P19" s="1160"/>
      <c r="Q19" s="1161"/>
      <c r="R19" s="1177" t="s">
        <v>3802</v>
      </c>
      <c r="S19" s="975"/>
      <c r="T19" s="975"/>
      <c r="U19" s="1176" t="s">
        <v>3803</v>
      </c>
      <c r="V19" s="1163"/>
      <c r="W19" s="1164">
        <f>IFERROR(VLOOKUP(AP19&amp;AQ19,'$ LEGO'!A:E,5,0),0)</f>
        <v>0</v>
      </c>
      <c r="X19" s="1165"/>
      <c r="Y19" s="1166"/>
      <c r="Z19" s="1167"/>
      <c r="AA19" s="1168"/>
      <c r="AB19" s="1169"/>
      <c r="AC19" s="967" t="str">
        <f>IFERROR(VLOOKUP((D19),'$ LEGO'!A:D,4,0),"")</f>
        <v/>
      </c>
      <c r="AD19" s="968"/>
      <c r="AE19" s="1171">
        <f>IFERROR(+'BT20'!Q30*VLOOKUP(AP19,'$ LEGO'!$F$199:$G$1227,2,0),'BT20'!Q30)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+'BT20'!AS30</f>
        <v>0</v>
      </c>
      <c r="AX19" s="176">
        <f>+'BT20'!S30</f>
        <v>0</v>
      </c>
      <c r="AY19" s="1" t="s">
        <v>1217</v>
      </c>
      <c r="AZ19" s="46" t="s">
        <v>2501</v>
      </c>
      <c r="BA19" s="46">
        <f t="shared" si="2"/>
        <v>0</v>
      </c>
      <c r="BB19" s="47"/>
      <c r="BC19" s="120">
        <f t="shared" si="3"/>
        <v>0</v>
      </c>
    </row>
    <row r="20" spans="2:78" ht="15.75" thickBot="1">
      <c r="B20" s="66">
        <f t="shared" si="4"/>
        <v>0</v>
      </c>
      <c r="C20" s="214">
        <v>8</v>
      </c>
      <c r="D20" s="1159">
        <f>+'BT20'!B31</f>
        <v>0</v>
      </c>
      <c r="E20" s="1160"/>
      <c r="F20" s="1161"/>
      <c r="G20" s="1170">
        <f>+'BT20'!D31</f>
        <v>0</v>
      </c>
      <c r="H20" s="1160"/>
      <c r="I20" s="1160"/>
      <c r="J20" s="1160"/>
      <c r="K20" s="1160"/>
      <c r="L20" s="1160"/>
      <c r="M20" s="1160"/>
      <c r="N20" s="1160"/>
      <c r="O20" s="1160"/>
      <c r="P20" s="1160"/>
      <c r="Q20" s="1161"/>
      <c r="R20" s="1177" t="s">
        <v>3804</v>
      </c>
      <c r="S20" s="975"/>
      <c r="T20" s="975"/>
      <c r="U20" s="1176" t="s">
        <v>3805</v>
      </c>
      <c r="V20" s="1163"/>
      <c r="W20" s="1164">
        <f>IFERROR(VLOOKUP(AP20&amp;AQ20,'$ LEGO'!A:E,5,0),0)</f>
        <v>0</v>
      </c>
      <c r="X20" s="1165"/>
      <c r="Y20" s="1166"/>
      <c r="Z20" s="1167"/>
      <c r="AA20" s="1168"/>
      <c r="AB20" s="1169"/>
      <c r="AC20" s="967" t="str">
        <f>IFERROR(VLOOKUP((D20),'$ LEGO'!A:D,4,0),"")</f>
        <v/>
      </c>
      <c r="AD20" s="968"/>
      <c r="AE20" s="1171">
        <f>IFERROR(+'BT20'!Q31*VLOOKUP(AP20,'$ LEGO'!$F$199:$G$1227,2,0),'BT20'!Q31)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+'BT20'!AS31</f>
        <v>0</v>
      </c>
      <c r="AX20" s="176">
        <f>+'BT20'!S31</f>
        <v>0</v>
      </c>
      <c r="AY20" s="1" t="s">
        <v>1217</v>
      </c>
      <c r="AZ20" s="46" t="s">
        <v>2501</v>
      </c>
      <c r="BA20" s="46">
        <f t="shared" si="2"/>
        <v>0</v>
      </c>
      <c r="BB20" s="47"/>
      <c r="BC20" s="120">
        <f t="shared" si="3"/>
        <v>0</v>
      </c>
    </row>
    <row r="21" spans="2:78" ht="15.75" thickBot="1">
      <c r="B21" s="66">
        <f t="shared" si="4"/>
        <v>0</v>
      </c>
      <c r="C21" s="214">
        <v>9</v>
      </c>
      <c r="D21" s="1159">
        <f>+'BT20'!B32</f>
        <v>0</v>
      </c>
      <c r="E21" s="1160"/>
      <c r="F21" s="1161"/>
      <c r="G21" s="1170">
        <f>+'BT20'!D32</f>
        <v>0</v>
      </c>
      <c r="H21" s="1160"/>
      <c r="I21" s="1160"/>
      <c r="J21" s="1160"/>
      <c r="K21" s="1160"/>
      <c r="L21" s="1160"/>
      <c r="M21" s="1160"/>
      <c r="N21" s="1160"/>
      <c r="O21" s="1160"/>
      <c r="P21" s="1160"/>
      <c r="Q21" s="1161"/>
      <c r="R21" s="1177" t="s">
        <v>3806</v>
      </c>
      <c r="S21" s="975"/>
      <c r="T21" s="975"/>
      <c r="U21" s="1176" t="s">
        <v>3807</v>
      </c>
      <c r="V21" s="1163"/>
      <c r="W21" s="1164">
        <f>IFERROR(VLOOKUP(AP21&amp;AQ21,'$ LEGO'!A:E,5,0),0)</f>
        <v>0</v>
      </c>
      <c r="X21" s="1165"/>
      <c r="Y21" s="1166"/>
      <c r="Z21" s="1167"/>
      <c r="AA21" s="1168"/>
      <c r="AB21" s="1169"/>
      <c r="AC21" s="967" t="str">
        <f>IFERROR(VLOOKUP((D21),'$ LEGO'!A:D,4,0),"")</f>
        <v/>
      </c>
      <c r="AD21" s="968"/>
      <c r="AE21" s="1171">
        <f>IFERROR(+'BT20'!AK24*VLOOKUP(AP21,'$ LEGO'!$F$199:$G$1227,2,0),'BT20'!AK24)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+'BT20'!AS32</f>
        <v>0</v>
      </c>
      <c r="AX21" s="176">
        <f>+'BT20'!AM24</f>
        <v>0</v>
      </c>
      <c r="AY21" s="1" t="s">
        <v>1217</v>
      </c>
      <c r="AZ21" s="46" t="s">
        <v>2501</v>
      </c>
      <c r="BA21" s="46">
        <f t="shared" si="2"/>
        <v>0</v>
      </c>
      <c r="BB21" s="47"/>
      <c r="BC21" s="120">
        <f t="shared" si="3"/>
        <v>0</v>
      </c>
    </row>
    <row r="22" spans="2:78" ht="15.75" thickBot="1">
      <c r="B22" s="66">
        <f t="shared" si="4"/>
        <v>0</v>
      </c>
      <c r="C22" s="214">
        <v>10</v>
      </c>
      <c r="D22" s="1159">
        <f>+'BT20'!B33</f>
        <v>0</v>
      </c>
      <c r="E22" s="1160"/>
      <c r="F22" s="1161"/>
      <c r="G22" s="1170">
        <f>+'BT20'!D33</f>
        <v>0</v>
      </c>
      <c r="H22" s="1160"/>
      <c r="I22" s="1160"/>
      <c r="J22" s="1160"/>
      <c r="K22" s="1160"/>
      <c r="L22" s="1160"/>
      <c r="M22" s="1160"/>
      <c r="N22" s="1160"/>
      <c r="O22" s="1160"/>
      <c r="P22" s="1160"/>
      <c r="Q22" s="1161"/>
      <c r="R22" s="1177" t="s">
        <v>3808</v>
      </c>
      <c r="S22" s="975"/>
      <c r="T22" s="975"/>
      <c r="U22" s="1176" t="s">
        <v>3809</v>
      </c>
      <c r="V22" s="1163"/>
      <c r="W22" s="1164">
        <f>IFERROR(VLOOKUP(AP22&amp;AQ22,'$ LEGO'!A:E,5,0),0)</f>
        <v>0</v>
      </c>
      <c r="X22" s="1165"/>
      <c r="Y22" s="1166"/>
      <c r="Z22" s="1167"/>
      <c r="AA22" s="1168"/>
      <c r="AB22" s="1169"/>
      <c r="AC22" s="967" t="str">
        <f>IFERROR(VLOOKUP((D22),'$ LEGO'!A:D,4,0),"")</f>
        <v/>
      </c>
      <c r="AD22" s="968"/>
      <c r="AE22" s="1171">
        <f>IFERROR(+'BT20'!AK25*VLOOKUP(AP22,'$ LEGO'!$F$199:$G$1227,2,0),'BT20'!AK25)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+'BT20'!AS33</f>
        <v>0</v>
      </c>
      <c r="AX22" s="176">
        <f>+'BT20'!AM25</f>
        <v>0</v>
      </c>
      <c r="AY22" s="1" t="s">
        <v>1217</v>
      </c>
      <c r="AZ22" s="46" t="s">
        <v>2501</v>
      </c>
      <c r="BA22" s="46">
        <f t="shared" si="2"/>
        <v>0</v>
      </c>
      <c r="BB22" s="47"/>
      <c r="BC22" s="120">
        <f t="shared" si="3"/>
        <v>0</v>
      </c>
    </row>
    <row r="23" spans="2:78" ht="15.75" thickBot="1">
      <c r="B23" s="66">
        <f t="shared" si="4"/>
        <v>0</v>
      </c>
      <c r="C23" s="214">
        <v>11</v>
      </c>
      <c r="D23" s="1159">
        <f>+'BT20'!V24</f>
        <v>0</v>
      </c>
      <c r="E23" s="1160"/>
      <c r="F23" s="1161"/>
      <c r="G23" s="1170">
        <f>+'BT20'!X24</f>
        <v>0</v>
      </c>
      <c r="H23" s="1160"/>
      <c r="I23" s="1160"/>
      <c r="J23" s="1160"/>
      <c r="K23" s="1160"/>
      <c r="L23" s="1160"/>
      <c r="M23" s="1160"/>
      <c r="N23" s="1160"/>
      <c r="O23" s="1160"/>
      <c r="P23" s="1160"/>
      <c r="Q23" s="1161"/>
      <c r="R23" s="968">
        <f>+'BT20'!AE24</f>
        <v>0</v>
      </c>
      <c r="S23" s="975"/>
      <c r="T23" s="975"/>
      <c r="U23" s="1162">
        <f>+'BT20'!AG24</f>
        <v>0</v>
      </c>
      <c r="V23" s="1163"/>
      <c r="W23" s="1164">
        <f>IFERROR(VLOOKUP(AP23&amp;AQ23,'$ LEGO'!A:E,5,0),0)</f>
        <v>0</v>
      </c>
      <c r="X23" s="1165"/>
      <c r="Y23" s="1166"/>
      <c r="Z23" s="1167"/>
      <c r="AA23" s="1168"/>
      <c r="AB23" s="1169"/>
      <c r="AC23" s="967" t="str">
        <f>IFERROR(VLOOKUP((D23),'$ LEGO'!A:D,4,0),"")</f>
        <v/>
      </c>
      <c r="AD23" s="968"/>
      <c r="AE23" s="1171">
        <f>IFERROR(+'BT20'!AK26*VLOOKUP(AP23,'$ LEGO'!$F$199:$G$1227,2,0),'BT20'!AK26)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+'BT20'!AS34</f>
        <v>0</v>
      </c>
      <c r="AX23" s="176">
        <f>+'BT20'!AM26</f>
        <v>0</v>
      </c>
      <c r="AY23" s="1" t="s">
        <v>1217</v>
      </c>
      <c r="AZ23" s="46" t="s">
        <v>2501</v>
      </c>
      <c r="BA23" s="46">
        <f t="shared" si="2"/>
        <v>0</v>
      </c>
      <c r="BB23" s="47"/>
      <c r="BC23" s="120">
        <f t="shared" si="3"/>
        <v>0</v>
      </c>
    </row>
    <row r="24" spans="2:78" ht="15.75" thickBot="1">
      <c r="B24" s="66">
        <f t="shared" si="4"/>
        <v>0</v>
      </c>
      <c r="C24" s="214">
        <v>12</v>
      </c>
      <c r="D24" s="1159">
        <f>+'BT20'!V25</f>
        <v>0</v>
      </c>
      <c r="E24" s="1160"/>
      <c r="F24" s="1161"/>
      <c r="G24" s="1170">
        <f>+'BT20'!X25</f>
        <v>0</v>
      </c>
      <c r="H24" s="1160"/>
      <c r="I24" s="1160"/>
      <c r="J24" s="1160"/>
      <c r="K24" s="1160"/>
      <c r="L24" s="1160"/>
      <c r="M24" s="1160"/>
      <c r="N24" s="1160"/>
      <c r="O24" s="1160"/>
      <c r="P24" s="1160"/>
      <c r="Q24" s="1161"/>
      <c r="R24" s="968">
        <f>+'BT20'!AE25</f>
        <v>0</v>
      </c>
      <c r="S24" s="975"/>
      <c r="T24" s="975"/>
      <c r="U24" s="1162">
        <f>+'BT20'!AG25</f>
        <v>0</v>
      </c>
      <c r="V24" s="1163"/>
      <c r="W24" s="1164">
        <f>IFERROR(VLOOKUP(AP24&amp;AQ24,'$ LEGO'!A:E,5,0),0)</f>
        <v>0</v>
      </c>
      <c r="X24" s="1165"/>
      <c r="Y24" s="1166"/>
      <c r="Z24" s="1167"/>
      <c r="AA24" s="1168"/>
      <c r="AB24" s="1169"/>
      <c r="AC24" s="967" t="str">
        <f>IFERROR(VLOOKUP((D24),'$ LEGO'!A:D,4,0),"")</f>
        <v/>
      </c>
      <c r="AD24" s="968"/>
      <c r="AE24" s="1171">
        <f>IFERROR(+'BT20'!AK27*VLOOKUP(AP24,'$ LEGO'!$F$199:$G$1227,2,0),'BT20'!AK27)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+'BT20'!AS35</f>
        <v>0</v>
      </c>
      <c r="AX24" s="176">
        <f>+'BT20'!AM27</f>
        <v>0</v>
      </c>
      <c r="AY24" s="1" t="s">
        <v>1217</v>
      </c>
      <c r="AZ24" s="46" t="s">
        <v>2501</v>
      </c>
      <c r="BA24" s="46">
        <f t="shared" si="2"/>
        <v>0</v>
      </c>
      <c r="BB24" s="47"/>
      <c r="BC24" s="120">
        <f t="shared" si="3"/>
        <v>0</v>
      </c>
    </row>
    <row r="25" spans="2:78" ht="15.75" thickBot="1">
      <c r="B25" s="66">
        <f t="shared" si="4"/>
        <v>0</v>
      </c>
      <c r="C25" s="214">
        <v>13</v>
      </c>
      <c r="D25" s="1159">
        <f>+'BT20'!V26</f>
        <v>0</v>
      </c>
      <c r="E25" s="1160"/>
      <c r="F25" s="1161"/>
      <c r="G25" s="1170">
        <f>+'BT20'!X26</f>
        <v>0</v>
      </c>
      <c r="H25" s="1160"/>
      <c r="I25" s="1160"/>
      <c r="J25" s="1160"/>
      <c r="K25" s="1160"/>
      <c r="L25" s="1160"/>
      <c r="M25" s="1160"/>
      <c r="N25" s="1160"/>
      <c r="O25" s="1160"/>
      <c r="P25" s="1160"/>
      <c r="Q25" s="1161"/>
      <c r="R25" s="968">
        <f>+'BT20'!AE26</f>
        <v>0</v>
      </c>
      <c r="S25" s="975"/>
      <c r="T25" s="975"/>
      <c r="U25" s="1162">
        <f>+'BT20'!AG26</f>
        <v>0</v>
      </c>
      <c r="V25" s="1163"/>
      <c r="W25" s="1164">
        <f>IFERROR(VLOOKUP(AP25&amp;AQ25,'$ LEGO'!A:E,5,0),0)</f>
        <v>0</v>
      </c>
      <c r="X25" s="1165"/>
      <c r="Y25" s="1166"/>
      <c r="Z25" s="1167"/>
      <c r="AA25" s="1168"/>
      <c r="AB25" s="1169"/>
      <c r="AC25" s="967" t="str">
        <f>IFERROR(VLOOKUP((D25),'$ LEGO'!A:D,4,0),"")</f>
        <v/>
      </c>
      <c r="AD25" s="968"/>
      <c r="AE25" s="1171">
        <f>IFERROR(+'BT20'!AK28*VLOOKUP(AP25,'$ LEGO'!$F$199:$G$1227,2,0),'BT20'!AK28)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+'BT20'!AS36</f>
        <v>0</v>
      </c>
      <c r="AX25" s="176">
        <f>+'BT20'!AM28</f>
        <v>0</v>
      </c>
      <c r="AY25" s="1" t="s">
        <v>1217</v>
      </c>
      <c r="AZ25" s="46" t="s">
        <v>2501</v>
      </c>
      <c r="BA25" s="46">
        <f t="shared" si="2"/>
        <v>0</v>
      </c>
      <c r="BB25" s="47"/>
      <c r="BC25" s="120">
        <f t="shared" si="3"/>
        <v>1000</v>
      </c>
    </row>
    <row r="26" spans="2:78" ht="15.75" thickBot="1">
      <c r="B26" s="66">
        <f t="shared" si="4"/>
        <v>0</v>
      </c>
      <c r="C26" s="214">
        <v>14</v>
      </c>
      <c r="D26" s="1159">
        <f>+'BT20'!V27</f>
        <v>0</v>
      </c>
      <c r="E26" s="1160"/>
      <c r="F26" s="1161"/>
      <c r="G26" s="1170">
        <f>+'BT20'!X27</f>
        <v>0</v>
      </c>
      <c r="H26" s="1160"/>
      <c r="I26" s="1160"/>
      <c r="J26" s="1160"/>
      <c r="K26" s="1160"/>
      <c r="L26" s="1160"/>
      <c r="M26" s="1160"/>
      <c r="N26" s="1160"/>
      <c r="O26" s="1160"/>
      <c r="P26" s="1160"/>
      <c r="Q26" s="1161"/>
      <c r="R26" s="968">
        <f>+'BT20'!AE27</f>
        <v>0</v>
      </c>
      <c r="S26" s="975"/>
      <c r="T26" s="975"/>
      <c r="U26" s="1162">
        <f>+'BT20'!AG27</f>
        <v>0</v>
      </c>
      <c r="V26" s="1163"/>
      <c r="W26" s="1164">
        <f>IFERROR(VLOOKUP(AP26&amp;AQ26,'$ LEGO'!A:E,5,0),0)</f>
        <v>0</v>
      </c>
      <c r="X26" s="1165"/>
      <c r="Y26" s="1166"/>
      <c r="Z26" s="1167"/>
      <c r="AA26" s="1168"/>
      <c r="AB26" s="1169"/>
      <c r="AC26" s="967" t="str">
        <f>IFERROR(VLOOKUP((D26),'$ LEGO'!A:D,4,0),"")</f>
        <v/>
      </c>
      <c r="AD26" s="968"/>
      <c r="AE26" s="1171">
        <f>IFERROR(+'BT20'!AK29*VLOOKUP(AP26,'$ LEGO'!$F$199:$G$1227,2,0),'BT20'!AK29)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+'BT20'!AS37</f>
        <v>0</v>
      </c>
      <c r="AX26" s="176">
        <f>+'BT20'!AM29</f>
        <v>0</v>
      </c>
      <c r="AY26" s="1" t="s">
        <v>1217</v>
      </c>
      <c r="AZ26" s="46" t="s">
        <v>2501</v>
      </c>
      <c r="BA26" s="46">
        <f t="shared" si="2"/>
        <v>0</v>
      </c>
      <c r="BB26" s="47"/>
      <c r="BC26" s="120">
        <f t="shared" si="3"/>
        <v>0</v>
      </c>
    </row>
    <row r="27" spans="2:78" ht="15.75" thickBot="1">
      <c r="B27" s="66">
        <f t="shared" si="4"/>
        <v>0</v>
      </c>
      <c r="C27" s="214">
        <v>15</v>
      </c>
      <c r="D27" s="1159">
        <f>+'BT20'!V28</f>
        <v>0</v>
      </c>
      <c r="E27" s="1160"/>
      <c r="F27" s="1161"/>
      <c r="G27" s="1170">
        <f>+'BT20'!X28</f>
        <v>0</v>
      </c>
      <c r="H27" s="1160"/>
      <c r="I27" s="1160"/>
      <c r="J27" s="1160"/>
      <c r="K27" s="1160"/>
      <c r="L27" s="1160"/>
      <c r="M27" s="1160"/>
      <c r="N27" s="1160"/>
      <c r="O27" s="1160"/>
      <c r="P27" s="1160"/>
      <c r="Q27" s="1161"/>
      <c r="R27" s="968">
        <f>+'BT20'!AE28</f>
        <v>0</v>
      </c>
      <c r="S27" s="975"/>
      <c r="T27" s="975"/>
      <c r="U27" s="1162">
        <f>+'BT20'!AG28</f>
        <v>0</v>
      </c>
      <c r="V27" s="1163"/>
      <c r="W27" s="1164">
        <f>IFERROR(VLOOKUP(AP27&amp;AQ27,'$ LEGO'!A:E,5,0),0)</f>
        <v>0</v>
      </c>
      <c r="X27" s="1165"/>
      <c r="Y27" s="1166"/>
      <c r="Z27" s="1167"/>
      <c r="AA27" s="1168"/>
      <c r="AB27" s="1169"/>
      <c r="AC27" s="967" t="str">
        <f>IFERROR(VLOOKUP((D27),'$ LEGO'!A:D,4,0),"")</f>
        <v/>
      </c>
      <c r="AD27" s="968"/>
      <c r="AE27" s="1171">
        <f>IFERROR(+'BT20'!AK30*VLOOKUP(AP27,'$ LEGO'!$F$199:$G$1227,2,0),'BT20'!AK30)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+'BT20'!AS38</f>
        <v>0</v>
      </c>
      <c r="AX27" s="176">
        <f>+'BT20'!AM30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+'BT20'!V29</f>
        <v>0</v>
      </c>
      <c r="E28" s="1160"/>
      <c r="F28" s="1161"/>
      <c r="G28" s="1170">
        <f>+'BT20'!X29</f>
        <v>0</v>
      </c>
      <c r="H28" s="1160"/>
      <c r="I28" s="1160"/>
      <c r="J28" s="1160"/>
      <c r="K28" s="1160"/>
      <c r="L28" s="1160"/>
      <c r="M28" s="1160"/>
      <c r="N28" s="1160"/>
      <c r="O28" s="1160"/>
      <c r="P28" s="1160"/>
      <c r="Q28" s="1161"/>
      <c r="R28" s="968">
        <f>+'BT20'!AE29</f>
        <v>0</v>
      </c>
      <c r="S28" s="975"/>
      <c r="T28" s="975"/>
      <c r="U28" s="1162">
        <f>+'BT20'!AG29</f>
        <v>0</v>
      </c>
      <c r="V28" s="1163"/>
      <c r="W28" s="1164">
        <f>IFERROR(VLOOKUP(AP28&amp;AQ28,'$ LEGO'!A:E,5,0),0)</f>
        <v>0</v>
      </c>
      <c r="X28" s="1165"/>
      <c r="Y28" s="1166"/>
      <c r="Z28" s="1167"/>
      <c r="AA28" s="1168"/>
      <c r="AB28" s="1169"/>
      <c r="AC28" s="967" t="str">
        <f>IFERROR(VLOOKUP((D28),'$ LEGO'!A:D,4,0),"")</f>
        <v/>
      </c>
      <c r="AD28" s="968"/>
      <c r="AE28" s="1171">
        <f>IFERROR(+'BT20'!AK31*VLOOKUP(AP28,'$ LEGO'!$F$199:$G$1227,2,0),'BT20'!AK31)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+'BT20'!AS39</f>
        <v>0</v>
      </c>
      <c r="AX28" s="176">
        <f>+'BT20'!AM31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+'BT20'!V30</f>
        <v>0</v>
      </c>
      <c r="E29" s="1160"/>
      <c r="F29" s="1161"/>
      <c r="G29" s="1170">
        <f>+'BT20'!X30</f>
        <v>0</v>
      </c>
      <c r="H29" s="1160"/>
      <c r="I29" s="1160"/>
      <c r="J29" s="1160"/>
      <c r="K29" s="1160"/>
      <c r="L29" s="1160"/>
      <c r="M29" s="1160"/>
      <c r="N29" s="1160"/>
      <c r="O29" s="1160"/>
      <c r="P29" s="1160"/>
      <c r="Q29" s="1161"/>
      <c r="R29" s="968">
        <f>+'BT20'!AE30</f>
        <v>0</v>
      </c>
      <c r="S29" s="975"/>
      <c r="T29" s="975"/>
      <c r="U29" s="1162">
        <f>+'BT20'!AG30</f>
        <v>0</v>
      </c>
      <c r="V29" s="1163"/>
      <c r="W29" s="1164">
        <f>IFERROR(VLOOKUP(AP29&amp;AQ29,'$ LEGO'!A:E,5,0),0)</f>
        <v>0</v>
      </c>
      <c r="X29" s="1165"/>
      <c r="Y29" s="1166"/>
      <c r="Z29" s="1167"/>
      <c r="AA29" s="1168"/>
      <c r="AB29" s="1169"/>
      <c r="AC29" s="967" t="str">
        <f>IFERROR(VLOOKUP((D29),'$ LEGO'!A:D,4,0),"")</f>
        <v/>
      </c>
      <c r="AD29" s="968"/>
      <c r="AE29" s="1171">
        <f>IFERROR(+'BT20'!AK32*VLOOKUP(AP29,'$ LEGO'!$F$199:$G$1227,2,0),'BT20'!AK32)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+'BT20'!AS40</f>
        <v>0</v>
      </c>
      <c r="AX29" s="176">
        <f>+'BT20'!AM32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+'BT20'!V31</f>
        <v>0</v>
      </c>
      <c r="E30" s="1160"/>
      <c r="F30" s="1161"/>
      <c r="G30" s="1170">
        <f>+'BT20'!X31</f>
        <v>0</v>
      </c>
      <c r="H30" s="1160"/>
      <c r="I30" s="1160"/>
      <c r="J30" s="1160"/>
      <c r="K30" s="1160"/>
      <c r="L30" s="1160"/>
      <c r="M30" s="1160"/>
      <c r="N30" s="1160"/>
      <c r="O30" s="1160"/>
      <c r="P30" s="1160"/>
      <c r="Q30" s="1161"/>
      <c r="R30" s="968">
        <f>+'BT20'!AE31</f>
        <v>0</v>
      </c>
      <c r="S30" s="975"/>
      <c r="T30" s="975"/>
      <c r="U30" s="1162">
        <f>+'BT20'!AG31</f>
        <v>0</v>
      </c>
      <c r="V30" s="1163"/>
      <c r="W30" s="1164">
        <f>IFERROR(VLOOKUP(AP30&amp;AQ30,'$ LEGO'!A:E,5,0),0)</f>
        <v>0</v>
      </c>
      <c r="X30" s="1165"/>
      <c r="Y30" s="1166"/>
      <c r="Z30" s="1167"/>
      <c r="AA30" s="1168"/>
      <c r="AB30" s="1169"/>
      <c r="AC30" s="967" t="str">
        <f>IFERROR(VLOOKUP((D30),'$ LEGO'!A:D,4,0),"")</f>
        <v/>
      </c>
      <c r="AD30" s="968"/>
      <c r="AE30" s="1171">
        <f>IFERROR(+'BT20'!AK33*VLOOKUP(AP30,'$ LEGO'!$F$199:$G$1227,2,0),'BT20'!AK33)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+'BT20'!AS41</f>
        <v>0</v>
      </c>
      <c r="AX30" s="176">
        <f>+'BT20'!AM33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+'BT20'!V32</f>
        <v>0</v>
      </c>
      <c r="E31" s="1160"/>
      <c r="F31" s="1161"/>
      <c r="G31" s="1170">
        <f>+'BT20'!X32</f>
        <v>0</v>
      </c>
      <c r="H31" s="1160"/>
      <c r="I31" s="1160"/>
      <c r="J31" s="1160"/>
      <c r="K31" s="1160"/>
      <c r="L31" s="1160"/>
      <c r="M31" s="1160"/>
      <c r="N31" s="1160"/>
      <c r="O31" s="1160"/>
      <c r="P31" s="1160"/>
      <c r="Q31" s="1161"/>
      <c r="R31" s="968">
        <f>+'BT20'!AE32</f>
        <v>0</v>
      </c>
      <c r="S31" s="975"/>
      <c r="T31" s="975"/>
      <c r="U31" s="1162">
        <f>+'BT20'!AG32</f>
        <v>0</v>
      </c>
      <c r="V31" s="1163"/>
      <c r="W31" s="1164">
        <f>IFERROR(VLOOKUP(AP31&amp;AQ31,'$ LEGO'!A:E,5,0),0)</f>
        <v>0</v>
      </c>
      <c r="X31" s="1165"/>
      <c r="Y31" s="1166"/>
      <c r="Z31" s="1167"/>
      <c r="AA31" s="1168"/>
      <c r="AB31" s="1169"/>
      <c r="AC31" s="967" t="str">
        <f>IFERROR(VLOOKUP((D31),'$ LEGO'!A:D,4,0),"")</f>
        <v/>
      </c>
      <c r="AD31" s="968"/>
      <c r="AE31" s="1171">
        <f>IFERROR(+'BT20'!AK34*VLOOKUP(AP31,'$ LEGO'!$F$199:$G$1227,2,0),'BT20'!AK34)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+'BT20'!AS42</f>
        <v>0</v>
      </c>
      <c r="AX31" s="176">
        <f>+'BT20'!AM34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+'BT20'!V33</f>
        <v>0</v>
      </c>
      <c r="E32" s="1160"/>
      <c r="F32" s="1161"/>
      <c r="G32" s="1170">
        <f>+'BT20'!X33</f>
        <v>0</v>
      </c>
      <c r="H32" s="1160"/>
      <c r="I32" s="1160"/>
      <c r="J32" s="1160"/>
      <c r="K32" s="1160"/>
      <c r="L32" s="1160"/>
      <c r="M32" s="1160"/>
      <c r="N32" s="1160"/>
      <c r="O32" s="1160"/>
      <c r="P32" s="1160"/>
      <c r="Q32" s="1161"/>
      <c r="R32" s="968">
        <f>+'BT20'!AE33</f>
        <v>0</v>
      </c>
      <c r="S32" s="975"/>
      <c r="T32" s="975"/>
      <c r="U32" s="1162">
        <f>+'BT20'!AG33</f>
        <v>0</v>
      </c>
      <c r="V32" s="1163"/>
      <c r="W32" s="1164">
        <f>IFERROR(VLOOKUP(AP32&amp;AQ32,'$ LEGO'!A:E,5,0),0)</f>
        <v>0</v>
      </c>
      <c r="X32" s="1165"/>
      <c r="Y32" s="1166"/>
      <c r="Z32" s="1167"/>
      <c r="AA32" s="1168"/>
      <c r="AB32" s="1169"/>
      <c r="AC32" s="967" t="str">
        <f>IFERROR(VLOOKUP((D32),'$ LEGO'!A:D,4,0),"")</f>
        <v/>
      </c>
      <c r="AD32" s="968"/>
      <c r="AE32" s="1171">
        <f>IFERROR(+'BT20'!AK35*VLOOKUP(AP32,'$ LEGO'!$F$199:$G$1227,2,0),'BT20'!AK35)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+'BT20'!AS43</f>
        <v>0</v>
      </c>
      <c r="AX32" s="176">
        <f>+'BT20'!AM35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FC'!$BQ$2:$BQ$41='FC20'!$F$3)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+'FT20'!X79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+'FT20'!X85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+'BT20'!AD1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 priority="2" operator="greaterThan">
      <formula>0</formula>
    </cfRule>
  </conditionalFormatting>
  <conditionalFormatting sqref="M96">
    <cfRule type="cellIs" dxfId="6" priority="4" operator="greaterThan">
      <formula>-0.011</formula>
    </cfRule>
    <cfRule type="cellIs" dxfId="5" priority="5" operator="between">
      <formula>-0.0299</formula>
      <formula>-0.001</formula>
    </cfRule>
    <cfRule type="cellIs" dxfId="4" priority="6" operator="lessThan">
      <formula>-0.03</formula>
    </cfRule>
  </conditionalFormatting>
  <conditionalFormatting sqref="R13:T32">
    <cfRule type="containsText" dxfId="3" priority="1" operator="containsText" text="SUBLIMADO">
      <formula>NOT(ISERROR(SEARCH("SUBLIMADO",R13)))</formula>
    </cfRule>
  </conditionalFormatting>
  <conditionalFormatting sqref="R33:T40">
    <cfRule type="containsText" dxfId="2" priority="7" operator="containsText" text="ESTAMPADO">
      <formula>NOT(ISERROR(SEARCH("ESTAMPADO",R33)))</formula>
    </cfRule>
    <cfRule type="containsText" dxfId="1" priority="8" operator="containsText" text="SUBLIMADO">
      <formula>NOT(ISERROR(SEARCH("SUBLIMADO",R33)))</formula>
    </cfRule>
  </conditionalFormatting>
  <conditionalFormatting sqref="AJ94">
    <cfRule type="cellIs" dxfId="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75C58B1-B816-4D17-80CC-7733293C19D6}">
          <x14:formula1>
            <xm:f>'LD FC'!$CG$2:$CG$34</xm:f>
          </x14:formula1>
          <xm:sqref>R86:W87</xm:sqref>
        </x14:dataValidation>
        <x14:dataValidation type="list" allowBlank="1" showInputMessage="1" showErrorMessage="1" xr:uid="{42FB873C-2668-48C7-89F6-3839EC720053}">
          <x14:formula1>
            <xm:f>'LD FC'!$CE$2:$CE$12</xm:f>
          </x14:formula1>
          <xm:sqref>M6:R6</xm:sqref>
        </x14:dataValidation>
        <x14:dataValidation type="list" allowBlank="1" showInputMessage="1" showErrorMessage="1" xr:uid="{22B3ABDB-CE2D-4E7D-BDF1-C4C58E8C3E72}">
          <x14:formula1>
            <xm:f>'LD FC'!$AU$2:$AU$4</xm:f>
          </x14:formula1>
          <xm:sqref>P10:R10</xm:sqref>
        </x14:dataValidation>
        <x14:dataValidation type="list" allowBlank="1" showInputMessage="1" showErrorMessage="1" xr:uid="{6BF98D00-00A0-44D0-8CCB-91CF4E61A496}">
          <x14:formula1>
            <xm:f>'LD FC'!$BN$9:$BN$10</xm:f>
          </x14:formula1>
          <xm:sqref>G47:V47</xm:sqref>
        </x14:dataValidation>
        <x14:dataValidation type="list" allowBlank="1" showInputMessage="1" showErrorMessage="1" xr:uid="{DDF340C3-79FD-4E8A-A2CC-18F2A4A49E71}">
          <x14:formula1>
            <xm:f>'LD FC'!$BV$2:$BV$5</xm:f>
          </x14:formula1>
          <xm:sqref>G41:L42</xm:sqref>
        </x14:dataValidation>
        <x14:dataValidation type="list" allowBlank="1" showInputMessage="1" showErrorMessage="1" xr:uid="{F2D1E1A4-FFF3-4F26-899D-C85D1D884E13}">
          <x14:formula1>
            <xm:f>'LD FC'!$BZ$2:$BZ$4</xm:f>
          </x14:formula1>
          <xm:sqref>G48:P48</xm:sqref>
        </x14:dataValidation>
        <x14:dataValidation type="list" allowBlank="1" showInputMessage="1" showErrorMessage="1" xr:uid="{A14AE996-B05C-4749-AB27-AE3CD71DDD5F}">
          <x14:formula1>
            <xm:f>'LD FC'!$AE$2:$AE$6</xm:f>
          </x14:formula1>
          <xm:sqref>R102:S106 R123:S127 R109:S113 R116:S120 R130:S134 R137:S141 R151:S155 R144:S148</xm:sqref>
        </x14:dataValidation>
        <x14:dataValidation type="list" allowBlank="1" showInputMessage="1" showErrorMessage="1" xr:uid="{573E9480-6C22-465A-9117-595EB37CE8BB}">
          <x14:formula1>
            <xm:f>'LD FC'!$AC$2:$AC$4</xm:f>
          </x14:formula1>
          <xm:sqref>R72:W73</xm:sqref>
        </x14:dataValidation>
        <x14:dataValidation type="list" allowBlank="1" showInputMessage="1" showErrorMessage="1" xr:uid="{B0B1DB39-8C5B-40FC-ABDF-218678B14939}">
          <x14:formula1>
            <xm:f>'LD FC'!$AA$2:$AA$8</xm:f>
          </x14:formula1>
          <xm:sqref>F6:H6 R71:W71</xm:sqref>
        </x14:dataValidation>
      </x14:dataValidation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2FB31-034D-4128-93FB-429BABE68716}">
  <sheetPr codeName="Hoja10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+'BT20'!D3&amp;" "&amp;'BT20'!H3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874F27-F53A-40EF-97A6-72A2CD0B36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80</vt:i4>
      </vt:variant>
    </vt:vector>
  </HeadingPairs>
  <TitlesOfParts>
    <vt:vector size="105" baseType="lpstr">
      <vt:lpstr>LINESHEET IMPORTADOS</vt:lpstr>
      <vt:lpstr>LINESHEET APROBADOS</vt:lpstr>
      <vt:lpstr>ELABORADOS</vt:lpstr>
      <vt:lpstr>Materiales Lego</vt:lpstr>
      <vt:lpstr>EMPAQUE</vt:lpstr>
      <vt:lpstr>BT1</vt:lpstr>
      <vt:lpstr>BT2</vt:lpstr>
      <vt:lpstr>BT3</vt:lpstr>
      <vt:lpstr>BT4</vt:lpstr>
      <vt:lpstr>BT5</vt:lpstr>
      <vt:lpstr>BT6</vt:lpstr>
      <vt:lpstr>BT7</vt:lpstr>
      <vt:lpstr>BT8</vt:lpstr>
      <vt:lpstr>BT9</vt:lpstr>
      <vt:lpstr>BT10</vt:lpstr>
      <vt:lpstr>BT11</vt:lpstr>
      <vt:lpstr>BT12</vt:lpstr>
      <vt:lpstr>BT13</vt:lpstr>
      <vt:lpstr>BT14</vt:lpstr>
      <vt:lpstr>BT15</vt:lpstr>
      <vt:lpstr>BT16</vt:lpstr>
      <vt:lpstr>BT17</vt:lpstr>
      <vt:lpstr>BT18</vt:lpstr>
      <vt:lpstr>BT19</vt:lpstr>
      <vt:lpstr>BT20</vt:lpstr>
      <vt:lpstr>'$1'!Área_de_impresión</vt:lpstr>
      <vt:lpstr>'$10'!Área_de_impresión</vt:lpstr>
      <vt:lpstr>'$11'!Área_de_impresión</vt:lpstr>
      <vt:lpstr>'$12'!Área_de_impresión</vt:lpstr>
      <vt:lpstr>'$13'!Área_de_impresión</vt:lpstr>
      <vt:lpstr>'$14'!Área_de_impresión</vt:lpstr>
      <vt:lpstr>'$15'!Área_de_impresión</vt:lpstr>
      <vt:lpstr>'$16'!Área_de_impresión</vt:lpstr>
      <vt:lpstr>'$17'!Área_de_impresión</vt:lpstr>
      <vt:lpstr>'$18'!Área_de_impresión</vt:lpstr>
      <vt:lpstr>'$19'!Área_de_impresión</vt:lpstr>
      <vt:lpstr>'$2'!Área_de_impresión</vt:lpstr>
      <vt:lpstr>'$20'!Área_de_impresión</vt:lpstr>
      <vt:lpstr>'$3'!Área_de_impresión</vt:lpstr>
      <vt:lpstr>'$4'!Área_de_impresión</vt:lpstr>
      <vt:lpstr>'$5'!Área_de_impresión</vt:lpstr>
      <vt:lpstr>'$6'!Área_de_impresión</vt:lpstr>
      <vt:lpstr>'$7'!Área_de_impresión</vt:lpstr>
      <vt:lpstr>'$8'!Área_de_impresión</vt:lpstr>
      <vt:lpstr>'$9'!Área_de_impresión</vt:lpstr>
      <vt:lpstr>'BT1'!Área_de_impresión</vt:lpstr>
      <vt:lpstr>'BT10'!Área_de_impresión</vt:lpstr>
      <vt:lpstr>'BT11'!Área_de_impresión</vt:lpstr>
      <vt:lpstr>'BT12'!Área_de_impresión</vt:lpstr>
      <vt:lpstr>'BT13'!Área_de_impresión</vt:lpstr>
      <vt:lpstr>'BT14'!Área_de_impresión</vt:lpstr>
      <vt:lpstr>'BT15'!Área_de_impresión</vt:lpstr>
      <vt:lpstr>'BT16'!Área_de_impresión</vt:lpstr>
      <vt:lpstr>'BT17'!Área_de_impresión</vt:lpstr>
      <vt:lpstr>'BT18'!Área_de_impresión</vt:lpstr>
      <vt:lpstr>'BT19'!Área_de_impresión</vt:lpstr>
      <vt:lpstr>'BT2'!Área_de_impresión</vt:lpstr>
      <vt:lpstr>'BT20'!Área_de_impresión</vt:lpstr>
      <vt:lpstr>'BT3'!Área_de_impresión</vt:lpstr>
      <vt:lpstr>'BT4'!Área_de_impresión</vt:lpstr>
      <vt:lpstr>'BT5'!Área_de_impresión</vt:lpstr>
      <vt:lpstr>'BT6'!Área_de_impresión</vt:lpstr>
      <vt:lpstr>'BT7'!Área_de_impresión</vt:lpstr>
      <vt:lpstr>'BT8'!Área_de_impresión</vt:lpstr>
      <vt:lpstr>'BT9'!Área_de_impresión</vt:lpstr>
      <vt:lpstr>'FC1'!Área_de_impresión</vt:lpstr>
      <vt:lpstr>'FC10'!Área_de_impresión</vt:lpstr>
      <vt:lpstr>'FC11'!Área_de_impresión</vt:lpstr>
      <vt:lpstr>'FC12'!Área_de_impresión</vt:lpstr>
      <vt:lpstr>'FC13'!Área_de_impresión</vt:lpstr>
      <vt:lpstr>'FC14'!Área_de_impresión</vt:lpstr>
      <vt:lpstr>'FC15'!Área_de_impresión</vt:lpstr>
      <vt:lpstr>'FC16'!Área_de_impresión</vt:lpstr>
      <vt:lpstr>'FC17'!Área_de_impresión</vt:lpstr>
      <vt:lpstr>'FC18'!Área_de_impresión</vt:lpstr>
      <vt:lpstr>'FC19'!Área_de_impresión</vt:lpstr>
      <vt:lpstr>'FC2'!Área_de_impresión</vt:lpstr>
      <vt:lpstr>'FC20'!Área_de_impresión</vt:lpstr>
      <vt:lpstr>'FC3'!Área_de_impresión</vt:lpstr>
      <vt:lpstr>'FC4'!Área_de_impresión</vt:lpstr>
      <vt:lpstr>'FC5'!Área_de_impresión</vt:lpstr>
      <vt:lpstr>'FC6'!Área_de_impresión</vt:lpstr>
      <vt:lpstr>'FC7'!Área_de_impresión</vt:lpstr>
      <vt:lpstr>'FC8'!Área_de_impresión</vt:lpstr>
      <vt:lpstr>'FC9'!Área_de_impresión</vt:lpstr>
      <vt:lpstr>'FT1'!Área_de_impresión</vt:lpstr>
      <vt:lpstr>'FT10'!Área_de_impresión</vt:lpstr>
      <vt:lpstr>'FT11'!Área_de_impresión</vt:lpstr>
      <vt:lpstr>'FT12'!Área_de_impresión</vt:lpstr>
      <vt:lpstr>'FT13'!Área_de_impresión</vt:lpstr>
      <vt:lpstr>'FT14'!Área_de_impresión</vt:lpstr>
      <vt:lpstr>'FT15'!Área_de_impresión</vt:lpstr>
      <vt:lpstr>'FT16'!Área_de_impresión</vt:lpstr>
      <vt:lpstr>'FT17'!Área_de_impresión</vt:lpstr>
      <vt:lpstr>'FT18'!Área_de_impresión</vt:lpstr>
      <vt:lpstr>'FT19'!Área_de_impresión</vt:lpstr>
      <vt:lpstr>'FT2'!Área_de_impresión</vt:lpstr>
      <vt:lpstr>'FT20'!Área_de_impresión</vt:lpstr>
      <vt:lpstr>'FT3'!Área_de_impresión</vt:lpstr>
      <vt:lpstr>'FT4'!Área_de_impresión</vt:lpstr>
      <vt:lpstr>'FT5'!Área_de_impresión</vt:lpstr>
      <vt:lpstr>'FT6'!Área_de_impresión</vt:lpstr>
      <vt:lpstr>'FT7'!Área_de_impresión</vt:lpstr>
      <vt:lpstr>'FT8'!Área_de_impresión</vt:lpstr>
      <vt:lpstr>'FT9'!Área_de_impresión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Claudia Perilla</dc:creator>
  <cp:keywords/>
  <dc:description/>
  <cp:lastModifiedBy>Claudia Patricia Perilla Morales</cp:lastModifiedBy>
  <cp:revision/>
  <dcterms:created xsi:type="dcterms:W3CDTF">2025-01-07T12:37:58Z</dcterms:created>
  <dcterms:modified xsi:type="dcterms:W3CDTF">2026-08-27T00:01:19Z</dcterms:modified>
  <cp:category/>
  <cp:contentStatus/>
</cp:coreProperties>
</file>