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202300"/>
  <mc:AlternateContent xmlns:mc="http://schemas.openxmlformats.org/markup-compatibility/2006">
    <mc:Choice Requires="x15">
      <x15ac:absPath xmlns:x15ac="http://schemas.microsoft.com/office/spreadsheetml/2010/11/ac" url="/Users/dave.das/Desktop/"/>
    </mc:Choice>
  </mc:AlternateContent>
  <xr:revisionPtr revIDLastSave="0" documentId="13_ncr:1_{2BFE2383-AED6-6349-A8C3-452B2DDAFD7F}" xr6:coauthVersionLast="47" xr6:coauthVersionMax="47" xr10:uidLastSave="{00000000-0000-0000-0000-000000000000}"/>
  <bookViews>
    <workbookView xWindow="780" yWindow="880" windowWidth="27640" windowHeight="15880" xr2:uid="{455DBFBE-0DF8-2941-8D44-8ACCEAC5731C}"/>
  </bookViews>
  <sheets>
    <sheet name="Title Page" sheetId="20" r:id="rId1"/>
    <sheet name="Assignment Prompt" sheetId="1" r:id="rId2"/>
    <sheet name="Assignment_Data" sheetId="2" r:id="rId3"/>
    <sheet name="All_Visuals" sheetId="15" r:id="rId4"/>
    <sheet name="Growth_&amp;_Attrition_Graph" sheetId="19" r:id="rId5"/>
    <sheet name="Recruitment_Analysis" sheetId="13" r:id="rId6"/>
    <sheet name="Headcount_Analysis" sheetId="3" r:id="rId7"/>
    <sheet name="Headcount_Viz" sheetId="17" r:id="rId8"/>
    <sheet name="Recruit_Viz" sheetId="16" r:id="rId9"/>
  </sheets>
  <definedNames>
    <definedName name="_xlnm._FilterDatabase" localSheetId="5" hidden="1">Recruitment_Analysis!$A$1:$AB$100</definedName>
  </definedNames>
  <calcPr calcId="191029"/>
  <pivotCaches>
    <pivotCache cacheId="3" r:id="rId10"/>
    <pivotCache cacheId="4" r:id="rId11"/>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a="1"/>
  <c r="B3" i="3" s="1"/>
  <c r="B4" i="3" a="1"/>
  <c r="B4" i="3" s="1"/>
  <c r="B5" i="3" a="1"/>
  <c r="B5" i="3" s="1"/>
  <c r="B6" i="3" a="1"/>
  <c r="B6" i="3" s="1"/>
  <c r="B7" i="3" a="1"/>
  <c r="B7" i="3" s="1"/>
  <c r="B8" i="3" a="1"/>
  <c r="B8" i="3" s="1"/>
  <c r="B9" i="3" a="1"/>
  <c r="B9" i="3" s="1"/>
  <c r="B10" i="3" a="1"/>
  <c r="B10" i="3" s="1"/>
  <c r="B11" i="3" a="1"/>
  <c r="B11" i="3" s="1"/>
  <c r="B12" i="3" a="1"/>
  <c r="B12" i="3" s="1"/>
  <c r="B13" i="3" a="1"/>
  <c r="B13" i="3" s="1"/>
  <c r="B14" i="3" a="1"/>
  <c r="B14" i="3" s="1"/>
  <c r="B15" i="3" a="1"/>
  <c r="B15" i="3" s="1"/>
  <c r="B16" i="3" a="1"/>
  <c r="B16" i="3" s="1"/>
  <c r="B17" i="3" a="1"/>
  <c r="B17" i="3" s="1"/>
  <c r="B18" i="3" a="1"/>
  <c r="B18" i="3" s="1"/>
  <c r="B19" i="3" a="1"/>
  <c r="B19" i="3" s="1"/>
  <c r="B20" i="3" a="1"/>
  <c r="B20" i="3" s="1"/>
  <c r="B21" i="3" a="1"/>
  <c r="B21" i="3" s="1"/>
  <c r="B22" i="3" a="1"/>
  <c r="B22" i="3" s="1"/>
  <c r="B23" i="3" a="1"/>
  <c r="B23" i="3" s="1"/>
  <c r="B24" i="3" a="1"/>
  <c r="B24" i="3" s="1"/>
  <c r="B25" i="3" a="1"/>
  <c r="B25" i="3" s="1"/>
  <c r="B26" i="3" a="1"/>
  <c r="B26" i="3" s="1"/>
  <c r="B27" i="3" a="1"/>
  <c r="B27" i="3" s="1"/>
  <c r="B28" i="3" a="1"/>
  <c r="B28" i="3" s="1"/>
  <c r="B29" i="3" a="1"/>
  <c r="B29" i="3" s="1"/>
  <c r="B30" i="3" a="1"/>
  <c r="B30" i="3" s="1"/>
  <c r="B31" i="3" a="1"/>
  <c r="B31" i="3" s="1"/>
  <c r="B32" i="3" a="1"/>
  <c r="B32" i="3" s="1"/>
  <c r="B33" i="3" a="1"/>
  <c r="B33" i="3" s="1"/>
  <c r="B34" i="3" a="1"/>
  <c r="B34" i="3" s="1"/>
  <c r="B35" i="3" a="1"/>
  <c r="B35" i="3" s="1"/>
  <c r="B36" i="3" a="1"/>
  <c r="B36" i="3" s="1"/>
  <c r="B37" i="3" a="1"/>
  <c r="B37" i="3" s="1"/>
  <c r="B38" i="3" a="1"/>
  <c r="B38" i="3" s="1"/>
  <c r="B39" i="3" a="1"/>
  <c r="B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2" i="3" a="1"/>
  <c r="B2" i="3" s="1"/>
  <c r="A100" i="3"/>
  <c r="A101" i="3"/>
  <c r="A102" i="3"/>
  <c r="A103" i="3"/>
  <c r="A104"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3" i="3"/>
  <c r="A4" i="3"/>
  <c r="D4" i="3" s="1"/>
  <c r="A5" i="3"/>
  <c r="D5" i="3" s="1"/>
  <c r="A6" i="3"/>
  <c r="D6" i="3" s="1"/>
  <c r="A7" i="3"/>
  <c r="D7" i="3" s="1"/>
  <c r="A8" i="3"/>
  <c r="D8" i="3" s="1"/>
  <c r="A9" i="3"/>
  <c r="A10" i="3"/>
  <c r="A11" i="3"/>
  <c r="A12" i="3"/>
  <c r="A13" i="3"/>
  <c r="A14" i="3"/>
  <c r="A15" i="3"/>
  <c r="A16" i="3"/>
  <c r="A17" i="3"/>
  <c r="A18" i="3"/>
  <c r="A19" i="3"/>
  <c r="A20" i="3"/>
  <c r="A21" i="3"/>
  <c r="A22" i="3"/>
  <c r="A23" i="3"/>
  <c r="A2" i="3"/>
  <c r="B99" i="13" a="1"/>
  <c r="B99" i="13" s="1"/>
  <c r="P99" i="13" s="1"/>
  <c r="A99" i="13"/>
  <c r="B98" i="13" a="1"/>
  <c r="B98" i="13" s="1"/>
  <c r="A98" i="13"/>
  <c r="B97" i="13" a="1"/>
  <c r="B97" i="13" s="1"/>
  <c r="J97" i="13" s="1"/>
  <c r="A97" i="13"/>
  <c r="B96" i="13" a="1"/>
  <c r="B96" i="13" s="1"/>
  <c r="P96" i="13" s="1"/>
  <c r="A96" i="13"/>
  <c r="B95" i="13" a="1"/>
  <c r="B95" i="13" s="1"/>
  <c r="P95" i="13" s="1"/>
  <c r="A95" i="13"/>
  <c r="B94" i="13" a="1"/>
  <c r="B94" i="13" s="1"/>
  <c r="A94" i="13"/>
  <c r="B93" i="13" a="1"/>
  <c r="B93" i="13" s="1"/>
  <c r="P93" i="13" s="1"/>
  <c r="A93" i="13"/>
  <c r="B92" i="13" a="1"/>
  <c r="B92" i="13" s="1"/>
  <c r="J92" i="13" s="1"/>
  <c r="A92" i="13"/>
  <c r="B91" i="13" a="1"/>
  <c r="B91" i="13" s="1"/>
  <c r="A91" i="13"/>
  <c r="B90" i="13" a="1"/>
  <c r="B90" i="13" s="1"/>
  <c r="A90" i="13"/>
  <c r="B89" i="13" a="1"/>
  <c r="B89" i="13" s="1"/>
  <c r="P89" i="13" s="1"/>
  <c r="A89" i="13"/>
  <c r="B88" i="13" a="1"/>
  <c r="B88" i="13" s="1"/>
  <c r="A88" i="13"/>
  <c r="B87" i="13" a="1"/>
  <c r="B87" i="13" s="1"/>
  <c r="A87" i="13"/>
  <c r="B86" i="13" a="1"/>
  <c r="B86" i="13" s="1"/>
  <c r="A86" i="13"/>
  <c r="B85" i="13" a="1"/>
  <c r="B85" i="13" s="1"/>
  <c r="J85" i="13" s="1"/>
  <c r="A85" i="13"/>
  <c r="B84" i="13" a="1"/>
  <c r="B84" i="13" s="1"/>
  <c r="A84" i="13"/>
  <c r="B83" i="13" a="1"/>
  <c r="B83" i="13" s="1"/>
  <c r="A83" i="13"/>
  <c r="B82" i="13" a="1"/>
  <c r="B82" i="13" s="1"/>
  <c r="A82" i="13"/>
  <c r="B81" i="13" a="1"/>
  <c r="B81" i="13" s="1"/>
  <c r="A81" i="13"/>
  <c r="B80" i="13" a="1"/>
  <c r="B80" i="13" s="1"/>
  <c r="A80" i="13"/>
  <c r="B79" i="13" a="1"/>
  <c r="B79" i="13" s="1"/>
  <c r="A79" i="13"/>
  <c r="B78" i="13" a="1"/>
  <c r="B78" i="13" s="1"/>
  <c r="A78" i="13"/>
  <c r="B77" i="13" a="1"/>
  <c r="B77" i="13" s="1"/>
  <c r="J77" i="13" s="1"/>
  <c r="A77" i="13"/>
  <c r="B76" i="13" a="1"/>
  <c r="B76" i="13" s="1"/>
  <c r="A76" i="13"/>
  <c r="B75" i="13" a="1"/>
  <c r="B75" i="13" s="1"/>
  <c r="A75" i="13"/>
  <c r="B74" i="13" a="1"/>
  <c r="B74" i="13" s="1"/>
  <c r="A74" i="13"/>
  <c r="B73" i="13" a="1"/>
  <c r="B73" i="13" s="1"/>
  <c r="A73" i="13"/>
  <c r="B72" i="13" a="1"/>
  <c r="B72" i="13" s="1"/>
  <c r="A72" i="13"/>
  <c r="B71" i="13" a="1"/>
  <c r="B71" i="13" s="1"/>
  <c r="A71" i="13"/>
  <c r="B70" i="13" a="1"/>
  <c r="B70" i="13" s="1"/>
  <c r="J70" i="13" s="1"/>
  <c r="A70" i="13"/>
  <c r="B69" i="13" a="1"/>
  <c r="B69" i="13" s="1"/>
  <c r="A69" i="13"/>
  <c r="B68" i="13" a="1"/>
  <c r="B68" i="13" s="1"/>
  <c r="P68" i="13" s="1"/>
  <c r="A68" i="13"/>
  <c r="B67" i="13" a="1"/>
  <c r="B67" i="13" s="1"/>
  <c r="A67" i="13"/>
  <c r="B66" i="13" a="1"/>
  <c r="B66" i="13" s="1"/>
  <c r="P66" i="13" s="1"/>
  <c r="A66" i="13"/>
  <c r="B65" i="13" a="1"/>
  <c r="B65" i="13" s="1"/>
  <c r="A65" i="13"/>
  <c r="B64" i="13" a="1"/>
  <c r="B64" i="13" s="1"/>
  <c r="J64" i="13" s="1"/>
  <c r="A64" i="13"/>
  <c r="B63" i="13" a="1"/>
  <c r="B63" i="13" s="1"/>
  <c r="A63" i="13"/>
  <c r="B62" i="13" a="1"/>
  <c r="B62" i="13" s="1"/>
  <c r="J62" i="13" s="1"/>
  <c r="A62" i="13"/>
  <c r="B61" i="13" a="1"/>
  <c r="B61" i="13" s="1"/>
  <c r="A61" i="13"/>
  <c r="B60" i="13" a="1"/>
  <c r="B60" i="13" s="1"/>
  <c r="A60" i="13"/>
  <c r="B59" i="13" a="1"/>
  <c r="B59" i="13" s="1"/>
  <c r="J59" i="13" s="1"/>
  <c r="A59" i="13"/>
  <c r="B58" i="13" a="1"/>
  <c r="B58" i="13" s="1"/>
  <c r="A58" i="13"/>
  <c r="B57" i="13" a="1"/>
  <c r="B57" i="13" s="1"/>
  <c r="A57" i="13"/>
  <c r="B56" i="13" a="1"/>
  <c r="B56" i="13" s="1"/>
  <c r="A56" i="13"/>
  <c r="B55" i="13" a="1"/>
  <c r="B55" i="13" s="1"/>
  <c r="A55" i="13"/>
  <c r="B54" i="13" a="1"/>
  <c r="B54" i="13" s="1"/>
  <c r="A54" i="13"/>
  <c r="B53" i="13" a="1"/>
  <c r="B53" i="13" s="1"/>
  <c r="A53" i="13"/>
  <c r="B52" i="13" a="1"/>
  <c r="B52" i="13" s="1"/>
  <c r="A52" i="13"/>
  <c r="B51" i="13" a="1"/>
  <c r="B51" i="13" s="1"/>
  <c r="A51" i="13"/>
  <c r="B50" i="13" a="1"/>
  <c r="B50" i="13" s="1"/>
  <c r="A50" i="13"/>
  <c r="B49" i="13" a="1"/>
  <c r="B49" i="13" s="1"/>
  <c r="A49" i="13"/>
  <c r="B48" i="13" a="1"/>
  <c r="B48" i="13" s="1"/>
  <c r="A48" i="13"/>
  <c r="B47" i="13" a="1"/>
  <c r="B47" i="13" s="1"/>
  <c r="A47" i="13"/>
  <c r="B46" i="13" a="1"/>
  <c r="B46" i="13" s="1"/>
  <c r="A46" i="13"/>
  <c r="B45" i="13" a="1"/>
  <c r="B45" i="13" s="1"/>
  <c r="A45" i="13"/>
  <c r="B44" i="13" a="1"/>
  <c r="B44" i="13" s="1"/>
  <c r="A44" i="13"/>
  <c r="B43" i="13" a="1"/>
  <c r="B43" i="13" s="1"/>
  <c r="A43" i="13"/>
  <c r="B42" i="13" a="1"/>
  <c r="B42" i="13" s="1"/>
  <c r="A42" i="13"/>
  <c r="B41" i="13" a="1"/>
  <c r="B41" i="13" s="1"/>
  <c r="A41" i="13"/>
  <c r="B40" i="13" a="1"/>
  <c r="B40" i="13" s="1"/>
  <c r="A40" i="13"/>
  <c r="B39" i="13" a="1"/>
  <c r="B39" i="13" s="1"/>
  <c r="A39" i="13"/>
  <c r="B38" i="13" a="1"/>
  <c r="B38" i="13" s="1"/>
  <c r="A38" i="13"/>
  <c r="B37" i="13" a="1"/>
  <c r="B37" i="13" s="1"/>
  <c r="A37" i="13"/>
  <c r="B36" i="13" a="1"/>
  <c r="B36" i="13" s="1"/>
  <c r="A36" i="13"/>
  <c r="B35" i="13" a="1"/>
  <c r="B35" i="13" s="1"/>
  <c r="A35" i="13"/>
  <c r="B34" i="13" a="1"/>
  <c r="B34" i="13" s="1"/>
  <c r="A34" i="13"/>
  <c r="B33" i="13" a="1"/>
  <c r="B33" i="13" s="1"/>
  <c r="A33" i="13"/>
  <c r="B32" i="13" a="1"/>
  <c r="B32" i="13" s="1"/>
  <c r="A32" i="13"/>
  <c r="B31" i="13" a="1"/>
  <c r="B31" i="13" s="1"/>
  <c r="A31" i="13"/>
  <c r="B30" i="13" a="1"/>
  <c r="B30" i="13" s="1"/>
  <c r="A30" i="13"/>
  <c r="B29" i="13" a="1"/>
  <c r="B29" i="13" s="1"/>
  <c r="A29" i="13"/>
  <c r="B28" i="13" a="1"/>
  <c r="B28" i="13" s="1"/>
  <c r="A28" i="13"/>
  <c r="B27" i="13" a="1"/>
  <c r="B27" i="13" s="1"/>
  <c r="A27" i="13"/>
  <c r="B26" i="13" a="1"/>
  <c r="B26" i="13" s="1"/>
  <c r="A26" i="13"/>
  <c r="B25" i="13" a="1"/>
  <c r="B25" i="13" s="1"/>
  <c r="A25" i="13"/>
  <c r="B24" i="13" a="1"/>
  <c r="B24" i="13" s="1"/>
  <c r="A24" i="13"/>
  <c r="B23" i="13" a="1"/>
  <c r="B23" i="13" s="1"/>
  <c r="A23" i="13"/>
  <c r="B22" i="13" a="1"/>
  <c r="B22" i="13" s="1"/>
  <c r="A22" i="13"/>
  <c r="B21" i="13" a="1"/>
  <c r="B21" i="13" s="1"/>
  <c r="A21" i="13"/>
  <c r="B20" i="13" a="1"/>
  <c r="B20" i="13" s="1"/>
  <c r="A20" i="13"/>
  <c r="B19" i="13" a="1"/>
  <c r="B19" i="13" s="1"/>
  <c r="A19" i="13"/>
  <c r="B18" i="13" a="1"/>
  <c r="B18" i="13" s="1"/>
  <c r="A18" i="13"/>
  <c r="B17" i="13" a="1"/>
  <c r="B17" i="13" s="1"/>
  <c r="A17" i="13"/>
  <c r="B16" i="13" a="1"/>
  <c r="B16" i="13" s="1"/>
  <c r="A16" i="13"/>
  <c r="B15" i="13" a="1"/>
  <c r="B15" i="13" s="1"/>
  <c r="A15" i="13"/>
  <c r="B14" i="13" a="1"/>
  <c r="B14" i="13" s="1"/>
  <c r="A14" i="13"/>
  <c r="B13" i="13" a="1"/>
  <c r="B13" i="13" s="1"/>
  <c r="A13" i="13"/>
  <c r="B12" i="13" a="1"/>
  <c r="B12" i="13" s="1"/>
  <c r="A12" i="13"/>
  <c r="B11" i="13" a="1"/>
  <c r="B11" i="13" s="1"/>
  <c r="A11" i="13"/>
  <c r="B10" i="13" a="1"/>
  <c r="B10" i="13" s="1"/>
  <c r="A10" i="13"/>
  <c r="B9" i="13" a="1"/>
  <c r="B9" i="13" s="1"/>
  <c r="A9" i="13"/>
  <c r="B8" i="13" a="1"/>
  <c r="B8" i="13" s="1"/>
  <c r="A8" i="13"/>
  <c r="E8" i="13" s="1" a="1"/>
  <c r="E8" i="13" s="1"/>
  <c r="B7" i="13" a="1"/>
  <c r="B7" i="13" s="1"/>
  <c r="A7" i="13"/>
  <c r="E7" i="13" s="1" a="1"/>
  <c r="E7" i="13" s="1"/>
  <c r="B6" i="13" a="1"/>
  <c r="B6" i="13" s="1"/>
  <c r="A6" i="13"/>
  <c r="E6" i="13" s="1" a="1"/>
  <c r="E6" i="13" s="1"/>
  <c r="B5" i="13" a="1"/>
  <c r="B5" i="13" s="1"/>
  <c r="A5" i="13"/>
  <c r="E5" i="13" s="1" a="1"/>
  <c r="E5" i="13" s="1"/>
  <c r="B4" i="13" a="1"/>
  <c r="B4" i="13" s="1"/>
  <c r="A4" i="13"/>
  <c r="E4" i="13" s="1" a="1"/>
  <c r="E4" i="13" s="1"/>
  <c r="B3" i="13" a="1"/>
  <c r="B3" i="13" s="1"/>
  <c r="A3" i="13"/>
  <c r="E3" i="13" s="1" a="1"/>
  <c r="E3" i="13" s="1"/>
  <c r="B2" i="13" a="1"/>
  <c r="B2" i="13" s="1"/>
  <c r="A2" i="13"/>
  <c r="S2" i="13" s="1"/>
  <c r="C7" i="3" l="1"/>
  <c r="E2" i="13" a="1"/>
  <c r="E2" i="13" s="1"/>
  <c r="C9" i="3" a="1"/>
  <c r="C9" i="3" s="1"/>
  <c r="E5" i="3"/>
  <c r="C13" i="3" a="1"/>
  <c r="C13" i="3" s="1"/>
  <c r="C5" i="3"/>
  <c r="C6" i="3"/>
  <c r="G6" i="3" s="1"/>
  <c r="E3" i="3"/>
  <c r="D3" i="3"/>
  <c r="C4" i="3"/>
  <c r="G4" i="3" s="1"/>
  <c r="E7" i="3"/>
  <c r="F7" i="3" s="1"/>
  <c r="C15" i="3" a="1"/>
  <c r="C15" i="3" s="1"/>
  <c r="D15" i="3" s="1"/>
  <c r="G15" i="3" s="1"/>
  <c r="C22" i="3" s="1" a="1"/>
  <c r="C22" i="3" s="1"/>
  <c r="C14" i="3" a="1"/>
  <c r="C14" i="3" s="1"/>
  <c r="E14" i="3" s="1"/>
  <c r="C3" i="3"/>
  <c r="C12" i="3" a="1"/>
  <c r="C12" i="3" s="1"/>
  <c r="D12" i="3" s="1"/>
  <c r="E6" i="3"/>
  <c r="F6" i="3" s="1"/>
  <c r="E8" i="3"/>
  <c r="F8" i="3" s="1"/>
  <c r="E4" i="3"/>
  <c r="F4" i="3" s="1"/>
  <c r="C10" i="3" a="1"/>
  <c r="C10" i="3" s="1"/>
  <c r="C8" i="3"/>
  <c r="G8" i="3" s="1"/>
  <c r="C2" i="3"/>
  <c r="D2" i="3"/>
  <c r="E2" i="3"/>
  <c r="F2" i="3" s="1"/>
  <c r="C11" i="3" a="1"/>
  <c r="C11" i="3" s="1"/>
  <c r="D11" i="3" s="1"/>
  <c r="G11" i="3" s="1"/>
  <c r="C18" i="3" s="1" a="1"/>
  <c r="C18" i="3" s="1"/>
  <c r="J99" i="13"/>
  <c r="J96" i="13"/>
  <c r="P92" i="13"/>
  <c r="P85" i="13"/>
  <c r="P70" i="13"/>
  <c r="P64" i="13"/>
  <c r="C90" i="13"/>
  <c r="J90" i="13"/>
  <c r="P90" i="13"/>
  <c r="M3" i="13" a="1"/>
  <c r="M3" i="13" s="1"/>
  <c r="S3" i="13"/>
  <c r="T3" i="13" a="1"/>
  <c r="T3" i="13" s="1"/>
  <c r="T7" i="13" a="1"/>
  <c r="T7" i="13" s="1"/>
  <c r="M7" i="13" a="1"/>
  <c r="M7" i="13" s="1"/>
  <c r="S7" i="13"/>
  <c r="M11" i="13" a="1"/>
  <c r="M11" i="13" s="1"/>
  <c r="M15" i="13" a="1"/>
  <c r="M15" i="13" s="1"/>
  <c r="J78" i="13"/>
  <c r="P78" i="13"/>
  <c r="M4" i="13" a="1"/>
  <c r="M4" i="13" s="1"/>
  <c r="S4" i="13"/>
  <c r="T4" i="13" a="1"/>
  <c r="T4" i="13" s="1"/>
  <c r="M8" i="13" a="1"/>
  <c r="M8" i="13" s="1"/>
  <c r="S8" i="13"/>
  <c r="T8" i="13" a="1"/>
  <c r="T8" i="13" s="1"/>
  <c r="M12" i="13" a="1"/>
  <c r="M12" i="13" s="1"/>
  <c r="C79" i="13"/>
  <c r="J79" i="13"/>
  <c r="J94" i="13"/>
  <c r="P94" i="13"/>
  <c r="J98" i="13"/>
  <c r="P98" i="13"/>
  <c r="P97" i="13"/>
  <c r="P59" i="13"/>
  <c r="P3" i="13"/>
  <c r="J3" i="13"/>
  <c r="J7" i="13"/>
  <c r="P7" i="13"/>
  <c r="J11" i="13"/>
  <c r="P11" i="13"/>
  <c r="J15" i="13"/>
  <c r="P15" i="13"/>
  <c r="P19" i="13"/>
  <c r="J19" i="13"/>
  <c r="P23" i="13"/>
  <c r="J23" i="13"/>
  <c r="J27" i="13"/>
  <c r="P27" i="13"/>
  <c r="J31" i="13"/>
  <c r="P31" i="13"/>
  <c r="C35" i="13"/>
  <c r="J35" i="13"/>
  <c r="P35" i="13"/>
  <c r="J39" i="13"/>
  <c r="P39" i="13"/>
  <c r="J43" i="13"/>
  <c r="P43" i="13"/>
  <c r="J47" i="13"/>
  <c r="P47" i="13"/>
  <c r="J51" i="13"/>
  <c r="P51" i="13"/>
  <c r="J55" i="13"/>
  <c r="P55" i="13"/>
  <c r="P63" i="13"/>
  <c r="J63" i="13"/>
  <c r="P67" i="13"/>
  <c r="J67" i="13"/>
  <c r="P71" i="13"/>
  <c r="J71" i="13"/>
  <c r="J75" i="13"/>
  <c r="P75" i="13"/>
  <c r="J82" i="13"/>
  <c r="P82" i="13"/>
  <c r="C86" i="13"/>
  <c r="P86" i="13"/>
  <c r="J86" i="13"/>
  <c r="J93" i="13"/>
  <c r="J4" i="13"/>
  <c r="P4" i="13"/>
  <c r="J8" i="13"/>
  <c r="P8" i="13"/>
  <c r="P12" i="13"/>
  <c r="J12" i="13"/>
  <c r="J16" i="13"/>
  <c r="P16" i="13"/>
  <c r="J20" i="13"/>
  <c r="P20" i="13"/>
  <c r="P24" i="13"/>
  <c r="J24" i="13"/>
  <c r="J28" i="13"/>
  <c r="P28" i="13"/>
  <c r="C32" i="13"/>
  <c r="J32" i="13"/>
  <c r="P32" i="13"/>
  <c r="P36" i="13"/>
  <c r="J36" i="13"/>
  <c r="C40" i="13"/>
  <c r="P40" i="13"/>
  <c r="J40" i="13"/>
  <c r="J44" i="13"/>
  <c r="P44" i="13"/>
  <c r="P48" i="13"/>
  <c r="J48" i="13"/>
  <c r="J52" i="13"/>
  <c r="P52" i="13"/>
  <c r="J56" i="13"/>
  <c r="P56" i="13"/>
  <c r="P60" i="13"/>
  <c r="J60" i="13"/>
  <c r="J68" i="13"/>
  <c r="P69" i="13"/>
  <c r="J69" i="13"/>
  <c r="P73" i="13"/>
  <c r="J73" i="13"/>
  <c r="C77" i="13"/>
  <c r="P77" i="13"/>
  <c r="P80" i="13"/>
  <c r="J80" i="13"/>
  <c r="J84" i="13"/>
  <c r="P84" i="13"/>
  <c r="P88" i="13"/>
  <c r="J88" i="13"/>
  <c r="T2" i="13" a="1"/>
  <c r="T2" i="13" s="1"/>
  <c r="M2" i="13" a="1"/>
  <c r="M2" i="13" s="1"/>
  <c r="S6" i="13"/>
  <c r="T6" i="13" a="1"/>
  <c r="T6" i="13" s="1"/>
  <c r="M6" i="13" a="1"/>
  <c r="M6" i="13" s="1"/>
  <c r="M10" i="13" a="1"/>
  <c r="M10" i="13" s="1"/>
  <c r="M14" i="13" a="1"/>
  <c r="M14" i="13" s="1"/>
  <c r="P79" i="13"/>
  <c r="S5" i="13"/>
  <c r="M5" i="13" a="1"/>
  <c r="M5" i="13" s="1"/>
  <c r="T5" i="13" a="1"/>
  <c r="T5" i="13" s="1"/>
  <c r="M9" i="13" a="1"/>
  <c r="M9" i="13" s="1"/>
  <c r="M13" i="13" a="1"/>
  <c r="M13" i="13" s="1"/>
  <c r="C72" i="13"/>
  <c r="P72" i="13"/>
  <c r="J72" i="13"/>
  <c r="C76" i="13"/>
  <c r="P76" i="13"/>
  <c r="P83" i="13"/>
  <c r="J83" i="13"/>
  <c r="J87" i="13"/>
  <c r="P87" i="13"/>
  <c r="J95" i="13"/>
  <c r="J89" i="13"/>
  <c r="C5" i="13"/>
  <c r="J5" i="13"/>
  <c r="P5" i="13"/>
  <c r="P9" i="13"/>
  <c r="J9" i="13"/>
  <c r="J13" i="13"/>
  <c r="P13" i="13"/>
  <c r="P17" i="13"/>
  <c r="J17" i="13"/>
  <c r="P21" i="13"/>
  <c r="J21" i="13"/>
  <c r="J25" i="13"/>
  <c r="P25" i="13"/>
  <c r="P29" i="13"/>
  <c r="J29" i="13"/>
  <c r="P33" i="13"/>
  <c r="J33" i="13"/>
  <c r="L33" i="13" s="1" a="1"/>
  <c r="L33" i="13" s="1"/>
  <c r="C37" i="13"/>
  <c r="P37" i="13"/>
  <c r="J37" i="13"/>
  <c r="P41" i="13"/>
  <c r="J41" i="13"/>
  <c r="L41" i="13" s="1" a="1"/>
  <c r="L41" i="13" s="1"/>
  <c r="J45" i="13"/>
  <c r="P45" i="13"/>
  <c r="J49" i="13"/>
  <c r="P49" i="13"/>
  <c r="P53" i="13"/>
  <c r="J53" i="13"/>
  <c r="L53" i="13" s="1" a="1"/>
  <c r="L53" i="13" s="1"/>
  <c r="P57" i="13"/>
  <c r="J57" i="13"/>
  <c r="J61" i="13"/>
  <c r="P61" i="13"/>
  <c r="C65" i="13"/>
  <c r="P65" i="13"/>
  <c r="J65" i="13"/>
  <c r="J91" i="13"/>
  <c r="P91" i="13"/>
  <c r="J76" i="13"/>
  <c r="P62" i="13"/>
  <c r="J2" i="13"/>
  <c r="P2" i="13"/>
  <c r="P6" i="13"/>
  <c r="J6" i="13"/>
  <c r="J10" i="13"/>
  <c r="P10" i="13"/>
  <c r="P14" i="13"/>
  <c r="J14" i="13"/>
  <c r="J18" i="13"/>
  <c r="P18" i="13"/>
  <c r="C22" i="13"/>
  <c r="J22" i="13"/>
  <c r="P22" i="13"/>
  <c r="C26" i="13"/>
  <c r="J26" i="13"/>
  <c r="P26" i="13"/>
  <c r="C30" i="13"/>
  <c r="J30" i="13"/>
  <c r="P30" i="13"/>
  <c r="J34" i="13"/>
  <c r="P34" i="13"/>
  <c r="J38" i="13"/>
  <c r="P38" i="13"/>
  <c r="C42" i="13"/>
  <c r="J42" i="13"/>
  <c r="P42" i="13"/>
  <c r="C46" i="13"/>
  <c r="J46" i="13"/>
  <c r="P46" i="13"/>
  <c r="P50" i="13"/>
  <c r="J50" i="13"/>
  <c r="P54" i="13"/>
  <c r="J54" i="13"/>
  <c r="L54" i="13" s="1" a="1"/>
  <c r="L54" i="13" s="1"/>
  <c r="J58" i="13"/>
  <c r="P58" i="13"/>
  <c r="C66" i="13"/>
  <c r="J66" i="13"/>
  <c r="J74" i="13"/>
  <c r="P74" i="13"/>
  <c r="C81" i="13"/>
  <c r="P81" i="13"/>
  <c r="J81" i="13"/>
  <c r="L81" i="13" s="1" a="1"/>
  <c r="L81" i="13" s="1"/>
  <c r="F5" i="3"/>
  <c r="D10" i="3"/>
  <c r="G10" i="3" s="1"/>
  <c r="C17" i="3" s="1" a="1"/>
  <c r="C17" i="3" s="1"/>
  <c r="E10" i="3"/>
  <c r="D14" i="3"/>
  <c r="G7" i="3"/>
  <c r="G5" i="3"/>
  <c r="D9" i="3"/>
  <c r="E9" i="3"/>
  <c r="D13" i="3"/>
  <c r="E13" i="3"/>
  <c r="C59" i="13"/>
  <c r="C14" i="13"/>
  <c r="C18" i="13"/>
  <c r="C11" i="13"/>
  <c r="C43" i="13"/>
  <c r="C96" i="13"/>
  <c r="C75" i="13"/>
  <c r="C23" i="13"/>
  <c r="C54" i="13"/>
  <c r="C53" i="13"/>
  <c r="C61" i="13"/>
  <c r="C56" i="13"/>
  <c r="C48" i="13"/>
  <c r="C8" i="13"/>
  <c r="C3" i="13"/>
  <c r="C9" i="13"/>
  <c r="C16" i="13"/>
  <c r="C4" i="13"/>
  <c r="C12" i="13"/>
  <c r="C19" i="13"/>
  <c r="C2" i="13"/>
  <c r="C7" i="13"/>
  <c r="C10" i="13"/>
  <c r="C6" i="13"/>
  <c r="C13" i="13"/>
  <c r="C27" i="13"/>
  <c r="C24" i="13"/>
  <c r="C20" i="13"/>
  <c r="C15" i="13"/>
  <c r="C17" i="13"/>
  <c r="C21" i="13"/>
  <c r="C25" i="13"/>
  <c r="C31" i="13"/>
  <c r="C33" i="13"/>
  <c r="C28" i="13"/>
  <c r="C29" i="13"/>
  <c r="C45" i="13"/>
  <c r="C36" i="13"/>
  <c r="C38" i="13"/>
  <c r="C49" i="13"/>
  <c r="C34" i="13"/>
  <c r="C47" i="13"/>
  <c r="C39" i="13"/>
  <c r="C41" i="13"/>
  <c r="C51" i="13"/>
  <c r="C44" i="13"/>
  <c r="C50" i="13"/>
  <c r="C62" i="13"/>
  <c r="C57" i="13"/>
  <c r="C58" i="13"/>
  <c r="C52" i="13"/>
  <c r="C55" i="13"/>
  <c r="C67" i="13"/>
  <c r="C60" i="13"/>
  <c r="C64" i="13"/>
  <c r="C63" i="13"/>
  <c r="C70" i="13"/>
  <c r="C74" i="13"/>
  <c r="C68" i="13"/>
  <c r="C73" i="13"/>
  <c r="C71" i="13"/>
  <c r="C69" i="13"/>
  <c r="C78" i="13"/>
  <c r="C82" i="13"/>
  <c r="C83" i="13"/>
  <c r="C80" i="13"/>
  <c r="C84" i="13"/>
  <c r="C85" i="13"/>
  <c r="C91" i="13"/>
  <c r="C92" i="13"/>
  <c r="C87" i="13"/>
  <c r="C89" i="13"/>
  <c r="C88" i="13"/>
  <c r="C98" i="13"/>
  <c r="C95" i="13"/>
  <c r="C97" i="13"/>
  <c r="C93" i="13"/>
  <c r="C99" i="13"/>
  <c r="C94" i="13"/>
  <c r="F3" i="3" l="1"/>
  <c r="G3" i="3"/>
  <c r="E11" i="3"/>
  <c r="E12" i="3"/>
  <c r="L20" i="13" a="1"/>
  <c r="L20" i="13" s="1"/>
  <c r="E15" i="3"/>
  <c r="L12" i="13" a="1"/>
  <c r="L12" i="13" s="1"/>
  <c r="K2" i="13"/>
  <c r="L40" i="13" a="1"/>
  <c r="L40" i="13" s="1"/>
  <c r="L90" i="13" a="1"/>
  <c r="L90" i="13" s="1"/>
  <c r="L32" i="13" a="1"/>
  <c r="L32" i="13" s="1"/>
  <c r="K3" i="13"/>
  <c r="L3" i="13" a="1"/>
  <c r="L3" i="13" s="1"/>
  <c r="L47" i="13" a="1"/>
  <c r="L47" i="13" s="1"/>
  <c r="L27" i="13" a="1"/>
  <c r="L27" i="13" s="1"/>
  <c r="L46" i="13" a="1"/>
  <c r="L46" i="13" s="1"/>
  <c r="L34" i="13" a="1"/>
  <c r="L34" i="13" s="1"/>
  <c r="L6" i="13" a="1"/>
  <c r="L6" i="13" s="1"/>
  <c r="L5" i="13" a="1"/>
  <c r="L5" i="13" s="1"/>
  <c r="L82" i="13" a="1"/>
  <c r="L82" i="13" s="1"/>
  <c r="L62" i="13" a="1"/>
  <c r="L62" i="13" s="1"/>
  <c r="K6" i="13"/>
  <c r="L88" i="13" a="1"/>
  <c r="L88" i="13" s="1"/>
  <c r="K5" i="13"/>
  <c r="L11" i="13" a="1"/>
  <c r="L11" i="13" s="1"/>
  <c r="L74" i="13" a="1"/>
  <c r="L74" i="13" s="1"/>
  <c r="L18" i="13" a="1"/>
  <c r="L18" i="13" s="1"/>
  <c r="L2" i="13" a="1"/>
  <c r="L2" i="13" s="1"/>
  <c r="L97" i="13" a="1"/>
  <c r="L97" i="13" s="1"/>
  <c r="L55" i="13" a="1"/>
  <c r="L55" i="13" s="1"/>
  <c r="K4" i="13"/>
  <c r="L4" i="13" a="1"/>
  <c r="L4" i="13" s="1"/>
  <c r="L67" i="13" a="1"/>
  <c r="L67" i="13" s="1"/>
  <c r="K7" i="13"/>
  <c r="L7" i="13" a="1"/>
  <c r="L7" i="13" s="1"/>
  <c r="L76" i="13" a="1"/>
  <c r="L76" i="13" s="1"/>
  <c r="L61" i="13" a="1"/>
  <c r="L61" i="13" s="1"/>
  <c r="L26" i="13" a="1"/>
  <c r="L26" i="13" s="1"/>
  <c r="L13" i="13" a="1"/>
  <c r="L13" i="13" s="1"/>
  <c r="L83" i="13" a="1"/>
  <c r="L83" i="13" s="1"/>
  <c r="L39" i="13" a="1"/>
  <c r="L39" i="13" s="1"/>
  <c r="K8" i="13"/>
  <c r="L8" i="13" a="1"/>
  <c r="L8" i="13" s="1"/>
  <c r="L75" i="13" a="1"/>
  <c r="L75" i="13" s="1"/>
  <c r="L95" i="13" a="1"/>
  <c r="L95" i="13" s="1"/>
  <c r="L19" i="13" a="1"/>
  <c r="L19" i="13" s="1"/>
  <c r="L48" i="13" a="1"/>
  <c r="L48" i="13" s="1"/>
  <c r="L96" i="13" a="1"/>
  <c r="L96" i="13" s="1"/>
  <c r="L69" i="13" a="1"/>
  <c r="L69" i="13" s="1"/>
  <c r="L25" i="13" a="1"/>
  <c r="L25" i="13" s="1"/>
  <c r="L89" i="13" a="1"/>
  <c r="L89" i="13" s="1"/>
  <c r="L60" i="13" a="1"/>
  <c r="L60" i="13" s="1"/>
  <c r="L68" i="13" a="1"/>
  <c r="L68" i="13" s="1"/>
  <c r="R14" i="13"/>
  <c r="R10" i="13"/>
  <c r="R6" i="13"/>
  <c r="Z6" i="13" s="1"/>
  <c r="R2" i="13"/>
  <c r="Z2" i="13" s="1"/>
  <c r="R13" i="13"/>
  <c r="R9" i="13"/>
  <c r="R5" i="13"/>
  <c r="Z5" i="13" s="1"/>
  <c r="O13" i="13" a="1"/>
  <c r="O13" i="13" s="1"/>
  <c r="Q13" i="13" s="1"/>
  <c r="O9" i="13" a="1"/>
  <c r="O9" i="13" s="1"/>
  <c r="Q9" i="13" s="1"/>
  <c r="O5" i="13" a="1"/>
  <c r="O5" i="13" s="1"/>
  <c r="Q5" i="13" s="1"/>
  <c r="W5" i="13"/>
  <c r="O14" i="13" a="1"/>
  <c r="O14" i="13" s="1"/>
  <c r="Q14" i="13" s="1"/>
  <c r="O10" i="13" a="1"/>
  <c r="O10" i="13" s="1"/>
  <c r="Q10" i="13" s="1"/>
  <c r="W6" i="13"/>
  <c r="O6" i="13" a="1"/>
  <c r="O6" i="13" s="1"/>
  <c r="Q6" i="13" s="1"/>
  <c r="O2" i="13" a="1"/>
  <c r="O2" i="13" s="1"/>
  <c r="Q2" i="13" s="1"/>
  <c r="W2" i="13"/>
  <c r="D2" i="13" s="1"/>
  <c r="R12" i="13"/>
  <c r="R8" i="13"/>
  <c r="Z8" i="13" s="1"/>
  <c r="R4" i="13"/>
  <c r="Z4" i="13" s="1"/>
  <c r="R15" i="13"/>
  <c r="R11" i="13"/>
  <c r="R7" i="13"/>
  <c r="Z7" i="13" s="1"/>
  <c r="R3" i="13"/>
  <c r="Z3" i="13" s="1"/>
  <c r="O12" i="13" a="1"/>
  <c r="O12" i="13" s="1"/>
  <c r="Q12" i="13" s="1"/>
  <c r="W8" i="13"/>
  <c r="O8" i="13" a="1"/>
  <c r="O8" i="13" s="1"/>
  <c r="Q8" i="13" s="1"/>
  <c r="O4" i="13" a="1"/>
  <c r="O4" i="13" s="1"/>
  <c r="Q4" i="13" s="1"/>
  <c r="W4" i="13"/>
  <c r="O15" i="13" a="1"/>
  <c r="O15" i="13" s="1"/>
  <c r="Q15" i="13" s="1"/>
  <c r="O11" i="13" a="1"/>
  <c r="O11" i="13" s="1"/>
  <c r="Q11" i="13" s="1"/>
  <c r="O7" i="13" a="1"/>
  <c r="O7" i="13" s="1"/>
  <c r="Q7" i="13" s="1"/>
  <c r="W7" i="13"/>
  <c r="W3" i="13"/>
  <c r="O3" i="13" a="1"/>
  <c r="O3" i="13" s="1"/>
  <c r="Q3" i="13" s="1"/>
  <c r="F10" i="3"/>
  <c r="E10" i="13" s="1" a="1"/>
  <c r="E10" i="13" s="1"/>
  <c r="F14" i="3"/>
  <c r="E14" i="13" s="1" a="1"/>
  <c r="E14" i="13" s="1"/>
  <c r="G14" i="3"/>
  <c r="C21" i="3" s="1" a="1"/>
  <c r="C21" i="3" s="1"/>
  <c r="F12" i="3"/>
  <c r="E12" i="13" s="1" a="1"/>
  <c r="E12" i="13" s="1"/>
  <c r="F15" i="3"/>
  <c r="E15" i="13" s="1" a="1"/>
  <c r="E15" i="13" s="1"/>
  <c r="F13" i="3"/>
  <c r="E13" i="13" s="1" a="1"/>
  <c r="E13" i="13" s="1"/>
  <c r="G13" i="3"/>
  <c r="C20" i="3" s="1" a="1"/>
  <c r="C20" i="3" s="1"/>
  <c r="F11" i="3"/>
  <c r="E11" i="13" s="1" a="1"/>
  <c r="E11" i="13" s="1"/>
  <c r="F9" i="3"/>
  <c r="E9" i="13" s="1" a="1"/>
  <c r="E9" i="13" s="1"/>
  <c r="G12" i="3"/>
  <c r="C19" i="3" s="1" a="1"/>
  <c r="C19" i="3" s="1"/>
  <c r="G9" i="3"/>
  <c r="C16" i="3" s="1" a="1"/>
  <c r="C16" i="3" s="1"/>
  <c r="G2" i="3"/>
  <c r="Y6" i="13" l="1"/>
  <c r="AA6" i="13" s="1"/>
  <c r="AB6" i="13" s="1"/>
  <c r="Y2" i="13"/>
  <c r="AA2" i="13" s="1"/>
  <c r="AB2" i="13" s="1"/>
  <c r="Y4" i="13"/>
  <c r="AA4" i="13" s="1"/>
  <c r="AB4" i="13" s="1"/>
  <c r="Y7" i="13"/>
  <c r="AA7" i="13" s="1"/>
  <c r="AB7" i="13" s="1"/>
  <c r="Y3" i="13"/>
  <c r="AA3" i="13" s="1"/>
  <c r="AB3" i="13" s="1"/>
  <c r="Y5" i="13"/>
  <c r="AA5" i="13" s="1"/>
  <c r="AB5" i="13" s="1"/>
  <c r="Y8" i="13"/>
  <c r="AA8" i="13" s="1"/>
  <c r="AB8" i="13" s="1"/>
  <c r="X7" i="13"/>
  <c r="D7" i="13"/>
  <c r="X4" i="13"/>
  <c r="D4" i="13"/>
  <c r="X8" i="13"/>
  <c r="D8" i="13"/>
  <c r="X6" i="13"/>
  <c r="D6" i="13"/>
  <c r="X5" i="13"/>
  <c r="D5" i="13"/>
  <c r="X3" i="13"/>
  <c r="D3" i="13"/>
  <c r="X2" i="13"/>
  <c r="V3" i="13"/>
  <c r="V7" i="13"/>
  <c r="V4" i="13"/>
  <c r="V8" i="13"/>
  <c r="V5" i="13"/>
  <c r="V2" i="13"/>
  <c r="V6" i="13"/>
  <c r="K11" i="13"/>
  <c r="K13" i="13"/>
  <c r="V13" i="13" s="1"/>
  <c r="S11" i="13" l="1"/>
  <c r="V11" i="13"/>
  <c r="S13" i="13"/>
  <c r="Z13" i="13"/>
  <c r="Y13" i="13"/>
  <c r="AA13" i="13" s="1"/>
  <c r="AB13" i="13" s="1"/>
  <c r="Z11" i="13"/>
  <c r="Y11" i="13"/>
  <c r="AA11" i="13" s="1"/>
  <c r="AB11" i="13" s="1"/>
  <c r="Z10" i="13"/>
  <c r="Y10" i="13"/>
  <c r="AA10" i="13" s="1"/>
  <c r="AB10" i="13" s="1"/>
  <c r="Y14" i="13"/>
  <c r="AA14" i="13" s="1"/>
  <c r="AB14" i="13" s="1"/>
  <c r="Z14" i="13"/>
  <c r="K12" i="13"/>
  <c r="T11" i="13" l="1" a="1"/>
  <c r="T11" i="13" s="1"/>
  <c r="W11" i="13"/>
  <c r="K9" i="13"/>
  <c r="L9" i="13" s="1" a="1"/>
  <c r="L9" i="13" s="1"/>
  <c r="K10" i="13"/>
  <c r="S12" i="13"/>
  <c r="V12" i="13"/>
  <c r="K15" i="13"/>
  <c r="T13" i="13" a="1"/>
  <c r="T13" i="13" s="1"/>
  <c r="W13" i="13"/>
  <c r="K14" i="13"/>
  <c r="Y15" i="13"/>
  <c r="AA15" i="13" s="1"/>
  <c r="AB15" i="13" s="1"/>
  <c r="Z15" i="13"/>
  <c r="Z9" i="13"/>
  <c r="Y9" i="13"/>
  <c r="AA9" i="13" s="1"/>
  <c r="AB9" i="13" s="1"/>
  <c r="Y12" i="13"/>
  <c r="AA12" i="13" s="1"/>
  <c r="AB12" i="13" s="1"/>
  <c r="Z12" i="13"/>
  <c r="S15" i="13" l="1"/>
  <c r="V15" i="13"/>
  <c r="T12" i="13" a="1"/>
  <c r="T12" i="13" s="1"/>
  <c r="W12" i="13"/>
  <c r="S14" i="13"/>
  <c r="V14" i="13"/>
  <c r="L14" i="13" a="1"/>
  <c r="L14" i="13" s="1"/>
  <c r="M20" i="13" a="1"/>
  <c r="M20" i="13" s="1"/>
  <c r="X13" i="13"/>
  <c r="D13" i="13"/>
  <c r="S10" i="13"/>
  <c r="V10" i="13"/>
  <c r="L10" i="13" a="1"/>
  <c r="L10" i="13" s="1"/>
  <c r="S9" i="13"/>
  <c r="V9" i="13"/>
  <c r="M18" i="13" a="1"/>
  <c r="M18" i="13" s="1"/>
  <c r="X11" i="13"/>
  <c r="D11" i="13"/>
  <c r="L15" i="13" a="1"/>
  <c r="L15" i="13" s="1"/>
  <c r="T9" i="13" l="1" a="1"/>
  <c r="T9" i="13" s="1"/>
  <c r="W9" i="13"/>
  <c r="T10" i="13" a="1"/>
  <c r="T10" i="13" s="1"/>
  <c r="W10" i="13"/>
  <c r="T14" i="13" a="1"/>
  <c r="T14" i="13" s="1"/>
  <c r="W14" i="13"/>
  <c r="T15" i="13" a="1"/>
  <c r="T15" i="13" s="1"/>
  <c r="W15" i="13"/>
  <c r="O18" i="13" a="1"/>
  <c r="O18" i="13" s="1"/>
  <c r="Q18" i="13" s="1"/>
  <c r="R18" i="13"/>
  <c r="R20" i="13"/>
  <c r="O20" i="13" a="1"/>
  <c r="O20" i="13" s="1"/>
  <c r="Q20" i="13" s="1"/>
  <c r="M19" i="13" a="1"/>
  <c r="M19" i="13" s="1"/>
  <c r="X12" i="13"/>
  <c r="D12" i="13"/>
  <c r="R19" i="13" l="1"/>
  <c r="O19" i="13" a="1"/>
  <c r="O19" i="13" s="1"/>
  <c r="Q19" i="13" s="1"/>
  <c r="M21" i="13" a="1"/>
  <c r="M21" i="13" s="1"/>
  <c r="X14" i="13"/>
  <c r="D14" i="13"/>
  <c r="M22" i="13" a="1"/>
  <c r="M22" i="13" s="1"/>
  <c r="D15" i="13"/>
  <c r="X15" i="13"/>
  <c r="M17" i="13" a="1"/>
  <c r="M17" i="13" s="1"/>
  <c r="X10" i="13"/>
  <c r="D10" i="13"/>
  <c r="M16" i="13" a="1"/>
  <c r="M16" i="13" s="1"/>
  <c r="D9" i="13"/>
  <c r="X9" i="13"/>
  <c r="O16" i="13" l="1" a="1"/>
  <c r="O16" i="13" s="1"/>
  <c r="Q16" i="13" s="1"/>
  <c r="R16" i="13"/>
  <c r="R21" i="13"/>
  <c r="O21" i="13" a="1"/>
  <c r="O21" i="13" s="1"/>
  <c r="Q21" i="13" s="1"/>
  <c r="O17" i="13" a="1"/>
  <c r="O17" i="13" s="1"/>
  <c r="Q17" i="13" s="1"/>
  <c r="R17" i="13"/>
  <c r="R22" i="13"/>
  <c r="O22" i="13" a="1"/>
  <c r="O22" i="13" s="1"/>
  <c r="Q22" i="13" s="1"/>
  <c r="E17" i="3" l="1"/>
  <c r="D17" i="3"/>
  <c r="G17" i="3" s="1"/>
  <c r="C24" i="3" s="1" a="1"/>
  <c r="C24" i="3" s="1"/>
  <c r="E22" i="3"/>
  <c r="E18" i="3"/>
  <c r="D18" i="3"/>
  <c r="G18" i="3" s="1"/>
  <c r="C25" i="3" s="1" a="1"/>
  <c r="C25" i="3" s="1"/>
  <c r="E21" i="3"/>
  <c r="D21" i="3"/>
  <c r="G21" i="3" s="1"/>
  <c r="C28" i="3" s="1" a="1"/>
  <c r="C28" i="3" s="1"/>
  <c r="E19" i="3"/>
  <c r="E16" i="3"/>
  <c r="D22" i="3"/>
  <c r="G22" i="3" s="1"/>
  <c r="C29" i="3" s="1" a="1"/>
  <c r="C29" i="3" s="1"/>
  <c r="E20" i="3"/>
  <c r="D20" i="3"/>
  <c r="G20" i="3" s="1"/>
  <c r="C27" i="3" s="1" a="1"/>
  <c r="C27" i="3" s="1"/>
  <c r="D16" i="3"/>
  <c r="G16" i="3" s="1"/>
  <c r="C23" i="3" s="1" a="1"/>
  <c r="C23" i="3" s="1"/>
  <c r="D19" i="3"/>
  <c r="G19" i="3" s="1"/>
  <c r="C26" i="3" s="1" a="1"/>
  <c r="C26" i="3" s="1"/>
  <c r="F20" i="3" l="1"/>
  <c r="E20" i="13" s="1" a="1"/>
  <c r="E20" i="13" s="1"/>
  <c r="F16" i="3"/>
  <c r="E16" i="13" s="1" a="1"/>
  <c r="E16" i="13" s="1"/>
  <c r="F21" i="3"/>
  <c r="E21" i="13" s="1" a="1"/>
  <c r="E21" i="13" s="1"/>
  <c r="F18" i="3"/>
  <c r="E18" i="13" s="1" a="1"/>
  <c r="E18" i="13" s="1"/>
  <c r="E26" i="3"/>
  <c r="D26" i="3"/>
  <c r="E23" i="3"/>
  <c r="D27" i="3"/>
  <c r="G27" i="3" s="1"/>
  <c r="C34" i="3" s="1" a="1"/>
  <c r="C34" i="3" s="1"/>
  <c r="E27" i="3"/>
  <c r="E28" i="3"/>
  <c r="D28" i="3"/>
  <c r="G28" i="3" s="1"/>
  <c r="C35" i="3" s="1" a="1"/>
  <c r="C35" i="3" s="1"/>
  <c r="D23" i="3"/>
  <c r="E25" i="3"/>
  <c r="D25" i="3"/>
  <c r="E24" i="3"/>
  <c r="D24" i="3"/>
  <c r="E29" i="3"/>
  <c r="D29" i="3"/>
  <c r="F17" i="3"/>
  <c r="E17" i="13" s="1" a="1"/>
  <c r="E17" i="13" s="1"/>
  <c r="F19" i="3"/>
  <c r="E19" i="13" s="1" a="1"/>
  <c r="E19" i="13" s="1"/>
  <c r="F22" i="3"/>
  <c r="E22" i="13" s="1" a="1"/>
  <c r="E22" i="13" s="1"/>
  <c r="F26" i="3" l="1"/>
  <c r="E26" i="13" s="1" a="1"/>
  <c r="E26" i="13" s="1"/>
  <c r="K26" i="13" s="1"/>
  <c r="G26" i="3"/>
  <c r="C33" i="3" s="1" a="1"/>
  <c r="C33" i="3" s="1"/>
  <c r="D33" i="3" s="1"/>
  <c r="G33" i="3" s="1"/>
  <c r="C40" i="3" s="1" a="1"/>
  <c r="C40" i="3" s="1"/>
  <c r="Y22" i="13"/>
  <c r="AA22" i="13" s="1"/>
  <c r="AB22" i="13" s="1"/>
  <c r="Z22" i="13"/>
  <c r="Z17" i="13"/>
  <c r="Y17" i="13"/>
  <c r="AA17" i="13" s="1"/>
  <c r="AB17" i="13" s="1"/>
  <c r="F25" i="3"/>
  <c r="E25" i="13" s="1" a="1"/>
  <c r="E25" i="13" s="1"/>
  <c r="K19" i="13"/>
  <c r="Y19" i="13"/>
  <c r="AA19" i="13" s="1"/>
  <c r="AB19" i="13" s="1"/>
  <c r="Z19" i="13"/>
  <c r="K18" i="13"/>
  <c r="Y18" i="13"/>
  <c r="AA18" i="13" s="1"/>
  <c r="AB18" i="13" s="1"/>
  <c r="Z18" i="13"/>
  <c r="K22" i="13"/>
  <c r="L22" i="13" s="1" a="1"/>
  <c r="L22" i="13" s="1"/>
  <c r="K21" i="13"/>
  <c r="L21" i="13" s="1" a="1"/>
  <c r="L21" i="13" s="1"/>
  <c r="Y21" i="13"/>
  <c r="AA21" i="13" s="1"/>
  <c r="AB21" i="13" s="1"/>
  <c r="Z21" i="13"/>
  <c r="K17" i="13"/>
  <c r="L17" i="13" s="1" a="1"/>
  <c r="L17" i="13" s="1"/>
  <c r="K16" i="13"/>
  <c r="L16" i="13" s="1" a="1"/>
  <c r="L16" i="13" s="1"/>
  <c r="Z16" i="13"/>
  <c r="Y16" i="13"/>
  <c r="AA16" i="13" s="1"/>
  <c r="AB16" i="13" s="1"/>
  <c r="K20" i="13"/>
  <c r="Z20" i="13"/>
  <c r="Y20" i="13"/>
  <c r="AA20" i="13" s="1"/>
  <c r="AB20" i="13" s="1"/>
  <c r="F29" i="3"/>
  <c r="E29" i="13" s="1" a="1"/>
  <c r="E29" i="13" s="1"/>
  <c r="F28" i="3"/>
  <c r="E28" i="13" s="1" a="1"/>
  <c r="E28" i="13" s="1"/>
  <c r="D34" i="3"/>
  <c r="G34" i="3" s="1"/>
  <c r="C41" i="3" s="1" a="1"/>
  <c r="C41" i="3" s="1"/>
  <c r="E34" i="3"/>
  <c r="G25" i="3"/>
  <c r="C32" i="3" s="1" a="1"/>
  <c r="C32" i="3" s="1"/>
  <c r="F27" i="3"/>
  <c r="E27" i="13" s="1" a="1"/>
  <c r="E27" i="13" s="1"/>
  <c r="G29" i="3"/>
  <c r="C36" i="3" s="1" a="1"/>
  <c r="C36" i="3" s="1"/>
  <c r="F23" i="3"/>
  <c r="E23" i="13" s="1" a="1"/>
  <c r="E23" i="13" s="1"/>
  <c r="G23" i="3"/>
  <c r="C30" i="3" s="1" a="1"/>
  <c r="C30" i="3" s="1"/>
  <c r="F24" i="3"/>
  <c r="E24" i="13" s="1" a="1"/>
  <c r="E24" i="13" s="1"/>
  <c r="D35" i="3"/>
  <c r="G35" i="3" s="1"/>
  <c r="C42" i="3" s="1" a="1"/>
  <c r="C42" i="3" s="1"/>
  <c r="E35" i="3"/>
  <c r="G24" i="3"/>
  <c r="C31" i="3" s="1" a="1"/>
  <c r="C31" i="3" s="1"/>
  <c r="E33" i="3" l="1"/>
  <c r="F33" i="3" s="1"/>
  <c r="E33" i="13" s="1" a="1"/>
  <c r="E33" i="13" s="1"/>
  <c r="K23" i="13"/>
  <c r="L23" i="13" s="1" a="1"/>
  <c r="L23" i="13" s="1"/>
  <c r="K24" i="13"/>
  <c r="L24" i="13" s="1" a="1"/>
  <c r="L24" i="13" s="1"/>
  <c r="K27" i="13"/>
  <c r="K29" i="13"/>
  <c r="L29" i="13" s="1" a="1"/>
  <c r="L29" i="13" s="1"/>
  <c r="K28" i="13"/>
  <c r="L28" i="13" s="1" a="1"/>
  <c r="L28" i="13" s="1"/>
  <c r="V20" i="13"/>
  <c r="S20" i="13"/>
  <c r="S16" i="13"/>
  <c r="V16" i="13"/>
  <c r="S17" i="13"/>
  <c r="V17" i="13"/>
  <c r="V21" i="13"/>
  <c r="S21" i="13"/>
  <c r="S22" i="13"/>
  <c r="V22" i="13"/>
  <c r="V18" i="13"/>
  <c r="S18" i="13"/>
  <c r="V19" i="13"/>
  <c r="S19" i="13"/>
  <c r="K25" i="13"/>
  <c r="D40" i="3"/>
  <c r="E40" i="3"/>
  <c r="E32" i="3"/>
  <c r="D32" i="3"/>
  <c r="E42" i="3"/>
  <c r="D42" i="3"/>
  <c r="E30" i="3"/>
  <c r="D30" i="3"/>
  <c r="F30" i="3" s="1"/>
  <c r="E30" i="13" s="1" a="1"/>
  <c r="E30" i="13" s="1"/>
  <c r="E41" i="3"/>
  <c r="D41" i="3"/>
  <c r="F41" i="3" s="1"/>
  <c r="E41" i="13" s="1" a="1"/>
  <c r="E41" i="13" s="1"/>
  <c r="F35" i="3"/>
  <c r="E35" i="13" s="1" a="1"/>
  <c r="E35" i="13" s="1"/>
  <c r="F34" i="3"/>
  <c r="E34" i="13" s="1" a="1"/>
  <c r="E34" i="13" s="1"/>
  <c r="E31" i="3"/>
  <c r="D31" i="3"/>
  <c r="D36" i="3"/>
  <c r="E36" i="3"/>
  <c r="K33" i="13" l="1"/>
  <c r="K34" i="13"/>
  <c r="K41" i="13"/>
  <c r="T19" i="13" a="1"/>
  <c r="T19" i="13" s="1"/>
  <c r="W19" i="13"/>
  <c r="T18" i="13" a="1"/>
  <c r="T18" i="13" s="1"/>
  <c r="W18" i="13"/>
  <c r="T22" i="13" a="1"/>
  <c r="T22" i="13" s="1"/>
  <c r="W22" i="13"/>
  <c r="T21" i="13" a="1"/>
  <c r="T21" i="13" s="1"/>
  <c r="W21" i="13"/>
  <c r="T17" i="13" a="1"/>
  <c r="T17" i="13" s="1"/>
  <c r="W17" i="13"/>
  <c r="T16" i="13" a="1"/>
  <c r="T16" i="13" s="1"/>
  <c r="W16" i="13"/>
  <c r="T20" i="13" a="1"/>
  <c r="T20" i="13" s="1"/>
  <c r="W20" i="13"/>
  <c r="F31" i="3"/>
  <c r="E31" i="13" s="1" a="1"/>
  <c r="E31" i="13" s="1"/>
  <c r="F42" i="3"/>
  <c r="E42" i="13" s="1" a="1"/>
  <c r="E42" i="13" s="1"/>
  <c r="F32" i="3"/>
  <c r="E32" i="13" s="1" a="1"/>
  <c r="E32" i="13" s="1"/>
  <c r="G31" i="3"/>
  <c r="C38" i="3" s="1" a="1"/>
  <c r="C38" i="3" s="1"/>
  <c r="F36" i="3"/>
  <c r="E36" i="13" s="1" a="1"/>
  <c r="E36" i="13" s="1"/>
  <c r="K36" i="13" s="1"/>
  <c r="G41" i="3"/>
  <c r="C48" i="3" s="1" a="1"/>
  <c r="C48" i="3" s="1"/>
  <c r="G36" i="3"/>
  <c r="C43" i="3" s="1" a="1"/>
  <c r="C43" i="3" s="1"/>
  <c r="G32" i="3"/>
  <c r="C39" i="3" s="1" a="1"/>
  <c r="C39" i="3" s="1"/>
  <c r="G30" i="3"/>
  <c r="C37" i="3" s="1" a="1"/>
  <c r="C37" i="3" s="1"/>
  <c r="F40" i="3"/>
  <c r="E40" i="13" s="1" a="1"/>
  <c r="E40" i="13" s="1"/>
  <c r="G42" i="3"/>
  <c r="C49" i="3" s="1" a="1"/>
  <c r="C49" i="3" s="1"/>
  <c r="G40" i="3"/>
  <c r="C47" i="3" s="1" a="1"/>
  <c r="C47" i="3" s="1"/>
  <c r="K30" i="13" l="1"/>
  <c r="L30" i="13" s="1" a="1"/>
  <c r="L30" i="13" s="1"/>
  <c r="K35" i="13"/>
  <c r="K31" i="13"/>
  <c r="L31" i="13" s="1" a="1"/>
  <c r="L31" i="13" s="1"/>
  <c r="K40" i="13"/>
  <c r="L36" i="13" a="1"/>
  <c r="L36" i="13" s="1"/>
  <c r="K32" i="13"/>
  <c r="X20" i="13"/>
  <c r="D20" i="13"/>
  <c r="M27" i="13" a="1"/>
  <c r="M27" i="13" s="1"/>
  <c r="M23" i="13" a="1"/>
  <c r="M23" i="13" s="1"/>
  <c r="D16" i="13"/>
  <c r="X16" i="13"/>
  <c r="M24" i="13" a="1"/>
  <c r="M24" i="13" s="1"/>
  <c r="X17" i="13"/>
  <c r="D17" i="13"/>
  <c r="M28" i="13" a="1"/>
  <c r="M28" i="13" s="1"/>
  <c r="X21" i="13"/>
  <c r="D21" i="13"/>
  <c r="M29" i="13" a="1"/>
  <c r="M29" i="13" s="1"/>
  <c r="X22" i="13"/>
  <c r="D22" i="13"/>
  <c r="D18" i="13"/>
  <c r="X18" i="13"/>
  <c r="M25" i="13" a="1"/>
  <c r="M25" i="13" s="1"/>
  <c r="D19" i="13"/>
  <c r="M26" i="13" a="1"/>
  <c r="M26" i="13" s="1"/>
  <c r="X19" i="13"/>
  <c r="E49" i="3"/>
  <c r="D49" i="3"/>
  <c r="G49" i="3" s="1"/>
  <c r="C56" i="3" s="1" a="1"/>
  <c r="C56" i="3" s="1"/>
  <c r="D37" i="3"/>
  <c r="E37" i="3"/>
  <c r="G37" i="3"/>
  <c r="C44" i="3" s="1" a="1"/>
  <c r="C44" i="3" s="1"/>
  <c r="D39" i="3"/>
  <c r="E39" i="3"/>
  <c r="E43" i="3"/>
  <c r="D43" i="3"/>
  <c r="D48" i="3"/>
  <c r="E48" i="3"/>
  <c r="E47" i="3"/>
  <c r="D47" i="3"/>
  <c r="E38" i="3"/>
  <c r="D38" i="3"/>
  <c r="L35" i="13" l="1" a="1"/>
  <c r="L35" i="13" s="1"/>
  <c r="R26" i="13"/>
  <c r="O26" i="13" a="1"/>
  <c r="O26" i="13" s="1"/>
  <c r="Q26" i="13" s="1"/>
  <c r="R25" i="13"/>
  <c r="O25" i="13" a="1"/>
  <c r="O25" i="13" s="1"/>
  <c r="Q25" i="13" s="1"/>
  <c r="O29" i="13" a="1"/>
  <c r="O29" i="13" s="1"/>
  <c r="Q29" i="13" s="1"/>
  <c r="R29" i="13"/>
  <c r="O28" i="13" a="1"/>
  <c r="O28" i="13" s="1"/>
  <c r="Q28" i="13" s="1"/>
  <c r="R28" i="13"/>
  <c r="O24" i="13" a="1"/>
  <c r="O24" i="13" s="1"/>
  <c r="Q24" i="13" s="1"/>
  <c r="R24" i="13"/>
  <c r="R23" i="13"/>
  <c r="O23" i="13" a="1"/>
  <c r="O23" i="13" s="1"/>
  <c r="Q23" i="13" s="1"/>
  <c r="O27" i="13" a="1"/>
  <c r="O27" i="13" s="1"/>
  <c r="Q27" i="13" s="1"/>
  <c r="R27" i="13"/>
  <c r="F38" i="3"/>
  <c r="E38" i="13" s="1" a="1"/>
  <c r="E38" i="13" s="1"/>
  <c r="F39" i="3"/>
  <c r="E39" i="13" s="1" a="1"/>
  <c r="E39" i="13" s="1"/>
  <c r="F43" i="3"/>
  <c r="E43" i="13" s="1" a="1"/>
  <c r="E43" i="13" s="1"/>
  <c r="F49" i="3"/>
  <c r="E49" i="13" s="1" a="1"/>
  <c r="E49" i="13" s="1"/>
  <c r="E56" i="3"/>
  <c r="D56" i="3"/>
  <c r="E44" i="3"/>
  <c r="D44" i="3"/>
  <c r="G38" i="3"/>
  <c r="C45" i="3" s="1" a="1"/>
  <c r="C45" i="3" s="1"/>
  <c r="F37" i="3"/>
  <c r="E37" i="13" s="1" a="1"/>
  <c r="E37" i="13" s="1"/>
  <c r="F47" i="3"/>
  <c r="E47" i="13" s="1" a="1"/>
  <c r="E47" i="13" s="1"/>
  <c r="G39" i="3"/>
  <c r="C46" i="3" s="1" a="1"/>
  <c r="C46" i="3" s="1"/>
  <c r="F48" i="3"/>
  <c r="E48" i="13" s="1" a="1"/>
  <c r="E48" i="13" s="1"/>
  <c r="G48" i="3"/>
  <c r="C55" i="3" s="1" a="1"/>
  <c r="C55" i="3" s="1"/>
  <c r="G43" i="3"/>
  <c r="C50" i="3" s="1" a="1"/>
  <c r="C50" i="3" s="1"/>
  <c r="G47" i="3"/>
  <c r="C54" i="3" s="1" a="1"/>
  <c r="C54" i="3" s="1"/>
  <c r="V26" i="13" l="1"/>
  <c r="Y26" i="13"/>
  <c r="AA26" i="13" s="1"/>
  <c r="AB26" i="13" s="1"/>
  <c r="Z26" i="13"/>
  <c r="S26" i="13"/>
  <c r="V23" i="13"/>
  <c r="Z23" i="13"/>
  <c r="Y23" i="13"/>
  <c r="AA23" i="13" s="1"/>
  <c r="AB23" i="13" s="1"/>
  <c r="S23" i="13"/>
  <c r="V29" i="13"/>
  <c r="Y29" i="13"/>
  <c r="AA29" i="13" s="1"/>
  <c r="AB29" i="13" s="1"/>
  <c r="Z29" i="13"/>
  <c r="S29" i="13"/>
  <c r="K43" i="13"/>
  <c r="L43" i="13" s="1" a="1"/>
  <c r="L43" i="13" s="1"/>
  <c r="K42" i="13"/>
  <c r="V24" i="13"/>
  <c r="Z24" i="13"/>
  <c r="Y24" i="13"/>
  <c r="AA24" i="13" s="1"/>
  <c r="AB24" i="13" s="1"/>
  <c r="S24" i="13"/>
  <c r="V27" i="13"/>
  <c r="Z27" i="13"/>
  <c r="Y27" i="13"/>
  <c r="AA27" i="13" s="1"/>
  <c r="AB27" i="13" s="1"/>
  <c r="S27" i="13"/>
  <c r="V25" i="13"/>
  <c r="Y25" i="13"/>
  <c r="AA25" i="13" s="1"/>
  <c r="AB25" i="13" s="1"/>
  <c r="Z25" i="13"/>
  <c r="S25" i="13"/>
  <c r="V28" i="13"/>
  <c r="Y28" i="13"/>
  <c r="AA28" i="13" s="1"/>
  <c r="AB28" i="13" s="1"/>
  <c r="Z28" i="13"/>
  <c r="S28" i="13"/>
  <c r="K48" i="13"/>
  <c r="K47" i="13"/>
  <c r="K38" i="13"/>
  <c r="L38" i="13" s="1" a="1"/>
  <c r="L38" i="13" s="1"/>
  <c r="K37" i="13"/>
  <c r="L37" i="13" s="1" a="1"/>
  <c r="L37" i="13" s="1"/>
  <c r="K39" i="13"/>
  <c r="F56" i="3"/>
  <c r="E56" i="13" s="1" a="1"/>
  <c r="E56" i="13" s="1"/>
  <c r="F44" i="3"/>
  <c r="E44" i="13" s="1" a="1"/>
  <c r="E44" i="13" s="1"/>
  <c r="E54" i="3"/>
  <c r="D54" i="3"/>
  <c r="E45" i="3"/>
  <c r="D45" i="3"/>
  <c r="E55" i="3"/>
  <c r="D55" i="3"/>
  <c r="G55" i="3" s="1"/>
  <c r="C62" i="3" s="1" a="1"/>
  <c r="C62" i="3" s="1"/>
  <c r="D46" i="3"/>
  <c r="G46" i="3" s="1"/>
  <c r="C53" i="3" s="1" a="1"/>
  <c r="C53" i="3" s="1"/>
  <c r="E46" i="3"/>
  <c r="E50" i="3"/>
  <c r="D50" i="3"/>
  <c r="G44" i="3"/>
  <c r="C51" i="3" s="1" a="1"/>
  <c r="C51" i="3" s="1"/>
  <c r="G56" i="3"/>
  <c r="C63" i="3" s="1" a="1"/>
  <c r="C63" i="3" s="1"/>
  <c r="F45" i="3" l="1"/>
  <c r="E45" i="13" s="1" a="1"/>
  <c r="E45" i="13" s="1"/>
  <c r="K45" i="13" s="1"/>
  <c r="T23" i="13" a="1"/>
  <c r="T23" i="13" s="1"/>
  <c r="W23" i="13"/>
  <c r="T28" i="13" a="1"/>
  <c r="T28" i="13" s="1"/>
  <c r="W28" i="13"/>
  <c r="T27" i="13" a="1"/>
  <c r="T27" i="13" s="1"/>
  <c r="W27" i="13"/>
  <c r="L42" i="13" a="1"/>
  <c r="L42" i="13" s="1"/>
  <c r="F50" i="3"/>
  <c r="E50" i="13" s="1" a="1"/>
  <c r="E50" i="13" s="1"/>
  <c r="F54" i="3"/>
  <c r="E54" i="13" s="1" a="1"/>
  <c r="E54" i="13" s="1"/>
  <c r="K54" i="13" s="1"/>
  <c r="T29" i="13" a="1"/>
  <c r="T29" i="13" s="1"/>
  <c r="W29" i="13"/>
  <c r="T26" i="13" a="1"/>
  <c r="T26" i="13" s="1"/>
  <c r="W26" i="13"/>
  <c r="T25" i="13" a="1"/>
  <c r="T25" i="13" s="1"/>
  <c r="W25" i="13"/>
  <c r="T24" i="13" a="1"/>
  <c r="T24" i="13" s="1"/>
  <c r="W24" i="13"/>
  <c r="G45" i="3"/>
  <c r="C52" i="3" s="1" a="1"/>
  <c r="C52" i="3" s="1"/>
  <c r="E52" i="3" s="1"/>
  <c r="D51" i="3"/>
  <c r="G51" i="3" s="1"/>
  <c r="C58" i="3" s="1" a="1"/>
  <c r="C58" i="3" s="1"/>
  <c r="E51" i="3"/>
  <c r="D62" i="3"/>
  <c r="E62" i="3"/>
  <c r="G50" i="3"/>
  <c r="C57" i="3" s="1" a="1"/>
  <c r="C57" i="3" s="1"/>
  <c r="E53" i="3"/>
  <c r="D53" i="3"/>
  <c r="F46" i="3"/>
  <c r="E46" i="13" s="1" a="1"/>
  <c r="E46" i="13" s="1"/>
  <c r="D63" i="3"/>
  <c r="E63" i="3"/>
  <c r="F55" i="3"/>
  <c r="E55" i="13" s="1" a="1"/>
  <c r="E55" i="13" s="1"/>
  <c r="G54" i="3"/>
  <c r="C61" i="3" s="1" a="1"/>
  <c r="C61" i="3" s="1"/>
  <c r="K44" i="13" l="1"/>
  <c r="L44" i="13" s="1" a="1"/>
  <c r="L44" i="13" s="1"/>
  <c r="D24" i="13"/>
  <c r="M31" i="13" a="1"/>
  <c r="M31" i="13" s="1"/>
  <c r="X24" i="13"/>
  <c r="M36" i="13" a="1"/>
  <c r="M36" i="13" s="1"/>
  <c r="X29" i="13"/>
  <c r="D29" i="13"/>
  <c r="M34" i="13" a="1"/>
  <c r="M34" i="13" s="1"/>
  <c r="X27" i="13"/>
  <c r="D27" i="13"/>
  <c r="D25" i="13"/>
  <c r="X25" i="13"/>
  <c r="M32" i="13" a="1"/>
  <c r="M32" i="13" s="1"/>
  <c r="M35" i="13" a="1"/>
  <c r="M35" i="13" s="1"/>
  <c r="X28" i="13"/>
  <c r="D28" i="13"/>
  <c r="K50" i="13"/>
  <c r="K49" i="13"/>
  <c r="F53" i="3"/>
  <c r="E53" i="13" s="1" a="1"/>
  <c r="E53" i="13" s="1"/>
  <c r="K53" i="13" s="1"/>
  <c r="M33" i="13" a="1"/>
  <c r="M33" i="13" s="1"/>
  <c r="X26" i="13"/>
  <c r="D26" i="13"/>
  <c r="M30" i="13" a="1"/>
  <c r="M30" i="13" s="1"/>
  <c r="X23" i="13"/>
  <c r="D23" i="13"/>
  <c r="K55" i="13"/>
  <c r="K46" i="13"/>
  <c r="L45" i="13" a="1"/>
  <c r="L45" i="13" s="1"/>
  <c r="D52" i="3"/>
  <c r="G52" i="3" s="1"/>
  <c r="C59" i="3" s="1" a="1"/>
  <c r="C59" i="3" s="1"/>
  <c r="D59" i="3" s="1"/>
  <c r="G59" i="3" s="1"/>
  <c r="C66" i="3" s="1" a="1"/>
  <c r="C66" i="3" s="1"/>
  <c r="D57" i="3"/>
  <c r="E57" i="3"/>
  <c r="F63" i="3"/>
  <c r="E63" i="13" s="1" a="1"/>
  <c r="E63" i="13" s="1"/>
  <c r="F62" i="3"/>
  <c r="E62" i="13" s="1" a="1"/>
  <c r="E62" i="13" s="1"/>
  <c r="G62" i="3"/>
  <c r="C69" i="3" s="1" a="1"/>
  <c r="C69" i="3" s="1"/>
  <c r="E58" i="3"/>
  <c r="D58" i="3"/>
  <c r="D61" i="3"/>
  <c r="G61" i="3" s="1"/>
  <c r="C68" i="3" s="1" a="1"/>
  <c r="C68" i="3" s="1"/>
  <c r="E61" i="3"/>
  <c r="G53" i="3"/>
  <c r="C60" i="3" s="1" a="1"/>
  <c r="C60" i="3" s="1"/>
  <c r="G63" i="3"/>
  <c r="C70" i="3" s="1" a="1"/>
  <c r="C70" i="3" s="1"/>
  <c r="F51" i="3"/>
  <c r="E51" i="13" s="1" a="1"/>
  <c r="E51" i="13" s="1"/>
  <c r="F52" i="3" l="1"/>
  <c r="E52" i="13" s="1" a="1"/>
  <c r="E52" i="13" s="1"/>
  <c r="K51" i="13" s="1"/>
  <c r="L51" i="13" s="1" a="1"/>
  <c r="L51" i="13" s="1"/>
  <c r="O33" i="13" a="1"/>
  <c r="O33" i="13" s="1"/>
  <c r="Q33" i="13" s="1"/>
  <c r="R33" i="13"/>
  <c r="O32" i="13" a="1"/>
  <c r="O32" i="13" s="1"/>
  <c r="Q32" i="13" s="1"/>
  <c r="R32" i="13"/>
  <c r="R36" i="13"/>
  <c r="O36" i="13" a="1"/>
  <c r="O36" i="13" s="1"/>
  <c r="Q36" i="13" s="1"/>
  <c r="R34" i="13"/>
  <c r="O34" i="13" a="1"/>
  <c r="O34" i="13" s="1"/>
  <c r="Q34" i="13" s="1"/>
  <c r="L49" i="13" a="1"/>
  <c r="L49" i="13" s="1"/>
  <c r="O31" i="13" a="1"/>
  <c r="O31" i="13" s="1"/>
  <c r="Q31" i="13" s="1"/>
  <c r="R31" i="13"/>
  <c r="L50" i="13" a="1"/>
  <c r="L50" i="13" s="1"/>
  <c r="R35" i="13"/>
  <c r="O35" i="13" a="1"/>
  <c r="O35" i="13" s="1"/>
  <c r="Q35" i="13" s="1"/>
  <c r="O30" i="13" a="1"/>
  <c r="O30" i="13" s="1"/>
  <c r="Q30" i="13" s="1"/>
  <c r="R30" i="13"/>
  <c r="K62" i="13"/>
  <c r="E59" i="3"/>
  <c r="F58" i="3"/>
  <c r="E58" i="13" s="1" a="1"/>
  <c r="E58" i="13" s="1"/>
  <c r="D60" i="3"/>
  <c r="E60" i="3"/>
  <c r="E70" i="3"/>
  <c r="D70" i="3"/>
  <c r="E66" i="3"/>
  <c r="D66" i="3"/>
  <c r="G66" i="3" s="1"/>
  <c r="C73" i="3" s="1" a="1"/>
  <c r="C73" i="3" s="1"/>
  <c r="E68" i="3"/>
  <c r="D68" i="3"/>
  <c r="F61" i="3"/>
  <c r="E61" i="13" s="1" a="1"/>
  <c r="E61" i="13" s="1"/>
  <c r="F57" i="3"/>
  <c r="E57" i="13" s="1" a="1"/>
  <c r="E57" i="13" s="1"/>
  <c r="G57" i="3"/>
  <c r="C64" i="3" s="1" a="1"/>
  <c r="C64" i="3" s="1"/>
  <c r="G58" i="3"/>
  <c r="C65" i="3" s="1" a="1"/>
  <c r="C65" i="3" s="1"/>
  <c r="E69" i="3"/>
  <c r="D69" i="3"/>
  <c r="F69" i="3" s="1"/>
  <c r="E69" i="13" s="1" a="1"/>
  <c r="E69" i="13" s="1"/>
  <c r="F59" i="3"/>
  <c r="E59" i="13" s="1" a="1"/>
  <c r="E59" i="13" s="1"/>
  <c r="K52" i="13" l="1"/>
  <c r="L52" i="13" s="1" a="1"/>
  <c r="L52" i="13" s="1"/>
  <c r="V35" i="13"/>
  <c r="Z35" i="13"/>
  <c r="Y35" i="13"/>
  <c r="AA35" i="13" s="1"/>
  <c r="AB35" i="13" s="1"/>
  <c r="S35" i="13"/>
  <c r="K57" i="13"/>
  <c r="L57" i="13" s="1" a="1"/>
  <c r="L57" i="13" s="1"/>
  <c r="K56" i="13"/>
  <c r="V31" i="13"/>
  <c r="Z31" i="13"/>
  <c r="Y31" i="13"/>
  <c r="AA31" i="13" s="1"/>
  <c r="AB31" i="13" s="1"/>
  <c r="S31" i="13"/>
  <c r="V36" i="13"/>
  <c r="S36" i="13"/>
  <c r="Z36" i="13"/>
  <c r="Y36" i="13"/>
  <c r="AA36" i="13" s="1"/>
  <c r="AB36" i="13" s="1"/>
  <c r="V33" i="13"/>
  <c r="Z33" i="13"/>
  <c r="Y33" i="13"/>
  <c r="AA33" i="13" s="1"/>
  <c r="AB33" i="13" s="1"/>
  <c r="S33" i="13"/>
  <c r="V34" i="13"/>
  <c r="Y34" i="13"/>
  <c r="AA34" i="13" s="1"/>
  <c r="AB34" i="13" s="1"/>
  <c r="Z34" i="13"/>
  <c r="S34" i="13"/>
  <c r="V30" i="13"/>
  <c r="Z30" i="13"/>
  <c r="Y30" i="13"/>
  <c r="AA30" i="13" s="1"/>
  <c r="AB30" i="13" s="1"/>
  <c r="S30" i="13"/>
  <c r="V32" i="13"/>
  <c r="Z32" i="13"/>
  <c r="Y32" i="13"/>
  <c r="AA32" i="13" s="1"/>
  <c r="AB32" i="13" s="1"/>
  <c r="S32" i="13"/>
  <c r="K69" i="13"/>
  <c r="K61" i="13"/>
  <c r="K59" i="13"/>
  <c r="L59" i="13" s="1" a="1"/>
  <c r="L59" i="13" s="1"/>
  <c r="K58" i="13"/>
  <c r="L58" i="13" s="1" a="1"/>
  <c r="L58" i="13" s="1"/>
  <c r="F70" i="3"/>
  <c r="E70" i="13" s="1" a="1"/>
  <c r="E70" i="13" s="1"/>
  <c r="F68" i="3"/>
  <c r="E68" i="13" s="1" a="1"/>
  <c r="E68" i="13" s="1"/>
  <c r="D73" i="3"/>
  <c r="G73" i="3" s="1"/>
  <c r="C80" i="3" s="1" a="1"/>
  <c r="C80" i="3" s="1"/>
  <c r="E73" i="3"/>
  <c r="G70" i="3"/>
  <c r="C77" i="3" s="1" a="1"/>
  <c r="C77" i="3" s="1"/>
  <c r="D64" i="3"/>
  <c r="G64" i="3" s="1"/>
  <c r="C71" i="3" s="1" a="1"/>
  <c r="C71" i="3" s="1"/>
  <c r="E64" i="3"/>
  <c r="F60" i="3"/>
  <c r="E60" i="13" s="1" a="1"/>
  <c r="E60" i="13" s="1"/>
  <c r="D65" i="3"/>
  <c r="G65" i="3" s="1"/>
  <c r="C72" i="3" s="1" a="1"/>
  <c r="C72" i="3" s="1"/>
  <c r="E65" i="3"/>
  <c r="G68" i="3"/>
  <c r="C75" i="3" s="1" a="1"/>
  <c r="C75" i="3" s="1"/>
  <c r="G69" i="3"/>
  <c r="C76" i="3" s="1" a="1"/>
  <c r="C76" i="3" s="1"/>
  <c r="F66" i="3"/>
  <c r="E66" i="13" s="1" a="1"/>
  <c r="E66" i="13" s="1"/>
  <c r="G60" i="3"/>
  <c r="C67" i="3" s="1" a="1"/>
  <c r="C67" i="3" s="1"/>
  <c r="T32" i="13" l="1" a="1"/>
  <c r="T32" i="13" s="1"/>
  <c r="W32" i="13"/>
  <c r="T30" i="13" a="1"/>
  <c r="T30" i="13" s="1"/>
  <c r="W30" i="13"/>
  <c r="T33" i="13" a="1"/>
  <c r="T33" i="13" s="1"/>
  <c r="W33" i="13"/>
  <c r="T36" i="13" a="1"/>
  <c r="T36" i="13" s="1"/>
  <c r="W36" i="13"/>
  <c r="T35" i="13" a="1"/>
  <c r="T35" i="13" s="1"/>
  <c r="W35" i="13"/>
  <c r="T34" i="13" a="1"/>
  <c r="T34" i="13" s="1"/>
  <c r="W34" i="13"/>
  <c r="T31" i="13" a="1"/>
  <c r="T31" i="13" s="1"/>
  <c r="W31" i="13"/>
  <c r="L56" i="13" a="1"/>
  <c r="L56" i="13" s="1"/>
  <c r="K60" i="13"/>
  <c r="K68" i="13"/>
  <c r="D75" i="3"/>
  <c r="E75" i="3"/>
  <c r="E67" i="3"/>
  <c r="D67" i="3"/>
  <c r="E71" i="3"/>
  <c r="D71" i="3"/>
  <c r="G71" i="3" s="1"/>
  <c r="C78" i="3" s="1" a="1"/>
  <c r="C78" i="3" s="1"/>
  <c r="D76" i="3"/>
  <c r="E76" i="3"/>
  <c r="D72" i="3"/>
  <c r="G72" i="3" s="1"/>
  <c r="C79" i="3" s="1" a="1"/>
  <c r="C79" i="3" s="1"/>
  <c r="E72" i="3"/>
  <c r="F64" i="3"/>
  <c r="E64" i="13" s="1" a="1"/>
  <c r="E64" i="13" s="1"/>
  <c r="E80" i="3"/>
  <c r="D80" i="3"/>
  <c r="E77" i="3"/>
  <c r="D77" i="3"/>
  <c r="F65" i="3"/>
  <c r="E65" i="13" s="1" a="1"/>
  <c r="E65" i="13" s="1"/>
  <c r="F73" i="3"/>
  <c r="E73" i="13" s="1" a="1"/>
  <c r="E73" i="13" s="1"/>
  <c r="F80" i="3" l="1"/>
  <c r="E80" i="13" s="1" a="1"/>
  <c r="E80" i="13" s="1"/>
  <c r="X35" i="13"/>
  <c r="D35" i="13"/>
  <c r="M42" i="13" a="1"/>
  <c r="M42" i="13" s="1"/>
  <c r="X30" i="13"/>
  <c r="D30" i="13"/>
  <c r="M37" i="13" a="1"/>
  <c r="M37" i="13" s="1"/>
  <c r="D32" i="13"/>
  <c r="X32" i="13"/>
  <c r="M39" i="13" a="1"/>
  <c r="M39" i="13" s="1"/>
  <c r="K63" i="13"/>
  <c r="K64" i="13"/>
  <c r="L64" i="13" s="1" a="1"/>
  <c r="L64" i="13" s="1"/>
  <c r="X31" i="13"/>
  <c r="D31" i="13"/>
  <c r="M38" i="13" a="1"/>
  <c r="M38" i="13" s="1"/>
  <c r="M43" i="13" a="1"/>
  <c r="M43" i="13" s="1"/>
  <c r="D36" i="13"/>
  <c r="X36" i="13"/>
  <c r="M41" i="13" a="1"/>
  <c r="M41" i="13" s="1"/>
  <c r="D34" i="13"/>
  <c r="X34" i="13"/>
  <c r="M40" i="13" a="1"/>
  <c r="M40" i="13" s="1"/>
  <c r="X33" i="13"/>
  <c r="D33" i="13"/>
  <c r="K65" i="13"/>
  <c r="K66" i="13"/>
  <c r="F77" i="3"/>
  <c r="E77" i="13" s="1" a="1"/>
  <c r="E77" i="13" s="1"/>
  <c r="F67" i="3"/>
  <c r="E67" i="13" s="1" a="1"/>
  <c r="E67" i="13" s="1"/>
  <c r="G77" i="3"/>
  <c r="C84" i="3" s="1" a="1"/>
  <c r="C84" i="3" s="1"/>
  <c r="E84" i="3" s="1"/>
  <c r="E79" i="3"/>
  <c r="D79" i="3"/>
  <c r="E78" i="3"/>
  <c r="D78" i="3"/>
  <c r="G67" i="3"/>
  <c r="C74" i="3" s="1" a="1"/>
  <c r="C74" i="3" s="1"/>
  <c r="F76" i="3"/>
  <c r="E76" i="13" s="1" a="1"/>
  <c r="E76" i="13" s="1"/>
  <c r="G80" i="3"/>
  <c r="C87" i="3" s="1" a="1"/>
  <c r="C87" i="3" s="1"/>
  <c r="F75" i="3"/>
  <c r="E75" i="13" s="1" a="1"/>
  <c r="E75" i="13" s="1"/>
  <c r="F72" i="3"/>
  <c r="E72" i="13" s="1" a="1"/>
  <c r="E72" i="13" s="1"/>
  <c r="G76" i="3"/>
  <c r="C83" i="3" s="1" a="1"/>
  <c r="C83" i="3" s="1"/>
  <c r="F71" i="3"/>
  <c r="E71" i="13" s="1" a="1"/>
  <c r="E71" i="13" s="1"/>
  <c r="G75" i="3"/>
  <c r="C82" i="3" s="1" a="1"/>
  <c r="C82" i="3" s="1"/>
  <c r="F79" i="3" l="1"/>
  <c r="E79" i="13" s="1" a="1"/>
  <c r="E79" i="13" s="1"/>
  <c r="K79" i="13" s="1"/>
  <c r="R41" i="13"/>
  <c r="O41" i="13" a="1"/>
  <c r="O41" i="13" s="1"/>
  <c r="Q41" i="13" s="1"/>
  <c r="L63" i="13" a="1"/>
  <c r="L63" i="13" s="1"/>
  <c r="O37" i="13" a="1"/>
  <c r="O37" i="13" s="1"/>
  <c r="Q37" i="13" s="1"/>
  <c r="R37" i="13"/>
  <c r="R39" i="13"/>
  <c r="O39" i="13" a="1"/>
  <c r="O39" i="13" s="1"/>
  <c r="Q39" i="13" s="1"/>
  <c r="K71" i="13"/>
  <c r="K70" i="13"/>
  <c r="R43" i="13"/>
  <c r="O43" i="13" a="1"/>
  <c r="O43" i="13" s="1"/>
  <c r="Q43" i="13" s="1"/>
  <c r="O40" i="13" a="1"/>
  <c r="O40" i="13" s="1"/>
  <c r="Q40" i="13" s="1"/>
  <c r="R40" i="13"/>
  <c r="O38" i="13" a="1"/>
  <c r="O38" i="13" s="1"/>
  <c r="Q38" i="13" s="1"/>
  <c r="R38" i="13"/>
  <c r="O42" i="13" a="1"/>
  <c r="O42" i="13" s="1"/>
  <c r="Q42" i="13" s="1"/>
  <c r="R42" i="13"/>
  <c r="L66" i="13" a="1"/>
  <c r="L66" i="13" s="1"/>
  <c r="L71" i="13" a="1"/>
  <c r="L71" i="13" s="1"/>
  <c r="K73" i="13"/>
  <c r="K72" i="13"/>
  <c r="K75" i="13"/>
  <c r="K76" i="13"/>
  <c r="K67" i="13"/>
  <c r="L65" i="13" a="1"/>
  <c r="L65" i="13" s="1"/>
  <c r="F78" i="3"/>
  <c r="E78" i="13" s="1" a="1"/>
  <c r="E78" i="13" s="1"/>
  <c r="K78" i="13" s="1"/>
  <c r="D84" i="3"/>
  <c r="F84" i="3" s="1"/>
  <c r="E84" i="13" s="1" a="1"/>
  <c r="E84" i="13" s="1"/>
  <c r="D83" i="3"/>
  <c r="G83" i="3" s="1"/>
  <c r="C90" i="3" s="1" a="1"/>
  <c r="C90" i="3" s="1"/>
  <c r="E83" i="3"/>
  <c r="E74" i="3"/>
  <c r="D74" i="3"/>
  <c r="G78" i="3"/>
  <c r="C85" i="3" s="1" a="1"/>
  <c r="C85" i="3" s="1"/>
  <c r="E87" i="3"/>
  <c r="D87" i="3"/>
  <c r="G79" i="3"/>
  <c r="C86" i="3" s="1" a="1"/>
  <c r="C86" i="3" s="1"/>
  <c r="E82" i="3"/>
  <c r="D82" i="3"/>
  <c r="K77" i="13" l="1"/>
  <c r="L77" i="13" s="1" a="1"/>
  <c r="L77" i="13" s="1"/>
  <c r="K80" i="13"/>
  <c r="L80" i="13" s="1" a="1"/>
  <c r="L80" i="13" s="1"/>
  <c r="V43" i="13"/>
  <c r="Z43" i="13"/>
  <c r="Y43" i="13"/>
  <c r="AA43" i="13" s="1"/>
  <c r="AB43" i="13" s="1"/>
  <c r="S43" i="13"/>
  <c r="V38" i="13"/>
  <c r="Y38" i="13"/>
  <c r="AA38" i="13" s="1"/>
  <c r="AB38" i="13" s="1"/>
  <c r="Z38" i="13"/>
  <c r="S38" i="13"/>
  <c r="L70" i="13" a="1"/>
  <c r="L70" i="13" s="1"/>
  <c r="V42" i="13"/>
  <c r="Z42" i="13"/>
  <c r="Y42" i="13"/>
  <c r="AA42" i="13" s="1"/>
  <c r="AB42" i="13" s="1"/>
  <c r="S42" i="13"/>
  <c r="L73" i="13" a="1"/>
  <c r="L73" i="13" s="1"/>
  <c r="V40" i="13"/>
  <c r="Y40" i="13"/>
  <c r="AA40" i="13" s="1"/>
  <c r="AB40" i="13" s="1"/>
  <c r="Z40" i="13"/>
  <c r="S40" i="13"/>
  <c r="V39" i="13"/>
  <c r="Z39" i="13"/>
  <c r="Y39" i="13"/>
  <c r="AA39" i="13" s="1"/>
  <c r="AB39" i="13" s="1"/>
  <c r="S39" i="13"/>
  <c r="V37" i="13"/>
  <c r="Z37" i="13"/>
  <c r="Y37" i="13"/>
  <c r="AA37" i="13" s="1"/>
  <c r="AB37" i="13" s="1"/>
  <c r="S37" i="13"/>
  <c r="V41" i="13"/>
  <c r="Z41" i="13"/>
  <c r="Y41" i="13"/>
  <c r="AA41" i="13" s="1"/>
  <c r="AB41" i="13" s="1"/>
  <c r="S41" i="13"/>
  <c r="L78" i="13" a="1"/>
  <c r="L78" i="13" s="1"/>
  <c r="L79" i="13" a="1"/>
  <c r="L79" i="13" s="1"/>
  <c r="L72" i="13" a="1"/>
  <c r="L72" i="13" s="1"/>
  <c r="G84" i="3"/>
  <c r="C91" i="3" s="1" a="1"/>
  <c r="C91" i="3" s="1"/>
  <c r="D91" i="3" s="1"/>
  <c r="G91" i="3" s="1"/>
  <c r="C98" i="3" s="1" a="1"/>
  <c r="C98" i="3" s="1"/>
  <c r="F82" i="3"/>
  <c r="E82" i="13" s="1" a="1"/>
  <c r="E82" i="13" s="1"/>
  <c r="F74" i="3"/>
  <c r="E74" i="13" s="1" a="1"/>
  <c r="E74" i="13" s="1"/>
  <c r="E85" i="3"/>
  <c r="D85" i="3"/>
  <c r="G82" i="3"/>
  <c r="C89" i="3" s="1" a="1"/>
  <c r="C89" i="3" s="1"/>
  <c r="D90" i="3"/>
  <c r="G90" i="3" s="1"/>
  <c r="C97" i="3" s="1" a="1"/>
  <c r="C97" i="3" s="1"/>
  <c r="E90" i="3"/>
  <c r="D86" i="3"/>
  <c r="E86" i="3"/>
  <c r="G74" i="3"/>
  <c r="C81" i="3" s="1" a="1"/>
  <c r="C81" i="3" s="1"/>
  <c r="F87" i="3"/>
  <c r="E87" i="13" s="1" a="1"/>
  <c r="E87" i="13" s="1"/>
  <c r="G87" i="3"/>
  <c r="C94" i="3" s="1" a="1"/>
  <c r="C94" i="3" s="1"/>
  <c r="F83" i="3"/>
  <c r="E83" i="13" s="1" a="1"/>
  <c r="E83" i="13" s="1"/>
  <c r="T38" i="13" l="1" a="1"/>
  <c r="T38" i="13" s="1"/>
  <c r="W38" i="13"/>
  <c r="T41" i="13" a="1"/>
  <c r="T41" i="13" s="1"/>
  <c r="W41" i="13"/>
  <c r="T39" i="13" a="1"/>
  <c r="T39" i="13" s="1"/>
  <c r="W39" i="13"/>
  <c r="T43" i="13" a="1"/>
  <c r="T43" i="13" s="1"/>
  <c r="W43" i="13"/>
  <c r="T42" i="13" a="1"/>
  <c r="T42" i="13" s="1"/>
  <c r="W42" i="13"/>
  <c r="T37" i="13" a="1"/>
  <c r="T37" i="13" s="1"/>
  <c r="W37" i="13"/>
  <c r="T40" i="13" a="1"/>
  <c r="T40" i="13" s="1"/>
  <c r="W40" i="13"/>
  <c r="K83" i="13"/>
  <c r="K74" i="13"/>
  <c r="K82" i="13"/>
  <c r="E91" i="3"/>
  <c r="F91" i="3" s="1"/>
  <c r="E91" i="13" s="1" a="1"/>
  <c r="E91" i="13" s="1"/>
  <c r="F85" i="3"/>
  <c r="E85" i="13" s="1" a="1"/>
  <c r="E85" i="13" s="1"/>
  <c r="D97" i="3"/>
  <c r="E97" i="3"/>
  <c r="E94" i="3"/>
  <c r="D94" i="3"/>
  <c r="F94" i="3" s="1"/>
  <c r="E94" i="13" s="1" a="1"/>
  <c r="E94" i="13" s="1"/>
  <c r="E89" i="3"/>
  <c r="D89" i="3"/>
  <c r="G89" i="3" s="1"/>
  <c r="C96" i="3" s="1" a="1"/>
  <c r="C96" i="3" s="1"/>
  <c r="E81" i="3"/>
  <c r="D81" i="3"/>
  <c r="F86" i="3"/>
  <c r="E86" i="13" s="1" a="1"/>
  <c r="E86" i="13" s="1"/>
  <c r="G86" i="3"/>
  <c r="C93" i="3" s="1" a="1"/>
  <c r="C93" i="3" s="1"/>
  <c r="E98" i="3"/>
  <c r="D98" i="3"/>
  <c r="F90" i="3"/>
  <c r="E90" i="13" s="1" a="1"/>
  <c r="E90" i="13" s="1"/>
  <c r="G85" i="3"/>
  <c r="C92" i="3" s="1" a="1"/>
  <c r="C92" i="3" s="1"/>
  <c r="X43" i="13" l="1"/>
  <c r="D43" i="13"/>
  <c r="M50" i="13" a="1"/>
  <c r="M50" i="13" s="1"/>
  <c r="K85" i="13"/>
  <c r="K84" i="13"/>
  <c r="X40" i="13"/>
  <c r="D40" i="13"/>
  <c r="M47" i="13" a="1"/>
  <c r="M47" i="13" s="1"/>
  <c r="D39" i="13"/>
  <c r="M46" i="13" a="1"/>
  <c r="M46" i="13" s="1"/>
  <c r="X39" i="13"/>
  <c r="D37" i="13"/>
  <c r="X37" i="13"/>
  <c r="M44" i="13" a="1"/>
  <c r="M44" i="13" s="1"/>
  <c r="D41" i="13"/>
  <c r="M48" i="13" a="1"/>
  <c r="M48" i="13" s="1"/>
  <c r="X41" i="13"/>
  <c r="M49" i="13" a="1"/>
  <c r="M49" i="13" s="1"/>
  <c r="X42" i="13"/>
  <c r="D42" i="13"/>
  <c r="X38" i="13"/>
  <c r="D38" i="13"/>
  <c r="M45" i="13" a="1"/>
  <c r="M45" i="13" s="1"/>
  <c r="K90" i="13"/>
  <c r="K87" i="13"/>
  <c r="K86" i="13"/>
  <c r="L86" i="13" s="1" a="1"/>
  <c r="L86" i="13" s="1"/>
  <c r="L85" i="13" a="1"/>
  <c r="L85" i="13" s="1"/>
  <c r="F81" i="3"/>
  <c r="E81" i="13" s="1" a="1"/>
  <c r="E81" i="13" s="1"/>
  <c r="F98" i="3"/>
  <c r="E98" i="13" s="1" a="1"/>
  <c r="E98" i="13" s="1"/>
  <c r="E92" i="3"/>
  <c r="D92" i="3"/>
  <c r="D93" i="3"/>
  <c r="G93" i="3" s="1"/>
  <c r="C100" i="3" s="1" a="1"/>
  <c r="C100" i="3" s="1"/>
  <c r="E93" i="3"/>
  <c r="G81" i="3"/>
  <c r="C88" i="3" s="1" a="1"/>
  <c r="C88" i="3" s="1"/>
  <c r="D96" i="3"/>
  <c r="E96" i="3"/>
  <c r="G94" i="3"/>
  <c r="C101" i="3" s="1" a="1"/>
  <c r="C101" i="3" s="1"/>
  <c r="F97" i="3"/>
  <c r="E97" i="13" s="1" a="1"/>
  <c r="E97" i="13" s="1"/>
  <c r="G98" i="3"/>
  <c r="F89" i="3"/>
  <c r="E89" i="13" s="1" a="1"/>
  <c r="E89" i="13" s="1"/>
  <c r="G97" i="3"/>
  <c r="C104" i="3" s="1" a="1"/>
  <c r="C104" i="3" s="1"/>
  <c r="O49" i="13" l="1" a="1"/>
  <c r="O49" i="13" s="1"/>
  <c r="Q49" i="13" s="1"/>
  <c r="R49" i="13"/>
  <c r="L84" i="13" a="1"/>
  <c r="L84" i="13" s="1"/>
  <c r="L87" i="13" a="1"/>
  <c r="L87" i="13" s="1"/>
  <c r="R45" i="13"/>
  <c r="O45" i="13" a="1"/>
  <c r="O45" i="13" s="1"/>
  <c r="Q45" i="13" s="1"/>
  <c r="O46" i="13" a="1"/>
  <c r="O46" i="13" s="1"/>
  <c r="Q46" i="13" s="1"/>
  <c r="R46" i="13"/>
  <c r="R50" i="13"/>
  <c r="O50" i="13" a="1"/>
  <c r="O50" i="13" s="1"/>
  <c r="Q50" i="13" s="1"/>
  <c r="R48" i="13"/>
  <c r="O48" i="13" a="1"/>
  <c r="O48" i="13" s="1"/>
  <c r="Q48" i="13" s="1"/>
  <c r="O47" i="13" a="1"/>
  <c r="O47" i="13" s="1"/>
  <c r="Q47" i="13" s="1"/>
  <c r="R47" i="13"/>
  <c r="R44" i="13"/>
  <c r="O44" i="13" a="1"/>
  <c r="O44" i="13" s="1"/>
  <c r="Q44" i="13" s="1"/>
  <c r="K89" i="13"/>
  <c r="K97" i="13"/>
  <c r="K81" i="13"/>
  <c r="F92" i="3"/>
  <c r="E92" i="13" s="1" a="1"/>
  <c r="E92" i="13" s="1"/>
  <c r="D104" i="3"/>
  <c r="G104" i="3" s="1"/>
  <c r="E104" i="3"/>
  <c r="D88" i="3"/>
  <c r="E88" i="3"/>
  <c r="F93" i="3"/>
  <c r="E93" i="13" s="1" a="1"/>
  <c r="E93" i="13" s="1"/>
  <c r="E101" i="3"/>
  <c r="D101" i="3"/>
  <c r="G101" i="3" s="1"/>
  <c r="D100" i="3"/>
  <c r="G100" i="3" s="1"/>
  <c r="E100" i="3"/>
  <c r="F96" i="3"/>
  <c r="E96" i="13" s="1" a="1"/>
  <c r="E96" i="13" s="1"/>
  <c r="G92" i="3"/>
  <c r="C99" i="3" s="1" a="1"/>
  <c r="C99" i="3" s="1"/>
  <c r="G96" i="3"/>
  <c r="C103" i="3" s="1" a="1"/>
  <c r="C103" i="3" s="1"/>
  <c r="V50" i="13" l="1"/>
  <c r="Y50" i="13"/>
  <c r="AA50" i="13" s="1"/>
  <c r="AB50" i="13" s="1"/>
  <c r="Z50" i="13"/>
  <c r="S50" i="13"/>
  <c r="K92" i="13"/>
  <c r="L92" i="13" s="1" a="1"/>
  <c r="L92" i="13" s="1"/>
  <c r="K91" i="13"/>
  <c r="V47" i="13"/>
  <c r="Y47" i="13"/>
  <c r="AA47" i="13" s="1"/>
  <c r="AB47" i="13" s="1"/>
  <c r="Z47" i="13"/>
  <c r="S47" i="13"/>
  <c r="V46" i="13"/>
  <c r="Y46" i="13"/>
  <c r="AA46" i="13" s="1"/>
  <c r="AB46" i="13" s="1"/>
  <c r="Z46" i="13"/>
  <c r="S46" i="13"/>
  <c r="V48" i="13"/>
  <c r="Y48" i="13"/>
  <c r="AA48" i="13" s="1"/>
  <c r="AB48" i="13" s="1"/>
  <c r="Z48" i="13"/>
  <c r="S48" i="13"/>
  <c r="V45" i="13"/>
  <c r="Y45" i="13"/>
  <c r="AA45" i="13" s="1"/>
  <c r="AB45" i="13" s="1"/>
  <c r="Z45" i="13"/>
  <c r="S45" i="13"/>
  <c r="V44" i="13"/>
  <c r="Y44" i="13"/>
  <c r="AA44" i="13" s="1"/>
  <c r="AB44" i="13" s="1"/>
  <c r="Z44" i="13"/>
  <c r="S44" i="13"/>
  <c r="V49" i="13"/>
  <c r="Y49" i="13"/>
  <c r="AA49" i="13" s="1"/>
  <c r="AB49" i="13" s="1"/>
  <c r="Z49" i="13"/>
  <c r="S49" i="13"/>
  <c r="K96" i="13"/>
  <c r="K93" i="13"/>
  <c r="K94" i="13"/>
  <c r="E103" i="3"/>
  <c r="D103" i="3"/>
  <c r="F88" i="3"/>
  <c r="E88" i="13" s="1" a="1"/>
  <c r="E88" i="13" s="1"/>
  <c r="G88" i="3"/>
  <c r="C95" i="3" s="1" a="1"/>
  <c r="C95" i="3" s="1"/>
  <c r="E99" i="3"/>
  <c r="D99" i="3"/>
  <c r="F99" i="3" s="1"/>
  <c r="E99" i="13" s="1" a="1"/>
  <c r="E99" i="13" s="1"/>
  <c r="F100" i="3"/>
  <c r="F101" i="3"/>
  <c r="F104" i="3"/>
  <c r="T48" i="13" l="1" a="1"/>
  <c r="T48" i="13" s="1"/>
  <c r="W48" i="13"/>
  <c r="T46" i="13" a="1"/>
  <c r="T46" i="13" s="1"/>
  <c r="W46" i="13"/>
  <c r="K98" i="13"/>
  <c r="K99" i="13"/>
  <c r="L99" i="13" s="1" a="1"/>
  <c r="L99" i="13" s="1"/>
  <c r="L94" i="13" a="1"/>
  <c r="L94" i="13" s="1"/>
  <c r="L91" i="13" a="1"/>
  <c r="L91" i="13" s="1"/>
  <c r="T49" i="13" a="1"/>
  <c r="T49" i="13" s="1"/>
  <c r="W49" i="13"/>
  <c r="T45" i="13" a="1"/>
  <c r="T45" i="13" s="1"/>
  <c r="W45" i="13"/>
  <c r="T47" i="13" a="1"/>
  <c r="T47" i="13" s="1"/>
  <c r="W47" i="13"/>
  <c r="T50" i="13" a="1"/>
  <c r="T50" i="13" s="1"/>
  <c r="W50" i="13"/>
  <c r="T44" i="13" a="1"/>
  <c r="T44" i="13" s="1"/>
  <c r="W44" i="13"/>
  <c r="K88" i="13"/>
  <c r="L93" i="13" a="1"/>
  <c r="L93" i="13" s="1"/>
  <c r="F103" i="3"/>
  <c r="G99" i="3"/>
  <c r="D95" i="3"/>
  <c r="G95" i="3" s="1"/>
  <c r="C102" i="3" s="1" a="1"/>
  <c r="C102" i="3" s="1"/>
  <c r="E95" i="3"/>
  <c r="G103" i="3"/>
  <c r="X49" i="13" l="1"/>
  <c r="D49" i="13"/>
  <c r="M56" i="13" a="1"/>
  <c r="M56" i="13" s="1"/>
  <c r="L98" i="13" a="1"/>
  <c r="L98" i="13" s="1"/>
  <c r="D44" i="13"/>
  <c r="M51" i="13" a="1"/>
  <c r="M51" i="13" s="1"/>
  <c r="X44" i="13"/>
  <c r="X50" i="13"/>
  <c r="M57" i="13" a="1"/>
  <c r="M57" i="13" s="1"/>
  <c r="D50" i="13"/>
  <c r="D47" i="13"/>
  <c r="M54" i="13" a="1"/>
  <c r="M54" i="13" s="1"/>
  <c r="X47" i="13"/>
  <c r="X46" i="13"/>
  <c r="M53" i="13" a="1"/>
  <c r="M53" i="13" s="1"/>
  <c r="D46" i="13"/>
  <c r="D48" i="13"/>
  <c r="X48" i="13"/>
  <c r="M55" i="13" a="1"/>
  <c r="M55" i="13" s="1"/>
  <c r="M52" i="13" a="1"/>
  <c r="M52" i="13" s="1"/>
  <c r="D45" i="13"/>
  <c r="X45" i="13"/>
  <c r="D102" i="3"/>
  <c r="G102" i="3" s="1"/>
  <c r="E102" i="3"/>
  <c r="F95" i="3"/>
  <c r="E95" i="13" s="1" a="1"/>
  <c r="E95" i="13" s="1"/>
  <c r="R57" i="13" l="1"/>
  <c r="O57" i="13" a="1"/>
  <c r="O57" i="13" s="1"/>
  <c r="Q57" i="13" s="1"/>
  <c r="O53" i="13" a="1"/>
  <c r="O53" i="13" s="1"/>
  <c r="Q53" i="13" s="1"/>
  <c r="R53" i="13"/>
  <c r="O56" i="13" a="1"/>
  <c r="O56" i="13" s="1"/>
  <c r="Q56" i="13" s="1"/>
  <c r="R56" i="13"/>
  <c r="F79" i="13" a="1"/>
  <c r="F79" i="13" s="1"/>
  <c r="F35" i="13" a="1"/>
  <c r="F35" i="13" s="1"/>
  <c r="F64" i="13" a="1"/>
  <c r="F64" i="13" s="1"/>
  <c r="F18" i="13" a="1"/>
  <c r="F18" i="13" s="1"/>
  <c r="F82" i="13" a="1"/>
  <c r="F82" i="13" s="1"/>
  <c r="F54" i="13" a="1"/>
  <c r="F54" i="13" s="1"/>
  <c r="F91" i="13" a="1"/>
  <c r="F91" i="13" s="1"/>
  <c r="F28" i="13" a="1"/>
  <c r="F28" i="13" s="1"/>
  <c r="F89" i="13" a="1"/>
  <c r="F89" i="13" s="1"/>
  <c r="F45" i="13" a="1"/>
  <c r="F45" i="13" s="1"/>
  <c r="F76" i="13" a="1"/>
  <c r="F76" i="13" s="1"/>
  <c r="F20" i="13" a="1"/>
  <c r="F20" i="13" s="1"/>
  <c r="F27" i="13" a="1"/>
  <c r="F27" i="13" s="1"/>
  <c r="F94" i="13" a="1"/>
  <c r="F94" i="13" s="1"/>
  <c r="F62" i="13" a="1"/>
  <c r="F62" i="13" s="1"/>
  <c r="F83" i="13" a="1"/>
  <c r="F83" i="13" s="1"/>
  <c r="F78" i="13" a="1"/>
  <c r="F78" i="13" s="1"/>
  <c r="F48" i="13" a="1"/>
  <c r="F48" i="13" s="1"/>
  <c r="F42" i="13" a="1"/>
  <c r="F42" i="13" s="1"/>
  <c r="F29" i="13" a="1"/>
  <c r="F29" i="13" s="1"/>
  <c r="F40" i="13" a="1"/>
  <c r="F40" i="13" s="1"/>
  <c r="F87" i="13" a="1"/>
  <c r="F87" i="13" s="1"/>
  <c r="F43" i="13" a="1"/>
  <c r="F43" i="13" s="1"/>
  <c r="F14" i="13" a="1"/>
  <c r="F14" i="13" s="1"/>
  <c r="F72" i="13" a="1"/>
  <c r="F72" i="13" s="1"/>
  <c r="F4" i="13" a="1"/>
  <c r="F4" i="13" s="1"/>
  <c r="F93" i="13" a="1"/>
  <c r="F93" i="13" s="1"/>
  <c r="F33" i="13" a="1"/>
  <c r="F33" i="13" s="1"/>
  <c r="F2" i="13" a="1"/>
  <c r="F2" i="13" s="1"/>
  <c r="F80" i="13" a="1"/>
  <c r="F80" i="13" s="1"/>
  <c r="F56" i="13" a="1"/>
  <c r="F56" i="13" s="1"/>
  <c r="F71" i="13" a="1"/>
  <c r="F71" i="13" s="1"/>
  <c r="F32" i="13" a="1"/>
  <c r="F32" i="13" s="1"/>
  <c r="F24" i="13" a="1"/>
  <c r="F24" i="13" s="1"/>
  <c r="F31" i="13" a="1"/>
  <c r="F31" i="13" s="1"/>
  <c r="F97" i="13" a="1"/>
  <c r="F97" i="13" s="1"/>
  <c r="F10" i="13" a="1"/>
  <c r="F10" i="13" s="1"/>
  <c r="F12" i="13" a="1"/>
  <c r="F12" i="13" s="1"/>
  <c r="F7" i="13" a="1"/>
  <c r="F7" i="13" s="1"/>
  <c r="F99" i="13" a="1"/>
  <c r="F99" i="13" s="1"/>
  <c r="F13" i="13" a="1"/>
  <c r="F13" i="13" s="1"/>
  <c r="F34" i="13" a="1"/>
  <c r="F34" i="13" s="1"/>
  <c r="F49" i="13" a="1"/>
  <c r="F49" i="13" s="1"/>
  <c r="F70" i="13" a="1"/>
  <c r="F70" i="13" s="1"/>
  <c r="F6" i="13" a="1"/>
  <c r="F6" i="13" s="1"/>
  <c r="F41" i="13" a="1"/>
  <c r="F41" i="13" s="1"/>
  <c r="F22" i="13" a="1"/>
  <c r="F22" i="13" s="1"/>
  <c r="F21" i="13" a="1"/>
  <c r="F21" i="13" s="1"/>
  <c r="F15" i="13" a="1"/>
  <c r="F15" i="13" s="1"/>
  <c r="F73" i="13" a="1"/>
  <c r="F73" i="13" s="1"/>
  <c r="F81" i="13" a="1"/>
  <c r="F81" i="13" s="1"/>
  <c r="F39" i="13" a="1"/>
  <c r="F39" i="13" s="1"/>
  <c r="F38" i="13" a="1"/>
  <c r="F38" i="13" s="1"/>
  <c r="F37" i="13" a="1"/>
  <c r="F37" i="13" s="1"/>
  <c r="F59" i="13" a="1"/>
  <c r="F59" i="13" s="1"/>
  <c r="F19" i="13" a="1"/>
  <c r="F19" i="13" s="1"/>
  <c r="F9" i="13" a="1"/>
  <c r="F9" i="13" s="1"/>
  <c r="F47" i="13" a="1"/>
  <c r="F47" i="13" s="1"/>
  <c r="F53" i="13" a="1"/>
  <c r="F53" i="13" s="1"/>
  <c r="F5" i="13" a="1"/>
  <c r="F5" i="13" s="1"/>
  <c r="F8" i="13" a="1"/>
  <c r="F8" i="13" s="1"/>
  <c r="F36" i="13" a="1"/>
  <c r="F36" i="13" s="1"/>
  <c r="F16" i="13" a="1"/>
  <c r="F16" i="13" s="1"/>
  <c r="F58" i="13" a="1"/>
  <c r="F58" i="13" s="1"/>
  <c r="F60" i="13" a="1"/>
  <c r="F60" i="13" s="1"/>
  <c r="F84" i="13" a="1"/>
  <c r="F84" i="13" s="1"/>
  <c r="F3" i="13" a="1"/>
  <c r="F3" i="13" s="1"/>
  <c r="F25" i="13" a="1"/>
  <c r="F25" i="13" s="1"/>
  <c r="F61" i="13" a="1"/>
  <c r="F61" i="13" s="1"/>
  <c r="F66" i="13" a="1"/>
  <c r="F66" i="13" s="1"/>
  <c r="F17" i="13" a="1"/>
  <c r="F17" i="13" s="1"/>
  <c r="F92" i="13" a="1"/>
  <c r="F92" i="13" s="1"/>
  <c r="F96" i="13" a="1"/>
  <c r="F96" i="13" s="1"/>
  <c r="F85" i="13" a="1"/>
  <c r="F85" i="13" s="1"/>
  <c r="F63" i="13" a="1"/>
  <c r="F63" i="13" s="1"/>
  <c r="F57" i="13" a="1"/>
  <c r="F57" i="13" s="1"/>
  <c r="F68" i="13" a="1"/>
  <c r="F68" i="13" s="1"/>
  <c r="F55" i="13" a="1"/>
  <c r="F55" i="13" s="1"/>
  <c r="F75" i="13" a="1"/>
  <c r="F75" i="13" s="1"/>
  <c r="F46" i="13" a="1"/>
  <c r="F46" i="13" s="1"/>
  <c r="F67" i="13" a="1"/>
  <c r="F67" i="13" s="1"/>
  <c r="F65" i="13" a="1"/>
  <c r="F65" i="13" s="1"/>
  <c r="F11" i="13" a="1"/>
  <c r="F11" i="13" s="1"/>
  <c r="F26" i="13" a="1"/>
  <c r="F26" i="13" s="1"/>
  <c r="F44" i="13" a="1"/>
  <c r="F44" i="13" s="1"/>
  <c r="F52" i="13" a="1"/>
  <c r="F52" i="13" s="1"/>
  <c r="F86" i="13" a="1"/>
  <c r="F86" i="13" s="1"/>
  <c r="F98" i="13" a="1"/>
  <c r="F98" i="13" s="1"/>
  <c r="F95" i="13" a="1"/>
  <c r="F95" i="13" s="1"/>
  <c r="F69" i="13" a="1"/>
  <c r="F69" i="13" s="1"/>
  <c r="F77" i="13" a="1"/>
  <c r="F77" i="13" s="1"/>
  <c r="F51" i="13" a="1"/>
  <c r="F51" i="13" s="1"/>
  <c r="F88" i="13" a="1"/>
  <c r="F88" i="13" s="1"/>
  <c r="F74" i="13" a="1"/>
  <c r="F74" i="13" s="1"/>
  <c r="F50" i="13" a="1"/>
  <c r="F50" i="13" s="1"/>
  <c r="F90" i="13" a="1"/>
  <c r="F90" i="13" s="1"/>
  <c r="F30" i="13" a="1"/>
  <c r="F30" i="13" s="1"/>
  <c r="F23" i="13" a="1"/>
  <c r="F23" i="13" s="1"/>
  <c r="O51" i="13" a="1"/>
  <c r="O51" i="13" s="1"/>
  <c r="Q51" i="13" s="1"/>
  <c r="R51" i="13"/>
  <c r="R52" i="13"/>
  <c r="O52" i="13" a="1"/>
  <c r="O52" i="13" s="1"/>
  <c r="Q52" i="13" s="1"/>
  <c r="O54" i="13" a="1"/>
  <c r="O54" i="13" s="1"/>
  <c r="Q54" i="13" s="1"/>
  <c r="R54" i="13"/>
  <c r="R55" i="13"/>
  <c r="O55" i="13" a="1"/>
  <c r="O55" i="13" s="1"/>
  <c r="Q55" i="13" s="1"/>
  <c r="K95" i="13"/>
  <c r="F102" i="3"/>
  <c r="V56" i="13" l="1"/>
  <c r="Y56" i="13"/>
  <c r="AA56" i="13" s="1"/>
  <c r="AB56" i="13" s="1"/>
  <c r="Z56" i="13"/>
  <c r="S56" i="13"/>
  <c r="V51" i="13"/>
  <c r="Z51" i="13"/>
  <c r="Y51" i="13"/>
  <c r="AA51" i="13" s="1"/>
  <c r="AB51" i="13" s="1"/>
  <c r="S51" i="13"/>
  <c r="V57" i="13"/>
  <c r="Z57" i="13"/>
  <c r="Y57" i="13"/>
  <c r="AA57" i="13" s="1"/>
  <c r="AB57" i="13" s="1"/>
  <c r="S57" i="13"/>
  <c r="V54" i="13"/>
  <c r="Z54" i="13"/>
  <c r="Y54" i="13"/>
  <c r="AA54" i="13" s="1"/>
  <c r="AB54" i="13" s="1"/>
  <c r="S54" i="13"/>
  <c r="V55" i="13"/>
  <c r="Y55" i="13"/>
  <c r="AA55" i="13" s="1"/>
  <c r="AB55" i="13" s="1"/>
  <c r="Z55" i="13"/>
  <c r="S55" i="13"/>
  <c r="V52" i="13"/>
  <c r="Z52" i="13"/>
  <c r="Y52" i="13"/>
  <c r="AA52" i="13" s="1"/>
  <c r="AB52" i="13" s="1"/>
  <c r="S52" i="13"/>
  <c r="V53" i="13"/>
  <c r="Z53" i="13"/>
  <c r="Y53" i="13"/>
  <c r="AA53" i="13" s="1"/>
  <c r="AB53" i="13" s="1"/>
  <c r="S53" i="13"/>
  <c r="T52" i="13" l="1" a="1"/>
  <c r="T52" i="13" s="1"/>
  <c r="W52" i="13"/>
  <c r="T54" i="13" a="1"/>
  <c r="T54" i="13" s="1"/>
  <c r="W54" i="13"/>
  <c r="T57" i="13" a="1"/>
  <c r="T57" i="13" s="1"/>
  <c r="W57" i="13"/>
  <c r="T56" i="13" a="1"/>
  <c r="T56" i="13" s="1"/>
  <c r="W56" i="13"/>
  <c r="T53" i="13" a="1"/>
  <c r="T53" i="13" s="1"/>
  <c r="W53" i="13"/>
  <c r="T55" i="13" a="1"/>
  <c r="T55" i="13" s="1"/>
  <c r="W55" i="13"/>
  <c r="T51" i="13" a="1"/>
  <c r="T51" i="13" s="1"/>
  <c r="W51" i="13"/>
  <c r="D56" i="13" l="1"/>
  <c r="M63" i="13" a="1"/>
  <c r="M63" i="13" s="1"/>
  <c r="X56" i="13"/>
  <c r="D51" i="13"/>
  <c r="M58" i="13" a="1"/>
  <c r="M58" i="13" s="1"/>
  <c r="X51" i="13"/>
  <c r="M64" i="13" a="1"/>
  <c r="M64" i="13" s="1"/>
  <c r="X57" i="13"/>
  <c r="D57" i="13"/>
  <c r="M62" i="13" a="1"/>
  <c r="M62" i="13" s="1"/>
  <c r="X55" i="13"/>
  <c r="D55" i="13"/>
  <c r="X54" i="13"/>
  <c r="D54" i="13"/>
  <c r="M61" i="13" a="1"/>
  <c r="M61" i="13" s="1"/>
  <c r="X53" i="13"/>
  <c r="M60" i="13" a="1"/>
  <c r="M60" i="13" s="1"/>
  <c r="D53" i="13"/>
  <c r="X52" i="13"/>
  <c r="M59" i="13" a="1"/>
  <c r="M59" i="13" s="1"/>
  <c r="D52" i="13"/>
  <c r="O64" i="13" l="1" a="1"/>
  <c r="O64" i="13" s="1"/>
  <c r="Q64" i="13" s="1"/>
  <c r="R64" i="13"/>
  <c r="R59" i="13"/>
  <c r="O59" i="13" a="1"/>
  <c r="O59" i="13" s="1"/>
  <c r="Q59" i="13" s="1"/>
  <c r="O58" i="13" a="1"/>
  <c r="O58" i="13" s="1"/>
  <c r="Q58" i="13" s="1"/>
  <c r="R58" i="13"/>
  <c r="R62" i="13"/>
  <c r="O62" i="13" a="1"/>
  <c r="O62" i="13" s="1"/>
  <c r="Q62" i="13" s="1"/>
  <c r="O60" i="13" a="1"/>
  <c r="O60" i="13" s="1"/>
  <c r="Q60" i="13" s="1"/>
  <c r="R60" i="13"/>
  <c r="R63" i="13"/>
  <c r="O63" i="13" a="1"/>
  <c r="O63" i="13" s="1"/>
  <c r="Q63" i="13" s="1"/>
  <c r="O61" i="13" a="1"/>
  <c r="O61" i="13" s="1"/>
  <c r="Q61" i="13" s="1"/>
  <c r="R61" i="13"/>
  <c r="V61" i="13" l="1"/>
  <c r="Y61" i="13"/>
  <c r="AA61" i="13" s="1"/>
  <c r="AB61" i="13" s="1"/>
  <c r="Z61" i="13"/>
  <c r="S61" i="13"/>
  <c r="V60" i="13"/>
  <c r="Y60" i="13"/>
  <c r="AA60" i="13" s="1"/>
  <c r="AB60" i="13" s="1"/>
  <c r="Z60" i="13"/>
  <c r="S60" i="13"/>
  <c r="V58" i="13"/>
  <c r="Y58" i="13"/>
  <c r="AA58" i="13" s="1"/>
  <c r="AB58" i="13" s="1"/>
  <c r="Z58" i="13"/>
  <c r="S58" i="13"/>
  <c r="V62" i="13"/>
  <c r="Z62" i="13"/>
  <c r="Y62" i="13"/>
  <c r="AA62" i="13" s="1"/>
  <c r="AB62" i="13" s="1"/>
  <c r="S62" i="13"/>
  <c r="V59" i="13"/>
  <c r="Y59" i="13"/>
  <c r="AA59" i="13" s="1"/>
  <c r="AB59" i="13" s="1"/>
  <c r="Z59" i="13"/>
  <c r="S59" i="13"/>
  <c r="V64" i="13"/>
  <c r="Z64" i="13"/>
  <c r="Y64" i="13"/>
  <c r="AA64" i="13" s="1"/>
  <c r="AB64" i="13" s="1"/>
  <c r="S64" i="13"/>
  <c r="V63" i="13"/>
  <c r="Y63" i="13"/>
  <c r="AA63" i="13" s="1"/>
  <c r="AB63" i="13" s="1"/>
  <c r="Z63" i="13"/>
  <c r="S63" i="13"/>
  <c r="T60" i="13" l="1" a="1"/>
  <c r="T60" i="13" s="1"/>
  <c r="W60" i="13"/>
  <c r="T63" i="13" a="1"/>
  <c r="T63" i="13" s="1"/>
  <c r="W63" i="13"/>
  <c r="T59" i="13" a="1"/>
  <c r="T59" i="13" s="1"/>
  <c r="W59" i="13"/>
  <c r="T58" i="13" a="1"/>
  <c r="T58" i="13" s="1"/>
  <c r="W58" i="13"/>
  <c r="T61" i="13" a="1"/>
  <c r="T61" i="13" s="1"/>
  <c r="W61" i="13"/>
  <c r="T64" i="13" a="1"/>
  <c r="T64" i="13" s="1"/>
  <c r="W64" i="13"/>
  <c r="T62" i="13" a="1"/>
  <c r="T62" i="13" s="1"/>
  <c r="W62" i="13"/>
  <c r="D58" i="13" l="1"/>
  <c r="M65" i="13" a="1"/>
  <c r="M65" i="13" s="1"/>
  <c r="X58" i="13"/>
  <c r="X62" i="13"/>
  <c r="D62" i="13"/>
  <c r="M69" i="13" a="1"/>
  <c r="M69" i="13" s="1"/>
  <c r="M66" i="13" a="1"/>
  <c r="M66" i="13" s="1"/>
  <c r="X59" i="13"/>
  <c r="D59" i="13"/>
  <c r="X64" i="13"/>
  <c r="D64" i="13"/>
  <c r="M71" i="13" a="1"/>
  <c r="M71" i="13" s="1"/>
  <c r="X63" i="13"/>
  <c r="D63" i="13"/>
  <c r="M70" i="13" a="1"/>
  <c r="M70" i="13" s="1"/>
  <c r="D61" i="13"/>
  <c r="M68" i="13" a="1"/>
  <c r="M68" i="13" s="1"/>
  <c r="X61" i="13"/>
  <c r="D60" i="13"/>
  <c r="M67" i="13" a="1"/>
  <c r="M67" i="13" s="1"/>
  <c r="X60" i="13"/>
  <c r="O68" i="13" l="1" a="1"/>
  <c r="O68" i="13" s="1"/>
  <c r="Q68" i="13" s="1"/>
  <c r="R68" i="13"/>
  <c r="R66" i="13"/>
  <c r="O66" i="13" a="1"/>
  <c r="O66" i="13" s="1"/>
  <c r="Q66" i="13" s="1"/>
  <c r="O69" i="13" a="1"/>
  <c r="O69" i="13" s="1"/>
  <c r="Q69" i="13" s="1"/>
  <c r="R69" i="13"/>
  <c r="R70" i="13"/>
  <c r="O70" i="13" a="1"/>
  <c r="O70" i="13" s="1"/>
  <c r="Q70" i="13" s="1"/>
  <c r="O71" i="13" a="1"/>
  <c r="O71" i="13" s="1"/>
  <c r="Q71" i="13" s="1"/>
  <c r="R71" i="13"/>
  <c r="O65" i="13" a="1"/>
  <c r="O65" i="13" s="1"/>
  <c r="Q65" i="13" s="1"/>
  <c r="R65" i="13"/>
  <c r="R67" i="13"/>
  <c r="O67" i="13" a="1"/>
  <c r="O67" i="13" s="1"/>
  <c r="Q67" i="13" s="1"/>
  <c r="V69" i="13" l="1"/>
  <c r="Y69" i="13"/>
  <c r="AA69" i="13" s="1"/>
  <c r="AB69" i="13" s="1"/>
  <c r="Z69" i="13"/>
  <c r="S69" i="13"/>
  <c r="V67" i="13"/>
  <c r="Z67" i="13"/>
  <c r="Y67" i="13"/>
  <c r="AA67" i="13" s="1"/>
  <c r="AB67" i="13" s="1"/>
  <c r="S67" i="13"/>
  <c r="V71" i="13"/>
  <c r="Y71" i="13"/>
  <c r="AA71" i="13" s="1"/>
  <c r="AB71" i="13" s="1"/>
  <c r="Z71" i="13"/>
  <c r="S71" i="13"/>
  <c r="V66" i="13"/>
  <c r="Y66" i="13"/>
  <c r="AA66" i="13" s="1"/>
  <c r="AB66" i="13" s="1"/>
  <c r="Z66" i="13"/>
  <c r="S66" i="13"/>
  <c r="V68" i="13"/>
  <c r="Z68" i="13"/>
  <c r="Y68" i="13"/>
  <c r="AA68" i="13" s="1"/>
  <c r="AB68" i="13" s="1"/>
  <c r="S68" i="13"/>
  <c r="V70" i="13"/>
  <c r="Y70" i="13"/>
  <c r="AA70" i="13" s="1"/>
  <c r="AB70" i="13" s="1"/>
  <c r="Z70" i="13"/>
  <c r="S70" i="13"/>
  <c r="V65" i="13"/>
  <c r="Z65" i="13"/>
  <c r="Y65" i="13"/>
  <c r="AA65" i="13" s="1"/>
  <c r="AB65" i="13" s="1"/>
  <c r="S65" i="13"/>
  <c r="T70" i="13" l="1" a="1"/>
  <c r="T70" i="13" s="1"/>
  <c r="W70" i="13"/>
  <c r="T66" i="13" a="1"/>
  <c r="T66" i="13" s="1"/>
  <c r="W66" i="13"/>
  <c r="T67" i="13" a="1"/>
  <c r="T67" i="13" s="1"/>
  <c r="W67" i="13"/>
  <c r="T65" i="13" a="1"/>
  <c r="T65" i="13" s="1"/>
  <c r="W65" i="13"/>
  <c r="T68" i="13" a="1"/>
  <c r="T68" i="13" s="1"/>
  <c r="W68" i="13"/>
  <c r="T71" i="13" a="1"/>
  <c r="T71" i="13" s="1"/>
  <c r="W71" i="13"/>
  <c r="T69" i="13" a="1"/>
  <c r="T69" i="13" s="1"/>
  <c r="W69" i="13"/>
  <c r="M72" i="13" l="1" a="1"/>
  <c r="M72" i="13" s="1"/>
  <c r="D65" i="13"/>
  <c r="X65" i="13"/>
  <c r="X69" i="13"/>
  <c r="D69" i="13"/>
  <c r="M76" i="13" a="1"/>
  <c r="M76" i="13" s="1"/>
  <c r="X67" i="13"/>
  <c r="D67" i="13"/>
  <c r="M74" i="13" a="1"/>
  <c r="M74" i="13" s="1"/>
  <c r="D71" i="13"/>
  <c r="X71" i="13"/>
  <c r="M78" i="13" a="1"/>
  <c r="M78" i="13" s="1"/>
  <c r="X66" i="13"/>
  <c r="D66" i="13"/>
  <c r="M73" i="13" a="1"/>
  <c r="M73" i="13" s="1"/>
  <c r="M75" i="13" a="1"/>
  <c r="M75" i="13" s="1"/>
  <c r="X68" i="13"/>
  <c r="D68" i="13"/>
  <c r="M77" i="13" a="1"/>
  <c r="M77" i="13" s="1"/>
  <c r="X70" i="13"/>
  <c r="D70" i="13"/>
  <c r="O75" i="13" l="1" a="1"/>
  <c r="O75" i="13" s="1"/>
  <c r="Q75" i="13" s="1"/>
  <c r="R75" i="13"/>
  <c r="O73" i="13" a="1"/>
  <c r="O73" i="13" s="1"/>
  <c r="Q73" i="13" s="1"/>
  <c r="R73" i="13"/>
  <c r="O76" i="13" a="1"/>
  <c r="O76" i="13" s="1"/>
  <c r="Q76" i="13" s="1"/>
  <c r="R76" i="13"/>
  <c r="R74" i="13"/>
  <c r="O74" i="13" a="1"/>
  <c r="O74" i="13" s="1"/>
  <c r="Q74" i="13" s="1"/>
  <c r="O78" i="13" a="1"/>
  <c r="O78" i="13" s="1"/>
  <c r="Q78" i="13" s="1"/>
  <c r="R78" i="13"/>
  <c r="R77" i="13"/>
  <c r="O77" i="13" a="1"/>
  <c r="O77" i="13" s="1"/>
  <c r="Q77" i="13" s="1"/>
  <c r="R72" i="13"/>
  <c r="O72" i="13" a="1"/>
  <c r="O72" i="13" s="1"/>
  <c r="Q72" i="13" s="1"/>
  <c r="V77" i="13" l="1"/>
  <c r="Y77" i="13"/>
  <c r="AA77" i="13" s="1"/>
  <c r="AB77" i="13" s="1"/>
  <c r="Z77" i="13"/>
  <c r="S77" i="13"/>
  <c r="V78" i="13"/>
  <c r="S78" i="13"/>
  <c r="Z78" i="13"/>
  <c r="Y78" i="13"/>
  <c r="AA78" i="13" s="1"/>
  <c r="AB78" i="13" s="1"/>
  <c r="V73" i="13"/>
  <c r="Y73" i="13"/>
  <c r="AA73" i="13" s="1"/>
  <c r="AB73" i="13" s="1"/>
  <c r="Z73" i="13"/>
  <c r="S73" i="13"/>
  <c r="V72" i="13"/>
  <c r="Z72" i="13"/>
  <c r="Y72" i="13"/>
  <c r="AA72" i="13" s="1"/>
  <c r="AB72" i="13" s="1"/>
  <c r="S72" i="13"/>
  <c r="V74" i="13"/>
  <c r="Y74" i="13"/>
  <c r="AA74" i="13" s="1"/>
  <c r="AB74" i="13" s="1"/>
  <c r="Z74" i="13"/>
  <c r="S74" i="13"/>
  <c r="V75" i="13"/>
  <c r="Y75" i="13"/>
  <c r="AA75" i="13" s="1"/>
  <c r="AB75" i="13" s="1"/>
  <c r="Z75" i="13"/>
  <c r="S75" i="13"/>
  <c r="V76" i="13"/>
  <c r="Y76" i="13"/>
  <c r="AA76" i="13" s="1"/>
  <c r="AB76" i="13" s="1"/>
  <c r="Z76" i="13"/>
  <c r="S76" i="13"/>
  <c r="T78" i="13" l="1" a="1"/>
  <c r="T78" i="13" s="1"/>
  <c r="W78" i="13"/>
  <c r="T73" i="13" a="1"/>
  <c r="T73" i="13" s="1"/>
  <c r="W73" i="13"/>
  <c r="T72" i="13" a="1"/>
  <c r="T72" i="13" s="1"/>
  <c r="W72" i="13"/>
  <c r="T77" i="13" a="1"/>
  <c r="T77" i="13" s="1"/>
  <c r="W77" i="13"/>
  <c r="T75" i="13" a="1"/>
  <c r="T75" i="13" s="1"/>
  <c r="W75" i="13"/>
  <c r="T76" i="13" a="1"/>
  <c r="T76" i="13" s="1"/>
  <c r="W76" i="13"/>
  <c r="T74" i="13" a="1"/>
  <c r="T74" i="13" s="1"/>
  <c r="W74" i="13"/>
  <c r="X77" i="13" l="1"/>
  <c r="D77" i="13"/>
  <c r="M84" i="13" a="1"/>
  <c r="M84" i="13" s="1"/>
  <c r="X74" i="13"/>
  <c r="D74" i="13"/>
  <c r="M81" i="13" a="1"/>
  <c r="M81" i="13" s="1"/>
  <c r="D72" i="13"/>
  <c r="X72" i="13"/>
  <c r="M79" i="13" a="1"/>
  <c r="M79" i="13" s="1"/>
  <c r="X76" i="13"/>
  <c r="M83" i="13" a="1"/>
  <c r="M83" i="13" s="1"/>
  <c r="D76" i="13"/>
  <c r="X73" i="13"/>
  <c r="D73" i="13"/>
  <c r="M80" i="13" a="1"/>
  <c r="M80" i="13" s="1"/>
  <c r="X75" i="13"/>
  <c r="D75" i="13"/>
  <c r="M82" i="13" a="1"/>
  <c r="M82" i="13" s="1"/>
  <c r="M85" i="13" a="1"/>
  <c r="M85" i="13" s="1"/>
  <c r="D78" i="13"/>
  <c r="X78" i="13"/>
  <c r="R85" i="13" l="1"/>
  <c r="O85" i="13" a="1"/>
  <c r="O85" i="13" s="1"/>
  <c r="Q85" i="13" s="1"/>
  <c r="R80" i="13"/>
  <c r="O80" i="13" a="1"/>
  <c r="O80" i="13" s="1"/>
  <c r="Q80" i="13" s="1"/>
  <c r="R81" i="13"/>
  <c r="O81" i="13" a="1"/>
  <c r="O81" i="13" s="1"/>
  <c r="Q81" i="13" s="1"/>
  <c r="O83" i="13" a="1"/>
  <c r="O83" i="13" s="1"/>
  <c r="Q83" i="13" s="1"/>
  <c r="R83" i="13"/>
  <c r="O84" i="13" a="1"/>
  <c r="O84" i="13" s="1"/>
  <c r="Q84" i="13" s="1"/>
  <c r="R84" i="13"/>
  <c r="O82" i="13" a="1"/>
  <c r="O82" i="13" s="1"/>
  <c r="Q82" i="13" s="1"/>
  <c r="R82" i="13"/>
  <c r="R79" i="13"/>
  <c r="O79" i="13" a="1"/>
  <c r="O79" i="13" s="1"/>
  <c r="Q79" i="13" s="1"/>
  <c r="V81" i="13" l="1"/>
  <c r="Z81" i="13"/>
  <c r="Y81" i="13"/>
  <c r="AA81" i="13" s="1"/>
  <c r="AB81" i="13" s="1"/>
  <c r="S81" i="13"/>
  <c r="V84" i="13"/>
  <c r="Y84" i="13"/>
  <c r="AA84" i="13" s="1"/>
  <c r="AB84" i="13" s="1"/>
  <c r="Z84" i="13"/>
  <c r="S84" i="13"/>
  <c r="V83" i="13"/>
  <c r="Z83" i="13"/>
  <c r="Y83" i="13"/>
  <c r="AA83" i="13" s="1"/>
  <c r="AB83" i="13" s="1"/>
  <c r="S83" i="13"/>
  <c r="V80" i="13"/>
  <c r="Y80" i="13"/>
  <c r="AA80" i="13" s="1"/>
  <c r="AB80" i="13" s="1"/>
  <c r="Z80" i="13"/>
  <c r="S80" i="13"/>
  <c r="V79" i="13"/>
  <c r="Y79" i="13"/>
  <c r="AA79" i="13" s="1"/>
  <c r="AB79" i="13" s="1"/>
  <c r="Z79" i="13"/>
  <c r="S79" i="13"/>
  <c r="V82" i="13"/>
  <c r="Y82" i="13"/>
  <c r="AA82" i="13" s="1"/>
  <c r="AB82" i="13" s="1"/>
  <c r="Z82" i="13"/>
  <c r="S82" i="13"/>
  <c r="V85" i="13"/>
  <c r="Y85" i="13"/>
  <c r="AA85" i="13" s="1"/>
  <c r="AB85" i="13" s="1"/>
  <c r="Z85" i="13"/>
  <c r="S85" i="13"/>
  <c r="T80" i="13" l="1" a="1"/>
  <c r="T80" i="13" s="1"/>
  <c r="W80" i="13"/>
  <c r="T84" i="13" a="1"/>
  <c r="T84" i="13" s="1"/>
  <c r="W84" i="13"/>
  <c r="T81" i="13" a="1"/>
  <c r="T81" i="13" s="1"/>
  <c r="W81" i="13"/>
  <c r="T85" i="13" a="1"/>
  <c r="T85" i="13" s="1"/>
  <c r="W85" i="13"/>
  <c r="T82" i="13" a="1"/>
  <c r="T82" i="13" s="1"/>
  <c r="W82" i="13"/>
  <c r="T83" i="13" a="1"/>
  <c r="T83" i="13" s="1"/>
  <c r="W83" i="13"/>
  <c r="T79" i="13" a="1"/>
  <c r="T79" i="13" s="1"/>
  <c r="W79" i="13"/>
  <c r="D85" i="13" l="1"/>
  <c r="M92" i="13" a="1"/>
  <c r="M92" i="13" s="1"/>
  <c r="X85" i="13"/>
  <c r="M86" i="13" a="1"/>
  <c r="M86" i="13" s="1"/>
  <c r="D79" i="13"/>
  <c r="X79" i="13"/>
  <c r="X81" i="13"/>
  <c r="D81" i="13"/>
  <c r="M88" i="13" a="1"/>
  <c r="M88" i="13" s="1"/>
  <c r="M90" i="13" a="1"/>
  <c r="M90" i="13" s="1"/>
  <c r="X83" i="13"/>
  <c r="D83" i="13"/>
  <c r="M91" i="13" a="1"/>
  <c r="M91" i="13" s="1"/>
  <c r="D84" i="13"/>
  <c r="X84" i="13"/>
  <c r="D82" i="13"/>
  <c r="X82" i="13"/>
  <c r="M89" i="13" a="1"/>
  <c r="M89" i="13" s="1"/>
  <c r="D80" i="13"/>
  <c r="X80" i="13"/>
  <c r="M87" i="13" a="1"/>
  <c r="M87" i="13" s="1"/>
  <c r="R89" i="13" l="1"/>
  <c r="O89" i="13" a="1"/>
  <c r="O89" i="13" s="1"/>
  <c r="Q89" i="13" s="1"/>
  <c r="O90" i="13" a="1"/>
  <c r="O90" i="13" s="1"/>
  <c r="Q90" i="13" s="1"/>
  <c r="R90" i="13"/>
  <c r="R87" i="13"/>
  <c r="O87" i="13" a="1"/>
  <c r="O87" i="13" s="1"/>
  <c r="Q87" i="13" s="1"/>
  <c r="O86" i="13" a="1"/>
  <c r="O86" i="13" s="1"/>
  <c r="Q86" i="13" s="1"/>
  <c r="R86" i="13"/>
  <c r="O91" i="13" a="1"/>
  <c r="O91" i="13" s="1"/>
  <c r="Q91" i="13" s="1"/>
  <c r="R91" i="13"/>
  <c r="O92" i="13" a="1"/>
  <c r="O92" i="13" s="1"/>
  <c r="Q92" i="13" s="1"/>
  <c r="R92" i="13"/>
  <c r="O88" i="13" a="1"/>
  <c r="O88" i="13" s="1"/>
  <c r="Q88" i="13" s="1"/>
  <c r="R88" i="13"/>
  <c r="V92" i="13" l="1"/>
  <c r="Y92" i="13"/>
  <c r="AA92" i="13" s="1"/>
  <c r="AB92" i="13" s="1"/>
  <c r="Z92" i="13"/>
  <c r="S92" i="13"/>
  <c r="V91" i="13"/>
  <c r="Z91" i="13"/>
  <c r="Y91" i="13"/>
  <c r="AA91" i="13" s="1"/>
  <c r="AB91" i="13" s="1"/>
  <c r="S91" i="13"/>
  <c r="V87" i="13"/>
  <c r="Z87" i="13"/>
  <c r="Y87" i="13"/>
  <c r="AA87" i="13" s="1"/>
  <c r="AB87" i="13" s="1"/>
  <c r="S87" i="13"/>
  <c r="V88" i="13"/>
  <c r="Z88" i="13"/>
  <c r="Y88" i="13"/>
  <c r="AA88" i="13" s="1"/>
  <c r="AB88" i="13" s="1"/>
  <c r="S88" i="13"/>
  <c r="V90" i="13"/>
  <c r="Z90" i="13"/>
  <c r="Y90" i="13"/>
  <c r="AA90" i="13" s="1"/>
  <c r="AB90" i="13" s="1"/>
  <c r="S90" i="13"/>
  <c r="V86" i="13"/>
  <c r="Y86" i="13"/>
  <c r="AA86" i="13" s="1"/>
  <c r="AB86" i="13" s="1"/>
  <c r="Z86" i="13"/>
  <c r="S86" i="13"/>
  <c r="V89" i="13"/>
  <c r="Z89" i="13"/>
  <c r="Y89" i="13"/>
  <c r="AA89" i="13" s="1"/>
  <c r="AB89" i="13" s="1"/>
  <c r="S89" i="13"/>
  <c r="T86" i="13" l="1" a="1"/>
  <c r="T86" i="13" s="1"/>
  <c r="W86" i="13"/>
  <c r="T88" i="13" a="1"/>
  <c r="T88" i="13" s="1"/>
  <c r="W88" i="13"/>
  <c r="T91" i="13" a="1"/>
  <c r="T91" i="13" s="1"/>
  <c r="W91" i="13"/>
  <c r="T89" i="13" a="1"/>
  <c r="T89" i="13" s="1"/>
  <c r="W89" i="13"/>
  <c r="T90" i="13" a="1"/>
  <c r="T90" i="13" s="1"/>
  <c r="W90" i="13"/>
  <c r="T87" i="13" a="1"/>
  <c r="T87" i="13" s="1"/>
  <c r="W87" i="13"/>
  <c r="T92" i="13" a="1"/>
  <c r="T92" i="13" s="1"/>
  <c r="W92" i="13"/>
  <c r="M96" i="13" l="1" a="1"/>
  <c r="M96" i="13" s="1"/>
  <c r="D89" i="13"/>
  <c r="X89" i="13"/>
  <c r="X92" i="13"/>
  <c r="D92" i="13"/>
  <c r="M99" i="13" a="1"/>
  <c r="M99" i="13" s="1"/>
  <c r="D91" i="13"/>
  <c r="X91" i="13"/>
  <c r="M98" i="13" a="1"/>
  <c r="M98" i="13" s="1"/>
  <c r="D87" i="13"/>
  <c r="M94" i="13" a="1"/>
  <c r="M94" i="13" s="1"/>
  <c r="X87" i="13"/>
  <c r="X88" i="13"/>
  <c r="M95" i="13" a="1"/>
  <c r="M95" i="13" s="1"/>
  <c r="D88" i="13"/>
  <c r="X90" i="13"/>
  <c r="M97" i="13" a="1"/>
  <c r="M97" i="13" s="1"/>
  <c r="D90" i="13"/>
  <c r="M93" i="13" a="1"/>
  <c r="M93" i="13" s="1"/>
  <c r="X86" i="13"/>
  <c r="D86" i="13"/>
  <c r="O98" i="13" l="1" a="1"/>
  <c r="O98" i="13" s="1"/>
  <c r="Q98" i="13" s="1"/>
  <c r="R98" i="13"/>
  <c r="O99" i="13" a="1"/>
  <c r="O99" i="13" s="1"/>
  <c r="Q99" i="13" s="1"/>
  <c r="R99" i="13"/>
  <c r="N28" i="13" a="1"/>
  <c r="N28" i="13" s="1"/>
  <c r="N93" i="13" a="1"/>
  <c r="N93" i="13" s="1"/>
  <c r="N88" i="13" a="1"/>
  <c r="N88" i="13" s="1"/>
  <c r="N15" i="13" a="1"/>
  <c r="N15" i="13" s="1"/>
  <c r="N62" i="13" a="1"/>
  <c r="N62" i="13" s="1"/>
  <c r="N54" i="13" a="1"/>
  <c r="N54" i="13" s="1"/>
  <c r="N51" i="13" a="1"/>
  <c r="N51" i="13" s="1"/>
  <c r="N45" i="13" a="1"/>
  <c r="N45" i="13" s="1"/>
  <c r="N67" i="13" a="1"/>
  <c r="N67" i="13" s="1"/>
  <c r="N30" i="13" a="1"/>
  <c r="N30" i="13" s="1"/>
  <c r="N91" i="13" a="1"/>
  <c r="N91" i="13" s="1"/>
  <c r="N95" i="13" a="1"/>
  <c r="N95" i="13" s="1"/>
  <c r="N71" i="13" a="1"/>
  <c r="N71" i="13" s="1"/>
  <c r="N80" i="13" a="1"/>
  <c r="N80" i="13" s="1"/>
  <c r="N74" i="13" a="1"/>
  <c r="N74" i="13" s="1"/>
  <c r="N49" i="13" a="1"/>
  <c r="N49" i="13" s="1"/>
  <c r="N94" i="13" a="1"/>
  <c r="N94" i="13" s="1"/>
  <c r="N29" i="13" a="1"/>
  <c r="N29" i="13" s="1"/>
  <c r="N72" i="13" a="1"/>
  <c r="N72" i="13" s="1"/>
  <c r="N57" i="13" a="1"/>
  <c r="N57" i="13" s="1"/>
  <c r="N98" i="13" a="1"/>
  <c r="N98" i="13" s="1"/>
  <c r="N2" i="13" a="1"/>
  <c r="N2" i="13" s="1"/>
  <c r="N53" i="13" a="1"/>
  <c r="N53" i="13" s="1"/>
  <c r="N5" i="13" a="1"/>
  <c r="N5" i="13" s="1"/>
  <c r="N89" i="13" a="1"/>
  <c r="N89" i="13" s="1"/>
  <c r="N17" i="13" a="1"/>
  <c r="N17" i="13" s="1"/>
  <c r="N36" i="13" a="1"/>
  <c r="N36" i="13" s="1"/>
  <c r="N76" i="13" a="1"/>
  <c r="N76" i="13" s="1"/>
  <c r="N83" i="13" a="1"/>
  <c r="N83" i="13" s="1"/>
  <c r="N11" i="13" a="1"/>
  <c r="N11" i="13" s="1"/>
  <c r="N70" i="13" a="1"/>
  <c r="N70" i="13" s="1"/>
  <c r="N16" i="13" a="1"/>
  <c r="N16" i="13" s="1"/>
  <c r="N19" i="13" a="1"/>
  <c r="N19" i="13" s="1"/>
  <c r="N48" i="13" a="1"/>
  <c r="N48" i="13" s="1"/>
  <c r="N8" i="13" a="1"/>
  <c r="N8" i="13" s="1"/>
  <c r="N63" i="13" a="1"/>
  <c r="N63" i="13" s="1"/>
  <c r="N55" i="13" a="1"/>
  <c r="N55" i="13" s="1"/>
  <c r="N6" i="13" a="1"/>
  <c r="N6" i="13" s="1"/>
  <c r="N46" i="13" a="1"/>
  <c r="N46" i="13" s="1"/>
  <c r="N92" i="13" a="1"/>
  <c r="N92" i="13" s="1"/>
  <c r="N41" i="13" a="1"/>
  <c r="N41" i="13" s="1"/>
  <c r="N40" i="13" a="1"/>
  <c r="N40" i="13" s="1"/>
  <c r="N90" i="13" a="1"/>
  <c r="N90" i="13" s="1"/>
  <c r="N78" i="13" a="1"/>
  <c r="N78" i="13" s="1"/>
  <c r="N61" i="13" a="1"/>
  <c r="N61" i="13" s="1"/>
  <c r="N43" i="13" a="1"/>
  <c r="N43" i="13" s="1"/>
  <c r="N10" i="13" a="1"/>
  <c r="N10" i="13" s="1"/>
  <c r="N97" i="13" a="1"/>
  <c r="N97" i="13" s="1"/>
  <c r="N59" i="13" a="1"/>
  <c r="N59" i="13" s="1"/>
  <c r="N3" i="13" a="1"/>
  <c r="N3" i="13" s="1"/>
  <c r="N84" i="13" a="1"/>
  <c r="N84" i="13" s="1"/>
  <c r="N23" i="13" a="1"/>
  <c r="N23" i="13" s="1"/>
  <c r="N82" i="13" a="1"/>
  <c r="N82" i="13" s="1"/>
  <c r="N44" i="13" a="1"/>
  <c r="N44" i="13" s="1"/>
  <c r="N38" i="13" a="1"/>
  <c r="N38" i="13" s="1"/>
  <c r="N26" i="13" a="1"/>
  <c r="N26" i="13" s="1"/>
  <c r="N31" i="13" a="1"/>
  <c r="N31" i="13" s="1"/>
  <c r="N12" i="13" a="1"/>
  <c r="N12" i="13" s="1"/>
  <c r="N20" i="13" a="1"/>
  <c r="N20" i="13" s="1"/>
  <c r="N77" i="13" a="1"/>
  <c r="N77" i="13" s="1"/>
  <c r="N66" i="13" a="1"/>
  <c r="N66" i="13" s="1"/>
  <c r="N87" i="13" a="1"/>
  <c r="N87" i="13" s="1"/>
  <c r="N25" i="13" a="1"/>
  <c r="N25" i="13" s="1"/>
  <c r="N60" i="13" a="1"/>
  <c r="N60" i="13" s="1"/>
  <c r="N73" i="13" a="1"/>
  <c r="N73" i="13" s="1"/>
  <c r="N24" i="13" a="1"/>
  <c r="N24" i="13" s="1"/>
  <c r="N9" i="13" a="1"/>
  <c r="N9" i="13" s="1"/>
  <c r="N22" i="13" a="1"/>
  <c r="N22" i="13" s="1"/>
  <c r="N79" i="13" a="1"/>
  <c r="N79" i="13" s="1"/>
  <c r="N68" i="13" a="1"/>
  <c r="N68" i="13" s="1"/>
  <c r="N64" i="13" a="1"/>
  <c r="N64" i="13" s="1"/>
  <c r="N27" i="13" a="1"/>
  <c r="N27" i="13" s="1"/>
  <c r="N65" i="13" a="1"/>
  <c r="N65" i="13" s="1"/>
  <c r="N85" i="13" a="1"/>
  <c r="N85" i="13" s="1"/>
  <c r="N4" i="13" a="1"/>
  <c r="N4" i="13" s="1"/>
  <c r="N50" i="13" a="1"/>
  <c r="N50" i="13" s="1"/>
  <c r="N86" i="13" a="1"/>
  <c r="N86" i="13" s="1"/>
  <c r="N14" i="13" a="1"/>
  <c r="N14" i="13" s="1"/>
  <c r="N69" i="13" a="1"/>
  <c r="N69" i="13" s="1"/>
  <c r="N21" i="13" a="1"/>
  <c r="N21" i="13" s="1"/>
  <c r="N35" i="13" a="1"/>
  <c r="N35" i="13" s="1"/>
  <c r="N37" i="13" a="1"/>
  <c r="N37" i="13" s="1"/>
  <c r="N58" i="13" a="1"/>
  <c r="N58" i="13" s="1"/>
  <c r="N33" i="13" a="1"/>
  <c r="N33" i="13" s="1"/>
  <c r="N32" i="13" a="1"/>
  <c r="N32" i="13" s="1"/>
  <c r="N96" i="13" a="1"/>
  <c r="N96" i="13" s="1"/>
  <c r="N47" i="13" a="1"/>
  <c r="N47" i="13" s="1"/>
  <c r="N7" i="13" a="1"/>
  <c r="N7" i="13" s="1"/>
  <c r="N81" i="13" a="1"/>
  <c r="N81" i="13" s="1"/>
  <c r="N52" i="13" a="1"/>
  <c r="N52" i="13" s="1"/>
  <c r="N75" i="13" a="1"/>
  <c r="N75" i="13" s="1"/>
  <c r="N13" i="13" a="1"/>
  <c r="N13" i="13" s="1"/>
  <c r="N99" i="13" a="1"/>
  <c r="N99" i="13" s="1"/>
  <c r="N34" i="13" a="1"/>
  <c r="N34" i="13" s="1"/>
  <c r="N56" i="13" a="1"/>
  <c r="N56" i="13" s="1"/>
  <c r="N42" i="13" a="1"/>
  <c r="N42" i="13" s="1"/>
  <c r="N39" i="13" a="1"/>
  <c r="N39" i="13" s="1"/>
  <c r="N18" i="13" a="1"/>
  <c r="N18" i="13" s="1"/>
  <c r="R97" i="13"/>
  <c r="O97" i="13" a="1"/>
  <c r="O97" i="13" s="1"/>
  <c r="Q97" i="13" s="1"/>
  <c r="O95" i="13" a="1"/>
  <c r="O95" i="13" s="1"/>
  <c r="Q95" i="13" s="1"/>
  <c r="R95" i="13"/>
  <c r="R94" i="13"/>
  <c r="O94" i="13" a="1"/>
  <c r="O94" i="13" s="1"/>
  <c r="Q94" i="13" s="1"/>
  <c r="O93" i="13" a="1"/>
  <c r="O93" i="13" s="1"/>
  <c r="Q93" i="13" s="1"/>
  <c r="R93" i="13"/>
  <c r="O96" i="13" a="1"/>
  <c r="O96" i="13" s="1"/>
  <c r="Q96" i="13" s="1"/>
  <c r="R96" i="13"/>
  <c r="V96" i="13" l="1"/>
  <c r="Z96" i="13"/>
  <c r="Y96" i="13"/>
  <c r="AA96" i="13" s="1"/>
  <c r="AB96" i="13" s="1"/>
  <c r="S96" i="13"/>
  <c r="V94" i="13"/>
  <c r="Y94" i="13"/>
  <c r="AA94" i="13" s="1"/>
  <c r="AB94" i="13" s="1"/>
  <c r="Z94" i="13"/>
  <c r="S94" i="13"/>
  <c r="V97" i="13"/>
  <c r="Z97" i="13"/>
  <c r="Y97" i="13"/>
  <c r="AA97" i="13" s="1"/>
  <c r="AB97" i="13" s="1"/>
  <c r="S97" i="13"/>
  <c r="V99" i="13"/>
  <c r="Z99" i="13"/>
  <c r="Y99" i="13"/>
  <c r="AA99" i="13" s="1"/>
  <c r="AB99" i="13" s="1"/>
  <c r="S99" i="13"/>
  <c r="V95" i="13"/>
  <c r="Y95" i="13"/>
  <c r="AA95" i="13" s="1"/>
  <c r="AB95" i="13" s="1"/>
  <c r="Z95" i="13"/>
  <c r="S95" i="13"/>
  <c r="I87" i="13" a="1"/>
  <c r="I87" i="13" s="1"/>
  <c r="I70" i="13" a="1"/>
  <c r="I70" i="13" s="1"/>
  <c r="G92" i="13" a="1"/>
  <c r="G92" i="13" s="1"/>
  <c r="H92" i="13" s="1"/>
  <c r="I29" i="13" a="1"/>
  <c r="I29" i="13" s="1"/>
  <c r="G28" i="13" a="1"/>
  <c r="G28" i="13" s="1"/>
  <c r="H28" i="13" s="1"/>
  <c r="G94" i="13" a="1"/>
  <c r="G94" i="13" s="1"/>
  <c r="H94" i="13" s="1"/>
  <c r="G60" i="13" a="1"/>
  <c r="G60" i="13" s="1"/>
  <c r="H60" i="13" s="1"/>
  <c r="G72" i="13" a="1"/>
  <c r="G72" i="13" s="1"/>
  <c r="H72" i="13" s="1"/>
  <c r="I74" i="13" a="1"/>
  <c r="I74" i="13" s="1"/>
  <c r="G11" i="13" a="1"/>
  <c r="G11" i="13" s="1"/>
  <c r="H11" i="13" s="1"/>
  <c r="G84" i="13" a="1"/>
  <c r="G84" i="13" s="1"/>
  <c r="H84" i="13" s="1"/>
  <c r="I99" i="13" a="1"/>
  <c r="I99" i="13" s="1"/>
  <c r="G22" i="13" a="1"/>
  <c r="G22" i="13" s="1"/>
  <c r="H22" i="13" s="1"/>
  <c r="I98" i="13" a="1"/>
  <c r="I98" i="13" s="1"/>
  <c r="G68" i="13" a="1"/>
  <c r="G68" i="13" s="1"/>
  <c r="H68" i="13" s="1"/>
  <c r="G25" i="13" a="1"/>
  <c r="G25" i="13" s="1"/>
  <c r="H25" i="13" s="1"/>
  <c r="G5" i="13" a="1"/>
  <c r="G5" i="13" s="1"/>
  <c r="H5" i="13" s="1"/>
  <c r="I96" i="13" a="1"/>
  <c r="I96" i="13" s="1"/>
  <c r="G27" i="13" a="1"/>
  <c r="G27" i="13" s="1"/>
  <c r="H27" i="13" s="1"/>
  <c r="I11" i="13" a="1"/>
  <c r="I11" i="13" s="1"/>
  <c r="I22" i="13" a="1"/>
  <c r="I22" i="13" s="1"/>
  <c r="I13" i="13" a="1"/>
  <c r="I13" i="13" s="1"/>
  <c r="I34" i="13" a="1"/>
  <c r="I34" i="13" s="1"/>
  <c r="G64" i="13" a="1"/>
  <c r="G64" i="13" s="1"/>
  <c r="H64" i="13" s="1"/>
  <c r="I41" i="13" a="1"/>
  <c r="I41" i="13" s="1"/>
  <c r="I73" i="13" a="1"/>
  <c r="I73" i="13" s="1"/>
  <c r="G41" i="13" a="1"/>
  <c r="G41" i="13" s="1"/>
  <c r="H41" i="13" s="1"/>
  <c r="I79" i="13" a="1"/>
  <c r="I79" i="13" s="1"/>
  <c r="I49" i="13" a="1"/>
  <c r="I49" i="13" s="1"/>
  <c r="G47" i="13" a="1"/>
  <c r="G47" i="13" s="1"/>
  <c r="H47" i="13" s="1"/>
  <c r="I24" i="13" a="1"/>
  <c r="I24" i="13" s="1"/>
  <c r="I7" i="13" a="1"/>
  <c r="I7" i="13" s="1"/>
  <c r="G36" i="13" a="1"/>
  <c r="G36" i="13" s="1"/>
  <c r="H36" i="13" s="1"/>
  <c r="G66" i="13" a="1"/>
  <c r="G66" i="13" s="1"/>
  <c r="H66" i="13" s="1"/>
  <c r="G34" i="13" a="1"/>
  <c r="G34" i="13" s="1"/>
  <c r="H34" i="13" s="1"/>
  <c r="I19" i="13" a="1"/>
  <c r="I19" i="13" s="1"/>
  <c r="G50" i="13" a="1"/>
  <c r="G50" i="13" s="1"/>
  <c r="H50" i="13" s="1"/>
  <c r="I48" i="13" a="1"/>
  <c r="I48" i="13" s="1"/>
  <c r="G59" i="13" a="1"/>
  <c r="G59" i="13" s="1"/>
  <c r="H59" i="13" s="1"/>
  <c r="G86" i="13" a="1"/>
  <c r="G86" i="13" s="1"/>
  <c r="H86" i="13" s="1"/>
  <c r="I15" i="13" a="1"/>
  <c r="I15" i="13" s="1"/>
  <c r="G7" i="13" a="1"/>
  <c r="G7" i="13" s="1"/>
  <c r="H7" i="13" s="1"/>
  <c r="G19" i="13" a="1"/>
  <c r="G19" i="13" s="1"/>
  <c r="H19" i="13" s="1"/>
  <c r="I95" i="13" a="1"/>
  <c r="I95" i="13" s="1"/>
  <c r="I18" i="13" a="1"/>
  <c r="I18" i="13" s="1"/>
  <c r="I20" i="13" a="1"/>
  <c r="I20" i="13" s="1"/>
  <c r="I38" i="13" a="1"/>
  <c r="I38" i="13" s="1"/>
  <c r="I68" i="13" a="1"/>
  <c r="I68" i="13" s="1"/>
  <c r="I46" i="13" a="1"/>
  <c r="I46" i="13" s="1"/>
  <c r="G16" i="13" a="1"/>
  <c r="G16" i="13" s="1"/>
  <c r="H16" i="13" s="1"/>
  <c r="I17" i="13" a="1"/>
  <c r="I17" i="13" s="1"/>
  <c r="G29" i="13" a="1"/>
  <c r="G29" i="13" s="1"/>
  <c r="H29" i="13" s="1"/>
  <c r="G39" i="13" a="1"/>
  <c r="G39" i="13" s="1"/>
  <c r="H39" i="13" s="1"/>
  <c r="G37" i="13" a="1"/>
  <c r="G37" i="13" s="1"/>
  <c r="H37" i="13" s="1"/>
  <c r="I51" i="13" a="1"/>
  <c r="I51" i="13" s="1"/>
  <c r="I21" i="13" a="1"/>
  <c r="I21" i="13" s="1"/>
  <c r="I83" i="13" a="1"/>
  <c r="I83" i="13" s="1"/>
  <c r="G65" i="13" a="1"/>
  <c r="G65" i="13" s="1"/>
  <c r="H65" i="13" s="1"/>
  <c r="G13" i="13" a="1"/>
  <c r="G13" i="13" s="1"/>
  <c r="H13" i="13" s="1"/>
  <c r="G51" i="13" a="1"/>
  <c r="G51" i="13" s="1"/>
  <c r="H51" i="13" s="1"/>
  <c r="G42" i="13" a="1"/>
  <c r="G42" i="13" s="1"/>
  <c r="H42" i="13" s="1"/>
  <c r="I31" i="13" a="1"/>
  <c r="I31" i="13" s="1"/>
  <c r="I40" i="13" a="1"/>
  <c r="I40" i="13" s="1"/>
  <c r="G6" i="13" a="1"/>
  <c r="G6" i="13" s="1"/>
  <c r="H6" i="13" s="1"/>
  <c r="I64" i="13" a="1"/>
  <c r="I64" i="13" s="1"/>
  <c r="G2" i="13" a="1"/>
  <c r="G2" i="13" s="1"/>
  <c r="H2" i="13" s="1"/>
  <c r="I27" i="13" a="1"/>
  <c r="I27" i="13" s="1"/>
  <c r="G43" i="13" a="1"/>
  <c r="G43" i="13" s="1"/>
  <c r="H43" i="13" s="1"/>
  <c r="I56" i="13" a="1"/>
  <c r="I56" i="13" s="1"/>
  <c r="I25" i="13" a="1"/>
  <c r="I25" i="13" s="1"/>
  <c r="I5" i="13" a="1"/>
  <c r="I5" i="13" s="1"/>
  <c r="I32" i="13" a="1"/>
  <c r="I32" i="13" s="1"/>
  <c r="I58" i="13" a="1"/>
  <c r="I58" i="13" s="1"/>
  <c r="G18" i="13" a="1"/>
  <c r="G18" i="13" s="1"/>
  <c r="H18" i="13" s="1"/>
  <c r="G88" i="13" a="1"/>
  <c r="G88" i="13" s="1"/>
  <c r="H88" i="13" s="1"/>
  <c r="G12" i="13" a="1"/>
  <c r="G12" i="13" s="1"/>
  <c r="H12" i="13" s="1"/>
  <c r="I67" i="13" a="1"/>
  <c r="I67" i="13" s="1"/>
  <c r="I23" i="13" a="1"/>
  <c r="I23" i="13" s="1"/>
  <c r="I90" i="13" a="1"/>
  <c r="I90" i="13" s="1"/>
  <c r="G63" i="13" a="1"/>
  <c r="G63" i="13" s="1"/>
  <c r="H63" i="13" s="1"/>
  <c r="G3" i="13" a="1"/>
  <c r="G3" i="13" s="1"/>
  <c r="H3" i="13" s="1"/>
  <c r="I10" i="13" a="1"/>
  <c r="I10" i="13" s="1"/>
  <c r="I76" i="13" a="1"/>
  <c r="I76" i="13" s="1"/>
  <c r="G21" i="13" a="1"/>
  <c r="G21" i="13" s="1"/>
  <c r="H21" i="13" s="1"/>
  <c r="G31" i="13" a="1"/>
  <c r="G31" i="13" s="1"/>
  <c r="H31" i="13" s="1"/>
  <c r="G75" i="13" a="1"/>
  <c r="G75" i="13" s="1"/>
  <c r="H75" i="13" s="1"/>
  <c r="I75" i="13" a="1"/>
  <c r="I75" i="13" s="1"/>
  <c r="G32" i="13" a="1"/>
  <c r="G32" i="13" s="1"/>
  <c r="H32" i="13" s="1"/>
  <c r="G93" i="13" a="1"/>
  <c r="G93" i="13" s="1"/>
  <c r="H93" i="13" s="1"/>
  <c r="G61" i="13" a="1"/>
  <c r="G61" i="13" s="1"/>
  <c r="H61" i="13" s="1"/>
  <c r="I16" i="13" a="1"/>
  <c r="I16" i="13" s="1"/>
  <c r="I62" i="13" a="1"/>
  <c r="I62" i="13" s="1"/>
  <c r="I50" i="13" a="1"/>
  <c r="I50" i="13" s="1"/>
  <c r="I39" i="13" a="1"/>
  <c r="I39" i="13" s="1"/>
  <c r="I45" i="13" a="1"/>
  <c r="I45" i="13" s="1"/>
  <c r="G82" i="13" a="1"/>
  <c r="G82" i="13" s="1"/>
  <c r="H82" i="13" s="1"/>
  <c r="G56" i="13" a="1"/>
  <c r="G56" i="13" s="1"/>
  <c r="H56" i="13" s="1"/>
  <c r="G14" i="13" a="1"/>
  <c r="G14" i="13" s="1"/>
  <c r="H14" i="13" s="1"/>
  <c r="G77" i="13" a="1"/>
  <c r="G77" i="13" s="1"/>
  <c r="H77" i="13" s="1"/>
  <c r="I47" i="13" a="1"/>
  <c r="I47" i="13" s="1"/>
  <c r="I82" i="13" a="1"/>
  <c r="I82" i="13" s="1"/>
  <c r="G38" i="13" a="1"/>
  <c r="G38" i="13" s="1"/>
  <c r="H38" i="13" s="1"/>
  <c r="G69" i="13" a="1"/>
  <c r="G69" i="13" s="1"/>
  <c r="H69" i="13" s="1"/>
  <c r="G4" i="13" a="1"/>
  <c r="G4" i="13" s="1"/>
  <c r="H4" i="13" s="1"/>
  <c r="I26" i="13" a="1"/>
  <c r="I26" i="13" s="1"/>
  <c r="I81" i="13" a="1"/>
  <c r="I81" i="13" s="1"/>
  <c r="I12" i="13" a="1"/>
  <c r="I12" i="13" s="1"/>
  <c r="I4" i="13" a="1"/>
  <c r="I4" i="13" s="1"/>
  <c r="G87" i="13" a="1"/>
  <c r="G87" i="13" s="1"/>
  <c r="H87" i="13" s="1"/>
  <c r="I66" i="13" a="1"/>
  <c r="I66" i="13" s="1"/>
  <c r="I89" i="13" a="1"/>
  <c r="I89" i="13" s="1"/>
  <c r="I85" i="13" a="1"/>
  <c r="I85" i="13" s="1"/>
  <c r="I43" i="13" a="1"/>
  <c r="I43" i="13" s="1"/>
  <c r="I61" i="13" a="1"/>
  <c r="I61" i="13" s="1"/>
  <c r="I54" i="13" a="1"/>
  <c r="I54" i="13" s="1"/>
  <c r="I84" i="13" a="1"/>
  <c r="I84" i="13" s="1"/>
  <c r="I30" i="13" a="1"/>
  <c r="I30" i="13" s="1"/>
  <c r="I65" i="13" a="1"/>
  <c r="I65" i="13" s="1"/>
  <c r="I42" i="13" a="1"/>
  <c r="I42" i="13" s="1"/>
  <c r="I35" i="13" a="1"/>
  <c r="I35" i="13" s="1"/>
  <c r="I94" i="13" a="1"/>
  <c r="I94" i="13" s="1"/>
  <c r="G85" i="13" a="1"/>
  <c r="G85" i="13" s="1"/>
  <c r="H85" i="13" s="1"/>
  <c r="I53" i="13" a="1"/>
  <c r="I53" i="13" s="1"/>
  <c r="I80" i="13" a="1"/>
  <c r="I80" i="13" s="1"/>
  <c r="G8" i="13" a="1"/>
  <c r="G8" i="13" s="1"/>
  <c r="H8" i="13" s="1"/>
  <c r="G74" i="13" a="1"/>
  <c r="G74" i="13" s="1"/>
  <c r="H74" i="13" s="1"/>
  <c r="G98" i="13" a="1"/>
  <c r="G98" i="13" s="1"/>
  <c r="H98" i="13" s="1"/>
  <c r="I69" i="13" a="1"/>
  <c r="I69" i="13" s="1"/>
  <c r="G95" i="13" a="1"/>
  <c r="G95" i="13" s="1"/>
  <c r="H95" i="13" s="1"/>
  <c r="I28" i="13" a="1"/>
  <c r="I28" i="13" s="1"/>
  <c r="G62" i="13" a="1"/>
  <c r="G62" i="13" s="1"/>
  <c r="H62" i="13" s="1"/>
  <c r="I59" i="13" a="1"/>
  <c r="I59" i="13" s="1"/>
  <c r="I36" i="13" a="1"/>
  <c r="I36" i="13" s="1"/>
  <c r="G89" i="13" a="1"/>
  <c r="G89" i="13" s="1"/>
  <c r="H89" i="13" s="1"/>
  <c r="G52" i="13" a="1"/>
  <c r="G52" i="13" s="1"/>
  <c r="H52" i="13" s="1"/>
  <c r="G49" i="13" a="1"/>
  <c r="G49" i="13" s="1"/>
  <c r="H49" i="13" s="1"/>
  <c r="G54" i="13" a="1"/>
  <c r="G54" i="13" s="1"/>
  <c r="H54" i="13" s="1"/>
  <c r="G20" i="13" a="1"/>
  <c r="G20" i="13" s="1"/>
  <c r="H20" i="13" s="1"/>
  <c r="G90" i="13" a="1"/>
  <c r="G90" i="13" s="1"/>
  <c r="H90" i="13" s="1"/>
  <c r="I91" i="13" a="1"/>
  <c r="I91" i="13" s="1"/>
  <c r="I52" i="13" a="1"/>
  <c r="I52" i="13" s="1"/>
  <c r="I57" i="13" a="1"/>
  <c r="I57" i="13" s="1"/>
  <c r="I63" i="13" a="1"/>
  <c r="I63" i="13" s="1"/>
  <c r="I60" i="13" a="1"/>
  <c r="I60" i="13" s="1"/>
  <c r="G44" i="13" a="1"/>
  <c r="G44" i="13" s="1"/>
  <c r="H44" i="13" s="1"/>
  <c r="I44" i="13" a="1"/>
  <c r="I44" i="13" s="1"/>
  <c r="I33" i="13" a="1"/>
  <c r="I33" i="13" s="1"/>
  <c r="G83" i="13" a="1"/>
  <c r="G83" i="13" s="1"/>
  <c r="H83" i="13" s="1"/>
  <c r="G30" i="13" a="1"/>
  <c r="G30" i="13" s="1"/>
  <c r="H30" i="13" s="1"/>
  <c r="G55" i="13" a="1"/>
  <c r="G55" i="13" s="1"/>
  <c r="H55" i="13" s="1"/>
  <c r="G17" i="13" a="1"/>
  <c r="G17" i="13" s="1"/>
  <c r="H17" i="13" s="1"/>
  <c r="G81" i="13" a="1"/>
  <c r="G81" i="13" s="1"/>
  <c r="H81" i="13" s="1"/>
  <c r="I77" i="13" a="1"/>
  <c r="I77" i="13" s="1"/>
  <c r="G76" i="13" a="1"/>
  <c r="G76" i="13" s="1"/>
  <c r="H76" i="13" s="1"/>
  <c r="G53" i="13" a="1"/>
  <c r="G53" i="13" s="1"/>
  <c r="H53" i="13" s="1"/>
  <c r="G24" i="13" a="1"/>
  <c r="G24" i="13" s="1"/>
  <c r="H24" i="13" s="1"/>
  <c r="G23" i="13" a="1"/>
  <c r="G23" i="13" s="1"/>
  <c r="H23" i="13" s="1"/>
  <c r="G10" i="13" a="1"/>
  <c r="G10" i="13" s="1"/>
  <c r="H10" i="13" s="1"/>
  <c r="I14" i="13" a="1"/>
  <c r="I14" i="13" s="1"/>
  <c r="G79" i="13" a="1"/>
  <c r="G79" i="13" s="1"/>
  <c r="H79" i="13" s="1"/>
  <c r="I97" i="13" a="1"/>
  <c r="I97" i="13" s="1"/>
  <c r="G58" i="13" a="1"/>
  <c r="G58" i="13" s="1"/>
  <c r="H58" i="13" s="1"/>
  <c r="G33" i="13" a="1"/>
  <c r="G33" i="13" s="1"/>
  <c r="H33" i="13" s="1"/>
  <c r="I78" i="13" a="1"/>
  <c r="I78" i="13" s="1"/>
  <c r="G71" i="13" a="1"/>
  <c r="G71" i="13" s="1"/>
  <c r="H71" i="13" s="1"/>
  <c r="I6" i="13" a="1"/>
  <c r="I6" i="13" s="1"/>
  <c r="G80" i="13" a="1"/>
  <c r="G80" i="13" s="1"/>
  <c r="H80" i="13" s="1"/>
  <c r="G46" i="13" a="1"/>
  <c r="G46" i="13" s="1"/>
  <c r="H46" i="13" s="1"/>
  <c r="I92" i="13" a="1"/>
  <c r="I92" i="13" s="1"/>
  <c r="I55" i="13" a="1"/>
  <c r="I55" i="13" s="1"/>
  <c r="I8" i="13" a="1"/>
  <c r="I8" i="13" s="1"/>
  <c r="I93" i="13" a="1"/>
  <c r="I93" i="13" s="1"/>
  <c r="G67" i="13" a="1"/>
  <c r="G67" i="13" s="1"/>
  <c r="H67" i="13" s="1"/>
  <c r="G73" i="13" a="1"/>
  <c r="G73" i="13" s="1"/>
  <c r="H73" i="13" s="1"/>
  <c r="G15" i="13" a="1"/>
  <c r="G15" i="13" s="1"/>
  <c r="H15" i="13" s="1"/>
  <c r="G78" i="13" a="1"/>
  <c r="G78" i="13" s="1"/>
  <c r="H78" i="13" s="1"/>
  <c r="G26" i="13" a="1"/>
  <c r="G26" i="13" s="1"/>
  <c r="H26" i="13" s="1"/>
  <c r="G48" i="13" a="1"/>
  <c r="G48" i="13" s="1"/>
  <c r="H48" i="13" s="1"/>
  <c r="G9" i="13" a="1"/>
  <c r="G9" i="13" s="1"/>
  <c r="H9" i="13" s="1"/>
  <c r="G91" i="13" a="1"/>
  <c r="G91" i="13" s="1"/>
  <c r="H91" i="13" s="1"/>
  <c r="G96" i="13" a="1"/>
  <c r="G96" i="13" s="1"/>
  <c r="H96" i="13" s="1"/>
  <c r="G35" i="13" a="1"/>
  <c r="G35" i="13" s="1"/>
  <c r="H35" i="13" s="1"/>
  <c r="G99" i="13" a="1"/>
  <c r="G99" i="13" s="1"/>
  <c r="H99" i="13" s="1"/>
  <c r="G45" i="13" a="1"/>
  <c r="G45" i="13" s="1"/>
  <c r="H45" i="13" s="1"/>
  <c r="I37" i="13" a="1"/>
  <c r="I37" i="13" s="1"/>
  <c r="I3" i="13" a="1"/>
  <c r="I3" i="13" s="1"/>
  <c r="I2" i="13" a="1"/>
  <c r="I2" i="13" s="1"/>
  <c r="G40" i="13" a="1"/>
  <c r="G40" i="13" s="1"/>
  <c r="H40" i="13" s="1"/>
  <c r="I71" i="13" a="1"/>
  <c r="I71" i="13" s="1"/>
  <c r="I9" i="13" a="1"/>
  <c r="I9" i="13" s="1"/>
  <c r="G70" i="13" a="1"/>
  <c r="G70" i="13" s="1"/>
  <c r="H70" i="13" s="1"/>
  <c r="I88" i="13" a="1"/>
  <c r="I88" i="13" s="1"/>
  <c r="I86" i="13" a="1"/>
  <c r="I86" i="13" s="1"/>
  <c r="G97" i="13" a="1"/>
  <c r="G97" i="13" s="1"/>
  <c r="H97" i="13" s="1"/>
  <c r="G57" i="13" a="1"/>
  <c r="G57" i="13" s="1"/>
  <c r="H57" i="13" s="1"/>
  <c r="I72" i="13" a="1"/>
  <c r="I72" i="13" s="1"/>
  <c r="V93" i="13"/>
  <c r="Z93" i="13"/>
  <c r="Y93" i="13"/>
  <c r="AA93" i="13" s="1"/>
  <c r="AB93" i="13" s="1"/>
  <c r="S93" i="13"/>
  <c r="V98" i="13"/>
  <c r="Y98" i="13"/>
  <c r="AA98" i="13" s="1"/>
  <c r="AB98" i="13" s="1"/>
  <c r="Z98" i="13"/>
  <c r="S98" i="13"/>
  <c r="T93" i="13" l="1" a="1"/>
  <c r="T93" i="13" s="1"/>
  <c r="W93" i="13"/>
  <c r="T98" i="13" a="1"/>
  <c r="T98" i="13" s="1"/>
  <c r="W98" i="13"/>
  <c r="T99" i="13" a="1"/>
  <c r="T99" i="13" s="1"/>
  <c r="W99" i="13"/>
  <c r="T94" i="13" a="1"/>
  <c r="T94" i="13" s="1"/>
  <c r="W94" i="13"/>
  <c r="T95" i="13" a="1"/>
  <c r="T95" i="13" s="1"/>
  <c r="W95" i="13"/>
  <c r="T97" i="13" a="1"/>
  <c r="T97" i="13" s="1"/>
  <c r="W97" i="13"/>
  <c r="T96" i="13" a="1"/>
  <c r="T96" i="13" s="1"/>
  <c r="W96" i="13"/>
  <c r="D94" i="13" l="1"/>
  <c r="X94" i="13"/>
  <c r="D96" i="13"/>
  <c r="X96" i="13"/>
  <c r="D99" i="13"/>
  <c r="X99" i="13"/>
  <c r="U39" i="13" a="1"/>
  <c r="U39" i="13" s="1"/>
  <c r="U64" i="13" a="1"/>
  <c r="U64" i="13" s="1"/>
  <c r="U99" i="13" a="1"/>
  <c r="U99" i="13" s="1"/>
  <c r="U12" i="13" a="1"/>
  <c r="U12" i="13" s="1"/>
  <c r="U57" i="13" a="1"/>
  <c r="U57" i="13" s="1"/>
  <c r="U58" i="13" a="1"/>
  <c r="U58" i="13" s="1"/>
  <c r="U27" i="13" a="1"/>
  <c r="U27" i="13" s="1"/>
  <c r="U72" i="13" a="1"/>
  <c r="U72" i="13" s="1"/>
  <c r="U67" i="13" a="1"/>
  <c r="U67" i="13" s="1"/>
  <c r="U18" i="13" a="1"/>
  <c r="U18" i="13" s="1"/>
  <c r="U75" i="13" a="1"/>
  <c r="U75" i="13" s="1"/>
  <c r="U47" i="13" a="1"/>
  <c r="U47" i="13" s="1"/>
  <c r="U89" i="13" a="1"/>
  <c r="U89" i="13" s="1"/>
  <c r="U70" i="13" a="1"/>
  <c r="U70" i="13" s="1"/>
  <c r="U92" i="13" a="1"/>
  <c r="U92" i="13" s="1"/>
  <c r="U56" i="13" a="1"/>
  <c r="U56" i="13" s="1"/>
  <c r="U62" i="13" a="1"/>
  <c r="U62" i="13" s="1"/>
  <c r="U93" i="13" a="1"/>
  <c r="U93" i="13" s="1"/>
  <c r="U68" i="13" a="1"/>
  <c r="U68" i="13" s="1"/>
  <c r="U79" i="13" a="1"/>
  <c r="U79" i="13" s="1"/>
  <c r="U86" i="13" a="1"/>
  <c r="U86" i="13" s="1"/>
  <c r="U26" i="13" a="1"/>
  <c r="U26" i="13" s="1"/>
  <c r="U35" i="13" a="1"/>
  <c r="U35" i="13" s="1"/>
  <c r="U36" i="13" a="1"/>
  <c r="U36" i="13" s="1"/>
  <c r="U16" i="13" a="1"/>
  <c r="U16" i="13" s="1"/>
  <c r="U54" i="13" a="1"/>
  <c r="U54" i="13" s="1"/>
  <c r="U71" i="13" a="1"/>
  <c r="U71" i="13" s="1"/>
  <c r="U11" i="13" a="1"/>
  <c r="U11" i="13" s="1"/>
  <c r="U59" i="13" a="1"/>
  <c r="U59" i="13" s="1"/>
  <c r="U37" i="13" a="1"/>
  <c r="U37" i="13" s="1"/>
  <c r="U44" i="13" a="1"/>
  <c r="U44" i="13" s="1"/>
  <c r="U20" i="13" a="1"/>
  <c r="U20" i="13" s="1"/>
  <c r="U81" i="13" a="1"/>
  <c r="U81" i="13" s="1"/>
  <c r="U29" i="13" a="1"/>
  <c r="U29" i="13" s="1"/>
  <c r="U38" i="13" a="1"/>
  <c r="U38" i="13" s="1"/>
  <c r="U80" i="13" a="1"/>
  <c r="U80" i="13" s="1"/>
  <c r="U17" i="13" a="1"/>
  <c r="U17" i="13" s="1"/>
  <c r="U94" i="13" a="1"/>
  <c r="U94" i="13" s="1"/>
  <c r="U65" i="13" a="1"/>
  <c r="U65" i="13" s="1"/>
  <c r="U14" i="13" a="1"/>
  <c r="U14" i="13" s="1"/>
  <c r="U84" i="13" a="1"/>
  <c r="U84" i="13" s="1"/>
  <c r="U10" i="13" a="1"/>
  <c r="U10" i="13" s="1"/>
  <c r="U5" i="13" a="1"/>
  <c r="U5" i="13" s="1"/>
  <c r="U8" i="13" a="1"/>
  <c r="U8" i="13" s="1"/>
  <c r="U3" i="13" a="1"/>
  <c r="U3" i="13" s="1"/>
  <c r="U73" i="13" a="1"/>
  <c r="U73" i="13" s="1"/>
  <c r="U40" i="13" a="1"/>
  <c r="U40" i="13" s="1"/>
  <c r="U85" i="13" a="1"/>
  <c r="U85" i="13" s="1"/>
  <c r="U7" i="13" a="1"/>
  <c r="U7" i="13" s="1"/>
  <c r="U41" i="13" a="1"/>
  <c r="U41" i="13" s="1"/>
  <c r="U95" i="13" a="1"/>
  <c r="U95" i="13" s="1"/>
  <c r="U49" i="13" a="1"/>
  <c r="U49" i="13" s="1"/>
  <c r="U51" i="13" a="1"/>
  <c r="U51" i="13" s="1"/>
  <c r="U87" i="13" a="1"/>
  <c r="U87" i="13" s="1"/>
  <c r="U43" i="13" a="1"/>
  <c r="U43" i="13" s="1"/>
  <c r="U32" i="13" a="1"/>
  <c r="U32" i="13" s="1"/>
  <c r="U53" i="13" a="1"/>
  <c r="U53" i="13" s="1"/>
  <c r="U61" i="13" a="1"/>
  <c r="U61" i="13" s="1"/>
  <c r="U45" i="13" a="1"/>
  <c r="U45" i="13" s="1"/>
  <c r="U19" i="13" a="1"/>
  <c r="U19" i="13" s="1"/>
  <c r="U6" i="13" a="1"/>
  <c r="U6" i="13" s="1"/>
  <c r="U31" i="13" a="1"/>
  <c r="U31" i="13" s="1"/>
  <c r="U77" i="13" a="1"/>
  <c r="U77" i="13" s="1"/>
  <c r="U78" i="13" a="1"/>
  <c r="U78" i="13" s="1"/>
  <c r="U33" i="13" a="1"/>
  <c r="U33" i="13" s="1"/>
  <c r="U24" i="13" a="1"/>
  <c r="U24" i="13" s="1"/>
  <c r="U91" i="13" a="1"/>
  <c r="U91" i="13" s="1"/>
  <c r="U9" i="13" a="1"/>
  <c r="U9" i="13" s="1"/>
  <c r="U97" i="13" a="1"/>
  <c r="U97" i="13" s="1"/>
  <c r="U46" i="13" a="1"/>
  <c r="U46" i="13" s="1"/>
  <c r="U60" i="13" a="1"/>
  <c r="U60" i="13" s="1"/>
  <c r="U52" i="13" a="1"/>
  <c r="U52" i="13" s="1"/>
  <c r="U50" i="13" a="1"/>
  <c r="U50" i="13" s="1"/>
  <c r="U82" i="13" a="1"/>
  <c r="U82" i="13" s="1"/>
  <c r="U25" i="13" a="1"/>
  <c r="U25" i="13" s="1"/>
  <c r="U83" i="13" a="1"/>
  <c r="U83" i="13" s="1"/>
  <c r="U66" i="13" a="1"/>
  <c r="U66" i="13" s="1"/>
  <c r="U13" i="13" a="1"/>
  <c r="U13" i="13" s="1"/>
  <c r="U23" i="13" a="1"/>
  <c r="U23" i="13" s="1"/>
  <c r="U90" i="13" a="1"/>
  <c r="U90" i="13" s="1"/>
  <c r="U76" i="13" a="1"/>
  <c r="U76" i="13" s="1"/>
  <c r="U96" i="13" a="1"/>
  <c r="U96" i="13" s="1"/>
  <c r="U28" i="13" a="1"/>
  <c r="U28" i="13" s="1"/>
  <c r="U22" i="13" a="1"/>
  <c r="U22" i="13" s="1"/>
  <c r="U34" i="13" a="1"/>
  <c r="U34" i="13" s="1"/>
  <c r="U63" i="13" a="1"/>
  <c r="U63" i="13" s="1"/>
  <c r="U88" i="13" a="1"/>
  <c r="U88" i="13" s="1"/>
  <c r="U98" i="13" a="1"/>
  <c r="U98" i="13" s="1"/>
  <c r="U74" i="13" a="1"/>
  <c r="U74" i="13" s="1"/>
  <c r="U42" i="13" a="1"/>
  <c r="U42" i="13" s="1"/>
  <c r="U21" i="13" a="1"/>
  <c r="U21" i="13" s="1"/>
  <c r="U69" i="13" a="1"/>
  <c r="U69" i="13" s="1"/>
  <c r="U55" i="13" a="1"/>
  <c r="U55" i="13" s="1"/>
  <c r="U2" i="13" a="1"/>
  <c r="U2" i="13" s="1"/>
  <c r="U30" i="13" a="1"/>
  <c r="U30" i="13" s="1"/>
  <c r="U15" i="13" a="1"/>
  <c r="U15" i="13" s="1"/>
  <c r="U48" i="13" a="1"/>
  <c r="U48" i="13" s="1"/>
  <c r="U4" i="13" a="1"/>
  <c r="U4" i="13" s="1"/>
  <c r="D97" i="13"/>
  <c r="X97" i="13"/>
  <c r="X98" i="13"/>
  <c r="D98" i="13"/>
  <c r="X95" i="13"/>
  <c r="D95" i="13"/>
  <c r="X93" i="13"/>
  <c r="D93"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<sst xmlns="http://schemas.openxmlformats.org/spreadsheetml/2006/main" count="131" uniqueCount="63">
  <si>
    <t>At the start of the year, Bank XYZ has 4500 employees divided into seven major departments: Retail Banking, Corporate Banking, Investment Banking, Risk Management, IT, HR, and G&amp;A. Over the next three years, XYZ wants headcount to grow in each department at the rates below but also expects to see attrition at the following rates:</t>
  </si>
  <si>
    <t>Department</t>
  </si>
  <si>
    <t>Starting Headcount</t>
  </si>
  <si>
    <t>Annual Growth Rate</t>
  </si>
  <si>
    <t>Annual Attrition Rate</t>
  </si>
  <si>
    <t>Retail Banking</t>
  </si>
  <si>
    <t>Corporate Banking</t>
  </si>
  <si>
    <t>Investment Banking</t>
  </si>
  <si>
    <t>Risk Management</t>
  </si>
  <si>
    <t>IT</t>
  </si>
  <si>
    <t>HR</t>
  </si>
  <si>
    <t>G&amp;A</t>
  </si>
  <si>
    <t>Recruiting is divided into five teams that each support one or more departments: Financial Team for Retail Banking and Corporate Banking, Investment Team for Investment Banking, Risk Team for Risk Management, IT Team for IT, and Corp Team for HR and G&amp;A.
At the start of the year, Recruiting has 40 recruiters available, all of which are fully ramped, and their expected monthly productivity in terms of hires made *per recruiter* is described below:</t>
  </si>
  <si>
    <t>Team</t>
  </si>
  <si>
    <t>Expected Monthly Hires</t>
  </si>
  <si>
    <t>Financial</t>
  </si>
  <si>
    <t>Investment</t>
  </si>
  <si>
    <t>Risk</t>
  </si>
  <si>
    <t>Corp</t>
  </si>
  <si>
    <t>Month</t>
  </si>
  <si>
    <t>Previous Month Headcount</t>
  </si>
  <si>
    <t>Monthly Growth (Calculated)</t>
  </si>
  <si>
    <t>Monthly Attrition (Calculated)</t>
  </si>
  <si>
    <t>Net Change (Calculated)</t>
  </si>
  <si>
    <t>New Headcount (Calculated)</t>
  </si>
  <si>
    <t>Required Hires</t>
  </si>
  <si>
    <t>Original Recruiter Capacity (Number of Hires/Recruiter)</t>
  </si>
  <si>
    <t>Total Capacity After Hiring New Recruiters</t>
  </si>
  <si>
    <t>Total Recruiters Needed</t>
  </si>
  <si>
    <t>Number of Recruiters</t>
  </si>
  <si>
    <t>Utilization of Recruiter Capacity</t>
  </si>
  <si>
    <t>Additional Recruiters Needed (Beginning of Month)</t>
  </si>
  <si>
    <t>Column Labels</t>
  </si>
  <si>
    <t>Grand Total</t>
  </si>
  <si>
    <t>Row Labels</t>
  </si>
  <si>
    <t>Sum of New Headcount (Calculated)</t>
  </si>
  <si>
    <t>Shared Resources Binary Indicator</t>
  </si>
  <si>
    <t>Recruiting Team</t>
  </si>
  <si>
    <t>Percentage of Shared Resources Hires</t>
  </si>
  <si>
    <t>Original Recruiting Team Capacity</t>
  </si>
  <si>
    <t>NEW Additional Recruiters Needed (Beginning of Month)</t>
  </si>
  <si>
    <t>NEW Total Capacity After Hiring New Recruiters</t>
  </si>
  <si>
    <t>Average of Total Recruiters Needed</t>
  </si>
  <si>
    <t>NEW Excess Capacity (Hires/Month)</t>
  </si>
  <si>
    <t>Sub Step to Calculate Total Recruiters Needed this Month</t>
  </si>
  <si>
    <t>Total Recruiters Needed this Month</t>
  </si>
  <si>
    <t>Number of Recruiters Hired if Shared</t>
  </si>
  <si>
    <t>Total Number of Recruiters for Entire Business</t>
  </si>
  <si>
    <t>Recruiting Team Hires</t>
  </si>
  <si>
    <t>Recruiting Team Capacity</t>
  </si>
  <si>
    <t>Total Hiring Capacity Per Month</t>
  </si>
  <si>
    <t>Total Required Hires</t>
  </si>
  <si>
    <t>Total Original Hiring Capacity Per Month</t>
  </si>
  <si>
    <t>Total Excess Capacity</t>
  </si>
  <si>
    <t xml:space="preserve">pursuit of trying to find an end point (my game is complete like kobe - he was trying to perfect it) </t>
  </si>
  <si>
    <t xml:space="preserve">there is an evolution, people on this business will never have an end game. One of the things that jumps out at me is that I may not find a fullfillment in a corporation, some corporations may constrain me in a way that holds me down </t>
  </si>
  <si>
    <t xml:space="preserve">I need to consider building my own consultancy, deloitte may not know what to deloitte </t>
  </si>
  <si>
    <t>sabrina sullivan at deloitte (she has a lot of contacts in the USA) set up some time for us to connecct</t>
  </si>
  <si>
    <t xml:space="preserve">client contacts - mke some introductions (tc energy, chevron, vm ware, etc) loose connections </t>
  </si>
  <si>
    <t>problem he is trying to solve: develop a method to prove the value of good design (what is the valueof a click, how do you hammer home the message of a design, if you don’t do a good design of your customer facing solutions, youre going to ommit opportunities of your sale) what does bad design do to a business</t>
  </si>
  <si>
    <t>there is so ,uch youi are tryinh to push, but they cleints don’t know why. They will dela with the problems - hes seen datapoints on deigning people to the right channel and building brand loyalty - within that channel how do you oprtimize it.</t>
  </si>
  <si>
    <t xml:space="preserve">Annual Attrition Rate </t>
  </si>
  <si>
    <t xml:space="preserve">Annual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</si>
</sst>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6" x14ac:knownFonts="1">
    <font>
      <sz val="12"/>
      <color theme="1"/>
      <name val="Aptos Narrow"/>
      <family val="2"/>
      <scheme val="minor"/>
    </font>
    <font>
      <sz val="12"/>
      <color theme="1"/>
      <name val="Aptos Narrow"/>
      <family val="2"/>
      <scheme val="minor"/>
    </font>
    <font>
      <u/>
      <sz val="12"/>
      <color theme="1"/>
      <name val="Aptos Narrow"/>
      <family val="2"/>
      <scheme val="minor"/>
    </font>
    <font>
      <sz val="12"/>
      <color theme="1"/>
      <name val="Aptos Narrow"/>
      <scheme val="minor"/>
    </font>
    <font>
      <b/>
      <sz val="12"/>
      <color theme="1"/>
      <name val="Aptos Narrow"/>
      <scheme val="minor"/>
    </font>
    <font>
      <sz val="14"/>
      <color theme="1"/>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9" fontId="0" fillId="0" borderId="0" xfId="0" applyNumberFormat="1"/>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44" fontId="0" fillId="0" borderId="0" xfId="1" applyFont="1"/>
    <xf numFmtId="164" fontId="0" fillId="0" borderId="0" xfId="0" applyNumberFormat="1"/>
    <xf numFmtId="9" fontId="0" fillId="0" borderId="0" xfId="2" applyFont="1"/>
    <xf numFmtId="0" fontId="0" fillId="0" borderId="0" xfId="0" pivotButton="1"/>
    <xf numFmtId="0" fontId="2" fillId="0" borderId="0" xfId="0" applyFont="1"/>
    <xf numFmtId="1" fontId="0" fillId="0" borderId="0" xfId="0" applyNumberFormat="1"/>
    <xf numFmtId="1" fontId="0" fillId="0" borderId="0" xfId="0" applyNumberFormat="1" applyAlignment="1">
      <alignment horizontal="left"/>
    </xf>
    <xf numFmtId="0" fontId="0" fillId="0" borderId="1" xfId="0" applyBorder="1"/>
    <xf numFmtId="164" fontId="0" fillId="0" borderId="1" xfId="0" applyNumberFormat="1" applyBorder="1"/>
    <xf numFmtId="1" fontId="0" fillId="0" borderId="1" xfId="0" applyNumberFormat="1" applyBorder="1"/>
    <xf numFmtId="9" fontId="0" fillId="0" borderId="1" xfId="2" applyFont="1" applyBorder="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3" borderId="0" xfId="0" applyFill="1"/>
    <xf numFmtId="0" fontId="0" fillId="0" borderId="2" xfId="0" pivotButton="1" applyBorder="1"/>
    <xf numFmtId="0" fontId="0" fillId="0" borderId="2" xfId="0" applyBorder="1"/>
    <xf numFmtId="1" fontId="0" fillId="0" borderId="2" xfId="0" applyNumberFormat="1" applyBorder="1" applyAlignment="1">
      <alignment horizontal="left"/>
    </xf>
    <xf numFmtId="0" fontId="3" fillId="3" borderId="0" xfId="0" applyFont="1" applyFill="1"/>
    <xf numFmtId="0" fontId="5" fillId="0" borderId="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0" fillId="3" borderId="0" xfId="0" applyFill="1" applyAlignment="1">
      <alignment vertical="top" wrapText="1"/>
    </xf>
    <xf numFmtId="0" fontId="2" fillId="3" borderId="0" xfId="0" applyFont="1" applyFill="1"/>
    <xf numFmtId="0" fontId="0" fillId="3" borderId="0" xfId="0" applyFill="1" applyAlignment="1">
      <alignment vertical="top"/>
    </xf>
  </cellXfs>
  <cellStyles count="3">
    <cellStyle name="Currency" xfId="1" builtinId="4"/>
    <cellStyle name="Normal" xfId="0" builtinId="0"/>
    <cellStyle name="Percent" xfId="2" builtinId="5"/>
  </cellStyles>
  <dxfs count="14">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numFmt numFmtId="1" formatCode="0"/>
    </dxf>
    <dxf>
      <numFmt numFmtId="1" formatCode="0"/>
    </dxf>
    <dxf>
      <numFmt numFmtId="1"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I.xlsx]Recruit_Viz!PivotTable6</c:name>
    <c:fmtId val="7"/>
  </c:pivotSource>
  <c:chart>
    <c:title>
      <c:tx>
        <c:rich>
          <a:bodyPr rot="0" spcFirstLastPara="1" vertOverflow="ellipsis" vert="horz" wrap="square" anchor="ctr" anchorCtr="1"/>
          <a:lstStyle/>
          <a:p>
            <a:pPr>
              <a:defRPr sz="1440" b="1"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Arial" panose="020B0604020202020204" pitchFamily="34" charset="0"/>
                <a:ea typeface="+mn-ea"/>
                <a:cs typeface="Arial" panose="020B0604020202020204" pitchFamily="34" charset="0"/>
              </a:defRPr>
            </a:pPr>
            <a:r>
              <a:rPr lang="en-US" sz="1600" b="1" i="0" cap="none" baseline="0">
                <a:solidFill>
                  <a:schemeClr val="tx1"/>
                </a:solidFill>
                <a:latin typeface="Arial" panose="020B0604020202020204" pitchFamily="34" charset="0"/>
                <a:ea typeface="Apple Color Emoji" pitchFamily="2" charset="0"/>
                <a:cs typeface="Arial" panose="020B0604020202020204" pitchFamily="34" charset="0"/>
              </a:rPr>
              <a:t>Number of Recruiters Needed to Accomplish</a:t>
            </a:r>
          </a:p>
          <a:p>
            <a:pPr>
              <a:defRPr b="1">
                <a:latin typeface="Arial" panose="020B0604020202020204" pitchFamily="34" charset="0"/>
                <a:cs typeface="Arial" panose="020B0604020202020204" pitchFamily="34" charset="0"/>
              </a:defRPr>
            </a:pPr>
            <a:r>
              <a:rPr lang="en-US" sz="1600" b="1" i="0" cap="none" baseline="0">
                <a:solidFill>
                  <a:schemeClr val="tx1"/>
                </a:solidFill>
                <a:latin typeface="Arial" panose="020B0604020202020204" pitchFamily="34" charset="0"/>
                <a:ea typeface="Apple Color Emoji" pitchFamily="2" charset="0"/>
                <a:cs typeface="Arial" panose="020B0604020202020204" pitchFamily="34" charset="0"/>
              </a:rPr>
              <a:t> Hiring Goals for Each Team</a:t>
            </a:r>
          </a:p>
        </c:rich>
      </c:tx>
      <c:overlay val="1"/>
      <c:spPr>
        <a:noFill/>
        <a:ln>
          <a:noFill/>
        </a:ln>
        <a:effectLst/>
      </c:spPr>
      <c:txPr>
        <a:bodyPr rot="0" spcFirstLastPara="1" vertOverflow="ellipsis" vert="horz" wrap="square" anchor="ctr" anchorCtr="1"/>
        <a:lstStyle/>
        <a:p>
          <a:pPr>
            <a:defRPr sz="1440" b="1"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cap="rnd" cmpd="sng" algn="ctr">
            <a:solidFill>
              <a:schemeClr val="accent1">
                <a:shade val="95000"/>
                <a:satMod val="105000"/>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Recruit_Viz!$B$1:$B$2</c:f>
              <c:strCache>
                <c:ptCount val="1"/>
                <c:pt idx="0">
                  <c:v>Corp</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Recruit_Viz!$B$3:$B$16</c:f>
              <c:numCache>
                <c:formatCode>General</c:formatCode>
                <c:ptCount val="13"/>
                <c:pt idx="0">
                  <c:v>7</c:v>
                </c:pt>
                <c:pt idx="1">
                  <c:v>7</c:v>
                </c:pt>
                <c:pt idx="2">
                  <c:v>7</c:v>
                </c:pt>
                <c:pt idx="3">
                  <c:v>7</c:v>
                </c:pt>
                <c:pt idx="4">
                  <c:v>7</c:v>
                </c:pt>
                <c:pt idx="5">
                  <c:v>7</c:v>
                </c:pt>
                <c:pt idx="6">
                  <c:v>7</c:v>
                </c:pt>
                <c:pt idx="7">
                  <c:v>7</c:v>
                </c:pt>
                <c:pt idx="8">
                  <c:v>7</c:v>
                </c:pt>
                <c:pt idx="9">
                  <c:v>7</c:v>
                </c:pt>
                <c:pt idx="10">
                  <c:v>7</c:v>
                </c:pt>
                <c:pt idx="11">
                  <c:v>7</c:v>
                </c:pt>
                <c:pt idx="12">
                  <c:v>7</c:v>
                </c:pt>
              </c:numCache>
            </c:numRef>
          </c:val>
          <c:smooth val="0"/>
          <c:extLst>
            <c:ext xmlns:c16="http://schemas.microsoft.com/office/drawing/2014/chart" uri="{C3380CC4-5D6E-409C-BE32-E72D297353CC}">
              <c16:uniqueId val="{00000013-E3A9-6041-876A-BC89FC7E9DF0}"/>
            </c:ext>
          </c:extLst>
        </c:ser>
        <c:ser>
          <c:idx val="1"/>
          <c:order val="1"/>
          <c:tx>
            <c:strRef>
              <c:f>Recruit_Viz!$C$1:$C$2</c:f>
              <c:strCache>
                <c:ptCount val="1"/>
                <c:pt idx="0">
                  <c:v>Financial</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Recruit_Viz!$C$3:$C$16</c:f>
              <c:numCache>
                <c:formatCode>General</c:formatCode>
                <c:ptCount val="13"/>
                <c:pt idx="0">
                  <c:v>10</c:v>
                </c:pt>
                <c:pt idx="1">
                  <c:v>17</c:v>
                </c:pt>
                <c:pt idx="2">
                  <c:v>17</c:v>
                </c:pt>
                <c:pt idx="3">
                  <c:v>17</c:v>
                </c:pt>
                <c:pt idx="4">
                  <c:v>18</c:v>
                </c:pt>
                <c:pt idx="5">
                  <c:v>18</c:v>
                </c:pt>
                <c:pt idx="6">
                  <c:v>18</c:v>
                </c:pt>
                <c:pt idx="7">
                  <c:v>18</c:v>
                </c:pt>
                <c:pt idx="8">
                  <c:v>19</c:v>
                </c:pt>
                <c:pt idx="9">
                  <c:v>19</c:v>
                </c:pt>
                <c:pt idx="10">
                  <c:v>19</c:v>
                </c:pt>
                <c:pt idx="11">
                  <c:v>20</c:v>
                </c:pt>
                <c:pt idx="12">
                  <c:v>20</c:v>
                </c:pt>
              </c:numCache>
            </c:numRef>
          </c:val>
          <c:smooth val="0"/>
          <c:extLst>
            <c:ext xmlns:c16="http://schemas.microsoft.com/office/drawing/2014/chart" uri="{C3380CC4-5D6E-409C-BE32-E72D297353CC}">
              <c16:uniqueId val="{00000014-E3A9-6041-876A-BC89FC7E9DF0}"/>
            </c:ext>
          </c:extLst>
        </c:ser>
        <c:ser>
          <c:idx val="2"/>
          <c:order val="2"/>
          <c:tx>
            <c:strRef>
              <c:f>Recruit_Viz!$D$1:$D$2</c:f>
              <c:strCache>
                <c:ptCount val="1"/>
                <c:pt idx="0">
                  <c:v>Investment</c:v>
                </c:pt>
              </c:strCache>
            </c:strRef>
          </c:tx>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Recruit_Viz!$D$3:$D$16</c:f>
              <c:numCache>
                <c:formatCode>General</c:formatCode>
                <c:ptCount val="13"/>
                <c:pt idx="0">
                  <c:v>8</c:v>
                </c:pt>
                <c:pt idx="1">
                  <c:v>12</c:v>
                </c:pt>
                <c:pt idx="2">
                  <c:v>12</c:v>
                </c:pt>
                <c:pt idx="3">
                  <c:v>13</c:v>
                </c:pt>
                <c:pt idx="4">
                  <c:v>13</c:v>
                </c:pt>
                <c:pt idx="5">
                  <c:v>13</c:v>
                </c:pt>
                <c:pt idx="6">
                  <c:v>13</c:v>
                </c:pt>
                <c:pt idx="7">
                  <c:v>14</c:v>
                </c:pt>
                <c:pt idx="8">
                  <c:v>14</c:v>
                </c:pt>
                <c:pt idx="9">
                  <c:v>14</c:v>
                </c:pt>
                <c:pt idx="10">
                  <c:v>15</c:v>
                </c:pt>
                <c:pt idx="11">
                  <c:v>15</c:v>
                </c:pt>
                <c:pt idx="12">
                  <c:v>15</c:v>
                </c:pt>
              </c:numCache>
            </c:numRef>
          </c:val>
          <c:smooth val="0"/>
          <c:extLst>
            <c:ext xmlns:c16="http://schemas.microsoft.com/office/drawing/2014/chart" uri="{C3380CC4-5D6E-409C-BE32-E72D297353CC}">
              <c16:uniqueId val="{00000015-E3A9-6041-876A-BC89FC7E9DF0}"/>
            </c:ext>
          </c:extLst>
        </c:ser>
        <c:ser>
          <c:idx val="3"/>
          <c:order val="3"/>
          <c:tx>
            <c:strRef>
              <c:f>Recruit_Viz!$E$1:$E$2</c:f>
              <c:strCache>
                <c:ptCount val="1"/>
                <c:pt idx="0">
                  <c:v>IT</c:v>
                </c:pt>
              </c:strCache>
            </c:strRef>
          </c:tx>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Recruit_Viz!$E$3:$E$16</c:f>
              <c:numCache>
                <c:formatCode>General</c:formatCode>
                <c:ptCount val="13"/>
                <c:pt idx="0">
                  <c:v>10</c:v>
                </c:pt>
                <c:pt idx="1">
                  <c:v>10</c:v>
                </c:pt>
                <c:pt idx="2">
                  <c:v>10</c:v>
                </c:pt>
                <c:pt idx="3">
                  <c:v>10</c:v>
                </c:pt>
                <c:pt idx="4">
                  <c:v>10</c:v>
                </c:pt>
                <c:pt idx="5">
                  <c:v>10</c:v>
                </c:pt>
                <c:pt idx="6">
                  <c:v>10</c:v>
                </c:pt>
                <c:pt idx="7">
                  <c:v>10</c:v>
                </c:pt>
                <c:pt idx="8">
                  <c:v>10</c:v>
                </c:pt>
                <c:pt idx="9">
                  <c:v>10</c:v>
                </c:pt>
                <c:pt idx="10">
                  <c:v>10</c:v>
                </c:pt>
                <c:pt idx="11">
                  <c:v>10</c:v>
                </c:pt>
                <c:pt idx="12">
                  <c:v>10</c:v>
                </c:pt>
              </c:numCache>
            </c:numRef>
          </c:val>
          <c:smooth val="0"/>
          <c:extLst>
            <c:ext xmlns:c16="http://schemas.microsoft.com/office/drawing/2014/chart" uri="{C3380CC4-5D6E-409C-BE32-E72D297353CC}">
              <c16:uniqueId val="{00000016-E3A9-6041-876A-BC89FC7E9DF0}"/>
            </c:ext>
          </c:extLst>
        </c:ser>
        <c:ser>
          <c:idx val="4"/>
          <c:order val="4"/>
          <c:tx>
            <c:strRef>
              <c:f>Recruit_Viz!$F$1:$F$2</c:f>
              <c:strCache>
                <c:ptCount val="1"/>
                <c:pt idx="0">
                  <c:v>Risk</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Recruit_Viz!$F$3:$F$16</c:f>
              <c:numCache>
                <c:formatCode>General</c:formatCode>
                <c:ptCount val="13"/>
                <c:pt idx="0">
                  <c:v>6</c:v>
                </c:pt>
                <c:pt idx="1">
                  <c:v>6</c:v>
                </c:pt>
                <c:pt idx="2">
                  <c:v>6</c:v>
                </c:pt>
                <c:pt idx="3">
                  <c:v>6</c:v>
                </c:pt>
                <c:pt idx="4">
                  <c:v>6</c:v>
                </c:pt>
                <c:pt idx="5">
                  <c:v>6</c:v>
                </c:pt>
                <c:pt idx="6">
                  <c:v>6</c:v>
                </c:pt>
                <c:pt idx="7">
                  <c:v>6</c:v>
                </c:pt>
                <c:pt idx="8">
                  <c:v>6</c:v>
                </c:pt>
                <c:pt idx="9">
                  <c:v>6</c:v>
                </c:pt>
                <c:pt idx="10">
                  <c:v>6</c:v>
                </c:pt>
                <c:pt idx="11">
                  <c:v>6</c:v>
                </c:pt>
                <c:pt idx="12">
                  <c:v>6</c:v>
                </c:pt>
              </c:numCache>
            </c:numRef>
          </c:val>
          <c:smooth val="0"/>
          <c:extLst>
            <c:ext xmlns:c16="http://schemas.microsoft.com/office/drawing/2014/chart" uri="{C3380CC4-5D6E-409C-BE32-E72D297353CC}">
              <c16:uniqueId val="{00000017-E3A9-6041-876A-BC89FC7E9DF0}"/>
            </c:ext>
          </c:extLst>
        </c:ser>
        <c:dLbls>
          <c:dLblPos val="ctr"/>
          <c:showLegendKey val="0"/>
          <c:showVal val="1"/>
          <c:showCatName val="0"/>
          <c:showSerName val="0"/>
          <c:showPercent val="0"/>
          <c:showBubbleSize val="0"/>
        </c:dLbls>
        <c:marker val="1"/>
        <c:smooth val="0"/>
        <c:axId val="1370629375"/>
        <c:axId val="1371355599"/>
      </c:lineChart>
      <c:catAx>
        <c:axId val="1370629375"/>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r>
                  <a:rPr lang="en-US" sz="11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1" i="1" u="none" strike="noStrike" kern="1200" baseline="0">
                <a:solidFill>
                  <a:schemeClr val="dk1">
                    <a:lumMod val="65000"/>
                    <a:lumOff val="35000"/>
                  </a:schemeClr>
                </a:solidFill>
                <a:latin typeface="+mn-lt"/>
                <a:ea typeface="+mn-ea"/>
                <a:cs typeface="+mn-cs"/>
              </a:defRPr>
            </a:pPr>
            <a:endParaRPr lang="en-US"/>
          </a:p>
        </c:txPr>
        <c:crossAx val="1371355599"/>
        <c:crosses val="autoZero"/>
        <c:auto val="1"/>
        <c:lblAlgn val="ctr"/>
        <c:lblOffset val="100"/>
        <c:noMultiLvlLbl val="0"/>
      </c:catAx>
      <c:valAx>
        <c:axId val="1371355599"/>
        <c:scaling>
          <c:orientation val="minMax"/>
        </c:scaling>
        <c:delete val="1"/>
        <c:axPos val="l"/>
        <c:title>
          <c:tx>
            <c:rich>
              <a:bodyPr rot="-540000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r>
                  <a:rPr lang="en-US" sz="11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Number  of Recruiters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37062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I.xlsx]Headcount_Viz!PivotTable7</c:name>
    <c:fmtId val="23"/>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CA" sz="1600" b="1" i="0" u="none" strike="noStrike" kern="1200" cap="none" spc="0" baseline="0">
                <a:solidFill>
                  <a:sysClr val="windowText" lastClr="000000">
                    <a:lumMod val="65000"/>
                    <a:lumOff val="35000"/>
                  </a:sysClr>
                </a:solidFill>
                <a:latin typeface="Arial" panose="020B0604020202020204" pitchFamily="34" charset="0"/>
                <a:cs typeface="Arial" panose="020B0604020202020204" pitchFamily="34" charset="0"/>
              </a:rPr>
              <a:t>Employee Headcount Growth by Department</a:t>
            </a:r>
            <a:endParaRPr lang="en-US" sz="1600" b="1" i="0" u="none" strike="noStrike" kern="1200" cap="none" spc="0" baseline="0">
              <a:solidFill>
                <a:sysClr val="windowText" lastClr="000000">
                  <a:lumMod val="65000"/>
                  <a:lumOff val="35000"/>
                </a:sysClr>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Headcount_Viz!$B$1:$B$2</c:f>
              <c:strCache>
                <c:ptCount val="1"/>
                <c:pt idx="0">
                  <c:v>Corporate Banking</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Headcount_Viz!$B$3:$B$16</c:f>
              <c:numCache>
                <c:formatCode>0</c:formatCode>
                <c:ptCount val="13"/>
                <c:pt idx="0">
                  <c:v>900</c:v>
                </c:pt>
                <c:pt idx="1">
                  <c:v>915</c:v>
                </c:pt>
                <c:pt idx="2">
                  <c:v>915</c:v>
                </c:pt>
                <c:pt idx="3">
                  <c:v>930.25</c:v>
                </c:pt>
                <c:pt idx="4">
                  <c:v>930.25</c:v>
                </c:pt>
                <c:pt idx="5">
                  <c:v>945.75416666666672</c:v>
                </c:pt>
                <c:pt idx="6">
                  <c:v>945.75416666666672</c:v>
                </c:pt>
                <c:pt idx="7">
                  <c:v>961.51673611111119</c:v>
                </c:pt>
                <c:pt idx="8">
                  <c:v>961.51673611111119</c:v>
                </c:pt>
                <c:pt idx="9">
                  <c:v>977.54201504629634</c:v>
                </c:pt>
                <c:pt idx="10">
                  <c:v>977.54201504629634</c:v>
                </c:pt>
                <c:pt idx="11">
                  <c:v>993.83438196373459</c:v>
                </c:pt>
                <c:pt idx="12">
                  <c:v>993.83438196373459</c:v>
                </c:pt>
              </c:numCache>
            </c:numRef>
          </c:val>
          <c:smooth val="0"/>
          <c:extLst>
            <c:ext xmlns:c16="http://schemas.microsoft.com/office/drawing/2014/chart" uri="{C3380CC4-5D6E-409C-BE32-E72D297353CC}">
              <c16:uniqueId val="{00000000-2428-5541-83ED-4043CF4C65FF}"/>
            </c:ext>
          </c:extLst>
        </c:ser>
        <c:ser>
          <c:idx val="1"/>
          <c:order val="1"/>
          <c:tx>
            <c:strRef>
              <c:f>Headcount_Viz!$C$1:$C$2</c:f>
              <c:strCache>
                <c:ptCount val="1"/>
                <c:pt idx="0">
                  <c:v>G&amp;A</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Headcount_Viz!$C$3:$C$16</c:f>
              <c:numCache>
                <c:formatCode>0</c:formatCode>
                <c:ptCount val="13"/>
                <c:pt idx="0">
                  <c:v>250</c:v>
                </c:pt>
                <c:pt idx="1">
                  <c:v>251.66666666666666</c:v>
                </c:pt>
                <c:pt idx="2">
                  <c:v>251.66666666666666</c:v>
                </c:pt>
                <c:pt idx="3">
                  <c:v>253.34444444444443</c:v>
                </c:pt>
                <c:pt idx="4">
                  <c:v>253.34444444444443</c:v>
                </c:pt>
                <c:pt idx="5">
                  <c:v>255.0334074074074</c:v>
                </c:pt>
                <c:pt idx="6">
                  <c:v>255.0334074074074</c:v>
                </c:pt>
                <c:pt idx="7">
                  <c:v>256.73363012345681</c:v>
                </c:pt>
                <c:pt idx="8">
                  <c:v>256.73363012345681</c:v>
                </c:pt>
                <c:pt idx="9">
                  <c:v>258.44518765761319</c:v>
                </c:pt>
                <c:pt idx="10">
                  <c:v>258.44518765761319</c:v>
                </c:pt>
                <c:pt idx="11">
                  <c:v>260.16815557533062</c:v>
                </c:pt>
                <c:pt idx="12">
                  <c:v>260.16815557533062</c:v>
                </c:pt>
              </c:numCache>
            </c:numRef>
          </c:val>
          <c:smooth val="0"/>
          <c:extLst>
            <c:ext xmlns:c16="http://schemas.microsoft.com/office/drawing/2014/chart" uri="{C3380CC4-5D6E-409C-BE32-E72D297353CC}">
              <c16:uniqueId val="{00000001-2428-5541-83ED-4043CF4C65FF}"/>
            </c:ext>
          </c:extLst>
        </c:ser>
        <c:ser>
          <c:idx val="2"/>
          <c:order val="2"/>
          <c:tx>
            <c:strRef>
              <c:f>Headcount_Viz!$D$1:$D$2</c:f>
              <c:strCache>
                <c:ptCount val="1"/>
                <c:pt idx="0">
                  <c:v>HR</c:v>
                </c:pt>
              </c:strCache>
            </c:strRef>
          </c:tx>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Headcount_Viz!$D$3:$D$16</c:f>
              <c:numCache>
                <c:formatCode>0</c:formatCode>
                <c:ptCount val="13"/>
                <c:pt idx="0">
                  <c:v>300</c:v>
                </c:pt>
                <c:pt idx="1">
                  <c:v>303</c:v>
                </c:pt>
                <c:pt idx="2">
                  <c:v>303</c:v>
                </c:pt>
                <c:pt idx="3">
                  <c:v>306.02999999999997</c:v>
                </c:pt>
                <c:pt idx="4">
                  <c:v>306.02999999999997</c:v>
                </c:pt>
                <c:pt idx="5">
                  <c:v>309.09029999999996</c:v>
                </c:pt>
                <c:pt idx="6">
                  <c:v>309.09029999999996</c:v>
                </c:pt>
                <c:pt idx="7">
                  <c:v>312.18120299999998</c:v>
                </c:pt>
                <c:pt idx="8">
                  <c:v>312.18120299999998</c:v>
                </c:pt>
                <c:pt idx="9">
                  <c:v>315.30301502999998</c:v>
                </c:pt>
                <c:pt idx="10">
                  <c:v>315.30301502999998</c:v>
                </c:pt>
                <c:pt idx="11">
                  <c:v>318.45604518030001</c:v>
                </c:pt>
                <c:pt idx="12">
                  <c:v>318.45604518030001</c:v>
                </c:pt>
              </c:numCache>
            </c:numRef>
          </c:val>
          <c:smooth val="0"/>
          <c:extLst>
            <c:ext xmlns:c16="http://schemas.microsoft.com/office/drawing/2014/chart" uri="{C3380CC4-5D6E-409C-BE32-E72D297353CC}">
              <c16:uniqueId val="{00000002-2428-5541-83ED-4043CF4C65FF}"/>
            </c:ext>
          </c:extLst>
        </c:ser>
        <c:ser>
          <c:idx val="3"/>
          <c:order val="3"/>
          <c:tx>
            <c:strRef>
              <c:f>Headcount_Viz!$E$1:$E$2</c:f>
              <c:strCache>
                <c:ptCount val="1"/>
                <c:pt idx="0">
                  <c:v>Investment Banking</c:v>
                </c:pt>
              </c:strCache>
            </c:strRef>
          </c:tx>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Headcount_Viz!$E$3:$E$16</c:f>
              <c:numCache>
                <c:formatCode>0</c:formatCode>
                <c:ptCount val="13"/>
                <c:pt idx="0">
                  <c:v>700</c:v>
                </c:pt>
                <c:pt idx="1">
                  <c:v>714.58333333333337</c:v>
                </c:pt>
                <c:pt idx="2">
                  <c:v>714.58333333333337</c:v>
                </c:pt>
                <c:pt idx="3">
                  <c:v>729.4704861111112</c:v>
                </c:pt>
                <c:pt idx="4">
                  <c:v>729.4704861111112</c:v>
                </c:pt>
                <c:pt idx="5">
                  <c:v>744.66778790509272</c:v>
                </c:pt>
                <c:pt idx="6">
                  <c:v>744.66778790509272</c:v>
                </c:pt>
                <c:pt idx="7">
                  <c:v>760.18170015311546</c:v>
                </c:pt>
                <c:pt idx="8">
                  <c:v>760.18170015311546</c:v>
                </c:pt>
                <c:pt idx="9">
                  <c:v>776.01881890630534</c:v>
                </c:pt>
                <c:pt idx="10">
                  <c:v>776.01881890630534</c:v>
                </c:pt>
                <c:pt idx="11">
                  <c:v>792.18587763352002</c:v>
                </c:pt>
                <c:pt idx="12">
                  <c:v>792.18587763352002</c:v>
                </c:pt>
              </c:numCache>
            </c:numRef>
          </c:val>
          <c:smooth val="0"/>
          <c:extLst>
            <c:ext xmlns:c16="http://schemas.microsoft.com/office/drawing/2014/chart" uri="{C3380CC4-5D6E-409C-BE32-E72D297353CC}">
              <c16:uniqueId val="{00000003-2428-5541-83ED-4043CF4C65FF}"/>
            </c:ext>
          </c:extLst>
        </c:ser>
        <c:ser>
          <c:idx val="4"/>
          <c:order val="4"/>
          <c:tx>
            <c:strRef>
              <c:f>Headcount_Viz!$F$1:$F$2</c:f>
              <c:strCache>
                <c:ptCount val="1"/>
                <c:pt idx="0">
                  <c:v>IT</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Headcount_Viz!$F$3:$F$16</c:f>
              <c:numCache>
                <c:formatCode>0</c:formatCode>
                <c:ptCount val="13"/>
                <c:pt idx="0">
                  <c:v>600</c:v>
                </c:pt>
                <c:pt idx="1">
                  <c:v>615</c:v>
                </c:pt>
                <c:pt idx="2">
                  <c:v>615</c:v>
                </c:pt>
                <c:pt idx="3">
                  <c:v>630.375</c:v>
                </c:pt>
                <c:pt idx="4">
                  <c:v>630.375</c:v>
                </c:pt>
                <c:pt idx="5">
                  <c:v>646.13437499999998</c:v>
                </c:pt>
                <c:pt idx="6">
                  <c:v>646.13437499999998</c:v>
                </c:pt>
                <c:pt idx="7">
                  <c:v>662.28773437500001</c:v>
                </c:pt>
                <c:pt idx="8">
                  <c:v>662.28773437500001</c:v>
                </c:pt>
                <c:pt idx="9">
                  <c:v>678.84492773437501</c:v>
                </c:pt>
                <c:pt idx="10">
                  <c:v>678.84492773437501</c:v>
                </c:pt>
                <c:pt idx="11">
                  <c:v>695.81605092773441</c:v>
                </c:pt>
                <c:pt idx="12">
                  <c:v>695.81605092773441</c:v>
                </c:pt>
              </c:numCache>
            </c:numRef>
          </c:val>
          <c:smooth val="0"/>
          <c:extLst>
            <c:ext xmlns:c16="http://schemas.microsoft.com/office/drawing/2014/chart" uri="{C3380CC4-5D6E-409C-BE32-E72D297353CC}">
              <c16:uniqueId val="{00000004-2428-5541-83ED-4043CF4C65FF}"/>
            </c:ext>
          </c:extLst>
        </c:ser>
        <c:ser>
          <c:idx val="5"/>
          <c:order val="5"/>
          <c:tx>
            <c:strRef>
              <c:f>Headcount_Viz!$G$1:$G$2</c:f>
              <c:strCache>
                <c:ptCount val="1"/>
                <c:pt idx="0">
                  <c:v>Retail Banking</c:v>
                </c:pt>
              </c:strCache>
            </c:strRef>
          </c:tx>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Headcount_Viz!$G$3:$G$16</c:f>
              <c:numCache>
                <c:formatCode>0</c:formatCode>
                <c:ptCount val="13"/>
                <c:pt idx="0">
                  <c:v>1200</c:v>
                </c:pt>
                <c:pt idx="1">
                  <c:v>1215</c:v>
                </c:pt>
                <c:pt idx="2">
                  <c:v>1215</c:v>
                </c:pt>
                <c:pt idx="3">
                  <c:v>1230.1875</c:v>
                </c:pt>
                <c:pt idx="4">
                  <c:v>1230.1875</c:v>
                </c:pt>
                <c:pt idx="5">
                  <c:v>1245.5648437499999</c:v>
                </c:pt>
                <c:pt idx="6">
                  <c:v>1245.5648437499999</c:v>
                </c:pt>
                <c:pt idx="7">
                  <c:v>1261.1344042968749</c:v>
                </c:pt>
                <c:pt idx="8">
                  <c:v>1261.1344042968749</c:v>
                </c:pt>
                <c:pt idx="9">
                  <c:v>1276.8985843505859</c:v>
                </c:pt>
                <c:pt idx="10">
                  <c:v>1276.8985843505859</c:v>
                </c:pt>
                <c:pt idx="11">
                  <c:v>1292.8598166549682</c:v>
                </c:pt>
                <c:pt idx="12">
                  <c:v>1292.8598166549682</c:v>
                </c:pt>
              </c:numCache>
            </c:numRef>
          </c:val>
          <c:smooth val="0"/>
          <c:extLst>
            <c:ext xmlns:c16="http://schemas.microsoft.com/office/drawing/2014/chart" uri="{C3380CC4-5D6E-409C-BE32-E72D297353CC}">
              <c16:uniqueId val="{00000005-2428-5541-83ED-4043CF4C65FF}"/>
            </c:ext>
          </c:extLst>
        </c:ser>
        <c:ser>
          <c:idx val="6"/>
          <c:order val="6"/>
          <c:tx>
            <c:strRef>
              <c:f>Headcount_Viz!$H$1:$H$2</c:f>
              <c:strCache>
                <c:ptCount val="1"/>
                <c:pt idx="0">
                  <c:v>Risk Management</c:v>
                </c:pt>
              </c:strCache>
            </c:strRef>
          </c:tx>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Headcount_Viz!$H$3:$H$16</c:f>
              <c:numCache>
                <c:formatCode>0</c:formatCode>
                <c:ptCount val="13"/>
                <c:pt idx="0">
                  <c:v>400</c:v>
                </c:pt>
                <c:pt idx="1">
                  <c:v>403.33333333333331</c:v>
                </c:pt>
                <c:pt idx="2">
                  <c:v>403.33333333333331</c:v>
                </c:pt>
                <c:pt idx="3">
                  <c:v>406.6944444444444</c:v>
                </c:pt>
                <c:pt idx="4">
                  <c:v>406.6944444444444</c:v>
                </c:pt>
                <c:pt idx="5">
                  <c:v>410.08356481481479</c:v>
                </c:pt>
                <c:pt idx="6">
                  <c:v>410.08356481481479</c:v>
                </c:pt>
                <c:pt idx="7">
                  <c:v>413.50092785493825</c:v>
                </c:pt>
                <c:pt idx="8">
                  <c:v>413.50092785493825</c:v>
                </c:pt>
                <c:pt idx="9">
                  <c:v>416.9467689203961</c:v>
                </c:pt>
                <c:pt idx="10">
                  <c:v>416.9467689203961</c:v>
                </c:pt>
                <c:pt idx="11">
                  <c:v>420.42132532806608</c:v>
                </c:pt>
                <c:pt idx="12">
                  <c:v>420.42132532806608</c:v>
                </c:pt>
              </c:numCache>
            </c:numRef>
          </c:val>
          <c:smooth val="0"/>
          <c:extLst>
            <c:ext xmlns:c16="http://schemas.microsoft.com/office/drawing/2014/chart" uri="{C3380CC4-5D6E-409C-BE32-E72D297353CC}">
              <c16:uniqueId val="{00000006-2428-5541-83ED-4043CF4C65FF}"/>
            </c:ext>
          </c:extLst>
        </c:ser>
        <c:dLbls>
          <c:dLblPos val="ctr"/>
          <c:showLegendKey val="0"/>
          <c:showVal val="1"/>
          <c:showCatName val="0"/>
          <c:showSerName val="0"/>
          <c:showPercent val="0"/>
          <c:showBubbleSize val="0"/>
        </c:dLbls>
        <c:marker val="1"/>
        <c:smooth val="0"/>
        <c:axId val="2091509855"/>
        <c:axId val="2091259007"/>
      </c:lineChart>
      <c:catAx>
        <c:axId val="2091509855"/>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Month</a:t>
                </a:r>
                <a:endParaRPr lang="en-US" sz="12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1" i="1" u="none" strike="noStrike" kern="1200" baseline="0">
                <a:solidFill>
                  <a:schemeClr val="dk1">
                    <a:lumMod val="65000"/>
                    <a:lumOff val="35000"/>
                  </a:schemeClr>
                </a:solidFill>
                <a:latin typeface="+mn-lt"/>
                <a:ea typeface="+mn-ea"/>
                <a:cs typeface="+mn-cs"/>
              </a:defRPr>
            </a:pPr>
            <a:endParaRPr lang="en-US"/>
          </a:p>
        </c:txPr>
        <c:crossAx val="2091259007"/>
        <c:crosses val="autoZero"/>
        <c:auto val="1"/>
        <c:lblAlgn val="ctr"/>
        <c:lblOffset val="100"/>
        <c:noMultiLvlLbl val="0"/>
      </c:catAx>
      <c:valAx>
        <c:axId val="2091259007"/>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Employee Headcount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crossAx val="209150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I.xlsx]Growth_&amp;_Attrition_Graph!PivotTable8</c:name>
    <c:fmtId val="1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Growth &amp; Attrition</a:t>
            </a:r>
            <a:r>
              <a:rPr lang="en-US" sz="1600" b="1" baseline="0">
                <a:latin typeface="Arial" panose="020B0604020202020204" pitchFamily="34" charset="0"/>
                <a:cs typeface="Arial" panose="020B0604020202020204" pitchFamily="34" charset="0"/>
              </a:rPr>
              <a:t> for Each Department</a:t>
            </a:r>
            <a:endParaRPr lang="en-US" sz="16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79752909674171E-2"/>
          <c:y val="0.12947723440134906"/>
          <c:w val="0.69553792518359447"/>
          <c:h val="0.73995538500351876"/>
        </c:manualLayout>
      </c:layout>
      <c:barChart>
        <c:barDir val="col"/>
        <c:grouping val="clustered"/>
        <c:varyColors val="0"/>
        <c:ser>
          <c:idx val="0"/>
          <c:order val="0"/>
          <c:tx>
            <c:strRef>
              <c:f>'Growth_&amp;_Attrition_Graph'!$B$1</c:f>
              <c:strCache>
                <c:ptCount val="1"/>
                <c:pt idx="0">
                  <c:v>Annual Attrition Rate </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'Growth_&amp;_Attrition_Graph'!$A$2:$A$9</c:f>
              <c:strCache>
                <c:ptCount val="7"/>
                <c:pt idx="0">
                  <c:v>Corporate Banking</c:v>
                </c:pt>
                <c:pt idx="1">
                  <c:v>G&amp;A</c:v>
                </c:pt>
                <c:pt idx="2">
                  <c:v>HR</c:v>
                </c:pt>
                <c:pt idx="3">
                  <c:v>Investment Banking</c:v>
                </c:pt>
                <c:pt idx="4">
                  <c:v>IT</c:v>
                </c:pt>
                <c:pt idx="5">
                  <c:v>Retail Banking</c:v>
                </c:pt>
                <c:pt idx="6">
                  <c:v>Risk Management</c:v>
                </c:pt>
              </c:strCache>
            </c:strRef>
          </c:cat>
          <c:val>
            <c:numRef>
              <c:f>'Growth_&amp;_Attrition_Graph'!$B$2:$B$9</c:f>
              <c:numCache>
                <c:formatCode>0%</c:formatCode>
                <c:ptCount val="7"/>
                <c:pt idx="0">
                  <c:v>0.1</c:v>
                </c:pt>
                <c:pt idx="1">
                  <c:v>7.0000000000000007E-2</c:v>
                </c:pt>
                <c:pt idx="2">
                  <c:v>0.1</c:v>
                </c:pt>
                <c:pt idx="3">
                  <c:v>0.15</c:v>
                </c:pt>
                <c:pt idx="4">
                  <c:v>0.2</c:v>
                </c:pt>
                <c:pt idx="5">
                  <c:v>0.12</c:v>
                </c:pt>
                <c:pt idx="6">
                  <c:v>0.08</c:v>
                </c:pt>
              </c:numCache>
            </c:numRef>
          </c:val>
          <c:extLst>
            <c:ext xmlns:c16="http://schemas.microsoft.com/office/drawing/2014/chart" uri="{C3380CC4-5D6E-409C-BE32-E72D297353CC}">
              <c16:uniqueId val="{00000000-09C5-E549-B582-43B8A5B8ED2F}"/>
            </c:ext>
          </c:extLst>
        </c:ser>
        <c:ser>
          <c:idx val="1"/>
          <c:order val="1"/>
          <c:tx>
            <c:strRef>
              <c:f>'Growth_&amp;_Attrition_Graph'!$C$1</c:f>
              <c:strCache>
                <c:ptCount val="1"/>
                <c:pt idx="0">
                  <c:v>Annual Growth Rate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'Growth_&amp;_Attrition_Graph'!$A$2:$A$9</c:f>
              <c:strCache>
                <c:ptCount val="7"/>
                <c:pt idx="0">
                  <c:v>Corporate Banking</c:v>
                </c:pt>
                <c:pt idx="1">
                  <c:v>G&amp;A</c:v>
                </c:pt>
                <c:pt idx="2">
                  <c:v>HR</c:v>
                </c:pt>
                <c:pt idx="3">
                  <c:v>Investment Banking</c:v>
                </c:pt>
                <c:pt idx="4">
                  <c:v>IT</c:v>
                </c:pt>
                <c:pt idx="5">
                  <c:v>Retail Banking</c:v>
                </c:pt>
                <c:pt idx="6">
                  <c:v>Risk Management</c:v>
                </c:pt>
              </c:strCache>
            </c:strRef>
          </c:cat>
          <c:val>
            <c:numRef>
              <c:f>'Growth_&amp;_Attrition_Graph'!$C$2:$C$9</c:f>
              <c:numCache>
                <c:formatCode>0%</c:formatCode>
                <c:ptCount val="7"/>
                <c:pt idx="0">
                  <c:v>0.2</c:v>
                </c:pt>
                <c:pt idx="1">
                  <c:v>0.08</c:v>
                </c:pt>
                <c:pt idx="2">
                  <c:v>0.12</c:v>
                </c:pt>
                <c:pt idx="3">
                  <c:v>0.25</c:v>
                </c:pt>
                <c:pt idx="4">
                  <c:v>0.3</c:v>
                </c:pt>
                <c:pt idx="5">
                  <c:v>0.15</c:v>
                </c:pt>
                <c:pt idx="6">
                  <c:v>0.1</c:v>
                </c:pt>
              </c:numCache>
            </c:numRef>
          </c:val>
          <c:extLst>
            <c:ext xmlns:c16="http://schemas.microsoft.com/office/drawing/2014/chart" uri="{C3380CC4-5D6E-409C-BE32-E72D297353CC}">
              <c16:uniqueId val="{00000001-09C5-E549-B582-43B8A5B8ED2F}"/>
            </c:ext>
          </c:extLst>
        </c:ser>
        <c:dLbls>
          <c:showLegendKey val="0"/>
          <c:showVal val="0"/>
          <c:showCatName val="0"/>
          <c:showSerName val="0"/>
          <c:showPercent val="0"/>
          <c:showBubbleSize val="0"/>
        </c:dLbls>
        <c:gapWidth val="500"/>
        <c:overlap val="-100"/>
        <c:axId val="1066246063"/>
        <c:axId val="1061371936"/>
      </c:barChart>
      <c:catAx>
        <c:axId val="106624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61371936"/>
        <c:crosses val="autoZero"/>
        <c:auto val="1"/>
        <c:lblAlgn val="ctr"/>
        <c:lblOffset val="100"/>
        <c:noMultiLvlLbl val="0"/>
      </c:catAx>
      <c:valAx>
        <c:axId val="1061371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050" b="1">
                    <a:latin typeface="Arial" panose="020B0604020202020204" pitchFamily="34" charset="0"/>
                    <a:cs typeface="Arial" panose="020B0604020202020204" pitchFamily="34" charset="0"/>
                  </a:rPr>
                  <a:t>Percentage</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66246063"/>
        <c:crosses val="autoZero"/>
        <c:crossBetween val="between"/>
      </c:valAx>
      <c:spPr>
        <a:noFill/>
        <a:ln>
          <a:noFill/>
        </a:ln>
        <a:effectLst/>
      </c:spPr>
    </c:plotArea>
    <c:legend>
      <c:legendPos val="r"/>
      <c:layout>
        <c:manualLayout>
          <c:xMode val="edge"/>
          <c:yMode val="edge"/>
          <c:x val="0.76598266125825176"/>
          <c:y val="0.46762544648192161"/>
          <c:w val="0.22391632864073813"/>
          <c:h val="0.1571268473396980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I.xlsx]Growth_&amp;_Attrition_Graph!PivotTable8</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Growth &amp; Attrition</a:t>
            </a:r>
            <a:r>
              <a:rPr lang="en-US" sz="1600" b="1" baseline="0">
                <a:latin typeface="Arial" panose="020B0604020202020204" pitchFamily="34" charset="0"/>
                <a:cs typeface="Arial" panose="020B0604020202020204" pitchFamily="34" charset="0"/>
              </a:rPr>
              <a:t> for Each Department</a:t>
            </a:r>
            <a:endParaRPr lang="en-US" sz="16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79752909674171E-2"/>
          <c:y val="0.12947723440134906"/>
          <c:w val="0.69553792518359447"/>
          <c:h val="0.73995538500351876"/>
        </c:manualLayout>
      </c:layout>
      <c:barChart>
        <c:barDir val="col"/>
        <c:grouping val="clustered"/>
        <c:varyColors val="0"/>
        <c:ser>
          <c:idx val="0"/>
          <c:order val="0"/>
          <c:tx>
            <c:strRef>
              <c:f>'Growth_&amp;_Attrition_Graph'!$B$1</c:f>
              <c:strCache>
                <c:ptCount val="1"/>
                <c:pt idx="0">
                  <c:v>Annual Attrition Rate </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'Growth_&amp;_Attrition_Graph'!$A$2:$A$9</c:f>
              <c:strCache>
                <c:ptCount val="7"/>
                <c:pt idx="0">
                  <c:v>Corporate Banking</c:v>
                </c:pt>
                <c:pt idx="1">
                  <c:v>G&amp;A</c:v>
                </c:pt>
                <c:pt idx="2">
                  <c:v>HR</c:v>
                </c:pt>
                <c:pt idx="3">
                  <c:v>Investment Banking</c:v>
                </c:pt>
                <c:pt idx="4">
                  <c:v>IT</c:v>
                </c:pt>
                <c:pt idx="5">
                  <c:v>Retail Banking</c:v>
                </c:pt>
                <c:pt idx="6">
                  <c:v>Risk Management</c:v>
                </c:pt>
              </c:strCache>
            </c:strRef>
          </c:cat>
          <c:val>
            <c:numRef>
              <c:f>'Growth_&amp;_Attrition_Graph'!$B$2:$B$9</c:f>
              <c:numCache>
                <c:formatCode>0%</c:formatCode>
                <c:ptCount val="7"/>
                <c:pt idx="0">
                  <c:v>0.1</c:v>
                </c:pt>
                <c:pt idx="1">
                  <c:v>7.0000000000000007E-2</c:v>
                </c:pt>
                <c:pt idx="2">
                  <c:v>0.1</c:v>
                </c:pt>
                <c:pt idx="3">
                  <c:v>0.15</c:v>
                </c:pt>
                <c:pt idx="4">
                  <c:v>0.2</c:v>
                </c:pt>
                <c:pt idx="5">
                  <c:v>0.12</c:v>
                </c:pt>
                <c:pt idx="6">
                  <c:v>0.08</c:v>
                </c:pt>
              </c:numCache>
            </c:numRef>
          </c:val>
          <c:extLst>
            <c:ext xmlns:c16="http://schemas.microsoft.com/office/drawing/2014/chart" uri="{C3380CC4-5D6E-409C-BE32-E72D297353CC}">
              <c16:uniqueId val="{00000000-EB7E-504A-910F-4A66FE7D9BC8}"/>
            </c:ext>
          </c:extLst>
        </c:ser>
        <c:ser>
          <c:idx val="1"/>
          <c:order val="1"/>
          <c:tx>
            <c:strRef>
              <c:f>'Growth_&amp;_Attrition_Graph'!$C$1</c:f>
              <c:strCache>
                <c:ptCount val="1"/>
                <c:pt idx="0">
                  <c:v>Annual Growth Rate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'Growth_&amp;_Attrition_Graph'!$A$2:$A$9</c:f>
              <c:strCache>
                <c:ptCount val="7"/>
                <c:pt idx="0">
                  <c:v>Corporate Banking</c:v>
                </c:pt>
                <c:pt idx="1">
                  <c:v>G&amp;A</c:v>
                </c:pt>
                <c:pt idx="2">
                  <c:v>HR</c:v>
                </c:pt>
                <c:pt idx="3">
                  <c:v>Investment Banking</c:v>
                </c:pt>
                <c:pt idx="4">
                  <c:v>IT</c:v>
                </c:pt>
                <c:pt idx="5">
                  <c:v>Retail Banking</c:v>
                </c:pt>
                <c:pt idx="6">
                  <c:v>Risk Management</c:v>
                </c:pt>
              </c:strCache>
            </c:strRef>
          </c:cat>
          <c:val>
            <c:numRef>
              <c:f>'Growth_&amp;_Attrition_Graph'!$C$2:$C$9</c:f>
              <c:numCache>
                <c:formatCode>0%</c:formatCode>
                <c:ptCount val="7"/>
                <c:pt idx="0">
                  <c:v>0.2</c:v>
                </c:pt>
                <c:pt idx="1">
                  <c:v>0.08</c:v>
                </c:pt>
                <c:pt idx="2">
                  <c:v>0.12</c:v>
                </c:pt>
                <c:pt idx="3">
                  <c:v>0.25</c:v>
                </c:pt>
                <c:pt idx="4">
                  <c:v>0.3</c:v>
                </c:pt>
                <c:pt idx="5">
                  <c:v>0.15</c:v>
                </c:pt>
                <c:pt idx="6">
                  <c:v>0.1</c:v>
                </c:pt>
              </c:numCache>
            </c:numRef>
          </c:val>
          <c:extLst>
            <c:ext xmlns:c16="http://schemas.microsoft.com/office/drawing/2014/chart" uri="{C3380CC4-5D6E-409C-BE32-E72D297353CC}">
              <c16:uniqueId val="{00000001-EB7E-504A-910F-4A66FE7D9BC8}"/>
            </c:ext>
          </c:extLst>
        </c:ser>
        <c:dLbls>
          <c:showLegendKey val="0"/>
          <c:showVal val="0"/>
          <c:showCatName val="0"/>
          <c:showSerName val="0"/>
          <c:showPercent val="0"/>
          <c:showBubbleSize val="0"/>
        </c:dLbls>
        <c:gapWidth val="500"/>
        <c:overlap val="-100"/>
        <c:axId val="1066246063"/>
        <c:axId val="1061371936"/>
      </c:barChart>
      <c:catAx>
        <c:axId val="106624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61371936"/>
        <c:crosses val="autoZero"/>
        <c:auto val="1"/>
        <c:lblAlgn val="ctr"/>
        <c:lblOffset val="100"/>
        <c:noMultiLvlLbl val="0"/>
      </c:catAx>
      <c:valAx>
        <c:axId val="1061371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050" b="1">
                    <a:latin typeface="Arial" panose="020B0604020202020204" pitchFamily="34" charset="0"/>
                    <a:cs typeface="Arial" panose="020B0604020202020204" pitchFamily="34" charset="0"/>
                  </a:rPr>
                  <a:t>Percentage</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66246063"/>
        <c:crosses val="autoZero"/>
        <c:crossBetween val="between"/>
      </c:valAx>
      <c:spPr>
        <a:noFill/>
        <a:ln>
          <a:noFill/>
        </a:ln>
        <a:effectLst/>
      </c:spPr>
    </c:plotArea>
    <c:legend>
      <c:legendPos val="r"/>
      <c:layout>
        <c:manualLayout>
          <c:xMode val="edge"/>
          <c:yMode val="edge"/>
          <c:x val="0.76598266125825176"/>
          <c:y val="0.46762544648192161"/>
          <c:w val="0.22391632864073813"/>
          <c:h val="0.1571268473396980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I.xlsx]Headcount_Viz!PivotTable7</c:name>
    <c:fmtId val="1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CA" sz="1600" b="1" i="0" u="none" strike="noStrike" kern="1200" cap="none" spc="0" baseline="0">
                <a:solidFill>
                  <a:sysClr val="windowText" lastClr="000000">
                    <a:lumMod val="65000"/>
                    <a:lumOff val="35000"/>
                  </a:sysClr>
                </a:solidFill>
                <a:latin typeface="Arial" panose="020B0604020202020204" pitchFamily="34" charset="0"/>
                <a:cs typeface="Arial" panose="020B0604020202020204" pitchFamily="34" charset="0"/>
              </a:rPr>
              <a:t>Employee Headcount Growth by Department</a:t>
            </a:r>
            <a:endParaRPr lang="en-US" sz="1600" b="1" i="0" u="none" strike="noStrike" kern="1200" cap="none" spc="0" baseline="0">
              <a:solidFill>
                <a:sysClr val="windowText" lastClr="000000">
                  <a:lumMod val="65000"/>
                  <a:lumOff val="35000"/>
                </a:sysClr>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Headcount_Viz!$B$1:$B$2</c:f>
              <c:strCache>
                <c:ptCount val="1"/>
                <c:pt idx="0">
                  <c:v>Corporate Banking</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Headcount_Viz!$B$3:$B$16</c:f>
              <c:numCache>
                <c:formatCode>0</c:formatCode>
                <c:ptCount val="13"/>
                <c:pt idx="0">
                  <c:v>900</c:v>
                </c:pt>
                <c:pt idx="1">
                  <c:v>915</c:v>
                </c:pt>
                <c:pt idx="2">
                  <c:v>915</c:v>
                </c:pt>
                <c:pt idx="3">
                  <c:v>930.25</c:v>
                </c:pt>
                <c:pt idx="4">
                  <c:v>930.25</c:v>
                </c:pt>
                <c:pt idx="5">
                  <c:v>945.75416666666672</c:v>
                </c:pt>
                <c:pt idx="6">
                  <c:v>945.75416666666672</c:v>
                </c:pt>
                <c:pt idx="7">
                  <c:v>961.51673611111119</c:v>
                </c:pt>
                <c:pt idx="8">
                  <c:v>961.51673611111119</c:v>
                </c:pt>
                <c:pt idx="9">
                  <c:v>977.54201504629634</c:v>
                </c:pt>
                <c:pt idx="10">
                  <c:v>977.54201504629634</c:v>
                </c:pt>
                <c:pt idx="11">
                  <c:v>993.83438196373459</c:v>
                </c:pt>
                <c:pt idx="12">
                  <c:v>993.83438196373459</c:v>
                </c:pt>
              </c:numCache>
            </c:numRef>
          </c:val>
          <c:smooth val="0"/>
          <c:extLst>
            <c:ext xmlns:c16="http://schemas.microsoft.com/office/drawing/2014/chart" uri="{C3380CC4-5D6E-409C-BE32-E72D297353CC}">
              <c16:uniqueId val="{00000000-EEF4-CA42-9147-3D1E29310FB4}"/>
            </c:ext>
          </c:extLst>
        </c:ser>
        <c:ser>
          <c:idx val="1"/>
          <c:order val="1"/>
          <c:tx>
            <c:strRef>
              <c:f>Headcount_Viz!$C$1:$C$2</c:f>
              <c:strCache>
                <c:ptCount val="1"/>
                <c:pt idx="0">
                  <c:v>G&amp;A</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Headcount_Viz!$C$3:$C$16</c:f>
              <c:numCache>
                <c:formatCode>0</c:formatCode>
                <c:ptCount val="13"/>
                <c:pt idx="0">
                  <c:v>250</c:v>
                </c:pt>
                <c:pt idx="1">
                  <c:v>251.66666666666666</c:v>
                </c:pt>
                <c:pt idx="2">
                  <c:v>251.66666666666666</c:v>
                </c:pt>
                <c:pt idx="3">
                  <c:v>253.34444444444443</c:v>
                </c:pt>
                <c:pt idx="4">
                  <c:v>253.34444444444443</c:v>
                </c:pt>
                <c:pt idx="5">
                  <c:v>255.0334074074074</c:v>
                </c:pt>
                <c:pt idx="6">
                  <c:v>255.0334074074074</c:v>
                </c:pt>
                <c:pt idx="7">
                  <c:v>256.73363012345681</c:v>
                </c:pt>
                <c:pt idx="8">
                  <c:v>256.73363012345681</c:v>
                </c:pt>
                <c:pt idx="9">
                  <c:v>258.44518765761319</c:v>
                </c:pt>
                <c:pt idx="10">
                  <c:v>258.44518765761319</c:v>
                </c:pt>
                <c:pt idx="11">
                  <c:v>260.16815557533062</c:v>
                </c:pt>
                <c:pt idx="12">
                  <c:v>260.16815557533062</c:v>
                </c:pt>
              </c:numCache>
            </c:numRef>
          </c:val>
          <c:smooth val="0"/>
          <c:extLst>
            <c:ext xmlns:c16="http://schemas.microsoft.com/office/drawing/2014/chart" uri="{C3380CC4-5D6E-409C-BE32-E72D297353CC}">
              <c16:uniqueId val="{00000001-EEF4-CA42-9147-3D1E29310FB4}"/>
            </c:ext>
          </c:extLst>
        </c:ser>
        <c:ser>
          <c:idx val="2"/>
          <c:order val="2"/>
          <c:tx>
            <c:strRef>
              <c:f>Headcount_Viz!$D$1:$D$2</c:f>
              <c:strCache>
                <c:ptCount val="1"/>
                <c:pt idx="0">
                  <c:v>HR</c:v>
                </c:pt>
              </c:strCache>
            </c:strRef>
          </c:tx>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Headcount_Viz!$D$3:$D$16</c:f>
              <c:numCache>
                <c:formatCode>0</c:formatCode>
                <c:ptCount val="13"/>
                <c:pt idx="0">
                  <c:v>300</c:v>
                </c:pt>
                <c:pt idx="1">
                  <c:v>303</c:v>
                </c:pt>
                <c:pt idx="2">
                  <c:v>303</c:v>
                </c:pt>
                <c:pt idx="3">
                  <c:v>306.02999999999997</c:v>
                </c:pt>
                <c:pt idx="4">
                  <c:v>306.02999999999997</c:v>
                </c:pt>
                <c:pt idx="5">
                  <c:v>309.09029999999996</c:v>
                </c:pt>
                <c:pt idx="6">
                  <c:v>309.09029999999996</c:v>
                </c:pt>
                <c:pt idx="7">
                  <c:v>312.18120299999998</c:v>
                </c:pt>
                <c:pt idx="8">
                  <c:v>312.18120299999998</c:v>
                </c:pt>
                <c:pt idx="9">
                  <c:v>315.30301502999998</c:v>
                </c:pt>
                <c:pt idx="10">
                  <c:v>315.30301502999998</c:v>
                </c:pt>
                <c:pt idx="11">
                  <c:v>318.45604518030001</c:v>
                </c:pt>
                <c:pt idx="12">
                  <c:v>318.45604518030001</c:v>
                </c:pt>
              </c:numCache>
            </c:numRef>
          </c:val>
          <c:smooth val="0"/>
          <c:extLst>
            <c:ext xmlns:c16="http://schemas.microsoft.com/office/drawing/2014/chart" uri="{C3380CC4-5D6E-409C-BE32-E72D297353CC}">
              <c16:uniqueId val="{00000002-EEF4-CA42-9147-3D1E29310FB4}"/>
            </c:ext>
          </c:extLst>
        </c:ser>
        <c:ser>
          <c:idx val="3"/>
          <c:order val="3"/>
          <c:tx>
            <c:strRef>
              <c:f>Headcount_Viz!$E$1:$E$2</c:f>
              <c:strCache>
                <c:ptCount val="1"/>
                <c:pt idx="0">
                  <c:v>Investment Banking</c:v>
                </c:pt>
              </c:strCache>
            </c:strRef>
          </c:tx>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Headcount_Viz!$E$3:$E$16</c:f>
              <c:numCache>
                <c:formatCode>0</c:formatCode>
                <c:ptCount val="13"/>
                <c:pt idx="0">
                  <c:v>700</c:v>
                </c:pt>
                <c:pt idx="1">
                  <c:v>714.58333333333337</c:v>
                </c:pt>
                <c:pt idx="2">
                  <c:v>714.58333333333337</c:v>
                </c:pt>
                <c:pt idx="3">
                  <c:v>729.4704861111112</c:v>
                </c:pt>
                <c:pt idx="4">
                  <c:v>729.4704861111112</c:v>
                </c:pt>
                <c:pt idx="5">
                  <c:v>744.66778790509272</c:v>
                </c:pt>
                <c:pt idx="6">
                  <c:v>744.66778790509272</c:v>
                </c:pt>
                <c:pt idx="7">
                  <c:v>760.18170015311546</c:v>
                </c:pt>
                <c:pt idx="8">
                  <c:v>760.18170015311546</c:v>
                </c:pt>
                <c:pt idx="9">
                  <c:v>776.01881890630534</c:v>
                </c:pt>
                <c:pt idx="10">
                  <c:v>776.01881890630534</c:v>
                </c:pt>
                <c:pt idx="11">
                  <c:v>792.18587763352002</c:v>
                </c:pt>
                <c:pt idx="12">
                  <c:v>792.18587763352002</c:v>
                </c:pt>
              </c:numCache>
            </c:numRef>
          </c:val>
          <c:smooth val="0"/>
          <c:extLst>
            <c:ext xmlns:c16="http://schemas.microsoft.com/office/drawing/2014/chart" uri="{C3380CC4-5D6E-409C-BE32-E72D297353CC}">
              <c16:uniqueId val="{00000003-EEF4-CA42-9147-3D1E29310FB4}"/>
            </c:ext>
          </c:extLst>
        </c:ser>
        <c:ser>
          <c:idx val="4"/>
          <c:order val="4"/>
          <c:tx>
            <c:strRef>
              <c:f>Headcount_Viz!$F$1:$F$2</c:f>
              <c:strCache>
                <c:ptCount val="1"/>
                <c:pt idx="0">
                  <c:v>IT</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Headcount_Viz!$F$3:$F$16</c:f>
              <c:numCache>
                <c:formatCode>0</c:formatCode>
                <c:ptCount val="13"/>
                <c:pt idx="0">
                  <c:v>600</c:v>
                </c:pt>
                <c:pt idx="1">
                  <c:v>615</c:v>
                </c:pt>
                <c:pt idx="2">
                  <c:v>615</c:v>
                </c:pt>
                <c:pt idx="3">
                  <c:v>630.375</c:v>
                </c:pt>
                <c:pt idx="4">
                  <c:v>630.375</c:v>
                </c:pt>
                <c:pt idx="5">
                  <c:v>646.13437499999998</c:v>
                </c:pt>
                <c:pt idx="6">
                  <c:v>646.13437499999998</c:v>
                </c:pt>
                <c:pt idx="7">
                  <c:v>662.28773437500001</c:v>
                </c:pt>
                <c:pt idx="8">
                  <c:v>662.28773437500001</c:v>
                </c:pt>
                <c:pt idx="9">
                  <c:v>678.84492773437501</c:v>
                </c:pt>
                <c:pt idx="10">
                  <c:v>678.84492773437501</c:v>
                </c:pt>
                <c:pt idx="11">
                  <c:v>695.81605092773441</c:v>
                </c:pt>
                <c:pt idx="12">
                  <c:v>695.81605092773441</c:v>
                </c:pt>
              </c:numCache>
            </c:numRef>
          </c:val>
          <c:smooth val="0"/>
          <c:extLst>
            <c:ext xmlns:c16="http://schemas.microsoft.com/office/drawing/2014/chart" uri="{C3380CC4-5D6E-409C-BE32-E72D297353CC}">
              <c16:uniqueId val="{00000004-EEF4-CA42-9147-3D1E29310FB4}"/>
            </c:ext>
          </c:extLst>
        </c:ser>
        <c:ser>
          <c:idx val="5"/>
          <c:order val="5"/>
          <c:tx>
            <c:strRef>
              <c:f>Headcount_Viz!$G$1:$G$2</c:f>
              <c:strCache>
                <c:ptCount val="1"/>
                <c:pt idx="0">
                  <c:v>Retail Banking</c:v>
                </c:pt>
              </c:strCache>
            </c:strRef>
          </c:tx>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Headcount_Viz!$G$3:$G$16</c:f>
              <c:numCache>
                <c:formatCode>0</c:formatCode>
                <c:ptCount val="13"/>
                <c:pt idx="0">
                  <c:v>1200</c:v>
                </c:pt>
                <c:pt idx="1">
                  <c:v>1215</c:v>
                </c:pt>
                <c:pt idx="2">
                  <c:v>1215</c:v>
                </c:pt>
                <c:pt idx="3">
                  <c:v>1230.1875</c:v>
                </c:pt>
                <c:pt idx="4">
                  <c:v>1230.1875</c:v>
                </c:pt>
                <c:pt idx="5">
                  <c:v>1245.5648437499999</c:v>
                </c:pt>
                <c:pt idx="6">
                  <c:v>1245.5648437499999</c:v>
                </c:pt>
                <c:pt idx="7">
                  <c:v>1261.1344042968749</c:v>
                </c:pt>
                <c:pt idx="8">
                  <c:v>1261.1344042968749</c:v>
                </c:pt>
                <c:pt idx="9">
                  <c:v>1276.8985843505859</c:v>
                </c:pt>
                <c:pt idx="10">
                  <c:v>1276.8985843505859</c:v>
                </c:pt>
                <c:pt idx="11">
                  <c:v>1292.8598166549682</c:v>
                </c:pt>
                <c:pt idx="12">
                  <c:v>1292.8598166549682</c:v>
                </c:pt>
              </c:numCache>
            </c:numRef>
          </c:val>
          <c:smooth val="0"/>
          <c:extLst>
            <c:ext xmlns:c16="http://schemas.microsoft.com/office/drawing/2014/chart" uri="{C3380CC4-5D6E-409C-BE32-E72D297353CC}">
              <c16:uniqueId val="{00000005-EEF4-CA42-9147-3D1E29310FB4}"/>
            </c:ext>
          </c:extLst>
        </c:ser>
        <c:ser>
          <c:idx val="6"/>
          <c:order val="6"/>
          <c:tx>
            <c:strRef>
              <c:f>Headcount_Viz!$H$1:$H$2</c:f>
              <c:strCache>
                <c:ptCount val="1"/>
                <c:pt idx="0">
                  <c:v>Risk Management</c:v>
                </c:pt>
              </c:strCache>
            </c:strRef>
          </c:tx>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Headcount_Viz!$A$3:$A$16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Headcount_Viz!$H$3:$H$16</c:f>
              <c:numCache>
                <c:formatCode>0</c:formatCode>
                <c:ptCount val="13"/>
                <c:pt idx="0">
                  <c:v>400</c:v>
                </c:pt>
                <c:pt idx="1">
                  <c:v>403.33333333333331</c:v>
                </c:pt>
                <c:pt idx="2">
                  <c:v>403.33333333333331</c:v>
                </c:pt>
                <c:pt idx="3">
                  <c:v>406.6944444444444</c:v>
                </c:pt>
                <c:pt idx="4">
                  <c:v>406.6944444444444</c:v>
                </c:pt>
                <c:pt idx="5">
                  <c:v>410.08356481481479</c:v>
                </c:pt>
                <c:pt idx="6">
                  <c:v>410.08356481481479</c:v>
                </c:pt>
                <c:pt idx="7">
                  <c:v>413.50092785493825</c:v>
                </c:pt>
                <c:pt idx="8">
                  <c:v>413.50092785493825</c:v>
                </c:pt>
                <c:pt idx="9">
                  <c:v>416.9467689203961</c:v>
                </c:pt>
                <c:pt idx="10">
                  <c:v>416.9467689203961</c:v>
                </c:pt>
                <c:pt idx="11">
                  <c:v>420.42132532806608</c:v>
                </c:pt>
                <c:pt idx="12">
                  <c:v>420.42132532806608</c:v>
                </c:pt>
              </c:numCache>
            </c:numRef>
          </c:val>
          <c:smooth val="0"/>
          <c:extLst>
            <c:ext xmlns:c16="http://schemas.microsoft.com/office/drawing/2014/chart" uri="{C3380CC4-5D6E-409C-BE32-E72D297353CC}">
              <c16:uniqueId val="{00000006-EEF4-CA42-9147-3D1E29310FB4}"/>
            </c:ext>
          </c:extLst>
        </c:ser>
        <c:dLbls>
          <c:dLblPos val="ctr"/>
          <c:showLegendKey val="0"/>
          <c:showVal val="1"/>
          <c:showCatName val="0"/>
          <c:showSerName val="0"/>
          <c:showPercent val="0"/>
          <c:showBubbleSize val="0"/>
        </c:dLbls>
        <c:marker val="1"/>
        <c:smooth val="0"/>
        <c:axId val="2091509855"/>
        <c:axId val="2091259007"/>
      </c:lineChart>
      <c:catAx>
        <c:axId val="2091509855"/>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Month</a:t>
                </a:r>
                <a:endParaRPr lang="en-US" sz="12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0" i="1" u="none" strike="noStrike" kern="1200" baseline="0">
                <a:solidFill>
                  <a:schemeClr val="dk1">
                    <a:lumMod val="65000"/>
                    <a:lumOff val="35000"/>
                  </a:schemeClr>
                </a:solidFill>
                <a:latin typeface="+mn-lt"/>
                <a:ea typeface="+mn-ea"/>
                <a:cs typeface="+mn-cs"/>
              </a:defRPr>
            </a:pPr>
            <a:endParaRPr lang="en-US"/>
          </a:p>
        </c:txPr>
        <c:crossAx val="2091259007"/>
        <c:crosses val="autoZero"/>
        <c:auto val="1"/>
        <c:lblAlgn val="ctr"/>
        <c:lblOffset val="100"/>
        <c:noMultiLvlLbl val="0"/>
      </c:catAx>
      <c:valAx>
        <c:axId val="2091259007"/>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Employee Headcount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crossAx val="209150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[Workforce Planning Analysis - I.xlsx]Recruit_Viz!PivotTable6</c:name>
    <c:fmtId val="0"/>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sz="1600" b="1" cap="none" baseline="0">
                <a:solidFill>
                  <a:schemeClr val="tx1"/>
                </a:solidFill>
                <a:latin typeface="Arial" panose="020B0604020202020204" pitchFamily="34" charset="0"/>
                <a:ea typeface="Apple Color Emoji" pitchFamily="2" charset="0"/>
                <a:cs typeface="Arial" panose="020B0604020202020204" pitchFamily="34" charset="0"/>
              </a:rPr>
              <a:t>Number of Recruiters Needed to Accomplish</a:t>
            </a:r>
          </a:p>
          <a:p>
            <a:pPr>
              <a:defRPr/>
            </a:pPr>
            <a:r>
              <a:rPr lang="en-US" sz="1600" b="1" cap="none" baseline="0">
                <a:solidFill>
                  <a:schemeClr val="tx1"/>
                </a:solidFill>
                <a:latin typeface="Arial" panose="020B0604020202020204" pitchFamily="34" charset="0"/>
                <a:ea typeface="Apple Color Emoji" pitchFamily="2" charset="0"/>
                <a:cs typeface="Arial" panose="020B0604020202020204" pitchFamily="34" charset="0"/>
              </a:rPr>
              <a:t> Hiring Goals for Each Team</a:t>
            </a:r>
          </a:p>
        </c:rich>
      </c:tx>
      <c:overlay val="1"/>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noFill/>
            <a:ln>
              <a:noFill/>
            </a:ln>
            <a:effectLst/>
          </c:spPr>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Recruit_Viz!$B$1:$B$2</c:f>
              <c:strCache>
                <c:ptCount val="1"/>
                <c:pt idx="0">
                  <c:v>Corp</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Recruit_Viz!$B$3:$B$16</c:f>
              <c:numCache>
                <c:formatCode>General</c:formatCode>
                <c:ptCount val="13"/>
                <c:pt idx="0">
                  <c:v>7</c:v>
                </c:pt>
                <c:pt idx="1">
                  <c:v>7</c:v>
                </c:pt>
                <c:pt idx="2">
                  <c:v>7</c:v>
                </c:pt>
                <c:pt idx="3">
                  <c:v>7</c:v>
                </c:pt>
                <c:pt idx="4">
                  <c:v>7</c:v>
                </c:pt>
                <c:pt idx="5">
                  <c:v>7</c:v>
                </c:pt>
                <c:pt idx="6">
                  <c:v>7</c:v>
                </c:pt>
                <c:pt idx="7">
                  <c:v>7</c:v>
                </c:pt>
                <c:pt idx="8">
                  <c:v>7</c:v>
                </c:pt>
                <c:pt idx="9">
                  <c:v>7</c:v>
                </c:pt>
                <c:pt idx="10">
                  <c:v>7</c:v>
                </c:pt>
                <c:pt idx="11">
                  <c:v>7</c:v>
                </c:pt>
                <c:pt idx="12">
                  <c:v>7</c:v>
                </c:pt>
              </c:numCache>
            </c:numRef>
          </c:val>
          <c:smooth val="0"/>
          <c:extLst>
            <c:ext xmlns:c16="http://schemas.microsoft.com/office/drawing/2014/chart" uri="{C3380CC4-5D6E-409C-BE32-E72D297353CC}">
              <c16:uniqueId val="{00000006-3BAA-1C46-ABFE-A8EA4B6D4206}"/>
            </c:ext>
          </c:extLst>
        </c:ser>
        <c:ser>
          <c:idx val="1"/>
          <c:order val="1"/>
          <c:tx>
            <c:strRef>
              <c:f>Recruit_Viz!$C$1:$C$2</c:f>
              <c:strCache>
                <c:ptCount val="1"/>
                <c:pt idx="0">
                  <c:v>Financial</c:v>
                </c:pt>
              </c:strCache>
            </c:strRef>
          </c:tx>
          <c:spPr>
            <a:ln w="19050" cap="rnd" cmpd="sng" algn="ctr">
              <a:solidFill>
                <a:schemeClr val="accent2">
                  <a:shade val="95000"/>
                  <a:satMod val="105000"/>
                </a:schemeClr>
              </a:solidFill>
              <a:round/>
            </a:ln>
            <a:effectLst/>
          </c:spPr>
          <c:marker>
            <c:symbol val="circle"/>
            <c:size val="17"/>
            <c:spPr>
              <a:noFill/>
              <a:ln>
                <a:noFill/>
              </a:ln>
              <a:effectLst/>
            </c:spPr>
          </c:marker>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Recruit_Viz!$C$3:$C$16</c:f>
              <c:numCache>
                <c:formatCode>General</c:formatCode>
                <c:ptCount val="13"/>
                <c:pt idx="0">
                  <c:v>10</c:v>
                </c:pt>
                <c:pt idx="1">
                  <c:v>17</c:v>
                </c:pt>
                <c:pt idx="2">
                  <c:v>17</c:v>
                </c:pt>
                <c:pt idx="3">
                  <c:v>17</c:v>
                </c:pt>
                <c:pt idx="4">
                  <c:v>18</c:v>
                </c:pt>
                <c:pt idx="5">
                  <c:v>18</c:v>
                </c:pt>
                <c:pt idx="6">
                  <c:v>18</c:v>
                </c:pt>
                <c:pt idx="7">
                  <c:v>18</c:v>
                </c:pt>
                <c:pt idx="8">
                  <c:v>19</c:v>
                </c:pt>
                <c:pt idx="9">
                  <c:v>19</c:v>
                </c:pt>
                <c:pt idx="10">
                  <c:v>19</c:v>
                </c:pt>
                <c:pt idx="11">
                  <c:v>20</c:v>
                </c:pt>
                <c:pt idx="12">
                  <c:v>20</c:v>
                </c:pt>
              </c:numCache>
            </c:numRef>
          </c:val>
          <c:smooth val="0"/>
          <c:extLst>
            <c:ext xmlns:c16="http://schemas.microsoft.com/office/drawing/2014/chart" uri="{C3380CC4-5D6E-409C-BE32-E72D297353CC}">
              <c16:uniqueId val="{00000007-3BAA-1C46-ABFE-A8EA4B6D4206}"/>
            </c:ext>
          </c:extLst>
        </c:ser>
        <c:ser>
          <c:idx val="2"/>
          <c:order val="2"/>
          <c:tx>
            <c:strRef>
              <c:f>Recruit_Viz!$D$1:$D$2</c:f>
              <c:strCache>
                <c:ptCount val="1"/>
                <c:pt idx="0">
                  <c:v>Investment</c:v>
                </c:pt>
              </c:strCache>
            </c:strRef>
          </c:tx>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Recruit_Viz!$D$3:$D$16</c:f>
              <c:numCache>
                <c:formatCode>General</c:formatCode>
                <c:ptCount val="13"/>
                <c:pt idx="0">
                  <c:v>8</c:v>
                </c:pt>
                <c:pt idx="1">
                  <c:v>12</c:v>
                </c:pt>
                <c:pt idx="2">
                  <c:v>12</c:v>
                </c:pt>
                <c:pt idx="3">
                  <c:v>13</c:v>
                </c:pt>
                <c:pt idx="4">
                  <c:v>13</c:v>
                </c:pt>
                <c:pt idx="5">
                  <c:v>13</c:v>
                </c:pt>
                <c:pt idx="6">
                  <c:v>13</c:v>
                </c:pt>
                <c:pt idx="7">
                  <c:v>14</c:v>
                </c:pt>
                <c:pt idx="8">
                  <c:v>14</c:v>
                </c:pt>
                <c:pt idx="9">
                  <c:v>14</c:v>
                </c:pt>
                <c:pt idx="10">
                  <c:v>15</c:v>
                </c:pt>
                <c:pt idx="11">
                  <c:v>15</c:v>
                </c:pt>
                <c:pt idx="12">
                  <c:v>15</c:v>
                </c:pt>
              </c:numCache>
            </c:numRef>
          </c:val>
          <c:smooth val="0"/>
          <c:extLst>
            <c:ext xmlns:c16="http://schemas.microsoft.com/office/drawing/2014/chart" uri="{C3380CC4-5D6E-409C-BE32-E72D297353CC}">
              <c16:uniqueId val="{00000008-3BAA-1C46-ABFE-A8EA4B6D4206}"/>
            </c:ext>
          </c:extLst>
        </c:ser>
        <c:ser>
          <c:idx val="3"/>
          <c:order val="3"/>
          <c:tx>
            <c:strRef>
              <c:f>Recruit_Viz!$E$1:$E$2</c:f>
              <c:strCache>
                <c:ptCount val="1"/>
                <c:pt idx="0">
                  <c:v>IT</c:v>
                </c:pt>
              </c:strCache>
            </c:strRef>
          </c:tx>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Recruit_Viz!$E$3:$E$16</c:f>
              <c:numCache>
                <c:formatCode>General</c:formatCode>
                <c:ptCount val="13"/>
                <c:pt idx="0">
                  <c:v>10</c:v>
                </c:pt>
                <c:pt idx="1">
                  <c:v>10</c:v>
                </c:pt>
                <c:pt idx="2">
                  <c:v>10</c:v>
                </c:pt>
                <c:pt idx="3">
                  <c:v>10</c:v>
                </c:pt>
                <c:pt idx="4">
                  <c:v>10</c:v>
                </c:pt>
                <c:pt idx="5">
                  <c:v>10</c:v>
                </c:pt>
                <c:pt idx="6">
                  <c:v>10</c:v>
                </c:pt>
                <c:pt idx="7">
                  <c:v>10</c:v>
                </c:pt>
                <c:pt idx="8">
                  <c:v>10</c:v>
                </c:pt>
                <c:pt idx="9">
                  <c:v>10</c:v>
                </c:pt>
                <c:pt idx="10">
                  <c:v>10</c:v>
                </c:pt>
                <c:pt idx="11">
                  <c:v>10</c:v>
                </c:pt>
                <c:pt idx="12">
                  <c:v>10</c:v>
                </c:pt>
              </c:numCache>
            </c:numRef>
          </c:val>
          <c:smooth val="0"/>
          <c:extLst>
            <c:ext xmlns:c16="http://schemas.microsoft.com/office/drawing/2014/chart" uri="{C3380CC4-5D6E-409C-BE32-E72D297353CC}">
              <c16:uniqueId val="{00000009-3BAA-1C46-ABFE-A8EA4B6D4206}"/>
            </c:ext>
          </c:extLst>
        </c:ser>
        <c:ser>
          <c:idx val="4"/>
          <c:order val="4"/>
          <c:tx>
            <c:strRef>
              <c:f>Recruit_Viz!$F$1:$F$2</c:f>
              <c:strCache>
                <c:ptCount val="1"/>
                <c:pt idx="0">
                  <c:v>Risk</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Recruit_Viz!$A$3:$A$16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Recruit_Viz!$F$3:$F$16</c:f>
              <c:numCache>
                <c:formatCode>General</c:formatCode>
                <c:ptCount val="13"/>
                <c:pt idx="0">
                  <c:v>6</c:v>
                </c:pt>
                <c:pt idx="1">
                  <c:v>6</c:v>
                </c:pt>
                <c:pt idx="2">
                  <c:v>6</c:v>
                </c:pt>
                <c:pt idx="3">
                  <c:v>6</c:v>
                </c:pt>
                <c:pt idx="4">
                  <c:v>6</c:v>
                </c:pt>
                <c:pt idx="5">
                  <c:v>6</c:v>
                </c:pt>
                <c:pt idx="6">
                  <c:v>6</c:v>
                </c:pt>
                <c:pt idx="7">
                  <c:v>6</c:v>
                </c:pt>
                <c:pt idx="8">
                  <c:v>6</c:v>
                </c:pt>
                <c:pt idx="9">
                  <c:v>6</c:v>
                </c:pt>
                <c:pt idx="10">
                  <c:v>6</c:v>
                </c:pt>
                <c:pt idx="11">
                  <c:v>6</c:v>
                </c:pt>
                <c:pt idx="12">
                  <c:v>6</c:v>
                </c:pt>
              </c:numCache>
            </c:numRef>
          </c:val>
          <c:smooth val="0"/>
          <c:extLst>
            <c:ext xmlns:c16="http://schemas.microsoft.com/office/drawing/2014/chart" uri="{C3380CC4-5D6E-409C-BE32-E72D297353CC}">
              <c16:uniqueId val="{0000000A-3BAA-1C46-ABFE-A8EA4B6D4206}"/>
            </c:ext>
          </c:extLst>
        </c:ser>
        <c:dLbls>
          <c:dLblPos val="ctr"/>
          <c:showLegendKey val="0"/>
          <c:showVal val="1"/>
          <c:showCatName val="0"/>
          <c:showSerName val="0"/>
          <c:showPercent val="0"/>
          <c:showBubbleSize val="0"/>
        </c:dLbls>
        <c:marker val="1"/>
        <c:smooth val="0"/>
        <c:axId val="1370629375"/>
        <c:axId val="1371355599"/>
      </c:lineChart>
      <c:catAx>
        <c:axId val="1370629375"/>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r>
                  <a:rPr lang="en-US" sz="11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0" i="1" u="none" strike="noStrike" kern="1200" baseline="0">
                <a:solidFill>
                  <a:schemeClr val="dk1">
                    <a:lumMod val="65000"/>
                    <a:lumOff val="35000"/>
                  </a:schemeClr>
                </a:solidFill>
                <a:latin typeface="+mn-lt"/>
                <a:ea typeface="+mn-ea"/>
                <a:cs typeface="+mn-cs"/>
              </a:defRPr>
            </a:pPr>
            <a:endParaRPr lang="en-US"/>
          </a:p>
        </c:txPr>
        <c:crossAx val="1371355599"/>
        <c:crosses val="autoZero"/>
        <c:auto val="1"/>
        <c:lblAlgn val="ctr"/>
        <c:lblOffset val="100"/>
        <c:noMultiLvlLbl val="0"/>
      </c:catAx>
      <c:valAx>
        <c:axId val="1371355599"/>
        <c:scaling>
          <c:orientation val="minMax"/>
        </c:scaling>
        <c:delete val="1"/>
        <c:axPos val="l"/>
        <c:title>
          <c:tx>
            <c:rich>
              <a:bodyPr rot="-540000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r>
                  <a:rPr lang="en-US" sz="1100" b="1" i="0" u="none" strike="noStrike" kern="1200" baseline="0">
                    <a:solidFill>
                      <a:sysClr val="windowText" lastClr="000000">
                        <a:lumMod val="65000"/>
                        <a:lumOff val="35000"/>
                      </a:sysClr>
                    </a:solidFill>
                    <a:latin typeface="Arial" panose="020B0604020202020204" pitchFamily="34" charset="0"/>
                    <a:cs typeface="Arial" panose="020B0604020202020204" pitchFamily="34" charset="0"/>
                  </a:rPr>
                  <a:t>Number  of Recruiters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37062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www.linkedin.com/in/davedas/"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0</xdr:rowOff>
    </xdr:from>
    <xdr:to>
      <xdr:col>14</xdr:col>
      <xdr:colOff>266700</xdr:colOff>
      <xdr:row>47</xdr:row>
      <xdr:rowOff>139700</xdr:rowOff>
    </xdr:to>
    <xdr:sp macro="" textlink="">
      <xdr:nvSpPr>
        <xdr:cNvPr id="2" name="TextBox 1">
          <a:hlinkClick xmlns:r="http://schemas.openxmlformats.org/officeDocument/2006/relationships" r:id="rId1"/>
          <a:extLst>
            <a:ext uri="{FF2B5EF4-FFF2-40B4-BE49-F238E27FC236}">
              <a16:creationId xmlns:a16="http://schemas.microsoft.com/office/drawing/2014/main" id="{879DA655-519B-F73C-6D75-D9EC618185ED}"/>
            </a:ext>
          </a:extLst>
        </xdr:cNvPr>
        <xdr:cNvSpPr txBox="1"/>
      </xdr:nvSpPr>
      <xdr:spPr>
        <a:xfrm>
          <a:off x="139700" y="0"/>
          <a:ext cx="11684000" cy="969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600" b="1">
              <a:solidFill>
                <a:schemeClr val="dk1"/>
              </a:solidFill>
              <a:effectLst/>
              <a:latin typeface="+mn-lt"/>
              <a:ea typeface="+mn-ea"/>
              <a:cs typeface="+mn-cs"/>
            </a:rPr>
            <a:t>Workforce Planning Analysis Solution</a:t>
          </a:r>
        </a:p>
        <a:p>
          <a:r>
            <a:rPr lang="en-CA" sz="2000" b="1">
              <a:solidFill>
                <a:schemeClr val="dk1"/>
              </a:solidFill>
              <a:effectLst/>
              <a:latin typeface="+mn-lt"/>
              <a:ea typeface="+mn-ea"/>
              <a:cs typeface="+mn-cs"/>
            </a:rPr>
            <a:t>By</a:t>
          </a:r>
          <a:r>
            <a:rPr lang="en-CA" sz="2000" b="1" baseline="0">
              <a:solidFill>
                <a:schemeClr val="dk1"/>
              </a:solidFill>
              <a:effectLst/>
              <a:latin typeface="+mn-lt"/>
              <a:ea typeface="+mn-ea"/>
              <a:cs typeface="+mn-cs"/>
            </a:rPr>
            <a:t> Dave Das</a:t>
          </a:r>
        </a:p>
        <a:p>
          <a:endParaRPr lang="en-CA" sz="2000" b="1" baseline="0">
            <a:solidFill>
              <a:schemeClr val="dk1"/>
            </a:solidFill>
            <a:effectLst/>
            <a:latin typeface="+mn-lt"/>
            <a:ea typeface="+mn-ea"/>
            <a:cs typeface="+mn-cs"/>
          </a:endParaRPr>
        </a:p>
        <a:p>
          <a:r>
            <a:rPr lang="en-CA" sz="1400" b="0" i="1">
              <a:solidFill>
                <a:schemeClr val="dk1"/>
              </a:solidFill>
              <a:effectLst/>
              <a:latin typeface="+mn-lt"/>
              <a:ea typeface="+mn-ea"/>
              <a:cs typeface="+mn-cs"/>
            </a:rPr>
            <a:t>For more information</a:t>
          </a:r>
          <a:r>
            <a:rPr lang="en-CA" sz="1400" b="0" i="1" baseline="0">
              <a:solidFill>
                <a:schemeClr val="dk1"/>
              </a:solidFill>
              <a:effectLst/>
              <a:latin typeface="+mn-lt"/>
              <a:ea typeface="+mn-ea"/>
              <a:cs typeface="+mn-cs"/>
            </a:rPr>
            <a:t> please contact me on my LinkedIn: </a:t>
          </a:r>
          <a:r>
            <a:rPr lang="en-CA" sz="1400" b="0" i="1">
              <a:solidFill>
                <a:schemeClr val="dk1"/>
              </a:solidFill>
              <a:effectLst/>
              <a:latin typeface="+mn-lt"/>
              <a:ea typeface="+mn-ea"/>
              <a:cs typeface="+mn-cs"/>
            </a:rPr>
            <a:t>https://www.linkedin.com/in/davedas/</a:t>
          </a:r>
        </a:p>
        <a:p>
          <a:endParaRPr lang="en-CA" sz="1100" b="1">
            <a:solidFill>
              <a:schemeClr val="dk1"/>
            </a:solidFill>
            <a:effectLst/>
            <a:latin typeface="+mn-lt"/>
            <a:ea typeface="+mn-ea"/>
            <a:cs typeface="+mn-cs"/>
          </a:endParaRPr>
        </a:p>
        <a:p>
          <a:r>
            <a:rPr lang="en-CA" sz="1600" b="1" u="sng">
              <a:solidFill>
                <a:schemeClr val="dk1"/>
              </a:solidFill>
              <a:effectLst/>
              <a:latin typeface="+mn-lt"/>
              <a:ea typeface="+mn-ea"/>
              <a:cs typeface="+mn-cs"/>
            </a:rPr>
            <a:t>Overview:</a:t>
          </a:r>
          <a:endParaRPr lang="en-CA" sz="1600" u="sng">
            <a:solidFill>
              <a:schemeClr val="dk1"/>
            </a:solidFill>
            <a:effectLst/>
            <a:latin typeface="+mn-lt"/>
            <a:ea typeface="+mn-ea"/>
            <a:cs typeface="+mn-cs"/>
          </a:endParaRPr>
        </a:p>
        <a:p>
          <a:r>
            <a:rPr lang="en-CA" sz="1400">
              <a:solidFill>
                <a:schemeClr val="dk1"/>
              </a:solidFill>
              <a:effectLst/>
              <a:latin typeface="+mn-lt"/>
              <a:ea typeface="+mn-ea"/>
              <a:cs typeface="+mn-cs"/>
            </a:rPr>
            <a:t>This Excel file presents a comprehensive workforce planning model designed to determine the optimal recruiter headcount needed to support Bank XYZ’s headcount growth targets over the next three years. The model incorporates various formulas, pivot tables, and advanced Excel functions to analyze department-specific growth and attrition rates, enabling effective workforce planning and recruitment strategy alignment. </a:t>
          </a:r>
        </a:p>
        <a:p>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This Excel model is a powerful tool for any HR or workforce planning professional looking to optimize their recruitment strategy and align it with strategic business goals. Feel free to explore the formulas and functionality, and reach out if you have any questions or need further customization.</a:t>
          </a:r>
        </a:p>
        <a:p>
          <a:endParaRPr lang="en-CA" sz="1400">
            <a:solidFill>
              <a:schemeClr val="dk1"/>
            </a:solidFill>
            <a:effectLst/>
            <a:latin typeface="+mn-lt"/>
            <a:ea typeface="+mn-ea"/>
            <a:cs typeface="+mn-cs"/>
          </a:endParaRPr>
        </a:p>
        <a:p>
          <a:br>
            <a:rPr lang="en-CA" sz="1100">
              <a:solidFill>
                <a:schemeClr val="dk1"/>
              </a:solidFill>
              <a:effectLst/>
              <a:latin typeface="+mn-lt"/>
              <a:ea typeface="+mn-ea"/>
              <a:cs typeface="+mn-cs"/>
            </a:rPr>
          </a:br>
          <a:endParaRPr lang="en-CA" sz="1100">
            <a:solidFill>
              <a:schemeClr val="dk1"/>
            </a:solidFill>
            <a:effectLst/>
            <a:latin typeface="+mn-lt"/>
            <a:ea typeface="+mn-ea"/>
            <a:cs typeface="+mn-cs"/>
          </a:endParaRPr>
        </a:p>
        <a:p>
          <a:r>
            <a:rPr lang="en-CA" sz="1600" b="1" u="sng">
              <a:solidFill>
                <a:schemeClr val="dk1"/>
              </a:solidFill>
              <a:effectLst/>
              <a:latin typeface="+mn-lt"/>
              <a:ea typeface="+mn-ea"/>
              <a:cs typeface="+mn-cs"/>
            </a:rPr>
            <a:t>Key Features:</a:t>
          </a:r>
          <a:endParaRPr lang="en-CA" sz="1100">
            <a:solidFill>
              <a:schemeClr val="dk1"/>
            </a:solidFill>
            <a:effectLst/>
            <a:latin typeface="+mn-lt"/>
            <a:ea typeface="+mn-ea"/>
            <a:cs typeface="+mn-cs"/>
          </a:endParaRP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Dynamic Visualizations:</a:t>
          </a:r>
          <a:r>
            <a:rPr lang="en-CA" sz="1400">
              <a:solidFill>
                <a:schemeClr val="dk1"/>
              </a:solidFill>
              <a:effectLst/>
              <a:latin typeface="+mn-lt"/>
              <a:ea typeface="+mn-ea"/>
              <a:cs typeface="+mn-cs"/>
            </a:rPr>
            <a:t> The model includes pivot tables that automatically generate visual representations of the data, such as graphs illustrating recruiter capacity needs and department growth forecasts.</a:t>
          </a: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Advanced Formulas Used:</a:t>
          </a:r>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VLOOKUP:</a:t>
          </a:r>
          <a:r>
            <a:rPr lang="en-CA" sz="1400">
              <a:solidFill>
                <a:schemeClr val="dk1"/>
              </a:solidFill>
              <a:effectLst/>
              <a:latin typeface="+mn-lt"/>
              <a:ea typeface="+mn-ea"/>
              <a:cs typeface="+mn-cs"/>
            </a:rPr>
            <a:t> Used extensively to match and retrieve relevant data across different sheets, ensuring accurate alignment of department data with recruitment needs.</a:t>
          </a: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SUMPRODUCT(–(x=x1),y):</a:t>
          </a:r>
          <a:r>
            <a:rPr lang="en-CA" sz="1400">
              <a:solidFill>
                <a:schemeClr val="dk1"/>
              </a:solidFill>
              <a:effectLst/>
              <a:latin typeface="+mn-lt"/>
              <a:ea typeface="+mn-ea"/>
              <a:cs typeface="+mn-cs"/>
            </a:rPr>
            <a:t> This formula is used to perform conditional summation across ranges, allowing for precise calculations of total recruitment needs based on specific conditions (e.g., department, recruiter availability).</a:t>
          </a:r>
        </a:p>
        <a:p>
          <a:r>
            <a:rPr lang="en-CA" sz="1400">
              <a:solidFill>
                <a:schemeClr val="dk1"/>
              </a:solidFill>
              <a:effectLst/>
              <a:latin typeface="+mn-lt"/>
              <a:ea typeface="+mn-ea"/>
              <a:cs typeface="+mn-cs"/>
            </a:rPr>
            <a:t>• </a:t>
          </a:r>
          <a:r>
            <a:rPr lang="en-CA" sz="1400" i="1">
              <a:solidFill>
                <a:schemeClr val="dk1"/>
              </a:solidFill>
              <a:effectLst/>
              <a:latin typeface="+mn-lt"/>
              <a:ea typeface="+mn-ea"/>
              <a:cs typeface="+mn-cs"/>
            </a:rPr>
            <a:t>Explanation:</a:t>
          </a:r>
          <a:r>
            <a:rPr lang="en-CA" sz="1400">
              <a:solidFill>
                <a:schemeClr val="dk1"/>
              </a:solidFill>
              <a:effectLst/>
              <a:latin typeface="+mn-lt"/>
              <a:ea typeface="+mn-ea"/>
              <a:cs typeface="+mn-cs"/>
            </a:rPr>
            <a:t> The formula uses a double unary (–) to convert logical tests into 1s and 0s, enabling the multiplication and summation of matched values.</a:t>
          </a: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INDEX and MOD Combination:</a:t>
          </a:r>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 =INDEX(Assignment_Data!$A$2:$A$8, MOD(ROWS($A$1:A2)-1, COUNTA(Assignment_Data!$A$2:$A$8)) + 1): This formula dynamically cycles through a range of data, which is useful for repeating patterns or creating sequences based on the existing data.</a:t>
          </a:r>
        </a:p>
        <a:p>
          <a:r>
            <a:rPr lang="en-CA" sz="1400">
              <a:solidFill>
                <a:schemeClr val="dk1"/>
              </a:solidFill>
              <a:effectLst/>
              <a:latin typeface="+mn-lt"/>
              <a:ea typeface="+mn-ea"/>
              <a:cs typeface="+mn-cs"/>
            </a:rPr>
            <a:t>• </a:t>
          </a:r>
          <a:r>
            <a:rPr lang="en-CA" sz="1400" i="1">
              <a:solidFill>
                <a:schemeClr val="dk1"/>
              </a:solidFill>
              <a:effectLst/>
              <a:latin typeface="+mn-lt"/>
              <a:ea typeface="+mn-ea"/>
              <a:cs typeface="+mn-cs"/>
            </a:rPr>
            <a:t>Explanation:</a:t>
          </a:r>
          <a:r>
            <a:rPr lang="en-CA" sz="1400">
              <a:solidFill>
                <a:schemeClr val="dk1"/>
              </a:solidFill>
              <a:effectLst/>
              <a:latin typeface="+mn-lt"/>
              <a:ea typeface="+mn-ea"/>
              <a:cs typeface="+mn-cs"/>
            </a:rPr>
            <a:t> It utilizes the MOD function to loop through a set of rows repeatedly, allowing for automated filling or sampling from a predefined list.</a:t>
          </a: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User-Friendly Design:</a:t>
          </a:r>
          <a:r>
            <a:rPr lang="en-CA" sz="1400">
              <a:solidFill>
                <a:schemeClr val="dk1"/>
              </a:solidFill>
              <a:effectLst/>
              <a:latin typeface="+mn-lt"/>
              <a:ea typeface="+mn-ea"/>
              <a:cs typeface="+mn-cs"/>
            </a:rPr>
            <a:t> The spreadsheet is organized with clearly labeled sheets and structured data, making it easy to navigate and understand. Instructions and annotations are included to guide users through the model’s functionalities.</a:t>
          </a: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Scenario Analysis Capabilities:</a:t>
          </a:r>
          <a:r>
            <a:rPr lang="en-CA" sz="1400">
              <a:solidFill>
                <a:schemeClr val="dk1"/>
              </a:solidFill>
              <a:effectLst/>
              <a:latin typeface="+mn-lt"/>
              <a:ea typeface="+mn-ea"/>
              <a:cs typeface="+mn-cs"/>
            </a:rPr>
            <a:t> Users can adjust key inputs such as growth and attrition rates, and immediately see the impact on required recruiter headcount through dynamically updated tables and charts.</a:t>
          </a:r>
        </a:p>
        <a:p>
          <a:br>
            <a:rPr lang="en-CA" sz="1100">
              <a:solidFill>
                <a:schemeClr val="dk1"/>
              </a:solidFill>
              <a:effectLst/>
              <a:latin typeface="+mn-lt"/>
              <a:ea typeface="+mn-ea"/>
              <a:cs typeface="+mn-cs"/>
            </a:rPr>
          </a:br>
          <a:endParaRPr lang="en-CA" sz="1100">
            <a:solidFill>
              <a:schemeClr val="dk1"/>
            </a:solidFill>
            <a:effectLst/>
            <a:latin typeface="+mn-lt"/>
            <a:ea typeface="+mn-ea"/>
            <a:cs typeface="+mn-cs"/>
          </a:endParaRPr>
        </a:p>
        <a:p>
          <a:r>
            <a:rPr lang="en-CA" sz="1600" b="1" i="0" u="sng">
              <a:solidFill>
                <a:schemeClr val="dk1"/>
              </a:solidFill>
              <a:effectLst/>
              <a:latin typeface="+mn-lt"/>
              <a:ea typeface="+mn-ea"/>
              <a:cs typeface="+mn-cs"/>
            </a:rPr>
            <a:t>Technical Highlights:</a:t>
          </a:r>
          <a:endParaRPr lang="en-CA" sz="1600" b="1">
            <a:solidFill>
              <a:schemeClr val="dk1"/>
            </a:solidFill>
            <a:effectLst/>
            <a:latin typeface="+mn-lt"/>
            <a:ea typeface="+mn-ea"/>
            <a:cs typeface="+mn-cs"/>
          </a:endParaRPr>
        </a:p>
        <a:p>
          <a:r>
            <a:rPr lang="en-CA" sz="1400">
              <a:solidFill>
                <a:schemeClr val="dk1"/>
              </a:solidFill>
              <a:effectLst/>
              <a:latin typeface="+mn-lt"/>
              <a:ea typeface="+mn-ea"/>
              <a:cs typeface="+mn-cs"/>
            </a:rPr>
            <a:t>• </a:t>
          </a:r>
          <a:r>
            <a:rPr lang="en-CA" sz="1400" b="1">
              <a:solidFill>
                <a:schemeClr val="dk1"/>
              </a:solidFill>
              <a:effectLst/>
              <a:latin typeface="+mn-lt"/>
              <a:ea typeface="+mn-ea"/>
              <a:cs typeface="+mn-cs"/>
            </a:rPr>
            <a:t>Pivot Tables</a:t>
          </a:r>
          <a:r>
            <a:rPr lang="en-CA" sz="1400">
              <a:solidFill>
                <a:schemeClr val="dk1"/>
              </a:solidFill>
              <a:effectLst/>
              <a:latin typeface="+mn-lt"/>
              <a:ea typeface="+mn-ea"/>
              <a:cs typeface="+mn-cs"/>
            </a:rPr>
            <a:t> are used to summarize large datasets efficiently, providing dynamic insights into recruitment needs and headcount forecasts by department.</a:t>
          </a:r>
        </a:p>
        <a:p>
          <a:r>
            <a:rPr lang="en-CA" sz="1400">
              <a:solidFill>
                <a:schemeClr val="dk1"/>
              </a:solidFill>
              <a:effectLst/>
              <a:latin typeface="+mn-lt"/>
              <a:ea typeface="+mn-ea"/>
              <a:cs typeface="+mn-cs"/>
            </a:rPr>
            <a:t>• The model employs </a:t>
          </a:r>
          <a:r>
            <a:rPr lang="en-CA" sz="1400" b="1">
              <a:solidFill>
                <a:schemeClr val="dk1"/>
              </a:solidFill>
              <a:effectLst/>
              <a:latin typeface="+mn-lt"/>
              <a:ea typeface="+mn-ea"/>
              <a:cs typeface="+mn-cs"/>
            </a:rPr>
            <a:t>conditional formatting</a:t>
          </a:r>
          <a:r>
            <a:rPr lang="en-CA" sz="1400">
              <a:solidFill>
                <a:schemeClr val="dk1"/>
              </a:solidFill>
              <a:effectLst/>
              <a:latin typeface="+mn-lt"/>
              <a:ea typeface="+mn-ea"/>
              <a:cs typeface="+mn-cs"/>
            </a:rPr>
            <a:t> to highlight key data points, such as departments with the highest recruiter demand or potential under-capacity issues.</a:t>
          </a:r>
        </a:p>
        <a:p>
          <a:r>
            <a:rPr lang="en-CA" sz="1400">
              <a:solidFill>
                <a:schemeClr val="dk1"/>
              </a:solidFill>
              <a:effectLst/>
              <a:latin typeface="+mn-lt"/>
              <a:ea typeface="+mn-ea"/>
              <a:cs typeface="+mn-cs"/>
            </a:rPr>
            <a:t>• Advanced Excel functions and formulas are embedded throughout the model, providing robust, flexible, and accurate calculations that adapt to changing input data.</a:t>
          </a:r>
        </a:p>
        <a:p>
          <a:br>
            <a:rPr lang="en-CA" sz="1100">
              <a:solidFill>
                <a:schemeClr val="dk1"/>
              </a:solidFill>
              <a:effectLst/>
              <a:latin typeface="+mn-lt"/>
              <a:ea typeface="+mn-ea"/>
              <a:cs typeface="+mn-cs"/>
            </a:rPr>
          </a:br>
          <a:endParaRPr lang="en-CA" sz="1100">
            <a:solidFill>
              <a:schemeClr val="dk1"/>
            </a:solidFill>
            <a:effectLst/>
            <a:latin typeface="+mn-lt"/>
            <a:ea typeface="+mn-ea"/>
            <a:cs typeface="+mn-cs"/>
          </a:endParaRPr>
        </a:p>
        <a:p>
          <a:r>
            <a:rPr lang="en-CA" sz="1600" b="1" u="sng">
              <a:solidFill>
                <a:schemeClr val="dk1"/>
              </a:solidFill>
              <a:effectLst/>
              <a:latin typeface="+mn-lt"/>
              <a:ea typeface="+mn-ea"/>
              <a:cs typeface="+mn-cs"/>
            </a:rPr>
            <a:t>How to Use This Model:</a:t>
          </a:r>
          <a:endParaRPr lang="en-CA" sz="1600" u="sng">
            <a:solidFill>
              <a:schemeClr val="dk1"/>
            </a:solidFill>
            <a:effectLst/>
            <a:latin typeface="+mn-lt"/>
            <a:ea typeface="+mn-ea"/>
            <a:cs typeface="+mn-cs"/>
          </a:endParaRPr>
        </a:p>
        <a:p>
          <a:r>
            <a:rPr lang="en-CA" sz="1400">
              <a:solidFill>
                <a:schemeClr val="dk1"/>
              </a:solidFill>
              <a:effectLst/>
              <a:latin typeface="+mn-lt"/>
              <a:ea typeface="+mn-ea"/>
              <a:cs typeface="+mn-cs"/>
            </a:rPr>
            <a:t>1. </a:t>
          </a:r>
          <a:r>
            <a:rPr lang="en-CA" sz="1400" b="1">
              <a:solidFill>
                <a:schemeClr val="dk1"/>
              </a:solidFill>
              <a:effectLst/>
              <a:latin typeface="+mn-lt"/>
              <a:ea typeface="+mn-ea"/>
              <a:cs typeface="+mn-cs"/>
            </a:rPr>
            <a:t>Navigate to the ‘Assignment_Data’ Sheet</a:t>
          </a:r>
          <a:r>
            <a:rPr lang="en-CA" sz="1400">
              <a:solidFill>
                <a:schemeClr val="dk1"/>
              </a:solidFill>
              <a:effectLst/>
              <a:latin typeface="+mn-lt"/>
              <a:ea typeface="+mn-ea"/>
              <a:cs typeface="+mn-cs"/>
            </a:rPr>
            <a:t> to adjust the parameters such as growth rates, attrition rates, and starting headcounts.</a:t>
          </a:r>
        </a:p>
        <a:p>
          <a:r>
            <a:rPr lang="en-CA" sz="1400">
              <a:solidFill>
                <a:schemeClr val="dk1"/>
              </a:solidFill>
              <a:effectLst/>
              <a:latin typeface="+mn-lt"/>
              <a:ea typeface="+mn-ea"/>
              <a:cs typeface="+mn-cs"/>
            </a:rPr>
            <a:t>2. </a:t>
          </a:r>
          <a:r>
            <a:rPr lang="en-CA" sz="1400" b="1">
              <a:solidFill>
                <a:schemeClr val="dk1"/>
              </a:solidFill>
              <a:effectLst/>
              <a:latin typeface="+mn-lt"/>
              <a:ea typeface="+mn-ea"/>
              <a:cs typeface="+mn-cs"/>
            </a:rPr>
            <a:t>View the ‘Recruitment_Analysis’ Sheet</a:t>
          </a:r>
          <a:r>
            <a:rPr lang="en-CA" sz="1400">
              <a:solidFill>
                <a:schemeClr val="dk1"/>
              </a:solidFill>
              <a:effectLst/>
              <a:latin typeface="+mn-lt"/>
              <a:ea typeface="+mn-ea"/>
              <a:cs typeface="+mn-cs"/>
            </a:rPr>
            <a:t> to see the calculated recruiter needs based on the current settings.</a:t>
          </a:r>
        </a:p>
        <a:p>
          <a:r>
            <a:rPr lang="en-CA" sz="1400">
              <a:solidFill>
                <a:schemeClr val="dk1"/>
              </a:solidFill>
              <a:effectLst/>
              <a:latin typeface="+mn-lt"/>
              <a:ea typeface="+mn-ea"/>
              <a:cs typeface="+mn-cs"/>
            </a:rPr>
            <a:t>3. </a:t>
          </a:r>
          <a:r>
            <a:rPr lang="en-CA" sz="1400" b="1">
              <a:solidFill>
                <a:schemeClr val="dk1"/>
              </a:solidFill>
              <a:effectLst/>
              <a:latin typeface="+mn-lt"/>
              <a:ea typeface="+mn-ea"/>
              <a:cs typeface="+mn-cs"/>
            </a:rPr>
            <a:t>Explore the ‘Viz’ Sheets</a:t>
          </a:r>
          <a:r>
            <a:rPr lang="en-CA" sz="1400">
              <a:solidFill>
                <a:schemeClr val="dk1"/>
              </a:solidFill>
              <a:effectLst/>
              <a:latin typeface="+mn-lt"/>
              <a:ea typeface="+mn-ea"/>
              <a:cs typeface="+mn-cs"/>
            </a:rPr>
            <a:t> to interpret the data through dynamically generated charts and pivot tables.</a:t>
          </a:r>
        </a:p>
        <a:p>
          <a:r>
            <a:rPr lang="en-CA" sz="1400">
              <a:solidFill>
                <a:schemeClr val="dk1"/>
              </a:solidFill>
              <a:effectLst/>
              <a:latin typeface="+mn-lt"/>
              <a:ea typeface="+mn-ea"/>
              <a:cs typeface="+mn-cs"/>
            </a:rPr>
            <a:t>4. </a:t>
          </a:r>
          <a:r>
            <a:rPr lang="en-CA" sz="1400" b="1">
              <a:solidFill>
                <a:schemeClr val="dk1"/>
              </a:solidFill>
              <a:effectLst/>
              <a:latin typeface="+mn-lt"/>
              <a:ea typeface="+mn-ea"/>
              <a:cs typeface="+mn-cs"/>
            </a:rPr>
            <a:t>Leverage the Formulas and Functions</a:t>
          </a:r>
          <a:r>
            <a:rPr lang="en-CA" sz="1400">
              <a:solidFill>
                <a:schemeClr val="dk1"/>
              </a:solidFill>
              <a:effectLst/>
              <a:latin typeface="+mn-lt"/>
              <a:ea typeface="+mn-ea"/>
              <a:cs typeface="+mn-cs"/>
            </a:rPr>
            <a:t> embedded in the spreadsheet to conduct further analysis or adapt the model to specific business scenarios.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25400</xdr:colOff>
      <xdr:row>32</xdr:row>
      <xdr:rowOff>38100</xdr:rowOff>
    </xdr:from>
    <xdr:ext cx="9245600" cy="5603585"/>
    <xdr:sp macro="" textlink="">
      <xdr:nvSpPr>
        <xdr:cNvPr id="2" name="TextBox 1">
          <a:extLst>
            <a:ext uri="{FF2B5EF4-FFF2-40B4-BE49-F238E27FC236}">
              <a16:creationId xmlns:a16="http://schemas.microsoft.com/office/drawing/2014/main" id="{7AB8838F-2806-930E-D15E-C6735BE06631}"/>
            </a:ext>
          </a:extLst>
        </xdr:cNvPr>
        <xdr:cNvSpPr txBox="1"/>
      </xdr:nvSpPr>
      <xdr:spPr>
        <a:xfrm>
          <a:off x="25400" y="7404100"/>
          <a:ext cx="9245600" cy="5603585"/>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solidFill>
                <a:schemeClr val="tx1"/>
              </a:solidFill>
              <a:effectLst/>
              <a:latin typeface="+mn-lt"/>
              <a:ea typeface="+mn-ea"/>
              <a:cs typeface="+mn-cs"/>
            </a:rPr>
            <a:t>At the start of the year, Bank XYZ has 4500 employees divided into seven major departments: Retail Banking, Corporate Banking, Investment Banking, Risk Management, IT, HR, and G&amp;A. Over the next 12 months, XYZ wants headcount to grow in each department at the rates below but also expects to see attrition at the following rates:</a:t>
          </a:r>
        </a:p>
        <a:p>
          <a:br>
            <a:rPr lang="en-CA" sz="1100">
              <a:solidFill>
                <a:schemeClr val="tx1"/>
              </a:solidFill>
              <a:effectLst/>
              <a:latin typeface="+mn-lt"/>
              <a:ea typeface="+mn-ea"/>
              <a:cs typeface="+mn-cs"/>
            </a:rPr>
          </a:br>
          <a:endParaRPr lang="en-CA" sz="1100">
            <a:solidFill>
              <a:schemeClr val="tx1"/>
            </a:solidFill>
            <a:effectLst/>
            <a:latin typeface="+mn-lt"/>
            <a:ea typeface="+mn-ea"/>
            <a:cs typeface="+mn-cs"/>
          </a:endParaRPr>
        </a:p>
        <a:p>
          <a:r>
            <a:rPr lang="en-CA" sz="1100">
              <a:solidFill>
                <a:schemeClr val="tx1"/>
              </a:solidFill>
              <a:effectLst/>
              <a:latin typeface="+mn-lt"/>
              <a:ea typeface="+mn-ea"/>
              <a:cs typeface="+mn-cs"/>
            </a:rPr>
            <a:t>| Department | Starting Headcount | Annual Growth Rate | Annual Attrition Rate |</a:t>
          </a:r>
        </a:p>
        <a:p>
          <a:r>
            <a:rPr lang="en-CA" sz="1100">
              <a:solidFill>
                <a:schemeClr val="tx1"/>
              </a:solidFill>
              <a:effectLst/>
              <a:latin typeface="+mn-lt"/>
              <a:ea typeface="+mn-ea"/>
              <a:cs typeface="+mn-cs"/>
            </a:rPr>
            <a:t>| --- | --- | --- | --- |</a:t>
          </a:r>
        </a:p>
        <a:p>
          <a:r>
            <a:rPr lang="en-CA" sz="1100">
              <a:solidFill>
                <a:schemeClr val="tx1"/>
              </a:solidFill>
              <a:effectLst/>
              <a:latin typeface="+mn-lt"/>
              <a:ea typeface="+mn-ea"/>
              <a:cs typeface="+mn-cs"/>
            </a:rPr>
            <a:t>| Retail Banking | 1200 | 15% | 12% |</a:t>
          </a:r>
        </a:p>
        <a:p>
          <a:r>
            <a:rPr lang="en-CA" sz="1100">
              <a:solidFill>
                <a:schemeClr val="tx1"/>
              </a:solidFill>
              <a:effectLst/>
              <a:latin typeface="+mn-lt"/>
              <a:ea typeface="+mn-ea"/>
              <a:cs typeface="+mn-cs"/>
            </a:rPr>
            <a:t>| Corporate Banking | 900 | 20% | 10% |</a:t>
          </a:r>
        </a:p>
        <a:p>
          <a:r>
            <a:rPr lang="en-CA" sz="1100">
              <a:solidFill>
                <a:schemeClr val="tx1"/>
              </a:solidFill>
              <a:effectLst/>
              <a:latin typeface="+mn-lt"/>
              <a:ea typeface="+mn-ea"/>
              <a:cs typeface="+mn-cs"/>
            </a:rPr>
            <a:t>| Investment Banking | 700 | 25% | 15% |</a:t>
          </a:r>
        </a:p>
        <a:p>
          <a:r>
            <a:rPr lang="en-CA" sz="1100">
              <a:solidFill>
                <a:schemeClr val="tx1"/>
              </a:solidFill>
              <a:effectLst/>
              <a:latin typeface="+mn-lt"/>
              <a:ea typeface="+mn-ea"/>
              <a:cs typeface="+mn-cs"/>
            </a:rPr>
            <a:t>| Risk Management | 400 | 10% | 8% |</a:t>
          </a:r>
        </a:p>
        <a:p>
          <a:r>
            <a:rPr lang="en-CA" sz="1100">
              <a:solidFill>
                <a:schemeClr val="tx1"/>
              </a:solidFill>
              <a:effectLst/>
              <a:latin typeface="+mn-lt"/>
              <a:ea typeface="+mn-ea"/>
              <a:cs typeface="+mn-cs"/>
            </a:rPr>
            <a:t>| IT | 600 | 30% | 20% |</a:t>
          </a:r>
        </a:p>
        <a:p>
          <a:r>
            <a:rPr lang="en-CA" sz="1100">
              <a:solidFill>
                <a:schemeClr val="tx1"/>
              </a:solidFill>
              <a:effectLst/>
              <a:latin typeface="+mn-lt"/>
              <a:ea typeface="+mn-ea"/>
              <a:cs typeface="+mn-cs"/>
            </a:rPr>
            <a:t>| HR | 300 | 12% | 10% |</a:t>
          </a:r>
        </a:p>
        <a:p>
          <a:r>
            <a:rPr lang="en-CA" sz="1100">
              <a:solidFill>
                <a:schemeClr val="tx1"/>
              </a:solidFill>
              <a:effectLst/>
              <a:latin typeface="+mn-lt"/>
              <a:ea typeface="+mn-ea"/>
              <a:cs typeface="+mn-cs"/>
            </a:rPr>
            <a:t>| G&amp;A | 400 | 8% | 7% |</a:t>
          </a:r>
        </a:p>
        <a:p>
          <a:br>
            <a:rPr lang="en-CA" sz="1100">
              <a:solidFill>
                <a:schemeClr val="tx1"/>
              </a:solidFill>
              <a:effectLst/>
              <a:latin typeface="+mn-lt"/>
              <a:ea typeface="+mn-ea"/>
              <a:cs typeface="+mn-cs"/>
            </a:rPr>
          </a:br>
          <a:endParaRPr lang="en-CA" sz="1100">
            <a:solidFill>
              <a:schemeClr val="tx1"/>
            </a:solidFill>
            <a:effectLst/>
            <a:latin typeface="+mn-lt"/>
            <a:ea typeface="+mn-ea"/>
            <a:cs typeface="+mn-cs"/>
          </a:endParaRPr>
        </a:p>
        <a:p>
          <a:r>
            <a:rPr lang="en-CA" sz="1100">
              <a:solidFill>
                <a:schemeClr val="tx1"/>
              </a:solidFill>
              <a:effectLst/>
              <a:latin typeface="+mn-lt"/>
              <a:ea typeface="+mn-ea"/>
              <a:cs typeface="+mn-cs"/>
            </a:rPr>
            <a:t>Recruiting is divided into five teams that each support one or more departments: Financial Team for Retail Banking and Corporate Banking, Investment Team for Investment Banking, Risk Team for Risk Management, IT Team for IT, and Corp Team for HR and G&amp;A.</a:t>
          </a:r>
        </a:p>
        <a:p>
          <a:br>
            <a:rPr lang="en-CA" sz="1100">
              <a:solidFill>
                <a:schemeClr val="tx1"/>
              </a:solidFill>
              <a:effectLst/>
              <a:latin typeface="+mn-lt"/>
              <a:ea typeface="+mn-ea"/>
              <a:cs typeface="+mn-cs"/>
            </a:rPr>
          </a:br>
          <a:endParaRPr lang="en-CA" sz="1100">
            <a:solidFill>
              <a:schemeClr val="tx1"/>
            </a:solidFill>
            <a:effectLst/>
            <a:latin typeface="+mn-lt"/>
            <a:ea typeface="+mn-ea"/>
            <a:cs typeface="+mn-cs"/>
          </a:endParaRPr>
        </a:p>
        <a:p>
          <a:r>
            <a:rPr lang="en-CA" sz="1100">
              <a:solidFill>
                <a:schemeClr val="tx1"/>
              </a:solidFill>
              <a:effectLst/>
              <a:latin typeface="+mn-lt"/>
              <a:ea typeface="+mn-ea"/>
              <a:cs typeface="+mn-cs"/>
            </a:rPr>
            <a:t>At the start of the year, Recruiting has 40 recruiters available, all of which are fully ramped, and their expected monthly productivity in terms of hires made *per recruiter* is described below:</a:t>
          </a:r>
        </a:p>
        <a:p>
          <a:br>
            <a:rPr lang="en-CA" sz="1100">
              <a:solidFill>
                <a:schemeClr val="tx1"/>
              </a:solidFill>
              <a:effectLst/>
              <a:latin typeface="+mn-lt"/>
              <a:ea typeface="+mn-ea"/>
              <a:cs typeface="+mn-cs"/>
            </a:rPr>
          </a:br>
          <a:endParaRPr lang="en-CA" sz="1100">
            <a:solidFill>
              <a:schemeClr val="tx1"/>
            </a:solidFill>
            <a:effectLst/>
            <a:latin typeface="+mn-lt"/>
            <a:ea typeface="+mn-ea"/>
            <a:cs typeface="+mn-cs"/>
          </a:endParaRPr>
        </a:p>
        <a:p>
          <a:r>
            <a:rPr lang="en-CA" sz="1100">
              <a:solidFill>
                <a:schemeClr val="tx1"/>
              </a:solidFill>
              <a:effectLst/>
              <a:latin typeface="+mn-lt"/>
              <a:ea typeface="+mn-ea"/>
              <a:cs typeface="+mn-cs"/>
            </a:rPr>
            <a:t>| Team | Starting Headcount | Expected Monthly Hires |</a:t>
          </a:r>
        </a:p>
        <a:p>
          <a:r>
            <a:rPr lang="en-CA" sz="1100">
              <a:solidFill>
                <a:schemeClr val="tx1"/>
              </a:solidFill>
              <a:effectLst/>
              <a:latin typeface="+mn-lt"/>
              <a:ea typeface="+mn-ea"/>
              <a:cs typeface="+mn-cs"/>
            </a:rPr>
            <a:t>| --- | --- | --- |</a:t>
          </a:r>
        </a:p>
        <a:p>
          <a:r>
            <a:rPr lang="en-CA" sz="1100">
              <a:solidFill>
                <a:schemeClr val="tx1"/>
              </a:solidFill>
              <a:effectLst/>
              <a:latin typeface="+mn-lt"/>
              <a:ea typeface="+mn-ea"/>
              <a:cs typeface="+mn-cs"/>
            </a:rPr>
            <a:t>| Financial | 10 | 3 |</a:t>
          </a:r>
        </a:p>
        <a:p>
          <a:r>
            <a:rPr lang="en-CA" sz="1100">
              <a:solidFill>
                <a:schemeClr val="tx1"/>
              </a:solidFill>
              <a:effectLst/>
              <a:latin typeface="+mn-lt"/>
              <a:ea typeface="+mn-ea"/>
              <a:cs typeface="+mn-cs"/>
            </a:rPr>
            <a:t>| Investment | 8 | 2 |</a:t>
          </a:r>
        </a:p>
        <a:p>
          <a:r>
            <a:rPr lang="en-CA" sz="1100">
              <a:solidFill>
                <a:schemeClr val="tx1"/>
              </a:solidFill>
              <a:effectLst/>
              <a:latin typeface="+mn-lt"/>
              <a:ea typeface="+mn-ea"/>
              <a:cs typeface="+mn-cs"/>
            </a:rPr>
            <a:t>| Risk | 6 | 3 |</a:t>
          </a:r>
        </a:p>
        <a:p>
          <a:r>
            <a:rPr lang="en-CA" sz="1100">
              <a:solidFill>
                <a:schemeClr val="tx1"/>
              </a:solidFill>
              <a:effectLst/>
              <a:latin typeface="+mn-lt"/>
              <a:ea typeface="+mn-ea"/>
              <a:cs typeface="+mn-cs"/>
            </a:rPr>
            <a:t>| IT | 10 | 4 |</a:t>
          </a:r>
        </a:p>
        <a:p>
          <a:r>
            <a:rPr lang="en-CA" sz="1100">
              <a:solidFill>
                <a:schemeClr val="tx1"/>
              </a:solidFill>
              <a:effectLst/>
              <a:latin typeface="+mn-lt"/>
              <a:ea typeface="+mn-ea"/>
              <a:cs typeface="+mn-cs"/>
            </a:rPr>
            <a:t>| Corp | 6 | 3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812800</xdr:colOff>
      <xdr:row>21</xdr:row>
      <xdr:rowOff>19050</xdr:rowOff>
    </xdr:to>
    <xdr:graphicFrame macro="">
      <xdr:nvGraphicFramePr>
        <xdr:cNvPr id="4" name="Chart 3">
          <a:extLst>
            <a:ext uri="{FF2B5EF4-FFF2-40B4-BE49-F238E27FC236}">
              <a16:creationId xmlns:a16="http://schemas.microsoft.com/office/drawing/2014/main" id="{CAC9939C-31CD-644A-9379-8F36E9329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190500</xdr:rowOff>
    </xdr:from>
    <xdr:to>
      <xdr:col>14</xdr:col>
      <xdr:colOff>768350</xdr:colOff>
      <xdr:row>50</xdr:row>
      <xdr:rowOff>196850</xdr:rowOff>
    </xdr:to>
    <xdr:graphicFrame macro="">
      <xdr:nvGraphicFramePr>
        <xdr:cNvPr id="5" name="Chart 4">
          <a:extLst>
            <a:ext uri="{FF2B5EF4-FFF2-40B4-BE49-F238E27FC236}">
              <a16:creationId xmlns:a16="http://schemas.microsoft.com/office/drawing/2014/main" id="{2DF61577-DE62-AA40-AF24-18A2244F5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52</xdr:row>
      <xdr:rowOff>12700</xdr:rowOff>
    </xdr:from>
    <xdr:to>
      <xdr:col>15</xdr:col>
      <xdr:colOff>0</xdr:colOff>
      <xdr:row>70</xdr:row>
      <xdr:rowOff>101600</xdr:rowOff>
    </xdr:to>
    <xdr:graphicFrame macro="">
      <xdr:nvGraphicFramePr>
        <xdr:cNvPr id="6" name="Chart 5">
          <a:extLst>
            <a:ext uri="{FF2B5EF4-FFF2-40B4-BE49-F238E27FC236}">
              <a16:creationId xmlns:a16="http://schemas.microsoft.com/office/drawing/2014/main" id="{FD4FF1CE-9DF2-4142-860F-B29C58E5C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482600</xdr:colOff>
      <xdr:row>0</xdr:row>
      <xdr:rowOff>0</xdr:rowOff>
    </xdr:from>
    <xdr:to>
      <xdr:col>15</xdr:col>
      <xdr:colOff>533400</xdr:colOff>
      <xdr:row>18</xdr:row>
      <xdr:rowOff>88900</xdr:rowOff>
    </xdr:to>
    <xdr:graphicFrame macro="">
      <xdr:nvGraphicFramePr>
        <xdr:cNvPr id="4" name="Chart 3">
          <a:extLst>
            <a:ext uri="{FF2B5EF4-FFF2-40B4-BE49-F238E27FC236}">
              <a16:creationId xmlns:a16="http://schemas.microsoft.com/office/drawing/2014/main" id="{9A06E869-3E3E-AC83-53EF-C5290DF46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234950</xdr:colOff>
      <xdr:row>0</xdr:row>
      <xdr:rowOff>0</xdr:rowOff>
    </xdr:from>
    <xdr:to>
      <xdr:col>24</xdr:col>
      <xdr:colOff>177800</xdr:colOff>
      <xdr:row>29</xdr:row>
      <xdr:rowOff>6350</xdr:rowOff>
    </xdr:to>
    <xdr:graphicFrame macro="">
      <xdr:nvGraphicFramePr>
        <xdr:cNvPr id="5" name="Chart 4">
          <a:extLst>
            <a:ext uri="{FF2B5EF4-FFF2-40B4-BE49-F238E27FC236}">
              <a16:creationId xmlns:a16="http://schemas.microsoft.com/office/drawing/2014/main" id="{7A723F01-D7B3-F1A0-B819-2F7F67B448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438150</xdr:colOff>
      <xdr:row>0</xdr:row>
      <xdr:rowOff>0</xdr:rowOff>
    </xdr:from>
    <xdr:to>
      <xdr:col>14</xdr:col>
      <xdr:colOff>1168400</xdr:colOff>
      <xdr:row>21</xdr:row>
      <xdr:rowOff>19050</xdr:rowOff>
    </xdr:to>
    <xdr:graphicFrame macro="">
      <xdr:nvGraphicFramePr>
        <xdr:cNvPr id="2" name="Chart 1">
          <a:extLst>
            <a:ext uri="{FF2B5EF4-FFF2-40B4-BE49-F238E27FC236}">
              <a16:creationId xmlns:a16="http://schemas.microsoft.com/office/drawing/2014/main" id="{2D82F9E6-DB15-D810-4AB1-FC11EAA78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8.449401736114" createdVersion="8" refreshedVersion="8" minRefreshableVersion="3" recordCount="7" xr:uid="{99EF7608-CA33-0547-8019-A9152B7F45AC}">
  <cacheSource type="worksheet">
    <worksheetSource ref="A1:D8" sheet="Assignment_Data"/>
  </cacheSource>
  <cacheFields count="4">
    <cacheField name="Department" numFmtId="0">
      <sharedItems count="7">
        <s v="Retail Banking"/>
        <s v="Corporate Banking"/>
        <s v="Investment Banking"/>
        <s v="Risk Management"/>
        <s v="IT"/>
        <s v="HR"/>
        <s v="G&amp;A"/>
      </sharedItems>
    </cacheField>
    <cacheField name="Starting Headcount" numFmtId="0">
      <sharedItems containsSemiMixedTypes="0" containsString="0" containsNumber="1" containsInteger="1" minValue="250" maxValue="1200" count="7">
        <n v="1200"/>
        <n v="900"/>
        <n v="700"/>
        <n v="400"/>
        <n v="600"/>
        <n v="300"/>
        <n v="250"/>
      </sharedItems>
    </cacheField>
    <cacheField name="Annual Growth Rate" numFmtId="9">
      <sharedItems containsSemiMixedTypes="0" containsString="0" containsNumber="1" minValue="0.08" maxValue="0.3" count="7">
        <n v="0.15"/>
        <n v="0.2"/>
        <n v="0.25"/>
        <n v="0.1"/>
        <n v="0.3"/>
        <n v="0.12"/>
        <n v="0.08"/>
      </sharedItems>
    </cacheField>
    <cacheField name="Annual Attrition Rate" numFmtId="9">
      <sharedItems containsSemiMixedTypes="0" containsString="0" containsNumber="1" minValue="7.0000000000000007E-2" maxValue="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8.762076388892" createdVersion="8" refreshedVersion="8" minRefreshableVersion="3" recordCount="98" xr:uid="{065D2831-4D80-5F47-A4F8-D7C9F0C8475E}">
  <cacheSource type="worksheet">
    <worksheetSource ref="A1:G99" sheet="Headcount_Analysis"/>
  </cacheSource>
  <cacheFields count="7">
    <cacheField name="Month" numFmtId="0">
      <sharedItems containsSemiMixedTypes="0" containsString="0" containsNumber="1" containsInteger="1" minValue="0" maxValue="13" count="14">
        <n v="0"/>
        <n v="1"/>
        <n v="2"/>
        <n v="3"/>
        <n v="4"/>
        <n v="5"/>
        <n v="6"/>
        <n v="7"/>
        <n v="8"/>
        <n v="9"/>
        <n v="10"/>
        <n v="11"/>
        <n v="12"/>
        <n v="13"/>
      </sharedItems>
    </cacheField>
    <cacheField name="Department" numFmtId="164">
      <sharedItems count="7">
        <s v="Retail Banking"/>
        <s v="Corporate Banking"/>
        <s v="Investment Banking"/>
        <s v="Risk Management"/>
        <s v="IT"/>
        <s v="HR"/>
        <s v="G&amp;A"/>
      </sharedItems>
    </cacheField>
    <cacheField name="Previous Month Headcount" numFmtId="164">
      <sharedItems containsSemiMixedTypes="0" containsString="0" containsNumber="1" minValue="250" maxValue="1292.8598166549682"/>
    </cacheField>
    <cacheField name="Monthly Growth (Calculated)" numFmtId="164">
      <sharedItems containsSemiMixedTypes="0" containsString="0" containsNumber="1" minValue="0" maxValue="17.395401273193357"/>
    </cacheField>
    <cacheField name="Monthly Attrition (Calculated)" numFmtId="164">
      <sharedItems containsSemiMixedTypes="0" containsString="0" containsNumber="1" minValue="0" maxValue="12.928598166549682"/>
    </cacheField>
    <cacheField name="Net Change (Calculated)" numFmtId="164">
      <sharedItems containsSemiMixedTypes="0" containsString="0" containsNumber="1" minValue="0" maxValue="29.089345874736786"/>
    </cacheField>
    <cacheField name="New Headcount (Calculated)" numFmtId="164">
      <sharedItems containsSemiMixedTypes="0" containsString="0" containsNumber="1" minValue="250" maxValue="1309.020564363155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8.770808912035" createdVersion="8" refreshedVersion="8" minRefreshableVersion="3" recordCount="98" xr:uid="{7C625FF1-30EF-6E47-A45C-55FFDE7FEE6C}">
  <cacheSource type="worksheet">
    <worksheetSource ref="A1:D99" sheet="Recruitment_Analysis"/>
  </cacheSource>
  <cacheFields count="4">
    <cacheField name="Month" numFmtId="1">
      <sharedItems containsSemiMixedTypes="0" containsString="0" containsNumber="1" containsInteger="1" minValue="0" maxValue="13" count="14">
        <n v="0"/>
        <n v="1"/>
        <n v="2"/>
        <n v="3"/>
        <n v="4"/>
        <n v="5"/>
        <n v="6"/>
        <n v="7"/>
        <n v="8"/>
        <n v="9"/>
        <n v="10"/>
        <n v="11"/>
        <n v="12"/>
        <n v="13"/>
      </sharedItems>
    </cacheField>
    <cacheField name="Department" numFmtId="164">
      <sharedItems/>
    </cacheField>
    <cacheField name="Recruiting Team" numFmtId="0">
      <sharedItems count="5">
        <s v="Financial"/>
        <s v="Investment"/>
        <s v="Risk"/>
        <s v="IT"/>
        <s v="Corp"/>
      </sharedItems>
    </cacheField>
    <cacheField name="Total Recruiters Needed" numFmtId="164">
      <sharedItems containsSemiMixedTypes="0" containsString="0" containsNumber="1" containsInteger="1" minValue="6" maxValue="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n v="0.12"/>
  </r>
  <r>
    <x v="1"/>
    <x v="1"/>
    <x v="1"/>
    <n v="0.1"/>
  </r>
  <r>
    <x v="2"/>
    <x v="2"/>
    <x v="2"/>
    <n v="0.15"/>
  </r>
  <r>
    <x v="3"/>
    <x v="3"/>
    <x v="3"/>
    <n v="0.08"/>
  </r>
  <r>
    <x v="4"/>
    <x v="4"/>
    <x v="4"/>
    <n v="0.2"/>
  </r>
  <r>
    <x v="5"/>
    <x v="5"/>
    <x v="5"/>
    <n v="0.1"/>
  </r>
  <r>
    <x v="6"/>
    <x v="6"/>
    <x v="6"/>
    <n v="7.0000000000000007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x v="0"/>
    <n v="1200"/>
    <n v="0"/>
    <n v="0"/>
    <n v="0"/>
    <n v="1200"/>
  </r>
  <r>
    <x v="0"/>
    <x v="1"/>
    <n v="900"/>
    <n v="0"/>
    <n v="0"/>
    <n v="0"/>
    <n v="900"/>
  </r>
  <r>
    <x v="0"/>
    <x v="2"/>
    <n v="700"/>
    <n v="0"/>
    <n v="0"/>
    <n v="0"/>
    <n v="700"/>
  </r>
  <r>
    <x v="0"/>
    <x v="3"/>
    <n v="400"/>
    <n v="0"/>
    <n v="0"/>
    <n v="0"/>
    <n v="400"/>
  </r>
  <r>
    <x v="0"/>
    <x v="4"/>
    <n v="600"/>
    <n v="0"/>
    <n v="0"/>
    <n v="0"/>
    <n v="600"/>
  </r>
  <r>
    <x v="0"/>
    <x v="5"/>
    <n v="300"/>
    <n v="0"/>
    <n v="0"/>
    <n v="0"/>
    <n v="300"/>
  </r>
  <r>
    <x v="0"/>
    <x v="6"/>
    <n v="250"/>
    <n v="0"/>
    <n v="0"/>
    <n v="0"/>
    <n v="250"/>
  </r>
  <r>
    <x v="1"/>
    <x v="0"/>
    <n v="1200"/>
    <n v="14.999999999999998"/>
    <n v="12"/>
    <n v="27"/>
    <n v="1215"/>
  </r>
  <r>
    <x v="1"/>
    <x v="1"/>
    <n v="900"/>
    <n v="15"/>
    <n v="7.5"/>
    <n v="22.5"/>
    <n v="915"/>
  </r>
  <r>
    <x v="1"/>
    <x v="2"/>
    <n v="700"/>
    <n v="14.583333333333332"/>
    <n v="8.75"/>
    <n v="23.333333333333332"/>
    <n v="714.58333333333337"/>
  </r>
  <r>
    <x v="1"/>
    <x v="3"/>
    <n v="400"/>
    <n v="3.3333333333333335"/>
    <n v="2.666666666666667"/>
    <n v="6"/>
    <n v="403.33333333333331"/>
  </r>
  <r>
    <x v="1"/>
    <x v="4"/>
    <n v="600"/>
    <n v="14.999999999999998"/>
    <n v="10"/>
    <n v="25"/>
    <n v="615"/>
  </r>
  <r>
    <x v="1"/>
    <x v="5"/>
    <n v="300"/>
    <n v="3"/>
    <n v="2.5"/>
    <n v="5.5"/>
    <n v="303"/>
  </r>
  <r>
    <x v="1"/>
    <x v="6"/>
    <n v="250"/>
    <n v="1.6666666666666667"/>
    <n v="1.4583333333333335"/>
    <n v="3.125"/>
    <n v="251.66666666666666"/>
  </r>
  <r>
    <x v="2"/>
    <x v="0"/>
    <n v="1200"/>
    <n v="14.999999999999998"/>
    <n v="12"/>
    <n v="27"/>
    <n v="1215"/>
  </r>
  <r>
    <x v="2"/>
    <x v="1"/>
    <n v="900"/>
    <n v="15"/>
    <n v="7.5"/>
    <n v="22.5"/>
    <n v="915"/>
  </r>
  <r>
    <x v="2"/>
    <x v="2"/>
    <n v="700"/>
    <n v="14.583333333333332"/>
    <n v="8.75"/>
    <n v="23.333333333333332"/>
    <n v="714.58333333333337"/>
  </r>
  <r>
    <x v="2"/>
    <x v="3"/>
    <n v="400"/>
    <n v="3.3333333333333335"/>
    <n v="2.666666666666667"/>
    <n v="6"/>
    <n v="403.33333333333331"/>
  </r>
  <r>
    <x v="2"/>
    <x v="4"/>
    <n v="600"/>
    <n v="14.999999999999998"/>
    <n v="10"/>
    <n v="25"/>
    <n v="615"/>
  </r>
  <r>
    <x v="2"/>
    <x v="5"/>
    <n v="300"/>
    <n v="3"/>
    <n v="2.5"/>
    <n v="5.5"/>
    <n v="303"/>
  </r>
  <r>
    <x v="2"/>
    <x v="6"/>
    <n v="250"/>
    <n v="1.6666666666666667"/>
    <n v="1.4583333333333335"/>
    <n v="3.125"/>
    <n v="251.66666666666666"/>
  </r>
  <r>
    <x v="3"/>
    <x v="0"/>
    <n v="1215"/>
    <n v="15.187499999999998"/>
    <n v="12.15"/>
    <n v="27.337499999999999"/>
    <n v="1230.1875"/>
  </r>
  <r>
    <x v="3"/>
    <x v="1"/>
    <n v="915"/>
    <n v="15.25"/>
    <n v="7.625"/>
    <n v="22.875"/>
    <n v="930.25"/>
  </r>
  <r>
    <x v="3"/>
    <x v="2"/>
    <n v="714.58333333333337"/>
    <n v="14.887152777777779"/>
    <n v="8.9322916666666661"/>
    <n v="23.819444444444443"/>
    <n v="729.4704861111112"/>
  </r>
  <r>
    <x v="3"/>
    <x v="3"/>
    <n v="403.33333333333331"/>
    <n v="3.3611111111111107"/>
    <n v="2.6888888888888891"/>
    <n v="6.05"/>
    <n v="406.6944444444444"/>
  </r>
  <r>
    <x v="3"/>
    <x v="4"/>
    <n v="615"/>
    <n v="15.374999999999998"/>
    <n v="10.25"/>
    <n v="25.625"/>
    <n v="630.375"/>
  </r>
  <r>
    <x v="3"/>
    <x v="5"/>
    <n v="303"/>
    <n v="3.0300000000000002"/>
    <n v="2.5249999999999999"/>
    <n v="5.5549999999999997"/>
    <n v="306.02999999999997"/>
  </r>
  <r>
    <x v="3"/>
    <x v="6"/>
    <n v="251.66666666666666"/>
    <n v="1.6777777777777778"/>
    <n v="1.4680555555555557"/>
    <n v="3.1458333333333335"/>
    <n v="253.34444444444443"/>
  </r>
  <r>
    <x v="4"/>
    <x v="0"/>
    <n v="1215"/>
    <n v="15.187499999999998"/>
    <n v="12.15"/>
    <n v="27.337499999999999"/>
    <n v="1230.1875"/>
  </r>
  <r>
    <x v="4"/>
    <x v="1"/>
    <n v="915"/>
    <n v="15.25"/>
    <n v="7.625"/>
    <n v="22.875"/>
    <n v="930.25"/>
  </r>
  <r>
    <x v="4"/>
    <x v="2"/>
    <n v="714.58333333333337"/>
    <n v="14.887152777777779"/>
    <n v="8.9322916666666661"/>
    <n v="23.819444444444443"/>
    <n v="729.4704861111112"/>
  </r>
  <r>
    <x v="4"/>
    <x v="3"/>
    <n v="403.33333333333331"/>
    <n v="3.3611111111111107"/>
    <n v="2.6888888888888891"/>
    <n v="6.05"/>
    <n v="406.6944444444444"/>
  </r>
  <r>
    <x v="4"/>
    <x v="4"/>
    <n v="615"/>
    <n v="15.374999999999998"/>
    <n v="10.25"/>
    <n v="25.625"/>
    <n v="630.375"/>
  </r>
  <r>
    <x v="4"/>
    <x v="5"/>
    <n v="303"/>
    <n v="3.0300000000000002"/>
    <n v="2.5249999999999999"/>
    <n v="5.5549999999999997"/>
    <n v="306.02999999999997"/>
  </r>
  <r>
    <x v="4"/>
    <x v="6"/>
    <n v="251.66666666666666"/>
    <n v="1.6777777777777778"/>
    <n v="1.4680555555555557"/>
    <n v="3.1458333333333335"/>
    <n v="253.34444444444443"/>
  </r>
  <r>
    <x v="5"/>
    <x v="0"/>
    <n v="1230.1875"/>
    <n v="15.377343749999998"/>
    <n v="12.301875000000001"/>
    <n v="27.679218749999997"/>
    <n v="1245.5648437499999"/>
  </r>
  <r>
    <x v="5"/>
    <x v="1"/>
    <n v="930.25"/>
    <n v="15.504166666666666"/>
    <n v="7.7520833333333332"/>
    <n v="23.256250000000001"/>
    <n v="945.75416666666672"/>
  </r>
  <r>
    <x v="5"/>
    <x v="2"/>
    <n v="729.4704861111112"/>
    <n v="15.197301793981483"/>
    <n v="9.1183810763888893"/>
    <n v="24.315682870370374"/>
    <n v="744.66778790509272"/>
  </r>
  <r>
    <x v="5"/>
    <x v="3"/>
    <n v="406.6944444444444"/>
    <n v="3.3891203703703701"/>
    <n v="2.7112962962962963"/>
    <n v="6.1004166666666659"/>
    <n v="410.08356481481479"/>
  </r>
  <r>
    <x v="5"/>
    <x v="4"/>
    <n v="630.375"/>
    <n v="15.759374999999999"/>
    <n v="10.50625"/>
    <n v="26.265625"/>
    <n v="646.13437499999998"/>
  </r>
  <r>
    <x v="5"/>
    <x v="5"/>
    <n v="306.02999999999997"/>
    <n v="3.0602999999999998"/>
    <n v="2.5502499999999997"/>
    <n v="5.6105499999999999"/>
    <n v="309.09029999999996"/>
  </r>
  <r>
    <x v="5"/>
    <x v="6"/>
    <n v="253.34444444444443"/>
    <n v="1.688962962962963"/>
    <n v="1.4778425925925927"/>
    <n v="3.1668055555555554"/>
    <n v="255.0334074074074"/>
  </r>
  <r>
    <x v="6"/>
    <x v="0"/>
    <n v="1230.1875"/>
    <n v="15.377343749999998"/>
    <n v="12.301875000000001"/>
    <n v="27.679218749999997"/>
    <n v="1245.5648437499999"/>
  </r>
  <r>
    <x v="6"/>
    <x v="1"/>
    <n v="930.25"/>
    <n v="15.504166666666666"/>
    <n v="7.7520833333333332"/>
    <n v="23.256250000000001"/>
    <n v="945.75416666666672"/>
  </r>
  <r>
    <x v="6"/>
    <x v="2"/>
    <n v="729.4704861111112"/>
    <n v="15.197301793981483"/>
    <n v="9.1183810763888893"/>
    <n v="24.315682870370374"/>
    <n v="744.66778790509272"/>
  </r>
  <r>
    <x v="6"/>
    <x v="3"/>
    <n v="406.6944444444444"/>
    <n v="3.3891203703703701"/>
    <n v="2.7112962962962963"/>
    <n v="6.1004166666666659"/>
    <n v="410.08356481481479"/>
  </r>
  <r>
    <x v="6"/>
    <x v="4"/>
    <n v="630.375"/>
    <n v="15.759374999999999"/>
    <n v="10.50625"/>
    <n v="26.265625"/>
    <n v="646.13437499999998"/>
  </r>
  <r>
    <x v="6"/>
    <x v="5"/>
    <n v="306.02999999999997"/>
    <n v="3.0602999999999998"/>
    <n v="2.5502499999999997"/>
    <n v="5.6105499999999999"/>
    <n v="309.09029999999996"/>
  </r>
  <r>
    <x v="6"/>
    <x v="6"/>
    <n v="253.34444444444443"/>
    <n v="1.688962962962963"/>
    <n v="1.4778425925925927"/>
    <n v="3.1668055555555554"/>
    <n v="255.0334074074074"/>
  </r>
  <r>
    <x v="7"/>
    <x v="0"/>
    <n v="1245.5648437499999"/>
    <n v="15.569560546874998"/>
    <n v="12.455648437499999"/>
    <n v="28.025208984374999"/>
    <n v="1261.1344042968749"/>
  </r>
  <r>
    <x v="7"/>
    <x v="1"/>
    <n v="945.75416666666672"/>
    <n v="15.762569444444445"/>
    <n v="7.8812847222222224"/>
    <n v="23.643854166666667"/>
    <n v="961.51673611111119"/>
  </r>
  <r>
    <x v="7"/>
    <x v="2"/>
    <n v="744.66778790509272"/>
    <n v="15.513912248022764"/>
    <n v="9.3083473488136583"/>
    <n v="24.822259596836425"/>
    <n v="760.18170015311546"/>
  </r>
  <r>
    <x v="7"/>
    <x v="3"/>
    <n v="410.08356481481479"/>
    <n v="3.4173630401234565"/>
    <n v="2.7338904320987654"/>
    <n v="6.1512534722222219"/>
    <n v="413.50092785493825"/>
  </r>
  <r>
    <x v="7"/>
    <x v="4"/>
    <n v="646.13437499999998"/>
    <n v="16.153359374999997"/>
    <n v="10.768906249999999"/>
    <n v="26.922265624999994"/>
    <n v="662.28773437500001"/>
  </r>
  <r>
    <x v="7"/>
    <x v="5"/>
    <n v="309.09029999999996"/>
    <n v="3.0909029999999995"/>
    <n v="2.5757524999999997"/>
    <n v="5.6666554999999992"/>
    <n v="312.18120299999998"/>
  </r>
  <r>
    <x v="7"/>
    <x v="6"/>
    <n v="255.0334074074074"/>
    <n v="1.7002227160493828"/>
    <n v="1.4876948765432099"/>
    <n v="3.1879175925925924"/>
    <n v="256.73363012345681"/>
  </r>
  <r>
    <x v="8"/>
    <x v="0"/>
    <n v="1245.5648437499999"/>
    <n v="15.569560546874998"/>
    <n v="12.455648437499999"/>
    <n v="28.025208984374999"/>
    <n v="1261.1344042968749"/>
  </r>
  <r>
    <x v="8"/>
    <x v="1"/>
    <n v="945.75416666666672"/>
    <n v="15.762569444444445"/>
    <n v="7.8812847222222224"/>
    <n v="23.643854166666667"/>
    <n v="961.51673611111119"/>
  </r>
  <r>
    <x v="8"/>
    <x v="2"/>
    <n v="744.66778790509272"/>
    <n v="15.513912248022764"/>
    <n v="9.3083473488136583"/>
    <n v="24.822259596836425"/>
    <n v="760.18170015311546"/>
  </r>
  <r>
    <x v="8"/>
    <x v="3"/>
    <n v="410.08356481481479"/>
    <n v="3.4173630401234565"/>
    <n v="2.7338904320987654"/>
    <n v="6.1512534722222219"/>
    <n v="413.50092785493825"/>
  </r>
  <r>
    <x v="8"/>
    <x v="4"/>
    <n v="646.13437499999998"/>
    <n v="16.153359374999997"/>
    <n v="10.768906249999999"/>
    <n v="26.922265624999994"/>
    <n v="662.28773437500001"/>
  </r>
  <r>
    <x v="8"/>
    <x v="5"/>
    <n v="309.09029999999996"/>
    <n v="3.0909029999999995"/>
    <n v="2.5757524999999997"/>
    <n v="5.6666554999999992"/>
    <n v="312.18120299999998"/>
  </r>
  <r>
    <x v="8"/>
    <x v="6"/>
    <n v="255.0334074074074"/>
    <n v="1.7002227160493828"/>
    <n v="1.4876948765432099"/>
    <n v="3.1879175925925924"/>
    <n v="256.73363012345681"/>
  </r>
  <r>
    <x v="9"/>
    <x v="0"/>
    <n v="1261.1344042968749"/>
    <n v="15.764180053710934"/>
    <n v="12.611344042968749"/>
    <n v="28.375524096679683"/>
    <n v="1276.8985843505859"/>
  </r>
  <r>
    <x v="9"/>
    <x v="1"/>
    <n v="961.51673611111119"/>
    <n v="16.025278935185185"/>
    <n v="8.0126394675925923"/>
    <n v="24.037918402777777"/>
    <n v="977.54201504629634"/>
  </r>
  <r>
    <x v="9"/>
    <x v="2"/>
    <n v="760.18170015311546"/>
    <n v="15.837118753189905"/>
    <n v="9.5022712519139425"/>
    <n v="25.339390005103848"/>
    <n v="776.01881890630534"/>
  </r>
  <r>
    <x v="9"/>
    <x v="3"/>
    <n v="413.50092785493825"/>
    <n v="3.4458410654578189"/>
    <n v="2.7566728523662554"/>
    <n v="6.2025139178240742"/>
    <n v="416.9467689203961"/>
  </r>
  <r>
    <x v="9"/>
    <x v="4"/>
    <n v="662.28773437500001"/>
    <n v="16.557193359374999"/>
    <n v="11.03812890625"/>
    <n v="27.595322265625001"/>
    <n v="678.84492773437501"/>
  </r>
  <r>
    <x v="9"/>
    <x v="5"/>
    <n v="312.18120299999998"/>
    <n v="3.1218120300000001"/>
    <n v="2.6015100249999996"/>
    <n v="5.7233220549999997"/>
    <n v="315.30301502999998"/>
  </r>
  <r>
    <x v="9"/>
    <x v="6"/>
    <n v="256.73363012345681"/>
    <n v="1.7115575341563789"/>
    <n v="1.4976128423868313"/>
    <n v="3.2091703765432102"/>
    <n v="258.44518765761319"/>
  </r>
  <r>
    <x v="10"/>
    <x v="0"/>
    <n v="1261.1344042968749"/>
    <n v="15.764180053710934"/>
    <n v="12.611344042968749"/>
    <n v="28.375524096679683"/>
    <n v="1276.8985843505859"/>
  </r>
  <r>
    <x v="10"/>
    <x v="1"/>
    <n v="961.51673611111119"/>
    <n v="16.025278935185185"/>
    <n v="8.0126394675925923"/>
    <n v="24.037918402777777"/>
    <n v="977.54201504629634"/>
  </r>
  <r>
    <x v="10"/>
    <x v="2"/>
    <n v="760.18170015311546"/>
    <n v="15.837118753189905"/>
    <n v="9.5022712519139425"/>
    <n v="25.339390005103848"/>
    <n v="776.01881890630534"/>
  </r>
  <r>
    <x v="10"/>
    <x v="3"/>
    <n v="413.50092785493825"/>
    <n v="3.4458410654578189"/>
    <n v="2.7566728523662554"/>
    <n v="6.2025139178240742"/>
    <n v="416.9467689203961"/>
  </r>
  <r>
    <x v="10"/>
    <x v="4"/>
    <n v="662.28773437500001"/>
    <n v="16.557193359374999"/>
    <n v="11.03812890625"/>
    <n v="27.595322265625001"/>
    <n v="678.84492773437501"/>
  </r>
  <r>
    <x v="10"/>
    <x v="5"/>
    <n v="312.18120299999998"/>
    <n v="3.1218120300000001"/>
    <n v="2.6015100249999996"/>
    <n v="5.7233220549999997"/>
    <n v="315.30301502999998"/>
  </r>
  <r>
    <x v="10"/>
    <x v="6"/>
    <n v="256.73363012345681"/>
    <n v="1.7115575341563789"/>
    <n v="1.4976128423868313"/>
    <n v="3.2091703765432102"/>
    <n v="258.44518765761319"/>
  </r>
  <r>
    <x v="11"/>
    <x v="0"/>
    <n v="1276.8985843505859"/>
    <n v="15.961232304382323"/>
    <n v="12.76898584350586"/>
    <n v="28.730218147888181"/>
    <n v="1292.8598166549682"/>
  </r>
  <r>
    <x v="11"/>
    <x v="1"/>
    <n v="977.54201504629634"/>
    <n v="16.292366917438272"/>
    <n v="8.1461834587191362"/>
    <n v="24.438550376157409"/>
    <n v="993.83438196373459"/>
  </r>
  <r>
    <x v="11"/>
    <x v="2"/>
    <n v="776.01881890630534"/>
    <n v="16.167058727214695"/>
    <n v="9.7002352363288153"/>
    <n v="25.86729396354351"/>
    <n v="792.18587763352002"/>
  </r>
  <r>
    <x v="11"/>
    <x v="3"/>
    <n v="416.9467689203961"/>
    <n v="3.4745564076699673"/>
    <n v="2.779645126135974"/>
    <n v="6.2542015338059418"/>
    <n v="420.42132532806608"/>
  </r>
  <r>
    <x v="11"/>
    <x v="4"/>
    <n v="678.84492773437501"/>
    <n v="16.971123193359375"/>
    <n v="11.31408212890625"/>
    <n v="28.285205322265625"/>
    <n v="695.81605092773441"/>
  </r>
  <r>
    <x v="11"/>
    <x v="5"/>
    <n v="315.30301502999998"/>
    <n v="3.1530301502999998"/>
    <n v="2.62752512525"/>
    <n v="5.7805552755500003"/>
    <n v="318.45604518030001"/>
  </r>
  <r>
    <x v="11"/>
    <x v="6"/>
    <n v="258.44518765761319"/>
    <n v="1.7229679177174213"/>
    <n v="1.5075969280027437"/>
    <n v="3.2305648457201652"/>
    <n v="260.16815557533062"/>
  </r>
  <r>
    <x v="12"/>
    <x v="0"/>
    <n v="1276.8985843505859"/>
    <n v="15.961232304382323"/>
    <n v="12.76898584350586"/>
    <n v="28.730218147888181"/>
    <n v="1292.8598166549682"/>
  </r>
  <r>
    <x v="12"/>
    <x v="1"/>
    <n v="977.54201504629634"/>
    <n v="16.292366917438272"/>
    <n v="8.1461834587191362"/>
    <n v="24.438550376157409"/>
    <n v="993.83438196373459"/>
  </r>
  <r>
    <x v="12"/>
    <x v="2"/>
    <n v="776.01881890630534"/>
    <n v="16.167058727214695"/>
    <n v="9.7002352363288153"/>
    <n v="25.86729396354351"/>
    <n v="792.18587763352002"/>
  </r>
  <r>
    <x v="12"/>
    <x v="3"/>
    <n v="416.9467689203961"/>
    <n v="3.4745564076699673"/>
    <n v="2.779645126135974"/>
    <n v="6.2542015338059418"/>
    <n v="420.42132532806608"/>
  </r>
  <r>
    <x v="12"/>
    <x v="4"/>
    <n v="678.84492773437501"/>
    <n v="16.971123193359375"/>
    <n v="11.31408212890625"/>
    <n v="28.285205322265625"/>
    <n v="695.81605092773441"/>
  </r>
  <r>
    <x v="12"/>
    <x v="5"/>
    <n v="315.30301502999998"/>
    <n v="3.1530301502999998"/>
    <n v="2.62752512525"/>
    <n v="5.7805552755500003"/>
    <n v="318.45604518030001"/>
  </r>
  <r>
    <x v="12"/>
    <x v="6"/>
    <n v="258.44518765761319"/>
    <n v="1.7229679177174213"/>
    <n v="1.5075969280027437"/>
    <n v="3.2305648457201652"/>
    <n v="260.16815557533062"/>
  </r>
  <r>
    <x v="13"/>
    <x v="0"/>
    <n v="1292.8598166549682"/>
    <n v="16.160747708187102"/>
    <n v="12.928598166549682"/>
    <n v="29.089345874736786"/>
    <n v="1309.0205643631552"/>
  </r>
  <r>
    <x v="13"/>
    <x v="1"/>
    <n v="993.83438196373459"/>
    <n v="16.563906366062241"/>
    <n v="8.2819531830311206"/>
    <n v="24.845859549093362"/>
    <n v="1010.3982883297969"/>
  </r>
  <r>
    <x v="13"/>
    <x v="2"/>
    <n v="792.18587763352002"/>
    <n v="16.503872450698331"/>
    <n v="9.9023234704189989"/>
    <n v="26.40619592111733"/>
    <n v="808.6897500842183"/>
  </r>
  <r>
    <x v="13"/>
    <x v="3"/>
    <n v="420.42132532806608"/>
    <n v="3.5035110444005504"/>
    <n v="2.8028088355204406"/>
    <n v="6.3063198799209914"/>
    <n v="423.92483637246664"/>
  </r>
  <r>
    <x v="13"/>
    <x v="4"/>
    <n v="695.81605092773441"/>
    <n v="17.395401273193357"/>
    <n v="11.596934182128907"/>
    <n v="28.992335455322262"/>
    <n v="713.21145220092774"/>
  </r>
  <r>
    <x v="13"/>
    <x v="5"/>
    <n v="318.45604518030001"/>
    <n v="3.1845604518030002"/>
    <n v="2.6538003765025002"/>
    <n v="5.8383608283055004"/>
    <n v="321.64060563210302"/>
  </r>
  <r>
    <x v="13"/>
    <x v="6"/>
    <n v="260.16815557533062"/>
    <n v="1.7344543705022042"/>
    <n v="1.5176475741894286"/>
    <n v="3.2521019446916331"/>
    <n v="261.9026099458328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s v="Retail Banking"/>
    <x v="0"/>
    <n v="10"/>
  </r>
  <r>
    <x v="0"/>
    <s v="Corporate Banking"/>
    <x v="0"/>
    <n v="10"/>
  </r>
  <r>
    <x v="0"/>
    <s v="Investment Banking"/>
    <x v="1"/>
    <n v="8"/>
  </r>
  <r>
    <x v="0"/>
    <s v="Risk Management"/>
    <x v="2"/>
    <n v="6"/>
  </r>
  <r>
    <x v="0"/>
    <s v="IT"/>
    <x v="3"/>
    <n v="10"/>
  </r>
  <r>
    <x v="0"/>
    <s v="HR"/>
    <x v="4"/>
    <n v="7"/>
  </r>
  <r>
    <x v="0"/>
    <s v="G&amp;A"/>
    <x v="4"/>
    <n v="7"/>
  </r>
  <r>
    <x v="1"/>
    <s v="Retail Banking"/>
    <x v="0"/>
    <n v="17"/>
  </r>
  <r>
    <x v="1"/>
    <s v="Corporate Banking"/>
    <x v="0"/>
    <n v="17"/>
  </r>
  <r>
    <x v="1"/>
    <s v="Investment Banking"/>
    <x v="1"/>
    <n v="12"/>
  </r>
  <r>
    <x v="1"/>
    <s v="Risk Management"/>
    <x v="2"/>
    <n v="6"/>
  </r>
  <r>
    <x v="1"/>
    <s v="IT"/>
    <x v="3"/>
    <n v="10"/>
  </r>
  <r>
    <x v="1"/>
    <s v="HR"/>
    <x v="4"/>
    <n v="7"/>
  </r>
  <r>
    <x v="1"/>
    <s v="G&amp;A"/>
    <x v="4"/>
    <n v="7"/>
  </r>
  <r>
    <x v="2"/>
    <s v="Retail Banking"/>
    <x v="0"/>
    <n v="17"/>
  </r>
  <r>
    <x v="2"/>
    <s v="Corporate Banking"/>
    <x v="0"/>
    <n v="17"/>
  </r>
  <r>
    <x v="2"/>
    <s v="Investment Banking"/>
    <x v="1"/>
    <n v="12"/>
  </r>
  <r>
    <x v="2"/>
    <s v="Risk Management"/>
    <x v="2"/>
    <n v="6"/>
  </r>
  <r>
    <x v="2"/>
    <s v="IT"/>
    <x v="3"/>
    <n v="10"/>
  </r>
  <r>
    <x v="2"/>
    <s v="HR"/>
    <x v="4"/>
    <n v="7"/>
  </r>
  <r>
    <x v="2"/>
    <s v="G&amp;A"/>
    <x v="4"/>
    <n v="7"/>
  </r>
  <r>
    <x v="3"/>
    <s v="Retail Banking"/>
    <x v="0"/>
    <n v="17"/>
  </r>
  <r>
    <x v="3"/>
    <s v="Corporate Banking"/>
    <x v="0"/>
    <n v="17"/>
  </r>
  <r>
    <x v="3"/>
    <s v="Investment Banking"/>
    <x v="1"/>
    <n v="13"/>
  </r>
  <r>
    <x v="3"/>
    <s v="Risk Management"/>
    <x v="2"/>
    <n v="6"/>
  </r>
  <r>
    <x v="3"/>
    <s v="IT"/>
    <x v="3"/>
    <n v="10"/>
  </r>
  <r>
    <x v="3"/>
    <s v="HR"/>
    <x v="4"/>
    <n v="7"/>
  </r>
  <r>
    <x v="3"/>
    <s v="G&amp;A"/>
    <x v="4"/>
    <n v="7"/>
  </r>
  <r>
    <x v="4"/>
    <s v="Retail Banking"/>
    <x v="0"/>
    <n v="18"/>
  </r>
  <r>
    <x v="4"/>
    <s v="Corporate Banking"/>
    <x v="0"/>
    <n v="18"/>
  </r>
  <r>
    <x v="4"/>
    <s v="Investment Banking"/>
    <x v="1"/>
    <n v="13"/>
  </r>
  <r>
    <x v="4"/>
    <s v="Risk Management"/>
    <x v="2"/>
    <n v="6"/>
  </r>
  <r>
    <x v="4"/>
    <s v="IT"/>
    <x v="3"/>
    <n v="10"/>
  </r>
  <r>
    <x v="4"/>
    <s v="HR"/>
    <x v="4"/>
    <n v="7"/>
  </r>
  <r>
    <x v="4"/>
    <s v="G&amp;A"/>
    <x v="4"/>
    <n v="7"/>
  </r>
  <r>
    <x v="5"/>
    <s v="Retail Banking"/>
    <x v="0"/>
    <n v="18"/>
  </r>
  <r>
    <x v="5"/>
    <s v="Corporate Banking"/>
    <x v="0"/>
    <n v="18"/>
  </r>
  <r>
    <x v="5"/>
    <s v="Investment Banking"/>
    <x v="1"/>
    <n v="13"/>
  </r>
  <r>
    <x v="5"/>
    <s v="Risk Management"/>
    <x v="2"/>
    <n v="6"/>
  </r>
  <r>
    <x v="5"/>
    <s v="IT"/>
    <x v="3"/>
    <n v="10"/>
  </r>
  <r>
    <x v="5"/>
    <s v="HR"/>
    <x v="4"/>
    <n v="7"/>
  </r>
  <r>
    <x v="5"/>
    <s v="G&amp;A"/>
    <x v="4"/>
    <n v="7"/>
  </r>
  <r>
    <x v="6"/>
    <s v="Retail Banking"/>
    <x v="0"/>
    <n v="18"/>
  </r>
  <r>
    <x v="6"/>
    <s v="Corporate Banking"/>
    <x v="0"/>
    <n v="18"/>
  </r>
  <r>
    <x v="6"/>
    <s v="Investment Banking"/>
    <x v="1"/>
    <n v="13"/>
  </r>
  <r>
    <x v="6"/>
    <s v="Risk Management"/>
    <x v="2"/>
    <n v="6"/>
  </r>
  <r>
    <x v="6"/>
    <s v="IT"/>
    <x v="3"/>
    <n v="10"/>
  </r>
  <r>
    <x v="6"/>
    <s v="HR"/>
    <x v="4"/>
    <n v="7"/>
  </r>
  <r>
    <x v="6"/>
    <s v="G&amp;A"/>
    <x v="4"/>
    <n v="7"/>
  </r>
  <r>
    <x v="7"/>
    <s v="Retail Banking"/>
    <x v="0"/>
    <n v="18"/>
  </r>
  <r>
    <x v="7"/>
    <s v="Corporate Banking"/>
    <x v="0"/>
    <n v="18"/>
  </r>
  <r>
    <x v="7"/>
    <s v="Investment Banking"/>
    <x v="1"/>
    <n v="14"/>
  </r>
  <r>
    <x v="7"/>
    <s v="Risk Management"/>
    <x v="2"/>
    <n v="6"/>
  </r>
  <r>
    <x v="7"/>
    <s v="IT"/>
    <x v="3"/>
    <n v="10"/>
  </r>
  <r>
    <x v="7"/>
    <s v="HR"/>
    <x v="4"/>
    <n v="7"/>
  </r>
  <r>
    <x v="7"/>
    <s v="G&amp;A"/>
    <x v="4"/>
    <n v="7"/>
  </r>
  <r>
    <x v="8"/>
    <s v="Retail Banking"/>
    <x v="0"/>
    <n v="19"/>
  </r>
  <r>
    <x v="8"/>
    <s v="Corporate Banking"/>
    <x v="0"/>
    <n v="19"/>
  </r>
  <r>
    <x v="8"/>
    <s v="Investment Banking"/>
    <x v="1"/>
    <n v="14"/>
  </r>
  <r>
    <x v="8"/>
    <s v="Risk Management"/>
    <x v="2"/>
    <n v="6"/>
  </r>
  <r>
    <x v="8"/>
    <s v="IT"/>
    <x v="3"/>
    <n v="10"/>
  </r>
  <r>
    <x v="8"/>
    <s v="HR"/>
    <x v="4"/>
    <n v="7"/>
  </r>
  <r>
    <x v="8"/>
    <s v="G&amp;A"/>
    <x v="4"/>
    <n v="7"/>
  </r>
  <r>
    <x v="9"/>
    <s v="Retail Banking"/>
    <x v="0"/>
    <n v="19"/>
  </r>
  <r>
    <x v="9"/>
    <s v="Corporate Banking"/>
    <x v="0"/>
    <n v="19"/>
  </r>
  <r>
    <x v="9"/>
    <s v="Investment Banking"/>
    <x v="1"/>
    <n v="14"/>
  </r>
  <r>
    <x v="9"/>
    <s v="Risk Management"/>
    <x v="2"/>
    <n v="6"/>
  </r>
  <r>
    <x v="9"/>
    <s v="IT"/>
    <x v="3"/>
    <n v="10"/>
  </r>
  <r>
    <x v="9"/>
    <s v="HR"/>
    <x v="4"/>
    <n v="7"/>
  </r>
  <r>
    <x v="9"/>
    <s v="G&amp;A"/>
    <x v="4"/>
    <n v="7"/>
  </r>
  <r>
    <x v="10"/>
    <s v="Retail Banking"/>
    <x v="0"/>
    <n v="19"/>
  </r>
  <r>
    <x v="10"/>
    <s v="Corporate Banking"/>
    <x v="0"/>
    <n v="19"/>
  </r>
  <r>
    <x v="10"/>
    <s v="Investment Banking"/>
    <x v="1"/>
    <n v="15"/>
  </r>
  <r>
    <x v="10"/>
    <s v="Risk Management"/>
    <x v="2"/>
    <n v="6"/>
  </r>
  <r>
    <x v="10"/>
    <s v="IT"/>
    <x v="3"/>
    <n v="10"/>
  </r>
  <r>
    <x v="10"/>
    <s v="HR"/>
    <x v="4"/>
    <n v="7"/>
  </r>
  <r>
    <x v="10"/>
    <s v="G&amp;A"/>
    <x v="4"/>
    <n v="7"/>
  </r>
  <r>
    <x v="11"/>
    <s v="Retail Banking"/>
    <x v="0"/>
    <n v="20"/>
  </r>
  <r>
    <x v="11"/>
    <s v="Corporate Banking"/>
    <x v="0"/>
    <n v="20"/>
  </r>
  <r>
    <x v="11"/>
    <s v="Investment Banking"/>
    <x v="1"/>
    <n v="15"/>
  </r>
  <r>
    <x v="11"/>
    <s v="Risk Management"/>
    <x v="2"/>
    <n v="6"/>
  </r>
  <r>
    <x v="11"/>
    <s v="IT"/>
    <x v="3"/>
    <n v="10"/>
  </r>
  <r>
    <x v="11"/>
    <s v="HR"/>
    <x v="4"/>
    <n v="7"/>
  </r>
  <r>
    <x v="11"/>
    <s v="G&amp;A"/>
    <x v="4"/>
    <n v="7"/>
  </r>
  <r>
    <x v="12"/>
    <s v="Retail Banking"/>
    <x v="0"/>
    <n v="20"/>
  </r>
  <r>
    <x v="12"/>
    <s v="Corporate Banking"/>
    <x v="0"/>
    <n v="20"/>
  </r>
  <r>
    <x v="12"/>
    <s v="Investment Banking"/>
    <x v="1"/>
    <n v="15"/>
  </r>
  <r>
    <x v="12"/>
    <s v="Risk Management"/>
    <x v="2"/>
    <n v="6"/>
  </r>
  <r>
    <x v="12"/>
    <s v="IT"/>
    <x v="3"/>
    <n v="10"/>
  </r>
  <r>
    <x v="12"/>
    <s v="HR"/>
    <x v="4"/>
    <n v="7"/>
  </r>
  <r>
    <x v="12"/>
    <s v="G&amp;A"/>
    <x v="4"/>
    <n v="7"/>
  </r>
  <r>
    <x v="13"/>
    <s v="Retail Banking"/>
    <x v="0"/>
    <n v="20"/>
  </r>
  <r>
    <x v="13"/>
    <s v="Corporate Banking"/>
    <x v="0"/>
    <n v="20"/>
  </r>
  <r>
    <x v="13"/>
    <s v="Investment Banking"/>
    <x v="1"/>
    <n v="15"/>
  </r>
  <r>
    <x v="13"/>
    <s v="Risk Management"/>
    <x v="2"/>
    <n v="6"/>
  </r>
  <r>
    <x v="13"/>
    <s v="IT"/>
    <x v="3"/>
    <n v="10"/>
  </r>
  <r>
    <x v="13"/>
    <s v="HR"/>
    <x v="4"/>
    <n v="7"/>
  </r>
  <r>
    <x v="13"/>
    <s v="G&amp;A"/>
    <x v="4"/>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CB7106-73C3-564D-9779-A99B4C9DC1FF}"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C9" firstHeaderRow="0" firstDataRow="1" firstDataCol="1"/>
  <pivotFields count="4">
    <pivotField axis="axisRow" showAll="0">
      <items count="8">
        <item x="1"/>
        <item x="6"/>
        <item x="5"/>
        <item x="2"/>
        <item x="4"/>
        <item x="0"/>
        <item x="3"/>
        <item t="default"/>
      </items>
    </pivotField>
    <pivotField showAll="0">
      <items count="8">
        <item x="6"/>
        <item x="5"/>
        <item x="3"/>
        <item x="4"/>
        <item x="2"/>
        <item x="1"/>
        <item x="0"/>
        <item t="default"/>
      </items>
    </pivotField>
    <pivotField dataField="1" numFmtId="9" showAll="0">
      <items count="8">
        <item x="6"/>
        <item x="3"/>
        <item x="5"/>
        <item x="0"/>
        <item x="1"/>
        <item x="2"/>
        <item x="4"/>
        <item t="default"/>
      </items>
    </pivotField>
    <pivotField dataField="1" numFmtId="9" showAll="0"/>
  </pivotFields>
  <rowFields count="1">
    <field x="0"/>
  </rowFields>
  <rowItems count="8">
    <i>
      <x/>
    </i>
    <i>
      <x v="1"/>
    </i>
    <i>
      <x v="2"/>
    </i>
    <i>
      <x v="3"/>
    </i>
    <i>
      <x v="4"/>
    </i>
    <i>
      <x v="5"/>
    </i>
    <i>
      <x v="6"/>
    </i>
    <i t="grand">
      <x/>
    </i>
  </rowItems>
  <colFields count="1">
    <field x="-2"/>
  </colFields>
  <colItems count="2">
    <i>
      <x/>
    </i>
    <i i="1">
      <x v="1"/>
    </i>
  </colItems>
  <dataFields count="2">
    <dataField name="Annual Attrition Rate " fld="3" baseField="0" baseItem="0"/>
    <dataField name="Annual Growth Rate " fld="2" baseField="0" baseItem="0"/>
  </dataFields>
  <formats count="1">
    <format dxfId="13">
      <pivotArea collapsedLevelsAreSubtotals="1" fieldPosition="0">
        <references count="1">
          <reference field="0" count="0"/>
        </references>
      </pivotArea>
    </format>
  </formats>
  <chartFormats count="4">
    <chartFormat chart="7"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86BD6A-6DA8-0E46-8B7E-D2F7CC5AD65D}"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I16" firstHeaderRow="1" firstDataRow="2" firstDataCol="1"/>
  <pivotFields count="7">
    <pivotField axis="axisRow" numFmtId="1" showAll="0" sortType="ascending">
      <items count="15">
        <item x="0"/>
        <item x="1"/>
        <item x="2"/>
        <item x="3"/>
        <item x="4"/>
        <item x="5"/>
        <item x="6"/>
        <item x="7"/>
        <item x="8"/>
        <item x="9"/>
        <item x="10"/>
        <item x="11"/>
        <item x="12"/>
        <item h="1" x="13"/>
        <item t="default"/>
      </items>
    </pivotField>
    <pivotField axis="axisCol" showAll="0">
      <items count="8">
        <item x="1"/>
        <item x="6"/>
        <item x="5"/>
        <item x="2"/>
        <item x="4"/>
        <item x="0"/>
        <item x="3"/>
        <item t="default"/>
      </items>
    </pivotField>
    <pivotField numFmtId="164" showAll="0"/>
    <pivotField numFmtId="164" showAll="0"/>
    <pivotField numFmtId="164" showAll="0"/>
    <pivotField numFmtId="164" showAll="0"/>
    <pivotField dataField="1" numFmtId="164" showAll="0"/>
  </pivotFields>
  <rowFields count="1">
    <field x="0"/>
  </rowFields>
  <rowItems count="14">
    <i>
      <x/>
    </i>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Sum of New Headcount (Calculated)" fld="6" baseField="0" baseItem="0" numFmtId="1"/>
  </dataFields>
  <formats count="3">
    <format dxfId="12">
      <pivotArea dataOnly="0" labelOnly="1" fieldPosition="0">
        <references count="1">
          <reference field="0" count="0"/>
        </references>
      </pivotArea>
    </format>
    <format dxfId="11">
      <pivotArea dataOnly="0" labelOnly="1" outline="0" fieldPosition="0">
        <references count="1">
          <reference field="0" count="0"/>
        </references>
      </pivotArea>
    </format>
    <format dxfId="10">
      <pivotArea outline="0" collapsedLevelsAreSubtotals="1" fieldPosition="0"/>
    </format>
  </formats>
  <chartFormats count="28">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 chart="12" format="5" series="1">
      <pivotArea type="data" outline="0" fieldPosition="0">
        <references count="2">
          <reference field="4294967294" count="1" selected="0">
            <x v="0"/>
          </reference>
          <reference field="1" count="1" selected="0">
            <x v="5"/>
          </reference>
        </references>
      </pivotArea>
    </chartFormat>
    <chartFormat chart="12" format="6" series="1">
      <pivotArea type="data" outline="0" fieldPosition="0">
        <references count="2">
          <reference field="4294967294" count="1" selected="0">
            <x v="0"/>
          </reference>
          <reference field="1" count="1" selected="0">
            <x v="6"/>
          </reference>
        </references>
      </pivotArea>
    </chartFormat>
    <chartFormat chart="21" format="7" series="1">
      <pivotArea type="data" outline="0" fieldPosition="0">
        <references count="2">
          <reference field="4294967294" count="1" selected="0">
            <x v="0"/>
          </reference>
          <reference field="1" count="1" selected="0">
            <x v="0"/>
          </reference>
        </references>
      </pivotArea>
    </chartFormat>
    <chartFormat chart="21" format="8" series="1">
      <pivotArea type="data" outline="0" fieldPosition="0">
        <references count="2">
          <reference field="4294967294" count="1" selected="0">
            <x v="0"/>
          </reference>
          <reference field="1" count="1" selected="0">
            <x v="1"/>
          </reference>
        </references>
      </pivotArea>
    </chartFormat>
    <chartFormat chart="21" format="9" series="1">
      <pivotArea type="data" outline="0" fieldPosition="0">
        <references count="2">
          <reference field="4294967294" count="1" selected="0">
            <x v="0"/>
          </reference>
          <reference field="1" count="1" selected="0">
            <x v="2"/>
          </reference>
        </references>
      </pivotArea>
    </chartFormat>
    <chartFormat chart="21" format="10" series="1">
      <pivotArea type="data" outline="0" fieldPosition="0">
        <references count="2">
          <reference field="4294967294" count="1" selected="0">
            <x v="0"/>
          </reference>
          <reference field="1" count="1" selected="0">
            <x v="3"/>
          </reference>
        </references>
      </pivotArea>
    </chartFormat>
    <chartFormat chart="21" format="11" series="1">
      <pivotArea type="data" outline="0" fieldPosition="0">
        <references count="2">
          <reference field="4294967294" count="1" selected="0">
            <x v="0"/>
          </reference>
          <reference field="1" count="1" selected="0">
            <x v="4"/>
          </reference>
        </references>
      </pivotArea>
    </chartFormat>
    <chartFormat chart="21" format="12" series="1">
      <pivotArea type="data" outline="0" fieldPosition="0">
        <references count="2">
          <reference field="4294967294" count="1" selected="0">
            <x v="0"/>
          </reference>
          <reference field="1" count="1" selected="0">
            <x v="5"/>
          </reference>
        </references>
      </pivotArea>
    </chartFormat>
    <chartFormat chart="21" format="13" series="1">
      <pivotArea type="data" outline="0" fieldPosition="0">
        <references count="2">
          <reference field="4294967294" count="1" selected="0">
            <x v="0"/>
          </reference>
          <reference field="1" count="1" selected="0">
            <x v="6"/>
          </reference>
        </references>
      </pivotArea>
    </chartFormat>
    <chartFormat chart="23" format="14" series="1">
      <pivotArea type="data" outline="0" fieldPosition="0">
        <references count="2">
          <reference field="4294967294" count="1" selected="0">
            <x v="0"/>
          </reference>
          <reference field="1" count="1" selected="0">
            <x v="0"/>
          </reference>
        </references>
      </pivotArea>
    </chartFormat>
    <chartFormat chart="23" format="15" series="1">
      <pivotArea type="data" outline="0" fieldPosition="0">
        <references count="2">
          <reference field="4294967294" count="1" selected="0">
            <x v="0"/>
          </reference>
          <reference field="1" count="1" selected="0">
            <x v="1"/>
          </reference>
        </references>
      </pivotArea>
    </chartFormat>
    <chartFormat chart="23" format="16" series="1">
      <pivotArea type="data" outline="0" fieldPosition="0">
        <references count="2">
          <reference field="4294967294" count="1" selected="0">
            <x v="0"/>
          </reference>
          <reference field="1" count="1" selected="0">
            <x v="2"/>
          </reference>
        </references>
      </pivotArea>
    </chartFormat>
    <chartFormat chart="23" format="17" series="1">
      <pivotArea type="data" outline="0" fieldPosition="0">
        <references count="2">
          <reference field="4294967294" count="1" selected="0">
            <x v="0"/>
          </reference>
          <reference field="1" count="1" selected="0">
            <x v="3"/>
          </reference>
        </references>
      </pivotArea>
    </chartFormat>
    <chartFormat chart="23" format="18" series="1">
      <pivotArea type="data" outline="0" fieldPosition="0">
        <references count="2">
          <reference field="4294967294" count="1" selected="0">
            <x v="0"/>
          </reference>
          <reference field="1" count="1" selected="0">
            <x v="4"/>
          </reference>
        </references>
      </pivotArea>
    </chartFormat>
    <chartFormat chart="23" format="19" series="1">
      <pivotArea type="data" outline="0" fieldPosition="0">
        <references count="2">
          <reference field="4294967294" count="1" selected="0">
            <x v="0"/>
          </reference>
          <reference field="1" count="1" selected="0">
            <x v="5"/>
          </reference>
        </references>
      </pivotArea>
    </chartFormat>
    <chartFormat chart="23" format="20" series="1">
      <pivotArea type="data" outline="0" fieldPosition="0">
        <references count="2">
          <reference field="4294967294" count="1" selected="0">
            <x v="0"/>
          </reference>
          <reference field="1" count="1" selected="0">
            <x v="6"/>
          </reference>
        </references>
      </pivotArea>
    </chartFormat>
    <chartFormat chart="22" format="21" series="1">
      <pivotArea type="data" outline="0" fieldPosition="0">
        <references count="2">
          <reference field="4294967294" count="1" selected="0">
            <x v="0"/>
          </reference>
          <reference field="1" count="1" selected="0">
            <x v="0"/>
          </reference>
        </references>
      </pivotArea>
    </chartFormat>
    <chartFormat chart="22" format="22" series="1">
      <pivotArea type="data" outline="0" fieldPosition="0">
        <references count="2">
          <reference field="4294967294" count="1" selected="0">
            <x v="0"/>
          </reference>
          <reference field="1" count="1" selected="0">
            <x v="1"/>
          </reference>
        </references>
      </pivotArea>
    </chartFormat>
    <chartFormat chart="22" format="23" series="1">
      <pivotArea type="data" outline="0" fieldPosition="0">
        <references count="2">
          <reference field="4294967294" count="1" selected="0">
            <x v="0"/>
          </reference>
          <reference field="1" count="1" selected="0">
            <x v="2"/>
          </reference>
        </references>
      </pivotArea>
    </chartFormat>
    <chartFormat chart="22" format="24" series="1">
      <pivotArea type="data" outline="0" fieldPosition="0">
        <references count="2">
          <reference field="4294967294" count="1" selected="0">
            <x v="0"/>
          </reference>
          <reference field="1" count="1" selected="0">
            <x v="3"/>
          </reference>
        </references>
      </pivotArea>
    </chartFormat>
    <chartFormat chart="22" format="25" series="1">
      <pivotArea type="data" outline="0" fieldPosition="0">
        <references count="2">
          <reference field="4294967294" count="1" selected="0">
            <x v="0"/>
          </reference>
          <reference field="1" count="1" selected="0">
            <x v="4"/>
          </reference>
        </references>
      </pivotArea>
    </chartFormat>
    <chartFormat chart="22" format="26" series="1">
      <pivotArea type="data" outline="0" fieldPosition="0">
        <references count="2">
          <reference field="4294967294" count="1" selected="0">
            <x v="0"/>
          </reference>
          <reference field="1" count="1" selected="0">
            <x v="5"/>
          </reference>
        </references>
      </pivotArea>
    </chartFormat>
    <chartFormat chart="22"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CCEEF5-6B42-9F4F-9E4A-8AE1D7C6B39C}"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G16" firstHeaderRow="1" firstDataRow="2" firstDataCol="1"/>
  <pivotFields count="4">
    <pivotField axis="axisRow" numFmtId="1" showAll="0">
      <items count="15">
        <item x="0"/>
        <item x="1"/>
        <item x="2"/>
        <item x="3"/>
        <item x="4"/>
        <item x="5"/>
        <item x="6"/>
        <item x="7"/>
        <item x="8"/>
        <item x="9"/>
        <item x="10"/>
        <item x="11"/>
        <item x="12"/>
        <item h="1" x="13"/>
        <item t="default"/>
      </items>
    </pivotField>
    <pivotField showAll="0"/>
    <pivotField axis="axisCol" showAll="0">
      <items count="6">
        <item x="4"/>
        <item x="0"/>
        <item x="1"/>
        <item x="3"/>
        <item x="2"/>
        <item t="default"/>
      </items>
    </pivotField>
    <pivotField dataField="1" numFmtId="164" showAll="0"/>
  </pivotFields>
  <rowFields count="1">
    <field x="0"/>
  </rowFields>
  <rowItems count="14">
    <i>
      <x/>
    </i>
    <i>
      <x v="1"/>
    </i>
    <i>
      <x v="2"/>
    </i>
    <i>
      <x v="3"/>
    </i>
    <i>
      <x v="4"/>
    </i>
    <i>
      <x v="5"/>
    </i>
    <i>
      <x v="6"/>
    </i>
    <i>
      <x v="7"/>
    </i>
    <i>
      <x v="8"/>
    </i>
    <i>
      <x v="9"/>
    </i>
    <i>
      <x v="10"/>
    </i>
    <i>
      <x v="11"/>
    </i>
    <i>
      <x v="12"/>
    </i>
    <i t="grand">
      <x/>
    </i>
  </rowItems>
  <colFields count="1">
    <field x="2"/>
  </colFields>
  <colItems count="6">
    <i>
      <x/>
    </i>
    <i>
      <x v="1"/>
    </i>
    <i>
      <x v="2"/>
    </i>
    <i>
      <x v="3"/>
    </i>
    <i>
      <x v="4"/>
    </i>
    <i t="grand">
      <x/>
    </i>
  </colItems>
  <dataFields count="1">
    <dataField name="Average of Total Recruiters Needed" fld="3" subtotal="average"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 type="button" dataOnly="0" labelOnly="1" outline="0" axis="axisCol" fieldPosition="0"/>
    </format>
    <format dxfId="5">
      <pivotArea type="topRight" dataOnly="0" labelOnly="1" outline="0"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7" format="12" series="1">
      <pivotArea type="data" outline="0" fieldPosition="0">
        <references count="2">
          <reference field="4294967294" count="1" selected="0">
            <x v="0"/>
          </reference>
          <reference field="2" count="1" selected="0">
            <x v="2"/>
          </reference>
        </references>
      </pivotArea>
    </chartFormat>
    <chartFormat chart="7" format="13" series="1">
      <pivotArea type="data" outline="0" fieldPosition="0">
        <references count="2">
          <reference field="4294967294" count="1" selected="0">
            <x v="0"/>
          </reference>
          <reference field="2" count="1" selected="0">
            <x v="3"/>
          </reference>
        </references>
      </pivotArea>
    </chartFormat>
    <chartFormat chart="7"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C099-843F-134C-B8AE-554C4FD85790}">
  <dimension ref="A1:O49"/>
  <sheetViews>
    <sheetView tabSelected="1" workbookViewId="0">
      <selection activeCell="O5" sqref="O5"/>
    </sheetView>
  </sheetViews>
  <sheetFormatPr baseColWidth="10" defaultColWidth="0" defaultRowHeight="16" zeroHeight="1" x14ac:dyDescent="0.2"/>
  <cols>
    <col min="1" max="15" width="10.83203125" customWidth="1"/>
    <col min="16" max="16384" width="10.83203125" hidden="1"/>
  </cols>
  <sheetData>
    <row r="1" spans="1:15" x14ac:dyDescent="0.2">
      <c r="A1" s="18"/>
      <c r="B1" s="18"/>
      <c r="C1" s="18"/>
      <c r="D1" s="18"/>
      <c r="E1" s="18"/>
      <c r="F1" s="18"/>
      <c r="G1" s="18"/>
      <c r="H1" s="18"/>
      <c r="I1" s="18"/>
      <c r="J1" s="18"/>
      <c r="K1" s="18"/>
      <c r="L1" s="18"/>
      <c r="M1" s="18"/>
      <c r="N1" s="18"/>
      <c r="O1" s="18"/>
    </row>
    <row r="2" spans="1:15" x14ac:dyDescent="0.2">
      <c r="A2" s="18"/>
      <c r="B2" s="18"/>
      <c r="C2" s="18"/>
      <c r="D2" s="18"/>
      <c r="E2" s="18"/>
      <c r="F2" s="18"/>
      <c r="G2" s="18"/>
      <c r="H2" s="18"/>
      <c r="I2" s="18"/>
      <c r="J2" s="18"/>
      <c r="K2" s="18"/>
      <c r="L2" s="18"/>
      <c r="M2" s="18"/>
      <c r="N2" s="18"/>
      <c r="O2" s="18"/>
    </row>
    <row r="3" spans="1:15" x14ac:dyDescent="0.2">
      <c r="A3" s="18"/>
      <c r="B3" s="18"/>
      <c r="C3" s="18"/>
      <c r="D3" s="18"/>
      <c r="E3" s="18"/>
      <c r="F3" s="18"/>
      <c r="G3" s="18"/>
      <c r="H3" s="18"/>
      <c r="I3" s="18"/>
      <c r="J3" s="18"/>
      <c r="K3" s="18"/>
      <c r="L3" s="18"/>
      <c r="M3" s="18"/>
      <c r="N3" s="18"/>
      <c r="O3" s="18"/>
    </row>
    <row r="4" spans="1:15" x14ac:dyDescent="0.2">
      <c r="A4" s="18"/>
      <c r="B4" s="18"/>
      <c r="C4" s="18"/>
      <c r="D4" s="18"/>
      <c r="E4" s="18"/>
      <c r="F4" s="18"/>
      <c r="G4" s="18"/>
      <c r="H4" s="18"/>
      <c r="I4" s="18"/>
      <c r="J4" s="18"/>
      <c r="K4" s="18"/>
      <c r="L4" s="18"/>
      <c r="M4" s="18"/>
      <c r="N4" s="18"/>
      <c r="O4" s="18"/>
    </row>
    <row r="5" spans="1:15" x14ac:dyDescent="0.2">
      <c r="A5" s="18"/>
      <c r="B5" s="18"/>
      <c r="C5" s="18"/>
      <c r="D5" s="18"/>
      <c r="E5" s="18"/>
      <c r="F5" s="18"/>
      <c r="G5" s="18"/>
      <c r="H5" s="18"/>
      <c r="I5" s="18"/>
      <c r="J5" s="18"/>
      <c r="K5" s="18"/>
      <c r="L5" s="18"/>
      <c r="M5" s="18"/>
      <c r="N5" s="18"/>
      <c r="O5" s="18"/>
    </row>
    <row r="6" spans="1:15" x14ac:dyDescent="0.2">
      <c r="A6" s="18"/>
      <c r="B6" s="18"/>
      <c r="C6" s="18"/>
      <c r="D6" s="18"/>
      <c r="E6" s="18"/>
      <c r="F6" s="18"/>
      <c r="G6" s="18"/>
      <c r="H6" s="18"/>
      <c r="I6" s="18"/>
      <c r="J6" s="18"/>
      <c r="K6" s="18"/>
      <c r="L6" s="18"/>
      <c r="M6" s="18"/>
      <c r="N6" s="18"/>
      <c r="O6" s="18"/>
    </row>
    <row r="7" spans="1:15" x14ac:dyDescent="0.2">
      <c r="A7" s="18"/>
      <c r="B7" s="18"/>
      <c r="C7" s="18"/>
      <c r="D7" s="18"/>
      <c r="E7" s="18"/>
      <c r="F7" s="18"/>
      <c r="G7" s="18"/>
      <c r="H7" s="18"/>
      <c r="I7" s="18"/>
      <c r="J7" s="18"/>
      <c r="K7" s="18"/>
      <c r="L7" s="18"/>
      <c r="M7" s="18"/>
      <c r="N7" s="18"/>
      <c r="O7" s="18"/>
    </row>
    <row r="8" spans="1:15" x14ac:dyDescent="0.2">
      <c r="A8" s="18"/>
      <c r="B8" s="18"/>
      <c r="C8" s="18"/>
      <c r="D8" s="18"/>
      <c r="E8" s="18"/>
      <c r="F8" s="18"/>
      <c r="G8" s="18"/>
      <c r="H8" s="18"/>
      <c r="I8" s="18"/>
      <c r="J8" s="18"/>
      <c r="K8" s="18"/>
      <c r="L8" s="18"/>
      <c r="M8" s="18"/>
      <c r="N8" s="18"/>
      <c r="O8" s="18"/>
    </row>
    <row r="9" spans="1:15" x14ac:dyDescent="0.2">
      <c r="A9" s="18"/>
      <c r="B9" s="18"/>
      <c r="C9" s="18"/>
      <c r="D9" s="18"/>
      <c r="E9" s="18"/>
      <c r="F9" s="18"/>
      <c r="G9" s="18"/>
      <c r="H9" s="18"/>
      <c r="I9" s="18"/>
      <c r="J9" s="18"/>
      <c r="K9" s="18"/>
      <c r="L9" s="18"/>
      <c r="M9" s="18"/>
      <c r="N9" s="18"/>
      <c r="O9" s="18"/>
    </row>
    <row r="10" spans="1:15" x14ac:dyDescent="0.2">
      <c r="A10" s="18"/>
      <c r="B10" s="18"/>
      <c r="C10" s="18"/>
      <c r="D10" s="18"/>
      <c r="E10" s="18"/>
      <c r="F10" s="18"/>
      <c r="G10" s="18"/>
      <c r="H10" s="18"/>
      <c r="I10" s="18"/>
      <c r="J10" s="18"/>
      <c r="K10" s="18"/>
      <c r="L10" s="18"/>
      <c r="M10" s="18"/>
      <c r="N10" s="18"/>
      <c r="O10" s="18"/>
    </row>
    <row r="11" spans="1:15" x14ac:dyDescent="0.2">
      <c r="A11" s="18"/>
      <c r="B11" s="18"/>
      <c r="C11" s="18"/>
      <c r="D11" s="18"/>
      <c r="E11" s="18"/>
      <c r="F11" s="18"/>
      <c r="G11" s="18"/>
      <c r="H11" s="18"/>
      <c r="I11" s="18"/>
      <c r="J11" s="18"/>
      <c r="K11" s="18"/>
      <c r="L11" s="18"/>
      <c r="M11" s="18"/>
      <c r="N11" s="18"/>
      <c r="O11" s="18"/>
    </row>
    <row r="12" spans="1:15" x14ac:dyDescent="0.2">
      <c r="A12" s="18"/>
      <c r="B12" s="18"/>
      <c r="C12" s="18"/>
      <c r="D12" s="18"/>
      <c r="E12" s="18"/>
      <c r="F12" s="18"/>
      <c r="G12" s="18"/>
      <c r="H12" s="18"/>
      <c r="I12" s="18"/>
      <c r="J12" s="18"/>
      <c r="K12" s="18"/>
      <c r="L12" s="18"/>
      <c r="M12" s="18"/>
      <c r="N12" s="18"/>
      <c r="O12" s="18"/>
    </row>
    <row r="13" spans="1:15" x14ac:dyDescent="0.2">
      <c r="A13" s="18"/>
      <c r="B13" s="18"/>
      <c r="C13" s="18"/>
      <c r="D13" s="18"/>
      <c r="E13" s="18"/>
      <c r="F13" s="18"/>
      <c r="G13" s="18"/>
      <c r="H13" s="18"/>
      <c r="I13" s="18"/>
      <c r="J13" s="18"/>
      <c r="K13" s="18"/>
      <c r="L13" s="18"/>
      <c r="M13" s="18"/>
      <c r="N13" s="18"/>
      <c r="O13" s="18"/>
    </row>
    <row r="14" spans="1:15" x14ac:dyDescent="0.2">
      <c r="A14" s="18"/>
      <c r="B14" s="18"/>
      <c r="C14" s="18"/>
      <c r="D14" s="18"/>
      <c r="E14" s="18"/>
      <c r="F14" s="18"/>
      <c r="G14" s="18"/>
      <c r="H14" s="18"/>
      <c r="I14" s="18"/>
      <c r="J14" s="18"/>
      <c r="K14" s="18"/>
      <c r="L14" s="18"/>
      <c r="M14" s="18"/>
      <c r="N14" s="18"/>
      <c r="O14" s="18"/>
    </row>
    <row r="15" spans="1:15" x14ac:dyDescent="0.2">
      <c r="A15" s="18"/>
      <c r="B15" s="18"/>
      <c r="C15" s="18"/>
      <c r="D15" s="18"/>
      <c r="E15" s="18"/>
      <c r="F15" s="18"/>
      <c r="G15" s="18"/>
      <c r="H15" s="18"/>
      <c r="I15" s="18"/>
      <c r="J15" s="18"/>
      <c r="K15" s="18"/>
      <c r="L15" s="18"/>
      <c r="M15" s="18"/>
      <c r="N15" s="18"/>
      <c r="O15" s="18"/>
    </row>
    <row r="16" spans="1:15" x14ac:dyDescent="0.2">
      <c r="A16" s="18"/>
      <c r="B16" s="18"/>
      <c r="C16" s="18"/>
      <c r="D16" s="18"/>
      <c r="E16" s="18"/>
      <c r="F16" s="18"/>
      <c r="G16" s="18"/>
      <c r="H16" s="18"/>
      <c r="I16" s="18"/>
      <c r="J16" s="18"/>
      <c r="K16" s="18"/>
      <c r="L16" s="18"/>
      <c r="M16" s="18"/>
      <c r="N16" s="18"/>
      <c r="O16" s="18"/>
    </row>
    <row r="17" spans="1:15" x14ac:dyDescent="0.2">
      <c r="A17" s="18"/>
      <c r="B17" s="18"/>
      <c r="C17" s="18"/>
      <c r="D17" s="18"/>
      <c r="E17" s="18"/>
      <c r="F17" s="18"/>
      <c r="G17" s="18"/>
      <c r="H17" s="18"/>
      <c r="I17" s="18"/>
      <c r="J17" s="18"/>
      <c r="K17" s="18"/>
      <c r="L17" s="18"/>
      <c r="M17" s="18"/>
      <c r="N17" s="18"/>
      <c r="O17" s="18"/>
    </row>
    <row r="18" spans="1:15" x14ac:dyDescent="0.2">
      <c r="A18" s="18"/>
      <c r="B18" s="18"/>
      <c r="C18" s="18"/>
      <c r="D18" s="18"/>
      <c r="E18" s="18"/>
      <c r="F18" s="18"/>
      <c r="G18" s="18"/>
      <c r="H18" s="18"/>
      <c r="I18" s="18"/>
      <c r="J18" s="18"/>
      <c r="K18" s="18"/>
      <c r="L18" s="18"/>
      <c r="M18" s="18"/>
      <c r="N18" s="18"/>
      <c r="O18" s="18"/>
    </row>
    <row r="19" spans="1:15" x14ac:dyDescent="0.2">
      <c r="A19" s="18"/>
      <c r="B19" s="18"/>
      <c r="C19" s="18"/>
      <c r="D19" s="18"/>
      <c r="E19" s="18"/>
      <c r="F19" s="18"/>
      <c r="G19" s="18"/>
      <c r="H19" s="18"/>
      <c r="I19" s="18"/>
      <c r="J19" s="18"/>
      <c r="K19" s="18"/>
      <c r="L19" s="18"/>
      <c r="M19" s="18"/>
      <c r="N19" s="18"/>
      <c r="O19" s="18"/>
    </row>
    <row r="20" spans="1:15" x14ac:dyDescent="0.2">
      <c r="A20" s="18"/>
      <c r="B20" s="18"/>
      <c r="C20" s="18"/>
      <c r="D20" s="18"/>
      <c r="E20" s="18"/>
      <c r="F20" s="18"/>
      <c r="G20" s="18"/>
      <c r="H20" s="18"/>
      <c r="I20" s="18"/>
      <c r="J20" s="18"/>
      <c r="K20" s="18"/>
      <c r="L20" s="18"/>
      <c r="M20" s="18"/>
      <c r="N20" s="18"/>
      <c r="O20" s="18"/>
    </row>
    <row r="21" spans="1:15" x14ac:dyDescent="0.2">
      <c r="A21" s="18"/>
      <c r="B21" s="18"/>
      <c r="C21" s="18"/>
      <c r="D21" s="18"/>
      <c r="E21" s="18"/>
      <c r="F21" s="18"/>
      <c r="G21" s="18"/>
      <c r="H21" s="18"/>
      <c r="I21" s="18"/>
      <c r="J21" s="18"/>
      <c r="K21" s="18"/>
      <c r="L21" s="18"/>
      <c r="M21" s="18"/>
      <c r="N21" s="18"/>
      <c r="O21" s="18"/>
    </row>
    <row r="22" spans="1:15" x14ac:dyDescent="0.2">
      <c r="A22" s="18"/>
      <c r="B22" s="18"/>
      <c r="C22" s="18"/>
      <c r="D22" s="18"/>
      <c r="E22" s="18"/>
      <c r="F22" s="18"/>
      <c r="G22" s="18"/>
      <c r="H22" s="18"/>
      <c r="I22" s="18"/>
      <c r="J22" s="18"/>
      <c r="K22" s="18"/>
      <c r="L22" s="18"/>
      <c r="M22" s="18"/>
      <c r="N22" s="18"/>
      <c r="O22" s="18"/>
    </row>
    <row r="23" spans="1:15" x14ac:dyDescent="0.2">
      <c r="A23" s="18"/>
      <c r="B23" s="18"/>
      <c r="C23" s="18"/>
      <c r="D23" s="18"/>
      <c r="E23" s="18"/>
      <c r="F23" s="18"/>
      <c r="G23" s="18"/>
      <c r="H23" s="18"/>
      <c r="I23" s="18"/>
      <c r="J23" s="18"/>
      <c r="K23" s="18"/>
      <c r="L23" s="18"/>
      <c r="M23" s="18"/>
      <c r="N23" s="18"/>
      <c r="O23" s="18"/>
    </row>
    <row r="24" spans="1:15" x14ac:dyDescent="0.2">
      <c r="A24" s="18"/>
      <c r="B24" s="18"/>
      <c r="C24" s="18"/>
      <c r="D24" s="18"/>
      <c r="E24" s="18"/>
      <c r="F24" s="18"/>
      <c r="G24" s="18"/>
      <c r="H24" s="18"/>
      <c r="I24" s="18"/>
      <c r="J24" s="18"/>
      <c r="K24" s="18"/>
      <c r="L24" s="18"/>
      <c r="M24" s="18"/>
      <c r="N24" s="18"/>
      <c r="O24" s="18"/>
    </row>
    <row r="25" spans="1:15" x14ac:dyDescent="0.2">
      <c r="A25" s="18"/>
      <c r="B25" s="18"/>
      <c r="C25" s="18"/>
      <c r="D25" s="18"/>
      <c r="E25" s="18"/>
      <c r="F25" s="18"/>
      <c r="G25" s="18"/>
      <c r="H25" s="18"/>
      <c r="I25" s="18"/>
      <c r="J25" s="18"/>
      <c r="K25" s="18"/>
      <c r="L25" s="18"/>
      <c r="M25" s="18"/>
      <c r="N25" s="18"/>
      <c r="O25" s="18"/>
    </row>
    <row r="26" spans="1:15" x14ac:dyDescent="0.2">
      <c r="A26" s="18"/>
      <c r="B26" s="18"/>
      <c r="C26" s="18"/>
      <c r="D26" s="18"/>
      <c r="E26" s="18"/>
      <c r="F26" s="18"/>
      <c r="G26" s="18"/>
      <c r="H26" s="18"/>
      <c r="I26" s="18"/>
      <c r="J26" s="18"/>
      <c r="K26" s="18"/>
      <c r="L26" s="18"/>
      <c r="M26" s="18"/>
      <c r="N26" s="18"/>
      <c r="O26" s="18"/>
    </row>
    <row r="27" spans="1:15" x14ac:dyDescent="0.2">
      <c r="A27" s="18"/>
      <c r="B27" s="18"/>
      <c r="C27" s="18"/>
      <c r="D27" s="18"/>
      <c r="E27" s="18"/>
      <c r="F27" s="18"/>
      <c r="G27" s="18"/>
      <c r="H27" s="18"/>
      <c r="I27" s="18"/>
      <c r="J27" s="18"/>
      <c r="K27" s="18"/>
      <c r="L27" s="18"/>
      <c r="M27" s="18"/>
      <c r="N27" s="18"/>
      <c r="O27" s="18"/>
    </row>
    <row r="28" spans="1:15" x14ac:dyDescent="0.2">
      <c r="A28" s="18"/>
      <c r="B28" s="18"/>
      <c r="C28" s="18"/>
      <c r="D28" s="18"/>
      <c r="E28" s="18"/>
      <c r="F28" s="18"/>
      <c r="G28" s="18"/>
      <c r="H28" s="18"/>
      <c r="I28" s="18"/>
      <c r="J28" s="18"/>
      <c r="K28" s="18"/>
      <c r="L28" s="18"/>
      <c r="M28" s="18"/>
      <c r="N28" s="18"/>
      <c r="O28" s="18"/>
    </row>
    <row r="29" spans="1:15" x14ac:dyDescent="0.2">
      <c r="A29" s="18"/>
      <c r="B29" s="18"/>
      <c r="C29" s="18"/>
      <c r="D29" s="18"/>
      <c r="E29" s="18"/>
      <c r="F29" s="18"/>
      <c r="G29" s="18"/>
      <c r="H29" s="18"/>
      <c r="I29" s="18"/>
      <c r="J29" s="18"/>
      <c r="K29" s="18"/>
      <c r="L29" s="18"/>
      <c r="M29" s="18"/>
      <c r="N29" s="18"/>
      <c r="O29" s="18"/>
    </row>
    <row r="30" spans="1:15" x14ac:dyDescent="0.2">
      <c r="A30" s="18"/>
      <c r="B30" s="18"/>
      <c r="C30" s="18"/>
      <c r="D30" s="18"/>
      <c r="E30" s="18"/>
      <c r="F30" s="18"/>
      <c r="G30" s="18"/>
      <c r="H30" s="18"/>
      <c r="I30" s="18"/>
      <c r="J30" s="18"/>
      <c r="K30" s="18"/>
      <c r="L30" s="18"/>
      <c r="M30" s="18"/>
      <c r="N30" s="18"/>
      <c r="O30" s="18"/>
    </row>
    <row r="31" spans="1:15" x14ac:dyDescent="0.2">
      <c r="A31" s="18"/>
      <c r="B31" s="18"/>
      <c r="C31" s="18"/>
      <c r="D31" s="18"/>
      <c r="E31" s="18"/>
      <c r="F31" s="18"/>
      <c r="G31" s="18"/>
      <c r="H31" s="18"/>
      <c r="I31" s="18"/>
      <c r="J31" s="18"/>
      <c r="K31" s="18"/>
      <c r="L31" s="18"/>
      <c r="M31" s="18"/>
      <c r="N31" s="18"/>
      <c r="O31" s="18"/>
    </row>
    <row r="32" spans="1:15" x14ac:dyDescent="0.2">
      <c r="A32" s="18"/>
      <c r="B32" s="18"/>
      <c r="C32" s="18"/>
      <c r="D32" s="18"/>
      <c r="E32" s="18"/>
      <c r="F32" s="18"/>
      <c r="G32" s="18"/>
      <c r="H32" s="18"/>
      <c r="I32" s="18"/>
      <c r="J32" s="18"/>
      <c r="K32" s="18"/>
      <c r="L32" s="18"/>
      <c r="M32" s="18"/>
      <c r="N32" s="18"/>
      <c r="O32" s="18"/>
    </row>
    <row r="33" spans="1:15" x14ac:dyDescent="0.2">
      <c r="A33" s="18"/>
      <c r="B33" s="18"/>
      <c r="C33" s="18"/>
      <c r="D33" s="18"/>
      <c r="E33" s="18"/>
      <c r="F33" s="18"/>
      <c r="G33" s="18"/>
      <c r="H33" s="18"/>
      <c r="I33" s="18"/>
      <c r="J33" s="18"/>
      <c r="K33" s="18"/>
      <c r="L33" s="18"/>
      <c r="M33" s="18"/>
      <c r="N33" s="18"/>
      <c r="O33" s="18"/>
    </row>
    <row r="34" spans="1:15" x14ac:dyDescent="0.2">
      <c r="A34" s="18"/>
      <c r="B34" s="18"/>
      <c r="C34" s="18"/>
      <c r="D34" s="18"/>
      <c r="E34" s="18"/>
      <c r="F34" s="18"/>
      <c r="G34" s="18"/>
      <c r="H34" s="18"/>
      <c r="I34" s="18"/>
      <c r="J34" s="18"/>
      <c r="K34" s="18"/>
      <c r="L34" s="18"/>
      <c r="M34" s="18"/>
      <c r="N34" s="18"/>
      <c r="O34" s="18"/>
    </row>
    <row r="35" spans="1:15" x14ac:dyDescent="0.2">
      <c r="A35" s="18"/>
      <c r="B35" s="18"/>
      <c r="C35" s="18"/>
      <c r="D35" s="18"/>
      <c r="E35" s="18"/>
      <c r="F35" s="18"/>
      <c r="G35" s="18"/>
      <c r="H35" s="18"/>
      <c r="I35" s="18"/>
      <c r="J35" s="18"/>
      <c r="K35" s="18"/>
      <c r="L35" s="18"/>
      <c r="M35" s="18"/>
      <c r="N35" s="18"/>
      <c r="O35" s="18"/>
    </row>
    <row r="36" spans="1:15" x14ac:dyDescent="0.2">
      <c r="A36" s="18"/>
      <c r="B36" s="18"/>
      <c r="C36" s="18"/>
      <c r="D36" s="18"/>
      <c r="E36" s="18"/>
      <c r="F36" s="18"/>
      <c r="G36" s="18"/>
      <c r="H36" s="18"/>
      <c r="I36" s="18"/>
      <c r="J36" s="18"/>
      <c r="K36" s="18"/>
      <c r="L36" s="18"/>
      <c r="M36" s="18"/>
      <c r="N36" s="18"/>
      <c r="O36" s="18"/>
    </row>
    <row r="37" spans="1:15" x14ac:dyDescent="0.2">
      <c r="A37" s="18"/>
      <c r="B37" s="18"/>
      <c r="C37" s="18"/>
      <c r="D37" s="18"/>
      <c r="E37" s="18"/>
      <c r="F37" s="18"/>
      <c r="G37" s="18"/>
      <c r="H37" s="18"/>
      <c r="I37" s="18"/>
      <c r="J37" s="18"/>
      <c r="K37" s="18"/>
      <c r="L37" s="18"/>
      <c r="M37" s="18"/>
      <c r="N37" s="18"/>
      <c r="O37" s="18"/>
    </row>
    <row r="38" spans="1:15" x14ac:dyDescent="0.2">
      <c r="A38" s="18"/>
      <c r="B38" s="18"/>
      <c r="C38" s="18"/>
      <c r="D38" s="18"/>
      <c r="E38" s="18"/>
      <c r="F38" s="18"/>
      <c r="G38" s="18"/>
      <c r="H38" s="18"/>
      <c r="I38" s="18"/>
      <c r="J38" s="18"/>
      <c r="K38" s="18"/>
      <c r="L38" s="18"/>
      <c r="M38" s="18"/>
      <c r="N38" s="18"/>
      <c r="O38" s="18"/>
    </row>
    <row r="39" spans="1:15" x14ac:dyDescent="0.2">
      <c r="A39" s="18"/>
      <c r="B39" s="18"/>
      <c r="C39" s="18"/>
      <c r="D39" s="18"/>
      <c r="E39" s="18"/>
      <c r="F39" s="18"/>
      <c r="G39" s="18"/>
      <c r="H39" s="18"/>
      <c r="I39" s="18"/>
      <c r="J39" s="18"/>
      <c r="K39" s="18"/>
      <c r="L39" s="18"/>
      <c r="M39" s="18"/>
      <c r="N39" s="18"/>
      <c r="O39" s="18"/>
    </row>
    <row r="40" spans="1:15" x14ac:dyDescent="0.2">
      <c r="A40" s="18"/>
      <c r="B40" s="18"/>
      <c r="C40" s="18"/>
      <c r="D40" s="18"/>
      <c r="E40" s="18"/>
      <c r="F40" s="18"/>
      <c r="G40" s="18"/>
      <c r="H40" s="18"/>
      <c r="I40" s="18"/>
      <c r="J40" s="18"/>
      <c r="K40" s="18"/>
      <c r="L40" s="18"/>
      <c r="M40" s="18"/>
      <c r="N40" s="18"/>
      <c r="O40" s="18"/>
    </row>
    <row r="41" spans="1:15" x14ac:dyDescent="0.2">
      <c r="A41" s="18"/>
      <c r="B41" s="18"/>
      <c r="C41" s="18"/>
      <c r="D41" s="18"/>
      <c r="E41" s="18"/>
      <c r="F41" s="18"/>
      <c r="G41" s="18"/>
      <c r="H41" s="18"/>
      <c r="I41" s="18"/>
      <c r="J41" s="18"/>
      <c r="K41" s="18"/>
      <c r="L41" s="18"/>
      <c r="M41" s="18"/>
      <c r="N41" s="18"/>
      <c r="O41" s="18"/>
    </row>
    <row r="42" spans="1:15" x14ac:dyDescent="0.2">
      <c r="A42" s="18"/>
      <c r="B42" s="18"/>
      <c r="C42" s="18"/>
      <c r="D42" s="18"/>
      <c r="E42" s="18"/>
      <c r="F42" s="18"/>
      <c r="G42" s="18"/>
      <c r="H42" s="18"/>
      <c r="I42" s="18"/>
      <c r="J42" s="18"/>
      <c r="K42" s="18"/>
      <c r="L42" s="18"/>
      <c r="M42" s="18"/>
      <c r="N42" s="18"/>
      <c r="O42" s="18"/>
    </row>
    <row r="43" spans="1:15" x14ac:dyDescent="0.2">
      <c r="A43" s="18"/>
      <c r="B43" s="18"/>
      <c r="C43" s="18"/>
      <c r="D43" s="18"/>
      <c r="E43" s="18"/>
      <c r="F43" s="18"/>
      <c r="G43" s="18"/>
      <c r="H43" s="18"/>
      <c r="I43" s="18"/>
      <c r="J43" s="18"/>
      <c r="K43" s="18"/>
      <c r="L43" s="18"/>
      <c r="M43" s="18"/>
      <c r="N43" s="18"/>
      <c r="O43" s="18"/>
    </row>
    <row r="44" spans="1:15" x14ac:dyDescent="0.2">
      <c r="A44" s="18"/>
      <c r="B44" s="18"/>
      <c r="C44" s="18"/>
      <c r="D44" s="18"/>
      <c r="E44" s="18"/>
      <c r="F44" s="18"/>
      <c r="G44" s="18"/>
      <c r="H44" s="18"/>
      <c r="I44" s="18"/>
      <c r="J44" s="18"/>
      <c r="K44" s="18"/>
      <c r="L44" s="18"/>
      <c r="M44" s="18"/>
      <c r="N44" s="18"/>
      <c r="O44" s="18"/>
    </row>
    <row r="45" spans="1:15" x14ac:dyDescent="0.2">
      <c r="A45" s="18"/>
      <c r="B45" s="18"/>
      <c r="C45" s="18"/>
      <c r="D45" s="18"/>
      <c r="E45" s="18"/>
      <c r="F45" s="18"/>
      <c r="G45" s="18"/>
      <c r="H45" s="18"/>
      <c r="I45" s="18"/>
      <c r="J45" s="18"/>
      <c r="K45" s="18"/>
      <c r="L45" s="18"/>
      <c r="M45" s="18"/>
      <c r="N45" s="18"/>
      <c r="O45" s="18"/>
    </row>
    <row r="46" spans="1:15" x14ac:dyDescent="0.2">
      <c r="A46" s="18"/>
      <c r="B46" s="18"/>
      <c r="C46" s="18"/>
      <c r="D46" s="18"/>
      <c r="E46" s="18"/>
      <c r="F46" s="18"/>
      <c r="G46" s="18"/>
      <c r="H46" s="18"/>
      <c r="I46" s="18"/>
      <c r="J46" s="18"/>
      <c r="K46" s="18"/>
      <c r="L46" s="18"/>
      <c r="M46" s="18"/>
      <c r="N46" s="18"/>
      <c r="O46" s="18"/>
    </row>
    <row r="47" spans="1:15" x14ac:dyDescent="0.2">
      <c r="A47" s="18"/>
      <c r="B47" s="18"/>
      <c r="C47" s="18"/>
      <c r="D47" s="18"/>
      <c r="E47" s="18"/>
      <c r="F47" s="18"/>
      <c r="G47" s="18"/>
      <c r="H47" s="18"/>
      <c r="I47" s="18"/>
      <c r="J47" s="18"/>
      <c r="K47" s="18"/>
      <c r="L47" s="18"/>
      <c r="M47" s="18"/>
      <c r="N47" s="18"/>
      <c r="O47" s="18"/>
    </row>
    <row r="48" spans="1:15" x14ac:dyDescent="0.2">
      <c r="A48" s="18"/>
      <c r="B48" s="18"/>
      <c r="C48" s="18"/>
      <c r="D48" s="18"/>
      <c r="E48" s="18"/>
      <c r="F48" s="18"/>
      <c r="G48" s="18"/>
      <c r="H48" s="18"/>
      <c r="I48" s="18"/>
      <c r="J48" s="18"/>
      <c r="K48" s="18"/>
      <c r="L48" s="18"/>
      <c r="M48" s="18"/>
      <c r="N48" s="18"/>
      <c r="O48" s="18"/>
    </row>
    <row r="49" spans="1:15" x14ac:dyDescent="0.2">
      <c r="A49" s="18"/>
      <c r="B49" s="18"/>
      <c r="C49" s="18"/>
      <c r="D49" s="18"/>
      <c r="E49" s="18"/>
      <c r="F49" s="18"/>
      <c r="G49" s="18"/>
      <c r="H49" s="18"/>
      <c r="I49" s="18"/>
      <c r="J49" s="18"/>
      <c r="K49" s="18"/>
      <c r="L49" s="18"/>
      <c r="M49" s="18"/>
      <c r="N49" s="18"/>
      <c r="O49" s="1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31EE-F506-8842-BD15-F5D53DEF38FD}">
  <dimension ref="A1:K64"/>
  <sheetViews>
    <sheetView workbookViewId="0">
      <selection activeCell="A17" sqref="A17:J24"/>
    </sheetView>
  </sheetViews>
  <sheetFormatPr baseColWidth="10" defaultColWidth="0" defaultRowHeight="16" zeroHeight="1" x14ac:dyDescent="0.2"/>
  <cols>
    <col min="1" max="1" width="17.33203125" customWidth="1"/>
    <col min="2" max="2" width="10.83203125" customWidth="1"/>
    <col min="3" max="3" width="15.33203125" customWidth="1"/>
    <col min="4" max="4" width="13" customWidth="1"/>
    <col min="5" max="11" width="10.83203125" customWidth="1"/>
    <col min="12" max="16384" width="10.83203125" hidden="1"/>
  </cols>
  <sheetData>
    <row r="1" spans="1:11" ht="15" customHeight="1" x14ac:dyDescent="0.2">
      <c r="A1" s="32" t="s">
        <v>0</v>
      </c>
      <c r="B1" s="33"/>
      <c r="C1" s="33"/>
      <c r="D1" s="33"/>
      <c r="E1" s="33"/>
      <c r="F1" s="33"/>
      <c r="G1" s="33"/>
      <c r="H1" s="33"/>
      <c r="I1" s="33"/>
      <c r="J1" s="34"/>
      <c r="K1" s="18"/>
    </row>
    <row r="2" spans="1:11" ht="15" customHeight="1" x14ac:dyDescent="0.2">
      <c r="A2" s="35"/>
      <c r="B2" s="36"/>
      <c r="C2" s="36"/>
      <c r="D2" s="36"/>
      <c r="E2" s="36"/>
      <c r="F2" s="36"/>
      <c r="G2" s="36"/>
      <c r="H2" s="36"/>
      <c r="I2" s="36"/>
      <c r="J2" s="37"/>
      <c r="K2" s="18"/>
    </row>
    <row r="3" spans="1:11" x14ac:dyDescent="0.2">
      <c r="A3" s="35"/>
      <c r="B3" s="36"/>
      <c r="C3" s="36"/>
      <c r="D3" s="36"/>
      <c r="E3" s="36"/>
      <c r="F3" s="36"/>
      <c r="G3" s="36"/>
      <c r="H3" s="36"/>
      <c r="I3" s="36"/>
      <c r="J3" s="37"/>
      <c r="K3" s="18"/>
    </row>
    <row r="4" spans="1:11" x14ac:dyDescent="0.2">
      <c r="A4" s="35"/>
      <c r="B4" s="36"/>
      <c r="C4" s="36"/>
      <c r="D4" s="36"/>
      <c r="E4" s="36"/>
      <c r="F4" s="36"/>
      <c r="G4" s="36"/>
      <c r="H4" s="36"/>
      <c r="I4" s="36"/>
      <c r="J4" s="37"/>
      <c r="K4" s="18"/>
    </row>
    <row r="5" spans="1:11" ht="17" thickBot="1" x14ac:dyDescent="0.25">
      <c r="A5" s="38"/>
      <c r="B5" s="39"/>
      <c r="C5" s="39"/>
      <c r="D5" s="39"/>
      <c r="E5" s="39"/>
      <c r="F5" s="39"/>
      <c r="G5" s="39"/>
      <c r="H5" s="39"/>
      <c r="I5" s="39"/>
      <c r="J5" s="40"/>
      <c r="K5" s="18"/>
    </row>
    <row r="6" spans="1:11" x14ac:dyDescent="0.2">
      <c r="A6" s="41"/>
      <c r="B6" s="41"/>
      <c r="C6" s="41"/>
      <c r="D6" s="41"/>
      <c r="E6" s="41"/>
      <c r="F6" s="41"/>
      <c r="G6" s="41"/>
      <c r="H6" s="41"/>
      <c r="I6" s="41"/>
      <c r="J6" s="18"/>
      <c r="K6" s="18"/>
    </row>
    <row r="7" spans="1:11" ht="51" x14ac:dyDescent="0.2">
      <c r="A7" s="16" t="s">
        <v>1</v>
      </c>
      <c r="B7" s="16" t="s">
        <v>2</v>
      </c>
      <c r="C7" s="16" t="s">
        <v>3</v>
      </c>
      <c r="D7" s="16" t="s">
        <v>4</v>
      </c>
      <c r="E7" s="41"/>
      <c r="F7" s="41"/>
      <c r="G7" s="41"/>
      <c r="H7" s="41"/>
      <c r="I7" s="41"/>
      <c r="J7" s="18"/>
      <c r="K7" s="18"/>
    </row>
    <row r="8" spans="1:11" x14ac:dyDescent="0.2">
      <c r="A8" s="14" t="s">
        <v>5</v>
      </c>
      <c r="B8" s="14">
        <v>1200</v>
      </c>
      <c r="C8" s="14">
        <v>0.15</v>
      </c>
      <c r="D8" s="14">
        <v>0.12</v>
      </c>
      <c r="E8" s="18"/>
      <c r="F8" s="18"/>
      <c r="G8" s="18"/>
      <c r="H8" s="18"/>
      <c r="I8" s="18"/>
      <c r="J8" s="18"/>
      <c r="K8" s="18"/>
    </row>
    <row r="9" spans="1:11" x14ac:dyDescent="0.2">
      <c r="A9" s="14" t="s">
        <v>6</v>
      </c>
      <c r="B9" s="14">
        <v>900</v>
      </c>
      <c r="C9" s="14">
        <v>0.2</v>
      </c>
      <c r="D9" s="14">
        <v>0.1</v>
      </c>
      <c r="E9" s="18"/>
      <c r="F9" s="18"/>
      <c r="G9" s="18"/>
      <c r="H9" s="18"/>
      <c r="I9" s="18"/>
      <c r="J9" s="18"/>
      <c r="K9" s="18"/>
    </row>
    <row r="10" spans="1:11" x14ac:dyDescent="0.2">
      <c r="A10" s="14" t="s">
        <v>7</v>
      </c>
      <c r="B10" s="14">
        <v>700</v>
      </c>
      <c r="C10" s="14">
        <v>0.25</v>
      </c>
      <c r="D10" s="14">
        <v>0.15</v>
      </c>
      <c r="E10" s="18"/>
      <c r="F10" s="18"/>
      <c r="G10" s="18"/>
      <c r="H10" s="18"/>
      <c r="I10" s="18"/>
      <c r="J10" s="18"/>
      <c r="K10" s="18"/>
    </row>
    <row r="11" spans="1:11" x14ac:dyDescent="0.2">
      <c r="A11" s="14" t="s">
        <v>8</v>
      </c>
      <c r="B11" s="14">
        <v>400</v>
      </c>
      <c r="C11" s="14">
        <v>0.1</v>
      </c>
      <c r="D11" s="14">
        <v>0.08</v>
      </c>
      <c r="E11" s="18"/>
      <c r="F11" s="18"/>
      <c r="G11" s="18"/>
      <c r="H11" s="18"/>
      <c r="I11" s="18"/>
      <c r="J11" s="18"/>
      <c r="K11" s="18"/>
    </row>
    <row r="12" spans="1:11" x14ac:dyDescent="0.2">
      <c r="A12" s="14" t="s">
        <v>9</v>
      </c>
      <c r="B12" s="14">
        <v>600</v>
      </c>
      <c r="C12" s="14">
        <v>0.3</v>
      </c>
      <c r="D12" s="14">
        <v>0.2</v>
      </c>
      <c r="E12" s="18"/>
      <c r="F12" s="18"/>
      <c r="G12" s="18"/>
      <c r="H12" s="18"/>
      <c r="I12" s="18"/>
      <c r="J12" s="18"/>
      <c r="K12" s="18"/>
    </row>
    <row r="13" spans="1:11" x14ac:dyDescent="0.2">
      <c r="A13" s="14" t="s">
        <v>10</v>
      </c>
      <c r="B13" s="14">
        <v>300</v>
      </c>
      <c r="C13" s="14">
        <v>0.12</v>
      </c>
      <c r="D13" s="14">
        <v>0.1</v>
      </c>
      <c r="E13" s="18"/>
      <c r="F13" s="18"/>
      <c r="G13" s="18"/>
      <c r="H13" s="18"/>
      <c r="I13" s="18"/>
      <c r="J13" s="18"/>
      <c r="K13" s="18"/>
    </row>
    <row r="14" spans="1:11" x14ac:dyDescent="0.2">
      <c r="A14" s="14" t="s">
        <v>11</v>
      </c>
      <c r="B14" s="14">
        <v>250</v>
      </c>
      <c r="C14" s="14">
        <v>0.08</v>
      </c>
      <c r="D14" s="14">
        <v>7.0000000000000007E-2</v>
      </c>
      <c r="E14" s="18"/>
      <c r="F14" s="18"/>
      <c r="G14" s="18"/>
      <c r="H14" s="18"/>
      <c r="I14" s="18"/>
      <c r="J14" s="18"/>
      <c r="K14" s="18"/>
    </row>
    <row r="15" spans="1:11" x14ac:dyDescent="0.2">
      <c r="A15" s="18"/>
      <c r="B15" s="42"/>
      <c r="C15" s="18"/>
      <c r="D15" s="18"/>
      <c r="E15" s="18"/>
      <c r="F15" s="18"/>
      <c r="G15" s="18"/>
      <c r="H15" s="18"/>
      <c r="I15" s="18"/>
      <c r="J15" s="18"/>
      <c r="K15" s="18"/>
    </row>
    <row r="16" spans="1:11" ht="17" thickBot="1" x14ac:dyDescent="0.25">
      <c r="A16" s="18"/>
      <c r="B16" s="18"/>
      <c r="C16" s="18"/>
      <c r="D16" s="18"/>
      <c r="E16" s="18"/>
      <c r="F16" s="18"/>
      <c r="G16" s="18"/>
      <c r="H16" s="18"/>
      <c r="I16" s="18"/>
      <c r="J16" s="18"/>
      <c r="K16" s="18"/>
    </row>
    <row r="17" spans="1:11" ht="16" customHeight="1" x14ac:dyDescent="0.2">
      <c r="A17" s="24" t="s">
        <v>12</v>
      </c>
      <c r="B17" s="25"/>
      <c r="C17" s="25"/>
      <c r="D17" s="25"/>
      <c r="E17" s="25"/>
      <c r="F17" s="25"/>
      <c r="G17" s="25"/>
      <c r="H17" s="25"/>
      <c r="I17" s="25"/>
      <c r="J17" s="26"/>
      <c r="K17" s="18"/>
    </row>
    <row r="18" spans="1:11" ht="16" customHeight="1" x14ac:dyDescent="0.2">
      <c r="A18" s="27"/>
      <c r="B18" s="23"/>
      <c r="C18" s="23"/>
      <c r="D18" s="23"/>
      <c r="E18" s="23"/>
      <c r="F18" s="23"/>
      <c r="G18" s="23"/>
      <c r="H18" s="23"/>
      <c r="I18" s="23"/>
      <c r="J18" s="28"/>
      <c r="K18" s="18"/>
    </row>
    <row r="19" spans="1:11" ht="16" customHeight="1" x14ac:dyDescent="0.2">
      <c r="A19" s="27"/>
      <c r="B19" s="23"/>
      <c r="C19" s="23"/>
      <c r="D19" s="23"/>
      <c r="E19" s="23"/>
      <c r="F19" s="23"/>
      <c r="G19" s="23"/>
      <c r="H19" s="23"/>
      <c r="I19" s="23"/>
      <c r="J19" s="28"/>
      <c r="K19" s="18"/>
    </row>
    <row r="20" spans="1:11" ht="16" customHeight="1" x14ac:dyDescent="0.2">
      <c r="A20" s="27"/>
      <c r="B20" s="23"/>
      <c r="C20" s="23"/>
      <c r="D20" s="23"/>
      <c r="E20" s="23"/>
      <c r="F20" s="23"/>
      <c r="G20" s="23"/>
      <c r="H20" s="23"/>
      <c r="I20" s="23"/>
      <c r="J20" s="28"/>
      <c r="K20" s="18"/>
    </row>
    <row r="21" spans="1:11" ht="16" customHeight="1" x14ac:dyDescent="0.2">
      <c r="A21" s="27"/>
      <c r="B21" s="23"/>
      <c r="C21" s="23"/>
      <c r="D21" s="23"/>
      <c r="E21" s="23"/>
      <c r="F21" s="23"/>
      <c r="G21" s="23"/>
      <c r="H21" s="23"/>
      <c r="I21" s="23"/>
      <c r="J21" s="28"/>
      <c r="K21" s="18"/>
    </row>
    <row r="22" spans="1:11" ht="16" customHeight="1" x14ac:dyDescent="0.2">
      <c r="A22" s="27"/>
      <c r="B22" s="23"/>
      <c r="C22" s="23"/>
      <c r="D22" s="23"/>
      <c r="E22" s="23"/>
      <c r="F22" s="23"/>
      <c r="G22" s="23"/>
      <c r="H22" s="23"/>
      <c r="I22" s="23"/>
      <c r="J22" s="28"/>
      <c r="K22" s="18"/>
    </row>
    <row r="23" spans="1:11" ht="16" customHeight="1" x14ac:dyDescent="0.2">
      <c r="A23" s="27"/>
      <c r="B23" s="23"/>
      <c r="C23" s="23"/>
      <c r="D23" s="23"/>
      <c r="E23" s="23"/>
      <c r="F23" s="23"/>
      <c r="G23" s="23"/>
      <c r="H23" s="23"/>
      <c r="I23" s="23"/>
      <c r="J23" s="28"/>
      <c r="K23" s="18"/>
    </row>
    <row r="24" spans="1:11" ht="16" customHeight="1" thickBot="1" x14ac:dyDescent="0.25">
      <c r="A24" s="29"/>
      <c r="B24" s="30"/>
      <c r="C24" s="30"/>
      <c r="D24" s="30"/>
      <c r="E24" s="30"/>
      <c r="F24" s="30"/>
      <c r="G24" s="30"/>
      <c r="H24" s="30"/>
      <c r="I24" s="30"/>
      <c r="J24" s="31"/>
      <c r="K24" s="18"/>
    </row>
    <row r="25" spans="1:11" x14ac:dyDescent="0.2">
      <c r="A25" s="18"/>
      <c r="B25" s="18"/>
      <c r="C25" s="18"/>
      <c r="D25" s="18"/>
      <c r="E25" s="18"/>
      <c r="F25" s="18"/>
      <c r="G25" s="18"/>
      <c r="H25" s="18"/>
      <c r="I25" s="18"/>
      <c r="J25" s="18"/>
      <c r="K25" s="18"/>
    </row>
    <row r="26" spans="1:11" ht="51" x14ac:dyDescent="0.2">
      <c r="A26" s="16" t="s">
        <v>13</v>
      </c>
      <c r="B26" s="16" t="s">
        <v>2</v>
      </c>
      <c r="C26" s="16" t="s">
        <v>14</v>
      </c>
      <c r="D26" s="18"/>
      <c r="E26" s="18"/>
      <c r="F26" s="18"/>
      <c r="G26" s="18"/>
      <c r="H26" s="18"/>
      <c r="I26" s="18"/>
      <c r="J26" s="18"/>
      <c r="K26" s="18"/>
    </row>
    <row r="27" spans="1:11" x14ac:dyDescent="0.2">
      <c r="A27" s="14" t="s">
        <v>15</v>
      </c>
      <c r="B27" s="14">
        <v>10</v>
      </c>
      <c r="C27" s="14">
        <v>3</v>
      </c>
      <c r="D27" s="18"/>
      <c r="E27" s="18"/>
      <c r="F27" s="18"/>
      <c r="G27" s="18"/>
      <c r="H27" s="18"/>
      <c r="I27" s="18"/>
      <c r="J27" s="18"/>
      <c r="K27" s="18"/>
    </row>
    <row r="28" spans="1:11" x14ac:dyDescent="0.2">
      <c r="A28" s="14" t="s">
        <v>16</v>
      </c>
      <c r="B28" s="14">
        <v>8</v>
      </c>
      <c r="C28" s="14">
        <v>2</v>
      </c>
      <c r="D28" s="18"/>
      <c r="E28" s="18"/>
      <c r="F28" s="18"/>
      <c r="G28" s="18"/>
      <c r="H28" s="18"/>
      <c r="I28" s="18"/>
      <c r="J28" s="18"/>
      <c r="K28" s="18"/>
    </row>
    <row r="29" spans="1:11" x14ac:dyDescent="0.2">
      <c r="A29" s="14" t="s">
        <v>17</v>
      </c>
      <c r="B29" s="14">
        <v>6</v>
      </c>
      <c r="C29" s="14">
        <v>3</v>
      </c>
      <c r="D29" s="18"/>
      <c r="E29" s="18"/>
      <c r="F29" s="18"/>
      <c r="G29" s="18"/>
      <c r="H29" s="18"/>
      <c r="I29" s="18"/>
      <c r="J29" s="18"/>
      <c r="K29" s="18"/>
    </row>
    <row r="30" spans="1:11" x14ac:dyDescent="0.2">
      <c r="A30" s="14" t="s">
        <v>9</v>
      </c>
      <c r="B30" s="14">
        <v>10</v>
      </c>
      <c r="C30" s="14">
        <v>4</v>
      </c>
      <c r="D30" s="18"/>
      <c r="E30" s="18"/>
      <c r="F30" s="18"/>
      <c r="G30" s="18"/>
      <c r="H30" s="18"/>
      <c r="I30" s="18"/>
      <c r="J30" s="18"/>
      <c r="K30" s="18"/>
    </row>
    <row r="31" spans="1:11" x14ac:dyDescent="0.2">
      <c r="A31" s="14" t="s">
        <v>18</v>
      </c>
      <c r="B31" s="14">
        <v>7</v>
      </c>
      <c r="C31" s="14">
        <v>3</v>
      </c>
      <c r="D31" s="18"/>
      <c r="E31" s="18"/>
      <c r="F31" s="18"/>
      <c r="G31" s="18"/>
      <c r="H31" s="18"/>
      <c r="I31" s="18"/>
      <c r="J31" s="18"/>
      <c r="K31" s="18"/>
    </row>
    <row r="32" spans="1:11" x14ac:dyDescent="0.2">
      <c r="A32" s="18"/>
      <c r="B32" s="18"/>
      <c r="C32" s="18"/>
      <c r="D32" s="18"/>
      <c r="E32" s="18"/>
      <c r="F32" s="18"/>
      <c r="G32" s="18"/>
      <c r="H32" s="18"/>
      <c r="I32" s="18"/>
      <c r="J32" s="18"/>
      <c r="K32" s="18"/>
    </row>
    <row r="33" spans="1:11" x14ac:dyDescent="0.2">
      <c r="K33" s="18"/>
    </row>
    <row r="34" spans="1:11" ht="16" customHeight="1" x14ac:dyDescent="0.2">
      <c r="A34" s="2"/>
      <c r="B34" s="2"/>
      <c r="C34" s="2"/>
      <c r="D34" s="2"/>
      <c r="E34" s="2"/>
      <c r="F34" s="2"/>
      <c r="G34" s="2"/>
      <c r="H34" s="2"/>
      <c r="I34" s="2"/>
      <c r="J34" s="2"/>
      <c r="K34" s="18"/>
    </row>
    <row r="35" spans="1:11" x14ac:dyDescent="0.2">
      <c r="A35" s="2"/>
      <c r="B35" s="2"/>
      <c r="C35" s="2"/>
      <c r="D35" s="2"/>
      <c r="E35" s="2"/>
      <c r="F35" s="2"/>
      <c r="G35" s="2"/>
      <c r="H35" s="2"/>
      <c r="I35" s="2"/>
      <c r="J35" s="2"/>
      <c r="K35" s="18"/>
    </row>
    <row r="36" spans="1:11" x14ac:dyDescent="0.2">
      <c r="A36" s="2"/>
      <c r="B36" s="2"/>
      <c r="C36" s="2"/>
      <c r="D36" s="2"/>
      <c r="E36" s="2"/>
      <c r="F36" s="2"/>
      <c r="G36" s="2"/>
      <c r="H36" s="2"/>
      <c r="I36" s="2"/>
      <c r="J36" s="2"/>
      <c r="K36" s="18"/>
    </row>
    <row r="37" spans="1:11" x14ac:dyDescent="0.2">
      <c r="A37" s="2"/>
      <c r="B37" s="2"/>
      <c r="C37" s="2"/>
      <c r="D37" s="2"/>
      <c r="E37" s="2"/>
      <c r="F37" s="2"/>
      <c r="G37" s="2"/>
      <c r="H37" s="2"/>
      <c r="I37" s="2"/>
      <c r="J37" s="2"/>
      <c r="K37" s="18"/>
    </row>
    <row r="38" spans="1:11" x14ac:dyDescent="0.2">
      <c r="A38" s="2"/>
      <c r="B38" s="2"/>
      <c r="C38" s="2"/>
      <c r="D38" s="2"/>
      <c r="E38" s="2"/>
      <c r="F38" s="2"/>
      <c r="G38" s="2"/>
      <c r="H38" s="2"/>
      <c r="I38" s="2"/>
      <c r="J38" s="2"/>
      <c r="K38" s="18"/>
    </row>
    <row r="39" spans="1:11" x14ac:dyDescent="0.2">
      <c r="A39" s="2"/>
      <c r="B39" s="2"/>
      <c r="C39" s="2"/>
      <c r="D39" s="2"/>
      <c r="E39" s="2"/>
      <c r="F39" s="2"/>
      <c r="G39" s="2"/>
      <c r="H39" s="2"/>
      <c r="I39" s="2"/>
      <c r="J39" s="2"/>
      <c r="K39" s="18"/>
    </row>
    <row r="40" spans="1:11" x14ac:dyDescent="0.2">
      <c r="A40" s="2"/>
      <c r="B40" s="2"/>
      <c r="C40" s="2"/>
      <c r="D40" s="2"/>
      <c r="E40" s="2"/>
      <c r="F40" s="2"/>
      <c r="G40" s="2"/>
      <c r="H40" s="2"/>
      <c r="I40" s="2"/>
      <c r="J40" s="2"/>
      <c r="K40" s="18"/>
    </row>
    <row r="41" spans="1:11" x14ac:dyDescent="0.2">
      <c r="A41" s="2"/>
      <c r="B41" s="2"/>
      <c r="C41" s="2"/>
      <c r="D41" s="2"/>
      <c r="E41" s="2"/>
      <c r="F41" s="2"/>
      <c r="G41" s="2"/>
      <c r="H41" s="2"/>
      <c r="I41" s="2"/>
      <c r="J41" s="2"/>
      <c r="K41" s="18"/>
    </row>
    <row r="42" spans="1:11" x14ac:dyDescent="0.2">
      <c r="A42" s="2"/>
      <c r="B42" s="2"/>
      <c r="C42" s="2"/>
      <c r="D42" s="2"/>
      <c r="E42" s="2"/>
      <c r="F42" s="2"/>
      <c r="G42" s="2"/>
      <c r="H42" s="2"/>
      <c r="I42" s="2"/>
      <c r="J42" s="2"/>
      <c r="K42" s="18"/>
    </row>
    <row r="43" spans="1:11" x14ac:dyDescent="0.2">
      <c r="K43" s="18"/>
    </row>
    <row r="44" spans="1:11" x14ac:dyDescent="0.2">
      <c r="K44" s="18"/>
    </row>
    <row r="45" spans="1:11" ht="16" customHeight="1" x14ac:dyDescent="0.2">
      <c r="K45" s="18"/>
    </row>
    <row r="46" spans="1:11" ht="16" customHeight="1" x14ac:dyDescent="0.2">
      <c r="A46" s="2"/>
      <c r="B46" s="3"/>
      <c r="C46" s="3"/>
      <c r="D46" s="3"/>
      <c r="E46" s="3"/>
      <c r="F46" s="3"/>
      <c r="G46" s="3"/>
      <c r="H46" s="3"/>
      <c r="I46" s="3"/>
      <c r="J46" s="3"/>
      <c r="K46" s="18"/>
    </row>
    <row r="47" spans="1:11" x14ac:dyDescent="0.2">
      <c r="A47" s="3"/>
      <c r="B47" s="3"/>
      <c r="C47" s="3"/>
      <c r="D47" s="3"/>
      <c r="E47" s="3"/>
      <c r="F47" s="3"/>
      <c r="G47" s="3"/>
      <c r="H47" s="3"/>
      <c r="I47" s="3"/>
      <c r="J47" s="3"/>
      <c r="K47" s="18"/>
    </row>
    <row r="48" spans="1:11" x14ac:dyDescent="0.2">
      <c r="A48" s="3"/>
      <c r="B48" s="3"/>
      <c r="C48" s="3"/>
      <c r="D48" s="3"/>
      <c r="E48" s="3"/>
      <c r="F48" s="3"/>
      <c r="G48" s="3"/>
      <c r="H48" s="3"/>
      <c r="I48" s="3"/>
      <c r="J48" s="3"/>
      <c r="K48" s="18"/>
    </row>
    <row r="49" spans="1:11" x14ac:dyDescent="0.2">
      <c r="A49" s="3"/>
      <c r="B49" s="3"/>
      <c r="C49" s="3"/>
      <c r="D49" s="3"/>
      <c r="E49" s="3"/>
      <c r="F49" s="3"/>
      <c r="G49" s="3"/>
      <c r="H49" s="3"/>
      <c r="I49" s="3"/>
      <c r="J49" s="3"/>
      <c r="K49" s="18"/>
    </row>
    <row r="50" spans="1:11" x14ac:dyDescent="0.2">
      <c r="A50" s="3"/>
      <c r="B50" s="3"/>
      <c r="C50" s="3"/>
      <c r="D50" s="3"/>
      <c r="E50" s="3"/>
      <c r="F50" s="3"/>
      <c r="G50" s="3"/>
      <c r="H50" s="3"/>
      <c r="I50" s="3"/>
      <c r="J50" s="3"/>
      <c r="K50" s="18"/>
    </row>
    <row r="51" spans="1:11" x14ac:dyDescent="0.2">
      <c r="A51" s="3"/>
      <c r="B51" s="3"/>
      <c r="C51" s="3"/>
      <c r="D51" s="3"/>
      <c r="E51" s="3"/>
      <c r="F51" s="3"/>
      <c r="G51" s="3"/>
      <c r="H51" s="3"/>
      <c r="I51" s="3"/>
      <c r="J51" s="3"/>
      <c r="K51" s="18"/>
    </row>
    <row r="52" spans="1:11" x14ac:dyDescent="0.2">
      <c r="A52" s="3"/>
      <c r="B52" s="3"/>
      <c r="C52" s="3"/>
      <c r="D52" s="3"/>
      <c r="E52" s="3"/>
      <c r="F52" s="3"/>
      <c r="G52" s="3"/>
      <c r="H52" s="3"/>
      <c r="I52" s="3"/>
      <c r="J52" s="3"/>
      <c r="K52" s="18"/>
    </row>
    <row r="53" spans="1:11" x14ac:dyDescent="0.2">
      <c r="A53" s="3"/>
      <c r="B53" s="3"/>
      <c r="C53" s="3"/>
      <c r="D53" s="3"/>
      <c r="E53" s="3"/>
      <c r="F53" s="3"/>
      <c r="G53" s="3"/>
      <c r="H53" s="3"/>
      <c r="I53" s="3"/>
      <c r="J53" s="3"/>
      <c r="K53" s="18"/>
    </row>
    <row r="54" spans="1:11" x14ac:dyDescent="0.2">
      <c r="A54" s="3"/>
      <c r="B54" s="3"/>
      <c r="C54" s="3"/>
      <c r="D54" s="3"/>
      <c r="E54" s="3"/>
      <c r="F54" s="3"/>
      <c r="G54" s="3"/>
      <c r="H54" s="3"/>
      <c r="I54" s="3"/>
      <c r="J54" s="3"/>
      <c r="K54" s="18"/>
    </row>
    <row r="55" spans="1:11" x14ac:dyDescent="0.2">
      <c r="K55" s="18"/>
    </row>
    <row r="56" spans="1:11" x14ac:dyDescent="0.2">
      <c r="A56" s="2"/>
      <c r="B56" s="3"/>
      <c r="C56" s="3"/>
      <c r="D56" s="3"/>
      <c r="E56" s="3"/>
      <c r="F56" s="3"/>
      <c r="G56" s="3"/>
      <c r="H56" s="3"/>
      <c r="I56" s="3"/>
      <c r="J56" s="3"/>
      <c r="K56" s="18"/>
    </row>
    <row r="57" spans="1:11" x14ac:dyDescent="0.2">
      <c r="A57" s="3"/>
      <c r="B57" s="3"/>
      <c r="C57" s="3"/>
      <c r="D57" s="3"/>
      <c r="E57" s="3"/>
      <c r="F57" s="3"/>
      <c r="G57" s="3"/>
      <c r="H57" s="3"/>
      <c r="I57" s="3"/>
      <c r="J57" s="3"/>
      <c r="K57" s="18"/>
    </row>
    <row r="58" spans="1:11" x14ac:dyDescent="0.2">
      <c r="A58" s="3"/>
      <c r="B58" s="3"/>
      <c r="C58" s="3"/>
      <c r="D58" s="3"/>
      <c r="E58" s="3"/>
      <c r="F58" s="3"/>
      <c r="G58" s="3"/>
      <c r="H58" s="3"/>
      <c r="I58" s="3"/>
      <c r="J58" s="3"/>
      <c r="K58" s="18"/>
    </row>
    <row r="59" spans="1:11" x14ac:dyDescent="0.2">
      <c r="A59" s="3"/>
      <c r="B59" s="3"/>
      <c r="C59" s="3"/>
      <c r="D59" s="3"/>
      <c r="E59" s="3"/>
      <c r="F59" s="3"/>
      <c r="G59" s="3"/>
      <c r="H59" s="3"/>
      <c r="I59" s="3"/>
      <c r="J59" s="3"/>
      <c r="K59" s="18"/>
    </row>
    <row r="60" spans="1:11" x14ac:dyDescent="0.2">
      <c r="A60" s="43"/>
      <c r="B60" s="43"/>
      <c r="C60" s="43"/>
      <c r="D60" s="43"/>
      <c r="E60" s="43"/>
      <c r="F60" s="43"/>
      <c r="G60" s="43"/>
      <c r="H60" s="43"/>
      <c r="I60" s="43"/>
      <c r="J60" s="43"/>
      <c r="K60" s="18"/>
    </row>
    <row r="61" spans="1:11" x14ac:dyDescent="0.2">
      <c r="A61" s="43"/>
      <c r="B61" s="43"/>
      <c r="C61" s="43"/>
      <c r="D61" s="43"/>
      <c r="E61" s="43"/>
      <c r="F61" s="43"/>
      <c r="G61" s="43"/>
      <c r="H61" s="43"/>
      <c r="I61" s="43"/>
      <c r="J61" s="43"/>
      <c r="K61" s="18"/>
    </row>
    <row r="62" spans="1:11" hidden="1" x14ac:dyDescent="0.2">
      <c r="A62" s="3"/>
      <c r="B62" s="3"/>
      <c r="C62" s="3"/>
      <c r="D62" s="3"/>
      <c r="E62" s="3"/>
      <c r="F62" s="3"/>
      <c r="G62" s="3"/>
      <c r="H62" s="3"/>
      <c r="I62" s="3"/>
      <c r="J62" s="3"/>
    </row>
    <row r="63" spans="1:11" hidden="1" x14ac:dyDescent="0.2">
      <c r="A63" s="3"/>
      <c r="B63" s="3"/>
      <c r="C63" s="3"/>
      <c r="D63" s="3"/>
      <c r="E63" s="3"/>
      <c r="F63" s="3"/>
      <c r="G63" s="3"/>
      <c r="H63" s="3"/>
      <c r="I63" s="3"/>
      <c r="J63" s="3"/>
    </row>
    <row r="64" spans="1:11" hidden="1" x14ac:dyDescent="0.2">
      <c r="A64" s="3"/>
      <c r="B64" s="3"/>
      <c r="C64" s="3"/>
      <c r="D64" s="3"/>
      <c r="E64" s="3"/>
      <c r="F64" s="3"/>
      <c r="G64" s="3"/>
      <c r="H64" s="3"/>
      <c r="I64" s="3"/>
      <c r="J64" s="3"/>
    </row>
  </sheetData>
  <mergeCells count="2">
    <mergeCell ref="A1:J5"/>
    <mergeCell ref="A17:J24"/>
  </mergeCells>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DDCBB-68BB-8B41-9280-F726247EF911}">
  <dimension ref="A1:T9"/>
  <sheetViews>
    <sheetView workbookViewId="0">
      <selection sqref="A1:A4"/>
    </sheetView>
  </sheetViews>
  <sheetFormatPr baseColWidth="10" defaultColWidth="0" defaultRowHeight="16" zeroHeight="1" x14ac:dyDescent="0.2"/>
  <cols>
    <col min="1" max="5" width="20" customWidth="1"/>
    <col min="6" max="6" width="10.1640625" bestFit="1" customWidth="1"/>
    <col min="7" max="7" width="17" bestFit="1" customWidth="1"/>
    <col min="8" max="8" width="20.33203125" bestFit="1" customWidth="1"/>
    <col min="9" max="9" width="10.83203125" customWidth="1"/>
    <col min="10" max="10" width="17" bestFit="1" customWidth="1"/>
    <col min="11" max="12" width="10.83203125" customWidth="1"/>
    <col min="21" max="16384" width="10.83203125" hidden="1"/>
  </cols>
  <sheetData>
    <row r="1" spans="1:20" ht="34" x14ac:dyDescent="0.2">
      <c r="A1" s="16" t="s">
        <v>1</v>
      </c>
      <c r="B1" s="16" t="s">
        <v>2</v>
      </c>
      <c r="C1" s="16" t="s">
        <v>3</v>
      </c>
      <c r="D1" s="16" t="s">
        <v>4</v>
      </c>
      <c r="F1" s="16" t="s">
        <v>13</v>
      </c>
      <c r="G1" s="16" t="s">
        <v>2</v>
      </c>
      <c r="H1" s="16" t="s">
        <v>14</v>
      </c>
      <c r="J1" s="16" t="s">
        <v>1</v>
      </c>
      <c r="K1" s="16" t="s">
        <v>13</v>
      </c>
    </row>
    <row r="2" spans="1:20" x14ac:dyDescent="0.2">
      <c r="A2" s="14" t="s">
        <v>5</v>
      </c>
      <c r="B2" s="13">
        <v>1200</v>
      </c>
      <c r="C2" s="14">
        <v>0.15</v>
      </c>
      <c r="D2" s="13">
        <v>0.12</v>
      </c>
      <c r="F2" s="14" t="s">
        <v>15</v>
      </c>
      <c r="G2" s="13">
        <v>10</v>
      </c>
      <c r="H2" s="14">
        <v>3</v>
      </c>
      <c r="J2" s="14" t="s">
        <v>5</v>
      </c>
      <c r="K2" s="13" t="s">
        <v>15</v>
      </c>
      <c r="N2" s="5"/>
      <c r="P2" s="5"/>
      <c r="R2" s="5"/>
      <c r="T2" s="5"/>
    </row>
    <row r="3" spans="1:20" x14ac:dyDescent="0.2">
      <c r="A3" s="14" t="s">
        <v>6</v>
      </c>
      <c r="B3" s="13">
        <v>900</v>
      </c>
      <c r="C3" s="14">
        <v>0.2</v>
      </c>
      <c r="D3" s="13">
        <v>0.1</v>
      </c>
      <c r="F3" s="14" t="s">
        <v>16</v>
      </c>
      <c r="G3" s="13">
        <v>8</v>
      </c>
      <c r="H3" s="14">
        <v>2</v>
      </c>
      <c r="J3" s="14" t="s">
        <v>6</v>
      </c>
      <c r="K3" s="13" t="s">
        <v>15</v>
      </c>
    </row>
    <row r="4" spans="1:20" x14ac:dyDescent="0.2">
      <c r="A4" s="14" t="s">
        <v>7</v>
      </c>
      <c r="B4" s="13">
        <v>700</v>
      </c>
      <c r="C4" s="14">
        <v>0.25</v>
      </c>
      <c r="D4" s="13">
        <v>0.15</v>
      </c>
      <c r="F4" s="14" t="s">
        <v>17</v>
      </c>
      <c r="G4" s="13">
        <v>6</v>
      </c>
      <c r="H4" s="14">
        <v>3</v>
      </c>
      <c r="J4" s="14" t="s">
        <v>7</v>
      </c>
      <c r="K4" s="13" t="s">
        <v>16</v>
      </c>
    </row>
    <row r="5" spans="1:20" x14ac:dyDescent="0.2">
      <c r="A5" s="14" t="s">
        <v>8</v>
      </c>
      <c r="B5" s="13">
        <v>400</v>
      </c>
      <c r="C5" s="14">
        <v>0.1</v>
      </c>
      <c r="D5" s="13">
        <v>0.08</v>
      </c>
      <c r="F5" s="14" t="s">
        <v>9</v>
      </c>
      <c r="G5" s="13">
        <v>10</v>
      </c>
      <c r="H5" s="14">
        <v>4</v>
      </c>
      <c r="J5" s="14" t="s">
        <v>8</v>
      </c>
      <c r="K5" s="13" t="s">
        <v>17</v>
      </c>
    </row>
    <row r="6" spans="1:20" x14ac:dyDescent="0.2">
      <c r="A6" s="14" t="s">
        <v>9</v>
      </c>
      <c r="B6" s="13">
        <v>600</v>
      </c>
      <c r="C6" s="14">
        <v>0.3</v>
      </c>
      <c r="D6" s="13">
        <v>0.2</v>
      </c>
      <c r="F6" s="14" t="s">
        <v>18</v>
      </c>
      <c r="G6" s="13">
        <v>7</v>
      </c>
      <c r="H6" s="14">
        <v>3</v>
      </c>
      <c r="J6" s="14" t="s">
        <v>9</v>
      </c>
      <c r="K6" s="13" t="s">
        <v>9</v>
      </c>
    </row>
    <row r="7" spans="1:20" x14ac:dyDescent="0.2">
      <c r="A7" s="14" t="s">
        <v>10</v>
      </c>
      <c r="B7" s="13">
        <v>300</v>
      </c>
      <c r="C7" s="14">
        <v>0.12</v>
      </c>
      <c r="D7" s="13">
        <v>0.1</v>
      </c>
      <c r="J7" s="14" t="s">
        <v>10</v>
      </c>
      <c r="K7" s="13" t="s">
        <v>18</v>
      </c>
    </row>
    <row r="8" spans="1:20" x14ac:dyDescent="0.2">
      <c r="A8" s="14" t="s">
        <v>11</v>
      </c>
      <c r="B8" s="13">
        <v>250</v>
      </c>
      <c r="C8" s="14">
        <v>0.08</v>
      </c>
      <c r="D8" s="13">
        <v>7.0000000000000007E-2</v>
      </c>
      <c r="J8" s="14" t="s">
        <v>11</v>
      </c>
      <c r="K8" s="13" t="s">
        <v>18</v>
      </c>
    </row>
    <row r="9" spans="1:20" x14ac:dyDescent="0.2">
      <c r="B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B445-44EE-EF48-B94A-A7C7D9BFBC2B}">
  <dimension ref="A1:V72"/>
  <sheetViews>
    <sheetView topLeftCell="A47" workbookViewId="0">
      <selection activeCell="P72" sqref="A1:P72"/>
    </sheetView>
  </sheetViews>
  <sheetFormatPr baseColWidth="10" defaultColWidth="0" defaultRowHeight="16" zeroHeight="1" x14ac:dyDescent="0.2"/>
  <cols>
    <col min="1" max="16" width="10.83203125" customWidth="1"/>
    <col min="17" max="21" width="10.83203125" hidden="1" customWidth="1"/>
    <col min="22" max="22" width="94.5" hidden="1" customWidth="1"/>
    <col min="23" max="16384" width="10.83203125" hidden="1"/>
  </cols>
  <sheetData>
    <row r="1" spans="1:22" x14ac:dyDescent="0.2">
      <c r="A1" s="18"/>
      <c r="B1" s="18"/>
      <c r="C1" s="18"/>
      <c r="D1" s="18"/>
      <c r="E1" s="18"/>
      <c r="F1" s="18"/>
      <c r="G1" s="18"/>
      <c r="H1" s="18"/>
      <c r="I1" s="18"/>
      <c r="J1" s="18"/>
      <c r="K1" s="18"/>
      <c r="L1" s="18"/>
      <c r="M1" s="18"/>
      <c r="N1" s="18"/>
      <c r="O1" s="18"/>
      <c r="P1" s="18"/>
    </row>
    <row r="2" spans="1:22" x14ac:dyDescent="0.2">
      <c r="A2" s="18"/>
      <c r="B2" s="18"/>
      <c r="C2" s="18"/>
      <c r="D2" s="18"/>
      <c r="E2" s="18"/>
      <c r="F2" s="18"/>
      <c r="G2" s="18"/>
      <c r="H2" s="18"/>
      <c r="I2" s="18"/>
      <c r="J2" s="18"/>
      <c r="K2" s="18"/>
      <c r="L2" s="18"/>
      <c r="M2" s="18"/>
      <c r="N2" s="18"/>
      <c r="O2" s="18"/>
      <c r="P2" s="18"/>
    </row>
    <row r="3" spans="1:22" x14ac:dyDescent="0.2">
      <c r="A3" s="18"/>
      <c r="B3" s="18"/>
      <c r="C3" s="18"/>
      <c r="D3" s="18"/>
      <c r="E3" s="18"/>
      <c r="F3" s="18"/>
      <c r="G3" s="18"/>
      <c r="H3" s="18"/>
      <c r="I3" s="18"/>
      <c r="J3" s="18"/>
      <c r="K3" s="18"/>
      <c r="L3" s="18"/>
      <c r="M3" s="18"/>
      <c r="N3" s="18"/>
      <c r="O3" s="18"/>
      <c r="P3" s="18"/>
    </row>
    <row r="4" spans="1:22" x14ac:dyDescent="0.2">
      <c r="A4" s="18"/>
      <c r="B4" s="18"/>
      <c r="C4" s="18"/>
      <c r="D4" s="18"/>
      <c r="E4" s="18"/>
      <c r="F4" s="18"/>
      <c r="G4" s="18"/>
      <c r="H4" s="18"/>
      <c r="I4" s="18"/>
      <c r="J4" s="18"/>
      <c r="K4" s="18"/>
      <c r="L4" s="18"/>
      <c r="M4" s="18"/>
      <c r="N4" s="18"/>
      <c r="O4" s="18"/>
      <c r="P4" s="18"/>
    </row>
    <row r="5" spans="1:22" x14ac:dyDescent="0.2">
      <c r="A5" s="18"/>
      <c r="B5" s="18"/>
      <c r="C5" s="18"/>
      <c r="D5" s="18"/>
      <c r="E5" s="18"/>
      <c r="F5" s="18"/>
      <c r="G5" s="18"/>
      <c r="H5" s="18"/>
      <c r="I5" s="18"/>
      <c r="J5" s="18"/>
      <c r="K5" s="18"/>
      <c r="L5" s="18"/>
      <c r="M5" s="18"/>
      <c r="N5" s="18"/>
      <c r="O5" s="18"/>
      <c r="P5" s="18"/>
    </row>
    <row r="6" spans="1:22" x14ac:dyDescent="0.2">
      <c r="A6" s="18"/>
      <c r="B6" s="18"/>
      <c r="C6" s="18"/>
      <c r="D6" s="18"/>
      <c r="E6" s="18"/>
      <c r="F6" s="18"/>
      <c r="G6" s="18"/>
      <c r="H6" s="18"/>
      <c r="I6" s="18"/>
      <c r="J6" s="18"/>
      <c r="K6" s="18"/>
      <c r="L6" s="18"/>
      <c r="M6" s="18"/>
      <c r="N6" s="18"/>
      <c r="O6" s="18"/>
      <c r="P6" s="18"/>
    </row>
    <row r="7" spans="1:22" x14ac:dyDescent="0.2">
      <c r="A7" s="18"/>
      <c r="B7" s="18"/>
      <c r="C7" s="18"/>
      <c r="D7" s="18"/>
      <c r="E7" s="18"/>
      <c r="F7" s="18"/>
      <c r="G7" s="18"/>
      <c r="H7" s="18"/>
      <c r="I7" s="18"/>
      <c r="J7" s="18"/>
      <c r="K7" s="18"/>
      <c r="L7" s="18"/>
      <c r="M7" s="18"/>
      <c r="N7" s="18"/>
      <c r="O7" s="18"/>
      <c r="P7" s="18"/>
    </row>
    <row r="8" spans="1:22" x14ac:dyDescent="0.2">
      <c r="A8" s="18"/>
      <c r="B8" s="18"/>
      <c r="C8" s="18"/>
      <c r="D8" s="18"/>
      <c r="E8" s="18"/>
      <c r="F8" s="18"/>
      <c r="G8" s="18"/>
      <c r="H8" s="18"/>
      <c r="I8" s="18"/>
      <c r="J8" s="18"/>
      <c r="K8" s="18"/>
      <c r="L8" s="18"/>
      <c r="M8" s="18"/>
      <c r="N8" s="18"/>
      <c r="O8" s="18"/>
      <c r="P8" s="18"/>
    </row>
    <row r="9" spans="1:22" x14ac:dyDescent="0.2">
      <c r="A9" s="18"/>
      <c r="B9" s="18"/>
      <c r="C9" s="18"/>
      <c r="D9" s="18"/>
      <c r="E9" s="18"/>
      <c r="F9" s="18"/>
      <c r="G9" s="18"/>
      <c r="H9" s="18"/>
      <c r="I9" s="18"/>
      <c r="J9" s="18"/>
      <c r="K9" s="18"/>
      <c r="L9" s="18"/>
      <c r="M9" s="18"/>
      <c r="N9" s="18"/>
      <c r="O9" s="18"/>
      <c r="P9" s="18"/>
    </row>
    <row r="10" spans="1:22" x14ac:dyDescent="0.2">
      <c r="A10" s="18"/>
      <c r="B10" s="18"/>
      <c r="C10" s="18"/>
      <c r="D10" s="18"/>
      <c r="E10" s="18"/>
      <c r="F10" s="18"/>
      <c r="G10" s="18"/>
      <c r="H10" s="18"/>
      <c r="I10" s="18"/>
      <c r="J10" s="18"/>
      <c r="K10" s="18"/>
      <c r="L10" s="18"/>
      <c r="M10" s="18"/>
      <c r="N10" s="18"/>
      <c r="O10" s="18"/>
      <c r="P10" s="18"/>
    </row>
    <row r="11" spans="1:22" x14ac:dyDescent="0.2">
      <c r="A11" s="18"/>
      <c r="B11" s="18"/>
      <c r="C11" s="18"/>
      <c r="D11" s="18"/>
      <c r="E11" s="18"/>
      <c r="F11" s="18"/>
      <c r="G11" s="18"/>
      <c r="H11" s="18"/>
      <c r="I11" s="18"/>
      <c r="J11" s="18"/>
      <c r="K11" s="18"/>
      <c r="L11" s="18"/>
      <c r="M11" s="18"/>
      <c r="N11" s="18"/>
      <c r="O11" s="18"/>
      <c r="P11" s="18"/>
    </row>
    <row r="12" spans="1:22" x14ac:dyDescent="0.2">
      <c r="A12" s="18"/>
      <c r="B12" s="18"/>
      <c r="C12" s="18"/>
      <c r="D12" s="18"/>
      <c r="E12" s="18"/>
      <c r="F12" s="18"/>
      <c r="G12" s="18"/>
      <c r="H12" s="18"/>
      <c r="I12" s="18"/>
      <c r="J12" s="18"/>
      <c r="K12" s="18"/>
      <c r="L12" s="18"/>
      <c r="M12" s="18"/>
      <c r="N12" s="18"/>
      <c r="O12" s="18"/>
      <c r="P12" s="18"/>
    </row>
    <row r="13" spans="1:22" x14ac:dyDescent="0.2">
      <c r="A13" s="18"/>
      <c r="B13" s="18"/>
      <c r="C13" s="18"/>
      <c r="D13" s="18"/>
      <c r="E13" s="18"/>
      <c r="F13" s="18"/>
      <c r="G13" s="18"/>
      <c r="H13" s="18"/>
      <c r="I13" s="18"/>
      <c r="J13" s="18"/>
      <c r="K13" s="18"/>
      <c r="L13" s="18"/>
      <c r="M13" s="18"/>
      <c r="N13" s="18"/>
      <c r="O13" s="18"/>
      <c r="P13" s="18"/>
    </row>
    <row r="14" spans="1:22" x14ac:dyDescent="0.2">
      <c r="A14" s="18"/>
      <c r="B14" s="18"/>
      <c r="C14" s="18"/>
      <c r="D14" s="18"/>
      <c r="E14" s="18"/>
      <c r="F14" s="18"/>
      <c r="G14" s="18"/>
      <c r="H14" s="18"/>
      <c r="I14" s="18"/>
      <c r="J14" s="18"/>
      <c r="K14" s="18"/>
      <c r="L14" s="18"/>
      <c r="M14" s="18"/>
      <c r="N14" s="18"/>
      <c r="O14" s="18"/>
      <c r="P14" s="18"/>
    </row>
    <row r="15" spans="1:22" x14ac:dyDescent="0.2">
      <c r="A15" s="18"/>
      <c r="B15" s="18"/>
      <c r="C15" s="18"/>
      <c r="D15" s="18"/>
      <c r="E15" s="18"/>
      <c r="F15" s="18"/>
      <c r="G15" s="18"/>
      <c r="H15" s="18"/>
      <c r="I15" s="18"/>
      <c r="J15" s="18"/>
      <c r="K15" s="18"/>
      <c r="L15" s="18"/>
      <c r="M15" s="18"/>
      <c r="N15" s="18"/>
      <c r="O15" s="18"/>
      <c r="P15" s="18"/>
      <c r="V15" t="s">
        <v>54</v>
      </c>
    </row>
    <row r="16" spans="1:22" x14ac:dyDescent="0.2">
      <c r="A16" s="18"/>
      <c r="B16" s="18"/>
      <c r="C16" s="18"/>
      <c r="D16" s="18"/>
      <c r="E16" s="18"/>
      <c r="F16" s="18"/>
      <c r="G16" s="18"/>
      <c r="H16" s="18"/>
      <c r="I16" s="18"/>
      <c r="J16" s="18"/>
      <c r="K16" s="18"/>
      <c r="L16" s="18"/>
      <c r="M16" s="18"/>
      <c r="N16" s="18"/>
      <c r="O16" s="18"/>
      <c r="P16" s="18"/>
      <c r="V16" t="s">
        <v>55</v>
      </c>
    </row>
    <row r="17" spans="1:22" x14ac:dyDescent="0.2">
      <c r="A17" s="18"/>
      <c r="B17" s="18"/>
      <c r="C17" s="18"/>
      <c r="D17" s="18"/>
      <c r="E17" s="18"/>
      <c r="F17" s="18"/>
      <c r="G17" s="18"/>
      <c r="H17" s="18"/>
      <c r="I17" s="18"/>
      <c r="J17" s="18"/>
      <c r="K17" s="18"/>
      <c r="L17" s="18"/>
      <c r="M17" s="18"/>
      <c r="N17" s="18"/>
      <c r="O17" s="18"/>
      <c r="P17" s="18"/>
      <c r="V17" t="s">
        <v>56</v>
      </c>
    </row>
    <row r="18" spans="1:22" x14ac:dyDescent="0.2">
      <c r="A18" s="18"/>
      <c r="B18" s="18"/>
      <c r="C18" s="18"/>
      <c r="D18" s="18"/>
      <c r="E18" s="18"/>
      <c r="F18" s="18"/>
      <c r="G18" s="18"/>
      <c r="H18" s="18"/>
      <c r="I18" s="18"/>
      <c r="J18" s="18"/>
      <c r="K18" s="18"/>
      <c r="L18" s="18"/>
      <c r="M18" s="18"/>
      <c r="N18" s="18"/>
      <c r="O18" s="18"/>
      <c r="P18" s="18"/>
      <c r="V18" t="s">
        <v>57</v>
      </c>
    </row>
    <row r="19" spans="1:22" x14ac:dyDescent="0.2">
      <c r="A19" s="18"/>
      <c r="B19" s="18"/>
      <c r="C19" s="18"/>
      <c r="D19" s="18"/>
      <c r="E19" s="18"/>
      <c r="F19" s="18"/>
      <c r="G19" s="18"/>
      <c r="H19" s="18"/>
      <c r="I19" s="18"/>
      <c r="J19" s="18"/>
      <c r="K19" s="18"/>
      <c r="L19" s="18"/>
      <c r="M19" s="18"/>
      <c r="N19" s="18"/>
      <c r="O19" s="18"/>
      <c r="P19" s="18"/>
      <c r="V19" t="s">
        <v>58</v>
      </c>
    </row>
    <row r="20" spans="1:22" x14ac:dyDescent="0.2">
      <c r="A20" s="18"/>
      <c r="B20" s="18"/>
      <c r="C20" s="18"/>
      <c r="D20" s="18"/>
      <c r="E20" s="18"/>
      <c r="F20" s="18"/>
      <c r="G20" s="18"/>
      <c r="H20" s="18"/>
      <c r="I20" s="18"/>
      <c r="J20" s="18"/>
      <c r="K20" s="18"/>
      <c r="L20" s="18"/>
      <c r="M20" s="18"/>
      <c r="N20" s="18"/>
      <c r="O20" s="18"/>
      <c r="P20" s="18"/>
      <c r="V20" t="s">
        <v>59</v>
      </c>
    </row>
    <row r="21" spans="1:22" x14ac:dyDescent="0.2">
      <c r="A21" s="18"/>
      <c r="B21" s="18"/>
      <c r="C21" s="18"/>
      <c r="D21" s="18"/>
      <c r="E21" s="18"/>
      <c r="F21" s="18"/>
      <c r="G21" s="18"/>
      <c r="H21" s="18"/>
      <c r="I21" s="18"/>
      <c r="J21" s="18"/>
      <c r="K21" s="18"/>
      <c r="L21" s="18"/>
      <c r="M21" s="18"/>
      <c r="N21" s="18"/>
      <c r="O21" s="18"/>
      <c r="P21" s="18"/>
      <c r="V21" t="s">
        <v>60</v>
      </c>
    </row>
    <row r="22" spans="1:22" x14ac:dyDescent="0.2">
      <c r="A22" s="18"/>
      <c r="B22" s="18"/>
      <c r="C22" s="18"/>
      <c r="D22" s="18"/>
      <c r="E22" s="18"/>
      <c r="F22" s="18"/>
      <c r="G22" s="18"/>
      <c r="H22" s="18"/>
      <c r="I22" s="18"/>
      <c r="J22" s="18"/>
      <c r="K22" s="18"/>
      <c r="L22" s="18"/>
      <c r="M22" s="18"/>
      <c r="N22" s="18"/>
      <c r="O22" s="18"/>
      <c r="P22" s="18"/>
    </row>
    <row r="23" spans="1:22" x14ac:dyDescent="0.2">
      <c r="A23" s="18"/>
      <c r="B23" s="18"/>
      <c r="C23" s="18"/>
      <c r="D23" s="18"/>
      <c r="E23" s="18"/>
      <c r="F23" s="18"/>
      <c r="G23" s="18"/>
      <c r="H23" s="18"/>
      <c r="I23" s="18"/>
      <c r="J23" s="18"/>
      <c r="K23" s="18"/>
      <c r="L23" s="18"/>
      <c r="M23" s="18"/>
      <c r="N23" s="18"/>
      <c r="O23" s="18"/>
      <c r="P23" s="18"/>
    </row>
    <row r="24" spans="1:22" x14ac:dyDescent="0.2">
      <c r="A24" s="18"/>
      <c r="B24" s="18"/>
      <c r="C24" s="18"/>
      <c r="D24" s="18"/>
      <c r="E24" s="18"/>
      <c r="F24" s="18"/>
      <c r="G24" s="18"/>
      <c r="H24" s="18"/>
      <c r="I24" s="18"/>
      <c r="J24" s="18"/>
      <c r="K24" s="18"/>
      <c r="L24" s="18"/>
      <c r="M24" s="18"/>
      <c r="N24" s="18"/>
      <c r="O24" s="18"/>
      <c r="P24" s="18"/>
    </row>
    <row r="25" spans="1:22" x14ac:dyDescent="0.2">
      <c r="A25" s="18"/>
      <c r="B25" s="18"/>
      <c r="C25" s="18"/>
      <c r="D25" s="18"/>
      <c r="E25" s="18"/>
      <c r="F25" s="18"/>
      <c r="G25" s="18"/>
      <c r="H25" s="18"/>
      <c r="I25" s="18"/>
      <c r="J25" s="18"/>
      <c r="K25" s="18"/>
      <c r="L25" s="18"/>
      <c r="M25" s="18"/>
      <c r="N25" s="18"/>
      <c r="O25" s="18"/>
      <c r="P25" s="18"/>
    </row>
    <row r="26" spans="1:22" x14ac:dyDescent="0.2">
      <c r="A26" s="18"/>
      <c r="B26" s="18"/>
      <c r="C26" s="18"/>
      <c r="D26" s="18"/>
      <c r="E26" s="18"/>
      <c r="F26" s="18"/>
      <c r="G26" s="18"/>
      <c r="H26" s="18"/>
      <c r="I26" s="18"/>
      <c r="J26" s="18"/>
      <c r="K26" s="18"/>
      <c r="L26" s="18"/>
      <c r="M26" s="18"/>
      <c r="N26" s="18"/>
      <c r="O26" s="18"/>
      <c r="P26" s="18"/>
    </row>
    <row r="27" spans="1:22" x14ac:dyDescent="0.2">
      <c r="A27" s="18"/>
      <c r="B27" s="18"/>
      <c r="C27" s="18"/>
      <c r="D27" s="18"/>
      <c r="E27" s="18"/>
      <c r="F27" s="18"/>
      <c r="G27" s="18"/>
      <c r="H27" s="18"/>
      <c r="I27" s="18"/>
      <c r="J27" s="18"/>
      <c r="K27" s="18"/>
      <c r="L27" s="18"/>
      <c r="M27" s="18"/>
      <c r="N27" s="18"/>
      <c r="O27" s="18"/>
      <c r="P27" s="18"/>
    </row>
    <row r="28" spans="1:22" x14ac:dyDescent="0.2">
      <c r="A28" s="18"/>
      <c r="B28" s="18"/>
      <c r="C28" s="18"/>
      <c r="D28" s="18"/>
      <c r="E28" s="18"/>
      <c r="F28" s="18"/>
      <c r="G28" s="18"/>
      <c r="H28" s="18"/>
      <c r="I28" s="18"/>
      <c r="J28" s="18"/>
      <c r="K28" s="18"/>
      <c r="L28" s="18"/>
      <c r="M28" s="18"/>
      <c r="N28" s="18"/>
      <c r="O28" s="18"/>
      <c r="P28" s="18"/>
    </row>
    <row r="29" spans="1:22" x14ac:dyDescent="0.2">
      <c r="A29" s="18"/>
      <c r="B29" s="18"/>
      <c r="C29" s="18"/>
      <c r="D29" s="18"/>
      <c r="E29" s="18"/>
      <c r="F29" s="18"/>
      <c r="G29" s="18"/>
      <c r="H29" s="18"/>
      <c r="I29" s="18"/>
      <c r="J29" s="18"/>
      <c r="K29" s="18"/>
      <c r="L29" s="18"/>
      <c r="M29" s="18"/>
      <c r="N29" s="18"/>
      <c r="O29" s="18"/>
      <c r="P29" s="18"/>
    </row>
    <row r="30" spans="1:22" x14ac:dyDescent="0.2">
      <c r="A30" s="18"/>
      <c r="B30" s="18"/>
      <c r="C30" s="18"/>
      <c r="D30" s="18"/>
      <c r="E30" s="18"/>
      <c r="F30" s="18"/>
      <c r="G30" s="18"/>
      <c r="H30" s="18"/>
      <c r="I30" s="18"/>
      <c r="J30" s="18"/>
      <c r="K30" s="18"/>
      <c r="L30" s="18"/>
      <c r="M30" s="18"/>
      <c r="N30" s="18"/>
      <c r="O30" s="18"/>
      <c r="P30" s="18"/>
    </row>
    <row r="31" spans="1:22" x14ac:dyDescent="0.2">
      <c r="A31" s="18"/>
      <c r="B31" s="18"/>
      <c r="C31" s="18"/>
      <c r="D31" s="18"/>
      <c r="E31" s="18"/>
      <c r="F31" s="18"/>
      <c r="G31" s="18"/>
      <c r="H31" s="18"/>
      <c r="I31" s="18"/>
      <c r="J31" s="18"/>
      <c r="K31" s="18"/>
      <c r="L31" s="18"/>
      <c r="M31" s="18"/>
      <c r="N31" s="18"/>
      <c r="O31" s="18"/>
      <c r="P31" s="18"/>
    </row>
    <row r="32" spans="1:22" x14ac:dyDescent="0.2">
      <c r="A32" s="18"/>
      <c r="B32" s="18"/>
      <c r="C32" s="18"/>
      <c r="D32" s="22"/>
      <c r="E32" s="18"/>
      <c r="F32" s="18"/>
      <c r="G32" s="18"/>
      <c r="H32" s="18"/>
      <c r="I32" s="18"/>
      <c r="J32" s="18"/>
      <c r="K32" s="18"/>
      <c r="L32" s="18"/>
      <c r="M32" s="18"/>
      <c r="N32" s="18"/>
      <c r="O32" s="18"/>
      <c r="P32" s="18"/>
    </row>
    <row r="33" spans="1:16" x14ac:dyDescent="0.2">
      <c r="A33" s="18"/>
      <c r="B33" s="18"/>
      <c r="C33" s="18"/>
      <c r="D33" s="18"/>
      <c r="E33" s="18"/>
      <c r="F33" s="18"/>
      <c r="G33" s="18"/>
      <c r="H33" s="18"/>
      <c r="I33" s="18"/>
      <c r="J33" s="18"/>
      <c r="K33" s="18"/>
      <c r="L33" s="18"/>
      <c r="M33" s="18"/>
      <c r="N33" s="18"/>
      <c r="O33" s="18"/>
      <c r="P33" s="18"/>
    </row>
    <row r="34" spans="1:16" x14ac:dyDescent="0.2">
      <c r="A34" s="18"/>
      <c r="B34" s="18"/>
      <c r="C34" s="18"/>
      <c r="D34" s="18"/>
      <c r="E34" s="18"/>
      <c r="F34" s="18"/>
      <c r="G34" s="18"/>
      <c r="H34" s="18"/>
      <c r="I34" s="18"/>
      <c r="J34" s="18"/>
      <c r="K34" s="18"/>
      <c r="L34" s="18"/>
      <c r="M34" s="18"/>
      <c r="N34" s="18"/>
      <c r="O34" s="18"/>
      <c r="P34" s="18"/>
    </row>
    <row r="35" spans="1:16" x14ac:dyDescent="0.2">
      <c r="A35" s="18"/>
      <c r="B35" s="18"/>
      <c r="C35" s="18"/>
      <c r="D35" s="18"/>
      <c r="E35" s="18"/>
      <c r="F35" s="18"/>
      <c r="G35" s="18"/>
      <c r="H35" s="18"/>
      <c r="I35" s="18"/>
      <c r="J35" s="18"/>
      <c r="K35" s="18"/>
      <c r="L35" s="18"/>
      <c r="M35" s="18"/>
      <c r="N35" s="18"/>
      <c r="O35" s="18"/>
      <c r="P35" s="18"/>
    </row>
    <row r="36" spans="1:16" x14ac:dyDescent="0.2">
      <c r="A36" s="18"/>
      <c r="B36" s="18"/>
      <c r="C36" s="18"/>
      <c r="D36" s="18"/>
      <c r="E36" s="18"/>
      <c r="F36" s="18"/>
      <c r="G36" s="18"/>
      <c r="H36" s="18"/>
      <c r="I36" s="18"/>
      <c r="J36" s="18"/>
      <c r="K36" s="18"/>
      <c r="L36" s="18"/>
      <c r="M36" s="18"/>
      <c r="N36" s="18"/>
      <c r="O36" s="18"/>
      <c r="P36" s="18"/>
    </row>
    <row r="37" spans="1:16" x14ac:dyDescent="0.2">
      <c r="A37" s="18"/>
      <c r="B37" s="18"/>
      <c r="C37" s="18"/>
      <c r="D37" s="18"/>
      <c r="E37" s="18"/>
      <c r="F37" s="18"/>
      <c r="G37" s="18"/>
      <c r="H37" s="18"/>
      <c r="I37" s="18"/>
      <c r="J37" s="18"/>
      <c r="K37" s="18"/>
      <c r="L37" s="18"/>
      <c r="M37" s="18"/>
      <c r="N37" s="18"/>
      <c r="O37" s="18"/>
      <c r="P37" s="18"/>
    </row>
    <row r="38" spans="1:16" x14ac:dyDescent="0.2">
      <c r="A38" s="18"/>
      <c r="B38" s="18"/>
      <c r="C38" s="18"/>
      <c r="D38" s="18"/>
      <c r="E38" s="18"/>
      <c r="F38" s="18"/>
      <c r="G38" s="18"/>
      <c r="H38" s="18"/>
      <c r="I38" s="18"/>
      <c r="J38" s="18"/>
      <c r="K38" s="18"/>
      <c r="L38" s="18"/>
      <c r="M38" s="18"/>
      <c r="N38" s="18"/>
      <c r="O38" s="18"/>
      <c r="P38" s="18"/>
    </row>
    <row r="39" spans="1:16" x14ac:dyDescent="0.2">
      <c r="A39" s="18"/>
      <c r="B39" s="18"/>
      <c r="C39" s="18"/>
      <c r="D39" s="18"/>
      <c r="E39" s="18"/>
      <c r="F39" s="18"/>
      <c r="G39" s="18"/>
      <c r="H39" s="18"/>
      <c r="I39" s="18"/>
      <c r="J39" s="18"/>
      <c r="K39" s="18"/>
      <c r="L39" s="18"/>
      <c r="M39" s="18"/>
      <c r="N39" s="18"/>
      <c r="O39" s="18"/>
      <c r="P39" s="18"/>
    </row>
    <row r="40" spans="1:16" x14ac:dyDescent="0.2">
      <c r="A40" s="18"/>
      <c r="B40" s="18"/>
      <c r="C40" s="18"/>
      <c r="D40" s="18"/>
      <c r="E40" s="18"/>
      <c r="F40" s="18"/>
      <c r="G40" s="18"/>
      <c r="H40" s="18"/>
      <c r="I40" s="18"/>
      <c r="J40" s="18"/>
      <c r="K40" s="18"/>
      <c r="L40" s="18"/>
      <c r="M40" s="18"/>
      <c r="N40" s="18"/>
      <c r="O40" s="18"/>
      <c r="P40" s="18"/>
    </row>
    <row r="41" spans="1:16" x14ac:dyDescent="0.2">
      <c r="A41" s="18"/>
      <c r="B41" s="18"/>
      <c r="C41" s="18"/>
      <c r="D41" s="18"/>
      <c r="E41" s="18"/>
      <c r="F41" s="18"/>
      <c r="G41" s="18"/>
      <c r="H41" s="18"/>
      <c r="I41" s="18"/>
      <c r="J41" s="18"/>
      <c r="K41" s="18"/>
      <c r="L41" s="18"/>
      <c r="M41" s="18"/>
      <c r="N41" s="18"/>
      <c r="O41" s="18"/>
      <c r="P41" s="18"/>
    </row>
    <row r="42" spans="1:16" x14ac:dyDescent="0.2">
      <c r="A42" s="18"/>
      <c r="B42" s="18"/>
      <c r="C42" s="18"/>
      <c r="D42" s="18"/>
      <c r="E42" s="18"/>
      <c r="F42" s="18"/>
      <c r="G42" s="18"/>
      <c r="H42" s="18"/>
      <c r="I42" s="18"/>
      <c r="J42" s="18"/>
      <c r="K42" s="18"/>
      <c r="L42" s="18"/>
      <c r="M42" s="18"/>
      <c r="N42" s="18"/>
      <c r="O42" s="18"/>
      <c r="P42" s="18"/>
    </row>
    <row r="43" spans="1:16" x14ac:dyDescent="0.2">
      <c r="A43" s="18"/>
      <c r="B43" s="18"/>
      <c r="C43" s="18"/>
      <c r="D43" s="18"/>
      <c r="E43" s="18"/>
      <c r="F43" s="18"/>
      <c r="G43" s="18"/>
      <c r="H43" s="18"/>
      <c r="I43" s="18"/>
      <c r="J43" s="18"/>
      <c r="K43" s="18"/>
      <c r="L43" s="18"/>
      <c r="M43" s="18"/>
      <c r="N43" s="18"/>
      <c r="O43" s="18"/>
      <c r="P43" s="18"/>
    </row>
    <row r="44" spans="1:16" x14ac:dyDescent="0.2">
      <c r="A44" s="18"/>
      <c r="B44" s="18"/>
      <c r="C44" s="18"/>
      <c r="D44" s="18"/>
      <c r="E44" s="18"/>
      <c r="F44" s="18"/>
      <c r="G44" s="18"/>
      <c r="H44" s="18"/>
      <c r="I44" s="18"/>
      <c r="J44" s="18"/>
      <c r="K44" s="18"/>
      <c r="L44" s="18"/>
      <c r="M44" s="18"/>
      <c r="N44" s="18"/>
      <c r="O44" s="18"/>
      <c r="P44" s="18"/>
    </row>
    <row r="45" spans="1:16" x14ac:dyDescent="0.2">
      <c r="A45" s="18"/>
      <c r="B45" s="18"/>
      <c r="C45" s="18"/>
      <c r="D45" s="18"/>
      <c r="E45" s="18"/>
      <c r="F45" s="18"/>
      <c r="G45" s="18"/>
      <c r="H45" s="18"/>
      <c r="I45" s="18"/>
      <c r="J45" s="18"/>
      <c r="K45" s="18"/>
      <c r="L45" s="18"/>
      <c r="M45" s="18"/>
      <c r="N45" s="18"/>
      <c r="O45" s="18"/>
      <c r="P45" s="18"/>
    </row>
    <row r="46" spans="1:16" x14ac:dyDescent="0.2">
      <c r="A46" s="18"/>
      <c r="B46" s="18"/>
      <c r="C46" s="18"/>
      <c r="D46" s="18"/>
      <c r="E46" s="18"/>
      <c r="F46" s="18"/>
      <c r="G46" s="18"/>
      <c r="H46" s="18"/>
      <c r="I46" s="18"/>
      <c r="J46" s="18"/>
      <c r="K46" s="18"/>
      <c r="L46" s="18"/>
      <c r="M46" s="18"/>
      <c r="N46" s="18"/>
      <c r="O46" s="18"/>
      <c r="P46" s="18"/>
    </row>
    <row r="47" spans="1:16" x14ac:dyDescent="0.2">
      <c r="A47" s="18"/>
      <c r="B47" s="18"/>
      <c r="C47" s="18"/>
      <c r="D47" s="18"/>
      <c r="E47" s="18"/>
      <c r="F47" s="18"/>
      <c r="G47" s="18"/>
      <c r="H47" s="18"/>
      <c r="I47" s="18"/>
      <c r="J47" s="18"/>
      <c r="K47" s="18"/>
      <c r="L47" s="18"/>
      <c r="M47" s="18"/>
      <c r="N47" s="18"/>
      <c r="O47" s="18"/>
      <c r="P47" s="18"/>
    </row>
    <row r="48" spans="1:16" x14ac:dyDescent="0.2">
      <c r="A48" s="18"/>
      <c r="B48" s="18"/>
      <c r="C48" s="18"/>
      <c r="D48" s="18"/>
      <c r="E48" s="18"/>
      <c r="F48" s="18"/>
      <c r="G48" s="18"/>
      <c r="H48" s="18"/>
      <c r="I48" s="18"/>
      <c r="J48" s="18"/>
      <c r="K48" s="18"/>
      <c r="L48" s="18"/>
      <c r="M48" s="18"/>
      <c r="N48" s="18"/>
      <c r="O48" s="18"/>
      <c r="P48" s="18"/>
    </row>
    <row r="49" spans="1:16" x14ac:dyDescent="0.2">
      <c r="A49" s="18"/>
      <c r="B49" s="18"/>
      <c r="C49" s="18"/>
      <c r="D49" s="18"/>
      <c r="E49" s="18"/>
      <c r="F49" s="18"/>
      <c r="G49" s="18"/>
      <c r="H49" s="18"/>
      <c r="I49" s="18"/>
      <c r="J49" s="18"/>
      <c r="K49" s="18"/>
      <c r="L49" s="18"/>
      <c r="M49" s="18"/>
      <c r="N49" s="18"/>
      <c r="O49" s="18"/>
      <c r="P49" s="18"/>
    </row>
    <row r="50" spans="1:16" x14ac:dyDescent="0.2">
      <c r="A50" s="18"/>
      <c r="B50" s="18"/>
      <c r="C50" s="18"/>
      <c r="D50" s="18"/>
      <c r="E50" s="18"/>
      <c r="F50" s="18"/>
      <c r="G50" s="18"/>
      <c r="H50" s="18"/>
      <c r="I50" s="18"/>
      <c r="J50" s="18"/>
      <c r="K50" s="18"/>
      <c r="L50" s="18"/>
      <c r="M50" s="18"/>
      <c r="N50" s="18"/>
      <c r="O50" s="18"/>
      <c r="P50" s="18"/>
    </row>
    <row r="51" spans="1:16" x14ac:dyDescent="0.2">
      <c r="A51" s="18"/>
      <c r="B51" s="18"/>
      <c r="C51" s="18"/>
      <c r="D51" s="18"/>
      <c r="E51" s="18"/>
      <c r="F51" s="18"/>
      <c r="G51" s="18"/>
      <c r="H51" s="18"/>
      <c r="I51" s="18"/>
      <c r="J51" s="18"/>
      <c r="K51" s="18"/>
      <c r="L51" s="18"/>
      <c r="M51" s="18"/>
      <c r="N51" s="18"/>
      <c r="O51" s="18"/>
      <c r="P51" s="18"/>
    </row>
    <row r="52" spans="1:16" x14ac:dyDescent="0.2">
      <c r="A52" s="18"/>
      <c r="B52" s="18"/>
      <c r="C52" s="18"/>
      <c r="D52" s="18"/>
      <c r="E52" s="18"/>
      <c r="F52" s="18"/>
      <c r="G52" s="18"/>
      <c r="H52" s="18"/>
      <c r="I52" s="18"/>
      <c r="J52" s="18"/>
      <c r="K52" s="18"/>
      <c r="L52" s="18"/>
      <c r="M52" s="18"/>
      <c r="N52" s="18"/>
      <c r="O52" s="18"/>
      <c r="P52" s="18"/>
    </row>
    <row r="53" spans="1:16" x14ac:dyDescent="0.2">
      <c r="A53" s="18"/>
      <c r="B53" s="18"/>
      <c r="C53" s="18"/>
      <c r="D53" s="18"/>
      <c r="E53" s="18"/>
      <c r="F53" s="18"/>
      <c r="G53" s="18"/>
      <c r="H53" s="18"/>
      <c r="I53" s="18"/>
      <c r="J53" s="18"/>
      <c r="K53" s="18"/>
      <c r="L53" s="18"/>
      <c r="M53" s="18"/>
      <c r="N53" s="18"/>
      <c r="O53" s="18"/>
      <c r="P53" s="18"/>
    </row>
    <row r="54" spans="1:16" x14ac:dyDescent="0.2">
      <c r="A54" s="18"/>
      <c r="B54" s="18"/>
      <c r="C54" s="18"/>
      <c r="D54" s="18"/>
      <c r="E54" s="18"/>
      <c r="F54" s="18"/>
      <c r="G54" s="18"/>
      <c r="H54" s="18"/>
      <c r="I54" s="18"/>
      <c r="J54" s="18"/>
      <c r="K54" s="18"/>
      <c r="L54" s="18"/>
      <c r="M54" s="18"/>
      <c r="N54" s="18"/>
      <c r="O54" s="18"/>
      <c r="P54" s="18"/>
    </row>
    <row r="55" spans="1:16" x14ac:dyDescent="0.2">
      <c r="A55" s="18"/>
      <c r="B55" s="18"/>
      <c r="C55" s="18"/>
      <c r="D55" s="18"/>
      <c r="E55" s="18"/>
      <c r="F55" s="18"/>
      <c r="G55" s="18"/>
      <c r="H55" s="18"/>
      <c r="I55" s="18"/>
      <c r="J55" s="18"/>
      <c r="K55" s="18"/>
      <c r="L55" s="18"/>
      <c r="M55" s="18"/>
      <c r="N55" s="18"/>
      <c r="O55" s="18"/>
      <c r="P55" s="18"/>
    </row>
    <row r="56" spans="1:16" x14ac:dyDescent="0.2">
      <c r="A56" s="18"/>
      <c r="B56" s="18"/>
      <c r="C56" s="18"/>
      <c r="D56" s="18"/>
      <c r="E56" s="18"/>
      <c r="F56" s="18"/>
      <c r="G56" s="18"/>
      <c r="H56" s="18"/>
      <c r="I56" s="18"/>
      <c r="J56" s="18"/>
      <c r="K56" s="18"/>
      <c r="L56" s="18"/>
      <c r="M56" s="18"/>
      <c r="N56" s="18"/>
      <c r="O56" s="18"/>
      <c r="P56" s="18"/>
    </row>
    <row r="57" spans="1:16" x14ac:dyDescent="0.2">
      <c r="A57" s="18"/>
      <c r="B57" s="18"/>
      <c r="C57" s="18"/>
      <c r="D57" s="18"/>
      <c r="E57" s="18"/>
      <c r="F57" s="18"/>
      <c r="G57" s="18"/>
      <c r="H57" s="18"/>
      <c r="I57" s="18"/>
      <c r="J57" s="18"/>
      <c r="K57" s="18"/>
      <c r="L57" s="18"/>
      <c r="M57" s="18"/>
      <c r="N57" s="18"/>
      <c r="O57" s="18"/>
      <c r="P57" s="18"/>
    </row>
    <row r="58" spans="1:16" x14ac:dyDescent="0.2">
      <c r="A58" s="18"/>
      <c r="B58" s="18"/>
      <c r="C58" s="18"/>
      <c r="D58" s="18"/>
      <c r="E58" s="18"/>
      <c r="F58" s="18"/>
      <c r="G58" s="18"/>
      <c r="H58" s="18"/>
      <c r="I58" s="18"/>
      <c r="J58" s="18"/>
      <c r="K58" s="18"/>
      <c r="L58" s="18"/>
      <c r="M58" s="18"/>
      <c r="N58" s="18"/>
      <c r="O58" s="18"/>
      <c r="P58" s="18"/>
    </row>
    <row r="59" spans="1:16" x14ac:dyDescent="0.2">
      <c r="A59" s="18"/>
      <c r="B59" s="18"/>
      <c r="C59" s="18"/>
      <c r="D59" s="18"/>
      <c r="E59" s="18"/>
      <c r="F59" s="18"/>
      <c r="G59" s="18"/>
      <c r="H59" s="18"/>
      <c r="I59" s="18"/>
      <c r="J59" s="18"/>
      <c r="K59" s="18"/>
      <c r="L59" s="18"/>
      <c r="M59" s="18"/>
      <c r="N59" s="18"/>
      <c r="O59" s="18"/>
      <c r="P59" s="18"/>
    </row>
    <row r="60" spans="1:16" x14ac:dyDescent="0.2">
      <c r="A60" s="18"/>
      <c r="B60" s="18"/>
      <c r="C60" s="18"/>
      <c r="D60" s="18"/>
      <c r="E60" s="18"/>
      <c r="F60" s="18"/>
      <c r="G60" s="18"/>
      <c r="H60" s="18"/>
      <c r="I60" s="18"/>
      <c r="J60" s="18"/>
      <c r="K60" s="18"/>
      <c r="L60" s="18"/>
      <c r="M60" s="18"/>
      <c r="N60" s="18"/>
      <c r="O60" s="18"/>
      <c r="P60" s="18"/>
    </row>
    <row r="61" spans="1:16" x14ac:dyDescent="0.2">
      <c r="A61" s="18"/>
      <c r="B61" s="18"/>
      <c r="C61" s="18"/>
      <c r="D61" s="18"/>
      <c r="E61" s="18"/>
      <c r="F61" s="18"/>
      <c r="G61" s="18"/>
      <c r="H61" s="18"/>
      <c r="I61" s="18"/>
      <c r="J61" s="18"/>
      <c r="K61" s="18"/>
      <c r="L61" s="18"/>
      <c r="M61" s="18"/>
      <c r="N61" s="18"/>
      <c r="O61" s="18"/>
      <c r="P61" s="18"/>
    </row>
    <row r="62" spans="1:16" x14ac:dyDescent="0.2">
      <c r="A62" s="18"/>
      <c r="B62" s="18"/>
      <c r="C62" s="18"/>
      <c r="D62" s="18"/>
      <c r="E62" s="18"/>
      <c r="F62" s="18"/>
      <c r="G62" s="18"/>
      <c r="H62" s="18"/>
      <c r="I62" s="18"/>
      <c r="J62" s="18"/>
      <c r="K62" s="18"/>
      <c r="L62" s="18"/>
      <c r="M62" s="18"/>
      <c r="N62" s="18"/>
      <c r="O62" s="18"/>
      <c r="P62" s="18"/>
    </row>
    <row r="63" spans="1:16" x14ac:dyDescent="0.2">
      <c r="A63" s="18"/>
      <c r="B63" s="18"/>
      <c r="C63" s="18"/>
      <c r="D63" s="18"/>
      <c r="E63" s="18"/>
      <c r="F63" s="18"/>
      <c r="G63" s="18"/>
      <c r="H63" s="18"/>
      <c r="I63" s="18"/>
      <c r="J63" s="18"/>
      <c r="K63" s="18"/>
      <c r="L63" s="18"/>
      <c r="M63" s="18"/>
      <c r="N63" s="18"/>
      <c r="O63" s="18"/>
      <c r="P63" s="18"/>
    </row>
    <row r="64" spans="1:16" x14ac:dyDescent="0.2">
      <c r="A64" s="18"/>
      <c r="B64" s="18"/>
      <c r="C64" s="18"/>
      <c r="D64" s="18"/>
      <c r="E64" s="18"/>
      <c r="F64" s="18"/>
      <c r="G64" s="18"/>
      <c r="H64" s="18"/>
      <c r="I64" s="18"/>
      <c r="J64" s="18"/>
      <c r="K64" s="18"/>
      <c r="L64" s="18"/>
      <c r="M64" s="18"/>
      <c r="N64" s="18"/>
      <c r="O64" s="18"/>
      <c r="P64" s="18"/>
    </row>
    <row r="65" spans="1:16" x14ac:dyDescent="0.2">
      <c r="A65" s="18"/>
      <c r="B65" s="18"/>
      <c r="C65" s="18"/>
      <c r="D65" s="18"/>
      <c r="E65" s="18"/>
      <c r="F65" s="18"/>
      <c r="G65" s="18"/>
      <c r="H65" s="18"/>
      <c r="I65" s="18"/>
      <c r="J65" s="18"/>
      <c r="K65" s="18"/>
      <c r="L65" s="18"/>
      <c r="M65" s="18"/>
      <c r="N65" s="18"/>
      <c r="O65" s="18"/>
      <c r="P65" s="18"/>
    </row>
    <row r="66" spans="1:16" x14ac:dyDescent="0.2">
      <c r="A66" s="18"/>
      <c r="B66" s="18"/>
      <c r="C66" s="18"/>
      <c r="D66" s="18"/>
      <c r="E66" s="18"/>
      <c r="F66" s="18"/>
      <c r="G66" s="18"/>
      <c r="H66" s="18"/>
      <c r="I66" s="18"/>
      <c r="J66" s="18"/>
      <c r="K66" s="18"/>
      <c r="L66" s="18"/>
      <c r="M66" s="18"/>
      <c r="N66" s="18"/>
      <c r="O66" s="18"/>
      <c r="P66" s="18"/>
    </row>
    <row r="67" spans="1:16" x14ac:dyDescent="0.2">
      <c r="A67" s="18"/>
      <c r="B67" s="18"/>
      <c r="C67" s="18"/>
      <c r="D67" s="18"/>
      <c r="E67" s="18"/>
      <c r="F67" s="18"/>
      <c r="G67" s="18"/>
      <c r="H67" s="18"/>
      <c r="I67" s="18"/>
      <c r="J67" s="18"/>
      <c r="K67" s="18"/>
      <c r="L67" s="18"/>
      <c r="M67" s="18"/>
      <c r="N67" s="18"/>
      <c r="O67" s="18"/>
      <c r="P67" s="18"/>
    </row>
    <row r="68" spans="1:16" x14ac:dyDescent="0.2">
      <c r="A68" s="18"/>
      <c r="B68" s="18"/>
      <c r="C68" s="18"/>
      <c r="D68" s="18"/>
      <c r="E68" s="18"/>
      <c r="F68" s="18"/>
      <c r="G68" s="18"/>
      <c r="H68" s="18"/>
      <c r="I68" s="18"/>
      <c r="J68" s="18"/>
      <c r="K68" s="18"/>
      <c r="L68" s="18"/>
      <c r="M68" s="18"/>
      <c r="N68" s="18"/>
      <c r="O68" s="18"/>
      <c r="P68" s="18"/>
    </row>
    <row r="69" spans="1:16" x14ac:dyDescent="0.2">
      <c r="A69" s="18"/>
      <c r="B69" s="18"/>
      <c r="C69" s="18"/>
      <c r="D69" s="18"/>
      <c r="E69" s="18"/>
      <c r="F69" s="18"/>
      <c r="G69" s="18"/>
      <c r="H69" s="18"/>
      <c r="I69" s="18"/>
      <c r="J69" s="18"/>
      <c r="K69" s="18"/>
      <c r="L69" s="18"/>
      <c r="M69" s="18"/>
      <c r="N69" s="18"/>
      <c r="O69" s="18"/>
      <c r="P69" s="18"/>
    </row>
    <row r="70" spans="1:16" x14ac:dyDescent="0.2">
      <c r="A70" s="18"/>
      <c r="B70" s="18"/>
      <c r="C70" s="18"/>
      <c r="D70" s="18"/>
      <c r="E70" s="18"/>
      <c r="F70" s="18"/>
      <c r="G70" s="18"/>
      <c r="H70" s="18"/>
      <c r="I70" s="18"/>
      <c r="J70" s="18"/>
      <c r="K70" s="18"/>
      <c r="L70" s="18"/>
      <c r="M70" s="18"/>
      <c r="N70" s="18"/>
      <c r="O70" s="18"/>
      <c r="P70" s="18"/>
    </row>
    <row r="71" spans="1:16" x14ac:dyDescent="0.2">
      <c r="A71" s="18"/>
      <c r="B71" s="18"/>
      <c r="C71" s="18"/>
      <c r="D71" s="18"/>
      <c r="E71" s="18"/>
      <c r="F71" s="18"/>
      <c r="G71" s="18"/>
      <c r="H71" s="18"/>
      <c r="I71" s="18"/>
      <c r="J71" s="18"/>
      <c r="K71" s="18"/>
      <c r="L71" s="18"/>
      <c r="M71" s="18"/>
      <c r="N71" s="18"/>
      <c r="O71" s="18"/>
      <c r="P71" s="18"/>
    </row>
    <row r="72" spans="1:16" x14ac:dyDescent="0.2">
      <c r="A72" s="18"/>
      <c r="B72" s="18"/>
      <c r="C72" s="18"/>
      <c r="D72" s="18"/>
      <c r="E72" s="18"/>
      <c r="F72" s="18"/>
      <c r="G72" s="18"/>
      <c r="H72" s="18"/>
      <c r="I72" s="18"/>
      <c r="J72" s="18"/>
      <c r="K72" s="18"/>
      <c r="L72" s="18"/>
      <c r="M72" s="18"/>
      <c r="N72" s="18"/>
      <c r="O72" s="18"/>
      <c r="P72" s="1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100C-1E2D-F940-B9B5-D62944B4E81E}">
  <dimension ref="A1:P20"/>
  <sheetViews>
    <sheetView zoomScaleNormal="100" workbookViewId="0">
      <selection activeCell="D17" sqref="D17"/>
    </sheetView>
  </sheetViews>
  <sheetFormatPr baseColWidth="10" defaultColWidth="0" defaultRowHeight="16" zeroHeight="1" x14ac:dyDescent="0.2"/>
  <cols>
    <col min="1" max="1" width="17" style="18" bestFit="1" customWidth="1"/>
    <col min="2" max="2" width="18.6640625" style="18" bestFit="1" customWidth="1"/>
    <col min="3" max="3" width="17.83203125" style="18" bestFit="1" customWidth="1"/>
    <col min="4" max="4" width="23.6640625" style="18" bestFit="1" customWidth="1"/>
    <col min="5" max="5" width="5.1640625" style="18" bestFit="1" customWidth="1"/>
    <col min="6" max="8" width="4.6640625" style="18" bestFit="1" customWidth="1"/>
    <col min="9" max="9" width="10.5" style="18" bestFit="1" customWidth="1"/>
    <col min="10" max="10" width="5.83203125" style="18" bestFit="1" customWidth="1"/>
    <col min="11" max="11" width="8.5" style="18" bestFit="1" customWidth="1"/>
    <col min="12" max="12" width="5.83203125" style="18" bestFit="1" customWidth="1"/>
    <col min="13" max="13" width="8.5" style="18" bestFit="1" customWidth="1"/>
    <col min="14" max="14" width="6.83203125" style="18" bestFit="1" customWidth="1"/>
    <col min="15" max="15" width="9.5" style="18" bestFit="1" customWidth="1"/>
    <col min="16" max="16" width="10.5" style="18" bestFit="1" customWidth="1"/>
    <col min="17" max="16384" width="10.83203125" hidden="1"/>
  </cols>
  <sheetData>
    <row r="1" spans="1:3" x14ac:dyDescent="0.2">
      <c r="A1" s="8" t="s">
        <v>34</v>
      </c>
      <c r="B1" t="s">
        <v>61</v>
      </c>
      <c r="C1" t="s">
        <v>62</v>
      </c>
    </row>
    <row r="2" spans="1:3" x14ac:dyDescent="0.2">
      <c r="A2" s="4" t="s">
        <v>6</v>
      </c>
      <c r="B2" s="1">
        <v>0.1</v>
      </c>
      <c r="C2" s="1">
        <v>0.2</v>
      </c>
    </row>
    <row r="3" spans="1:3" x14ac:dyDescent="0.2">
      <c r="A3" s="4" t="s">
        <v>11</v>
      </c>
      <c r="B3" s="1">
        <v>7.0000000000000007E-2</v>
      </c>
      <c r="C3" s="1">
        <v>0.08</v>
      </c>
    </row>
    <row r="4" spans="1:3" x14ac:dyDescent="0.2">
      <c r="A4" s="4" t="s">
        <v>10</v>
      </c>
      <c r="B4" s="1">
        <v>0.1</v>
      </c>
      <c r="C4" s="1">
        <v>0.12</v>
      </c>
    </row>
    <row r="5" spans="1:3" x14ac:dyDescent="0.2">
      <c r="A5" s="4" t="s">
        <v>7</v>
      </c>
      <c r="B5" s="1">
        <v>0.15</v>
      </c>
      <c r="C5" s="1">
        <v>0.25</v>
      </c>
    </row>
    <row r="6" spans="1:3" x14ac:dyDescent="0.2">
      <c r="A6" s="4" t="s">
        <v>9</v>
      </c>
      <c r="B6" s="1">
        <v>0.2</v>
      </c>
      <c r="C6" s="1">
        <v>0.3</v>
      </c>
    </row>
    <row r="7" spans="1:3" x14ac:dyDescent="0.2">
      <c r="A7" s="4" t="s">
        <v>5</v>
      </c>
      <c r="B7" s="1">
        <v>0.12</v>
      </c>
      <c r="C7" s="1">
        <v>0.15</v>
      </c>
    </row>
    <row r="8" spans="1:3" x14ac:dyDescent="0.2">
      <c r="A8" s="4" t="s">
        <v>8</v>
      </c>
      <c r="B8" s="1">
        <v>0.08</v>
      </c>
      <c r="C8" s="1">
        <v>0.1</v>
      </c>
    </row>
    <row r="9" spans="1:3" x14ac:dyDescent="0.2">
      <c r="A9" s="4" t="s">
        <v>33</v>
      </c>
      <c r="B9">
        <v>0.82000000000000006</v>
      </c>
      <c r="C9">
        <v>1.2</v>
      </c>
    </row>
    <row r="10" spans="1:3" x14ac:dyDescent="0.2"/>
    <row r="11" spans="1:3" x14ac:dyDescent="0.2"/>
    <row r="12" spans="1:3" x14ac:dyDescent="0.2"/>
    <row r="13" spans="1:3" x14ac:dyDescent="0.2"/>
    <row r="14" spans="1:3" x14ac:dyDescent="0.2"/>
    <row r="15" spans="1:3" x14ac:dyDescent="0.2"/>
    <row r="16" spans="1:3" x14ac:dyDescent="0.2"/>
    <row r="17" x14ac:dyDescent="0.2"/>
    <row r="18" x14ac:dyDescent="0.2"/>
    <row r="19" x14ac:dyDescent="0.2"/>
    <row r="20" x14ac:dyDescent="0.2"/>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52FC-FF1E-7E47-942A-02CF4E644039}">
  <dimension ref="A1:AB176"/>
  <sheetViews>
    <sheetView workbookViewId="0">
      <selection activeCell="B3" sqref="B3"/>
    </sheetView>
  </sheetViews>
  <sheetFormatPr baseColWidth="10" defaultColWidth="0" defaultRowHeight="16" zeroHeight="1" x14ac:dyDescent="0.2"/>
  <cols>
    <col min="1" max="1" width="11.83203125" customWidth="1"/>
    <col min="2" max="2" width="17" bestFit="1" customWidth="1"/>
    <col min="3" max="3" width="13.1640625" customWidth="1"/>
    <col min="4" max="4" width="17" customWidth="1"/>
    <col min="5" max="5" width="13.1640625" bestFit="1" customWidth="1"/>
    <col min="6" max="6" width="13.1640625" customWidth="1"/>
    <col min="7" max="8" width="18" hidden="1" customWidth="1"/>
    <col min="9" max="9" width="18" customWidth="1"/>
    <col min="10" max="10" width="23.1640625" customWidth="1"/>
    <col min="11" max="11" width="17.5" customWidth="1"/>
    <col min="12" max="12" width="13.1640625" customWidth="1"/>
    <col min="13" max="15" width="15.5" customWidth="1"/>
    <col min="16" max="17" width="18" customWidth="1"/>
    <col min="18" max="24" width="16.1640625" customWidth="1"/>
    <col min="25" max="26" width="20.33203125" customWidth="1"/>
    <col min="27" max="27" width="15.1640625" customWidth="1"/>
    <col min="28" max="29" width="20.33203125" customWidth="1"/>
    <col min="30" max="16384" width="10.83203125" hidden="1"/>
  </cols>
  <sheetData>
    <row r="1" spans="1:28" ht="33" customHeight="1" x14ac:dyDescent="0.2">
      <c r="A1" s="16" t="s">
        <v>19</v>
      </c>
      <c r="B1" s="16" t="s">
        <v>1</v>
      </c>
      <c r="C1" s="16" t="s">
        <v>37</v>
      </c>
      <c r="D1" s="16" t="s">
        <v>28</v>
      </c>
      <c r="E1" s="16" t="s">
        <v>25</v>
      </c>
      <c r="F1" s="16" t="s">
        <v>51</v>
      </c>
      <c r="G1" s="16" t="s">
        <v>52</v>
      </c>
      <c r="H1" s="16" t="s">
        <v>53</v>
      </c>
      <c r="I1" s="16" t="s">
        <v>50</v>
      </c>
      <c r="J1" s="16" t="s">
        <v>36</v>
      </c>
      <c r="K1" s="16" t="s">
        <v>48</v>
      </c>
      <c r="L1" s="16" t="s">
        <v>38</v>
      </c>
      <c r="M1" s="16" t="s">
        <v>29</v>
      </c>
      <c r="N1" s="16" t="s">
        <v>47</v>
      </c>
      <c r="O1" s="16" t="s">
        <v>46</v>
      </c>
      <c r="P1" s="16" t="s">
        <v>26</v>
      </c>
      <c r="Q1" s="16" t="s">
        <v>49</v>
      </c>
      <c r="R1" s="16" t="s">
        <v>39</v>
      </c>
      <c r="S1" s="16" t="s">
        <v>40</v>
      </c>
      <c r="T1" s="16" t="s">
        <v>44</v>
      </c>
      <c r="U1" s="16" t="s">
        <v>45</v>
      </c>
      <c r="V1" s="16" t="s">
        <v>43</v>
      </c>
      <c r="W1" s="16" t="s">
        <v>28</v>
      </c>
      <c r="X1" s="16" t="s">
        <v>41</v>
      </c>
      <c r="Y1" s="16" t="s">
        <v>31</v>
      </c>
      <c r="Z1" s="16" t="s">
        <v>30</v>
      </c>
      <c r="AA1" s="16" t="s">
        <v>28</v>
      </c>
      <c r="AB1" s="16" t="s">
        <v>27</v>
      </c>
    </row>
    <row r="2" spans="1:28" ht="17" customHeight="1" x14ac:dyDescent="0.2">
      <c r="A2" s="14">
        <f>INT((ROW() - 9) / COUNTA(Assignment_Data!$A$2:$A$8)) + 1</f>
        <v>0</v>
      </c>
      <c r="B2" s="13" t="str" cm="1">
        <f t="array" ref="B2">INDEX(Assignment_Data!$A$2:$A$8, MOD(ROWS($A$1:A1)-1, COUNTA(Assignment_Data!$A$2:$A$8)) + 1)</f>
        <v>Retail Banking</v>
      </c>
      <c r="C2" s="12" t="str">
        <f>VLOOKUP(B2, Assignment_Data!$J$1:$K$8, 2, FALSE)</f>
        <v>Financial</v>
      </c>
      <c r="D2" s="13">
        <f>W2</f>
        <v>10</v>
      </c>
      <c r="E2" s="13" cm="1">
        <f t="array" ref="E2">IF(A2=0,0,INDEX(Headcount_Analysis!F:F, MATCH(1, (Headcount_Analysis!A:A=A2) * (Headcount_Analysis!B:B=B2), 0)))</f>
        <v>0</v>
      </c>
      <c r="F2" s="13" cm="1">
        <f t="array" ref="F2">SUMPRODUCT(--(A2=A:A),E:E)</f>
        <v>0</v>
      </c>
      <c r="G2" s="12" cm="1">
        <f t="array" ref="G2">SUMPRODUCT(--(0=A:A),Q:Q)</f>
        <v>125</v>
      </c>
      <c r="H2" s="13">
        <f>G2-F2</f>
        <v>125</v>
      </c>
      <c r="I2" s="12" cm="1">
        <f t="array" ref="I2">SUMPRODUCT(--(A2=A:A),Q:Q)</f>
        <v>125</v>
      </c>
      <c r="J2" s="12">
        <f>IF(COUNTIF(Assignment_Data!K:K, VLOOKUP(B2,Assignment_Data!$J$1:$K$8, 2, FALSE)) &gt; 1, 1, 0)</f>
        <v>1</v>
      </c>
      <c r="K2" s="13">
        <f t="shared" ref="K2:K33" si="0">SUMIFS(E:E, C:C, C2, A:A, A2)</f>
        <v>0</v>
      </c>
      <c r="L2" s="15" cm="1">
        <f t="array" ref="L2">IF(AND(A2&gt;0,J2&gt;0),E2/K2,100%/SUMPRODUCT(--(A2=A:A),--(C2=C:C)))</f>
        <v>0.5</v>
      </c>
      <c r="M2" s="12" cm="1">
        <f t="array" ref="M2">IF(OR(A2=1,A2=0),VLOOKUP(VLOOKUP(B2, Assignment_Data!$J$2:$K$8, 2, FALSE), Assignment_Data!$F$2:$H$8, 2, FALSE),INDEX($W:$W, MATCH(1, ($B:$B = B2) * ($A:$A = A2-1), 0)))</f>
        <v>10</v>
      </c>
      <c r="N2" s="12" cm="1">
        <f t="array" ref="N2">SUMPRODUCT(--(A2=A:A),L:L,M:M)</f>
        <v>41</v>
      </c>
      <c r="O2" s="12" cm="1">
        <f t="array" ref="O2">M2/SUMPRODUCT(--(A2=A:A),--(C2=C:C))</f>
        <v>5</v>
      </c>
      <c r="P2" s="12">
        <f>VLOOKUP(VLOOKUP(B2, Assignment_Data!$J$2:$K$8, 2, FALSE), Assignment_Data!$F$2:$H$8, 3, FALSE)</f>
        <v>3</v>
      </c>
      <c r="Q2" s="12">
        <f>P2*O2</f>
        <v>15</v>
      </c>
      <c r="R2" s="12">
        <f t="shared" ref="R2:R33" si="1">P2*M2</f>
        <v>30</v>
      </c>
      <c r="S2" s="12">
        <f t="shared" ref="S2:S33" si="2">IF(A2=0,0,MAX(0, CEILING((K2 - R2) / P2, 1)))</f>
        <v>0</v>
      </c>
      <c r="T2" s="12" cm="1">
        <f t="array" ref="T2">IF(A2=0,0,S2/SUMPRODUCT(--(A2=A:A),--(C2=C:C)))</f>
        <v>0</v>
      </c>
      <c r="U2" s="12" cm="1">
        <f t="array" ref="U2">SUMPRODUCT(--(A2=A:A),T:T)</f>
        <v>0</v>
      </c>
      <c r="V2" s="13">
        <f t="shared" ref="V2:V33" si="3">IF((R2-K2)&gt;0, R2-K2,0)</f>
        <v>30</v>
      </c>
      <c r="W2" s="12">
        <f t="shared" ref="W2:W33" si="4">M2+S2</f>
        <v>10</v>
      </c>
      <c r="X2" s="12">
        <f t="shared" ref="X2:X33" si="5">W2*P2</f>
        <v>30</v>
      </c>
      <c r="Y2" s="12">
        <f t="shared" ref="Y2:Y33" si="6">MAX(0, CEILING((E2 - R2) / P2, 1))</f>
        <v>0</v>
      </c>
      <c r="Z2" s="15">
        <f t="shared" ref="Z2:Z33" si="7">E2 / R2</f>
        <v>0</v>
      </c>
      <c r="AA2" s="12">
        <f t="shared" ref="AA2:AA33" si="8" xml:space="preserve"> (M2 + Y2)</f>
        <v>10</v>
      </c>
      <c r="AB2" s="12">
        <f t="shared" ref="AB2:AB33" si="9">AA2 * P2</f>
        <v>30</v>
      </c>
    </row>
    <row r="3" spans="1:28" ht="17" customHeight="1" x14ac:dyDescent="0.2">
      <c r="A3" s="14">
        <f>INT((ROW() - 9) / COUNTA(Assignment_Data!$A$2:$A$8)) + 1</f>
        <v>0</v>
      </c>
      <c r="B3" s="13" t="str" cm="1">
        <f t="array" ref="B3">INDEX(Assignment_Data!$A$2:$A$8, MOD(ROWS($A$1:A2)-1, COUNTA(Assignment_Data!$A$2:$A$8)) + 1)</f>
        <v>Corporate Banking</v>
      </c>
      <c r="C3" s="12" t="str">
        <f>VLOOKUP(B3, Assignment_Data!$J$1:$K$8, 2, FALSE)</f>
        <v>Financial</v>
      </c>
      <c r="D3" s="13">
        <f>W3</f>
        <v>10</v>
      </c>
      <c r="E3" s="13" cm="1">
        <f t="array" ref="E3">IF(A3=0,0,INDEX(Headcount_Analysis!F:F, MATCH(1, (Headcount_Analysis!A:A=A3) * (Headcount_Analysis!B:B=B3), 0)))</f>
        <v>0</v>
      </c>
      <c r="F3" s="13" cm="1">
        <f t="array" ref="F3">SUMPRODUCT(--(A3=A:A),E:E)</f>
        <v>0</v>
      </c>
      <c r="G3" s="12" cm="1">
        <f t="array" ref="G3">SUMPRODUCT(--(0=A:A),Q:Q)</f>
        <v>125</v>
      </c>
      <c r="H3" s="13">
        <f t="shared" ref="H3:H66" si="10">G3-F3</f>
        <v>125</v>
      </c>
      <c r="I3" s="12" cm="1">
        <f t="array" ref="I3">SUMPRODUCT(--(A3=A:A),Q:Q)</f>
        <v>125</v>
      </c>
      <c r="J3" s="12">
        <f>IF(COUNTIF(Assignment_Data!K:K, VLOOKUP(B3,Assignment_Data!$J$1:$K$8, 2, FALSE)) &gt; 1, 1, 0)</f>
        <v>1</v>
      </c>
      <c r="K3" s="13">
        <f t="shared" si="0"/>
        <v>0</v>
      </c>
      <c r="L3" s="15" cm="1">
        <f t="array" ref="L3">IF(AND(A3&gt;0,J3&gt;0),E3/K3,100%/SUMPRODUCT(--(A3=A:A),--(C3=C:C)))</f>
        <v>0.5</v>
      </c>
      <c r="M3" s="12" cm="1">
        <f t="array" ref="M3">IF(OR(A3=1,A3=0),VLOOKUP(VLOOKUP(B3, Assignment_Data!$J$2:$K$8, 2, FALSE), Assignment_Data!$F$2:$H$8, 2, FALSE),INDEX($W:$W, MATCH(1, ($B:$B = B3) * ($A:$A = A3-1), 0)))</f>
        <v>10</v>
      </c>
      <c r="N3" s="12" cm="1">
        <f t="array" ref="N3">SUMPRODUCT(--(A3=A:A),L:L,M:M)</f>
        <v>41</v>
      </c>
      <c r="O3" s="12" cm="1">
        <f t="array" ref="O3">M3/SUMPRODUCT(--(A3=A:A),--(C3=C:C))</f>
        <v>5</v>
      </c>
      <c r="P3" s="12">
        <f>VLOOKUP(VLOOKUP(B3, Assignment_Data!$J$2:$K$8, 2, FALSE), Assignment_Data!$F$2:$H$8, 3, FALSE)</f>
        <v>3</v>
      </c>
      <c r="Q3" s="12">
        <f t="shared" ref="Q3:Q15" si="11">P3*O3</f>
        <v>15</v>
      </c>
      <c r="R3" s="12">
        <f t="shared" si="1"/>
        <v>30</v>
      </c>
      <c r="S3" s="12">
        <f t="shared" si="2"/>
        <v>0</v>
      </c>
      <c r="T3" s="12" cm="1">
        <f t="array" ref="T3">IF(A3=0,0,S3/SUMPRODUCT(--(A3=A:A),--(C3=C:C)))</f>
        <v>0</v>
      </c>
      <c r="U3" s="12" cm="1">
        <f t="array" ref="U3">SUMPRODUCT(--(A3=A:A),T:T)</f>
        <v>0</v>
      </c>
      <c r="V3" s="13">
        <f t="shared" si="3"/>
        <v>30</v>
      </c>
      <c r="W3" s="12">
        <f t="shared" si="4"/>
        <v>10</v>
      </c>
      <c r="X3" s="12">
        <f t="shared" si="5"/>
        <v>30</v>
      </c>
      <c r="Y3" s="12">
        <f t="shared" si="6"/>
        <v>0</v>
      </c>
      <c r="Z3" s="15">
        <f t="shared" si="7"/>
        <v>0</v>
      </c>
      <c r="AA3" s="12">
        <f t="shared" si="8"/>
        <v>10</v>
      </c>
      <c r="AB3" s="12">
        <f t="shared" si="9"/>
        <v>30</v>
      </c>
    </row>
    <row r="4" spans="1:28" ht="17" customHeight="1" x14ac:dyDescent="0.2">
      <c r="A4" s="14">
        <f>INT((ROW() - 9) / COUNTA(Assignment_Data!$A$2:$A$8)) + 1</f>
        <v>0</v>
      </c>
      <c r="B4" s="13" t="str" cm="1">
        <f t="array" ref="B4">INDEX(Assignment_Data!$A$2:$A$8, MOD(ROWS($A$1:A3)-1, COUNTA(Assignment_Data!$A$2:$A$8)) + 1)</f>
        <v>Investment Banking</v>
      </c>
      <c r="C4" s="12" t="str">
        <f>VLOOKUP(B4, Assignment_Data!$J$1:$K$8, 2, FALSE)</f>
        <v>Investment</v>
      </c>
      <c r="D4" s="13">
        <f t="shared" ref="D4:D67" si="12">W4</f>
        <v>8</v>
      </c>
      <c r="E4" s="13" cm="1">
        <f t="array" ref="E4">IF(A4=0,0,INDEX(Headcount_Analysis!F:F, MATCH(1, (Headcount_Analysis!A:A=A4) * (Headcount_Analysis!B:B=B4), 0)))</f>
        <v>0</v>
      </c>
      <c r="F4" s="13" cm="1">
        <f t="array" ref="F4">SUMPRODUCT(--(A4=A:A),E:E)</f>
        <v>0</v>
      </c>
      <c r="G4" s="12" cm="1">
        <f t="array" ref="G4">SUMPRODUCT(--(0=A:A),Q:Q)</f>
        <v>125</v>
      </c>
      <c r="H4" s="13">
        <f t="shared" si="10"/>
        <v>125</v>
      </c>
      <c r="I4" s="12" cm="1">
        <f t="array" ref="I4">SUMPRODUCT(--(A4=A:A),Q:Q)</f>
        <v>125</v>
      </c>
      <c r="J4" s="12">
        <f>IF(COUNTIF(Assignment_Data!K:K, VLOOKUP(B4,Assignment_Data!$J$1:$K$8, 2, FALSE)) &gt; 1, 1, 0)</f>
        <v>0</v>
      </c>
      <c r="K4" s="13">
        <f t="shared" si="0"/>
        <v>0</v>
      </c>
      <c r="L4" s="15" cm="1">
        <f t="array" ref="L4">IF(AND(A4&gt;0,J4&gt;0),E4/K4,100%/SUMPRODUCT(--(A4=A:A),--(C4=C:C)))</f>
        <v>1</v>
      </c>
      <c r="M4" s="12" cm="1">
        <f t="array" ref="M4">IF(OR(A4=1,A4=0),VLOOKUP(VLOOKUP(B4, Assignment_Data!$J$2:$K$8, 2, FALSE), Assignment_Data!$F$2:$H$8, 2, FALSE),INDEX($W:$W, MATCH(1, ($B:$B = B4) * ($A:$A = A4-1), 0)))</f>
        <v>8</v>
      </c>
      <c r="N4" s="12" cm="1">
        <f t="array" ref="N4">SUMPRODUCT(--(A4=A:A),L:L,M:M)</f>
        <v>41</v>
      </c>
      <c r="O4" s="12" cm="1">
        <f t="array" ref="O4">M4/SUMPRODUCT(--(A4=A:A),--(C4=C:C))</f>
        <v>8</v>
      </c>
      <c r="P4" s="12">
        <f>VLOOKUP(VLOOKUP(B4, Assignment_Data!$J$2:$K$8, 2, FALSE), Assignment_Data!$F$2:$H$8, 3, FALSE)</f>
        <v>2</v>
      </c>
      <c r="Q4" s="12">
        <f t="shared" si="11"/>
        <v>16</v>
      </c>
      <c r="R4" s="12">
        <f t="shared" si="1"/>
        <v>16</v>
      </c>
      <c r="S4" s="12">
        <f t="shared" si="2"/>
        <v>0</v>
      </c>
      <c r="T4" s="12" cm="1">
        <f t="array" ref="T4">IF(A4=0,0,S4/SUMPRODUCT(--(A4=A:A),--(C4=C:C)))</f>
        <v>0</v>
      </c>
      <c r="U4" s="12" cm="1">
        <f t="array" ref="U4">SUMPRODUCT(--(A4=A:A),T:T)</f>
        <v>0</v>
      </c>
      <c r="V4" s="13">
        <f t="shared" si="3"/>
        <v>16</v>
      </c>
      <c r="W4" s="12">
        <f t="shared" si="4"/>
        <v>8</v>
      </c>
      <c r="X4" s="12">
        <f t="shared" si="5"/>
        <v>16</v>
      </c>
      <c r="Y4" s="12">
        <f t="shared" si="6"/>
        <v>0</v>
      </c>
      <c r="Z4" s="15">
        <f t="shared" si="7"/>
        <v>0</v>
      </c>
      <c r="AA4" s="12">
        <f t="shared" si="8"/>
        <v>8</v>
      </c>
      <c r="AB4" s="12">
        <f t="shared" si="9"/>
        <v>16</v>
      </c>
    </row>
    <row r="5" spans="1:28" ht="17" customHeight="1" x14ac:dyDescent="0.2">
      <c r="A5" s="14">
        <f>INT((ROW() - 9) / COUNTA(Assignment_Data!$A$2:$A$8)) + 1</f>
        <v>0</v>
      </c>
      <c r="B5" s="13" t="str" cm="1">
        <f t="array" ref="B5">INDEX(Assignment_Data!$A$2:$A$8, MOD(ROWS($A$1:A4)-1, COUNTA(Assignment_Data!$A$2:$A$8)) + 1)</f>
        <v>Risk Management</v>
      </c>
      <c r="C5" s="12" t="str">
        <f>VLOOKUP(B5, Assignment_Data!$J$1:$K$8, 2, FALSE)</f>
        <v>Risk</v>
      </c>
      <c r="D5" s="13">
        <f t="shared" si="12"/>
        <v>6</v>
      </c>
      <c r="E5" s="13" cm="1">
        <f t="array" ref="E5">IF(A5=0,0,INDEX(Headcount_Analysis!F:F, MATCH(1, (Headcount_Analysis!A:A=A5) * (Headcount_Analysis!B:B=B5), 0)))</f>
        <v>0</v>
      </c>
      <c r="F5" s="13" cm="1">
        <f t="array" ref="F5">SUMPRODUCT(--(A5=A:A),E:E)</f>
        <v>0</v>
      </c>
      <c r="G5" s="12" cm="1">
        <f t="array" ref="G5">SUMPRODUCT(--(0=A:A),Q:Q)</f>
        <v>125</v>
      </c>
      <c r="H5" s="13">
        <f t="shared" si="10"/>
        <v>125</v>
      </c>
      <c r="I5" s="12" cm="1">
        <f t="array" ref="I5">SUMPRODUCT(--(A5=A:A),Q:Q)</f>
        <v>125</v>
      </c>
      <c r="J5" s="12">
        <f>IF(COUNTIF(Assignment_Data!K:K, VLOOKUP(B5,Assignment_Data!$J$1:$K$8, 2, FALSE)) &gt; 1, 1, 0)</f>
        <v>0</v>
      </c>
      <c r="K5" s="13">
        <f t="shared" si="0"/>
        <v>0</v>
      </c>
      <c r="L5" s="15" cm="1">
        <f t="array" ref="L5">IF(AND(A5&gt;0,J5&gt;0),E5/K5,100%/SUMPRODUCT(--(A5=A:A),--(C5=C:C)))</f>
        <v>1</v>
      </c>
      <c r="M5" s="12" cm="1">
        <f t="array" ref="M5">IF(OR(A5=1,A5=0),VLOOKUP(VLOOKUP(B5, Assignment_Data!$J$2:$K$8, 2, FALSE), Assignment_Data!$F$2:$H$8, 2, FALSE),INDEX($W:$W, MATCH(1, ($B:$B = B5) * ($A:$A = A5-1), 0)))</f>
        <v>6</v>
      </c>
      <c r="N5" s="12" cm="1">
        <f t="array" ref="N5">SUMPRODUCT(--(A5=A:A),L:L,M:M)</f>
        <v>41</v>
      </c>
      <c r="O5" s="12" cm="1">
        <f t="array" ref="O5">M5/SUMPRODUCT(--(A5=A:A),--(C5=C:C))</f>
        <v>6</v>
      </c>
      <c r="P5" s="12">
        <f>VLOOKUP(VLOOKUP(B5, Assignment_Data!$J$2:$K$8, 2, FALSE), Assignment_Data!$F$2:$H$8, 3, FALSE)</f>
        <v>3</v>
      </c>
      <c r="Q5" s="12">
        <f t="shared" si="11"/>
        <v>18</v>
      </c>
      <c r="R5" s="12">
        <f t="shared" si="1"/>
        <v>18</v>
      </c>
      <c r="S5" s="12">
        <f t="shared" si="2"/>
        <v>0</v>
      </c>
      <c r="T5" s="12" cm="1">
        <f t="array" ref="T5">IF(A5=0,0,S5/SUMPRODUCT(--(A5=A:A),--(C5=C:C)))</f>
        <v>0</v>
      </c>
      <c r="U5" s="12" cm="1">
        <f t="array" ref="U5">SUMPRODUCT(--(A5=A:A),T:T)</f>
        <v>0</v>
      </c>
      <c r="V5" s="13">
        <f t="shared" si="3"/>
        <v>18</v>
      </c>
      <c r="W5" s="12">
        <f t="shared" si="4"/>
        <v>6</v>
      </c>
      <c r="X5" s="12">
        <f t="shared" si="5"/>
        <v>18</v>
      </c>
      <c r="Y5" s="12">
        <f t="shared" si="6"/>
        <v>0</v>
      </c>
      <c r="Z5" s="15">
        <f t="shared" si="7"/>
        <v>0</v>
      </c>
      <c r="AA5" s="12">
        <f t="shared" si="8"/>
        <v>6</v>
      </c>
      <c r="AB5" s="12">
        <f t="shared" si="9"/>
        <v>18</v>
      </c>
    </row>
    <row r="6" spans="1:28" ht="17" customHeight="1" x14ac:dyDescent="0.2">
      <c r="A6" s="14">
        <f>INT((ROW() - 9) / COUNTA(Assignment_Data!$A$2:$A$8)) + 1</f>
        <v>0</v>
      </c>
      <c r="B6" s="13" t="str" cm="1">
        <f t="array" ref="B6">INDEX(Assignment_Data!$A$2:$A$8, MOD(ROWS($A$1:A5)-1, COUNTA(Assignment_Data!$A$2:$A$8)) + 1)</f>
        <v>IT</v>
      </c>
      <c r="C6" s="12" t="str">
        <f>VLOOKUP(B6, Assignment_Data!$J$1:$K$8, 2, FALSE)</f>
        <v>IT</v>
      </c>
      <c r="D6" s="13">
        <f t="shared" si="12"/>
        <v>10</v>
      </c>
      <c r="E6" s="13" cm="1">
        <f t="array" ref="E6">IF(A6=0,0,INDEX(Headcount_Analysis!F:F, MATCH(1, (Headcount_Analysis!A:A=A6) * (Headcount_Analysis!B:B=B6), 0)))</f>
        <v>0</v>
      </c>
      <c r="F6" s="13" cm="1">
        <f t="array" ref="F6">SUMPRODUCT(--(A6=A:A),E:E)</f>
        <v>0</v>
      </c>
      <c r="G6" s="12" cm="1">
        <f t="array" ref="G6">SUMPRODUCT(--(0=A:A),Q:Q)</f>
        <v>125</v>
      </c>
      <c r="H6" s="13">
        <f t="shared" si="10"/>
        <v>125</v>
      </c>
      <c r="I6" s="12" cm="1">
        <f t="array" ref="I6">SUMPRODUCT(--(A6=A:A),Q:Q)</f>
        <v>125</v>
      </c>
      <c r="J6" s="12">
        <f>IF(COUNTIF(Assignment_Data!K:K, VLOOKUP(B6,Assignment_Data!$J$1:$K$8, 2, FALSE)) &gt; 1, 1, 0)</f>
        <v>0</v>
      </c>
      <c r="K6" s="13">
        <f t="shared" si="0"/>
        <v>0</v>
      </c>
      <c r="L6" s="15" cm="1">
        <f t="array" ref="L6">IF(AND(A6&gt;0,J6&gt;0),E6/K6,100%/SUMPRODUCT(--(A6=A:A),--(C6=C:C)))</f>
        <v>1</v>
      </c>
      <c r="M6" s="12" cm="1">
        <f t="array" ref="M6">IF(OR(A6=1,A6=0),VLOOKUP(VLOOKUP(B6, Assignment_Data!$J$2:$K$8, 2, FALSE), Assignment_Data!$F$2:$H$8, 2, FALSE),INDEX($W:$W, MATCH(1, ($B:$B = B6) * ($A:$A = A6-1), 0)))</f>
        <v>10</v>
      </c>
      <c r="N6" s="12" cm="1">
        <f t="array" ref="N6">SUMPRODUCT(--(A6=A:A),L:L,M:M)</f>
        <v>41</v>
      </c>
      <c r="O6" s="12" cm="1">
        <f t="array" ref="O6">M6/SUMPRODUCT(--(A6=A:A),--(C6=C:C))</f>
        <v>10</v>
      </c>
      <c r="P6" s="12">
        <f>VLOOKUP(VLOOKUP(B6, Assignment_Data!$J$2:$K$8, 2, FALSE), Assignment_Data!$F$2:$H$8, 3, FALSE)</f>
        <v>4</v>
      </c>
      <c r="Q6" s="12">
        <f t="shared" si="11"/>
        <v>40</v>
      </c>
      <c r="R6" s="12">
        <f t="shared" si="1"/>
        <v>40</v>
      </c>
      <c r="S6" s="12">
        <f t="shared" si="2"/>
        <v>0</v>
      </c>
      <c r="T6" s="12" cm="1">
        <f t="array" ref="T6">IF(A6=0,0,S6/SUMPRODUCT(--(A6=A:A),--(C6=C:C)))</f>
        <v>0</v>
      </c>
      <c r="U6" s="12" cm="1">
        <f t="array" ref="U6">SUMPRODUCT(--(A6=A:A),T:T)</f>
        <v>0</v>
      </c>
      <c r="V6" s="13">
        <f t="shared" si="3"/>
        <v>40</v>
      </c>
      <c r="W6" s="12">
        <f t="shared" si="4"/>
        <v>10</v>
      </c>
      <c r="X6" s="12">
        <f t="shared" si="5"/>
        <v>40</v>
      </c>
      <c r="Y6" s="12">
        <f t="shared" si="6"/>
        <v>0</v>
      </c>
      <c r="Z6" s="15">
        <f t="shared" si="7"/>
        <v>0</v>
      </c>
      <c r="AA6" s="12">
        <f t="shared" si="8"/>
        <v>10</v>
      </c>
      <c r="AB6" s="12">
        <f t="shared" si="9"/>
        <v>40</v>
      </c>
    </row>
    <row r="7" spans="1:28" ht="17" customHeight="1" x14ac:dyDescent="0.2">
      <c r="A7" s="14">
        <f>INT((ROW() - 9) / COUNTA(Assignment_Data!$A$2:$A$8)) + 1</f>
        <v>0</v>
      </c>
      <c r="B7" s="13" t="str" cm="1">
        <f t="array" ref="B7">INDEX(Assignment_Data!$A$2:$A$8, MOD(ROWS($A$1:A6)-1, COUNTA(Assignment_Data!$A$2:$A$8)) + 1)</f>
        <v>HR</v>
      </c>
      <c r="C7" s="12" t="str">
        <f>VLOOKUP(B7, Assignment_Data!$J$1:$K$8, 2, FALSE)</f>
        <v>Corp</v>
      </c>
      <c r="D7" s="13">
        <f t="shared" si="12"/>
        <v>7</v>
      </c>
      <c r="E7" s="13" cm="1">
        <f t="array" ref="E7">IF(A7=0,0,INDEX(Headcount_Analysis!F:F, MATCH(1, (Headcount_Analysis!A:A=A7) * (Headcount_Analysis!B:B=B7), 0)))</f>
        <v>0</v>
      </c>
      <c r="F7" s="13" cm="1">
        <f t="array" ref="F7">SUMPRODUCT(--(A7=A:A),E:E)</f>
        <v>0</v>
      </c>
      <c r="G7" s="12" cm="1">
        <f t="array" ref="G7">SUMPRODUCT(--(0=A:A),Q:Q)</f>
        <v>125</v>
      </c>
      <c r="H7" s="13">
        <f t="shared" si="10"/>
        <v>125</v>
      </c>
      <c r="I7" s="12" cm="1">
        <f t="array" ref="I7">SUMPRODUCT(--(A7=A:A),Q:Q)</f>
        <v>125</v>
      </c>
      <c r="J7" s="12">
        <f>IF(COUNTIF(Assignment_Data!K:K, VLOOKUP(B7,Assignment_Data!$J$1:$K$8, 2, FALSE)) &gt; 1, 1, 0)</f>
        <v>1</v>
      </c>
      <c r="K7" s="13">
        <f t="shared" si="0"/>
        <v>0</v>
      </c>
      <c r="L7" s="15" cm="1">
        <f t="array" ref="L7">IF(AND(A7&gt;0,J7&gt;0),E7/K7,100%/SUMPRODUCT(--(A7=A:A),--(C7=C:C)))</f>
        <v>0.5</v>
      </c>
      <c r="M7" s="12" cm="1">
        <f t="array" ref="M7">IF(OR(A7=1,A7=0),VLOOKUP(VLOOKUP(B7, Assignment_Data!$J$2:$K$8, 2, FALSE), Assignment_Data!$F$2:$H$8, 2, FALSE),INDEX($W:$W, MATCH(1, ($B:$B = B7) * ($A:$A = A7-1), 0)))</f>
        <v>7</v>
      </c>
      <c r="N7" s="12" cm="1">
        <f t="array" ref="N7">SUMPRODUCT(--(A7=A:A),L:L,M:M)</f>
        <v>41</v>
      </c>
      <c r="O7" s="12" cm="1">
        <f t="array" ref="O7">M7/SUMPRODUCT(--(A7=A:A),--(C7=C:C))</f>
        <v>3.5</v>
      </c>
      <c r="P7" s="12">
        <f>VLOOKUP(VLOOKUP(B7, Assignment_Data!$J$2:$K$8, 2, FALSE), Assignment_Data!$F$2:$H$8, 3, FALSE)</f>
        <v>3</v>
      </c>
      <c r="Q7" s="12">
        <f t="shared" si="11"/>
        <v>10.5</v>
      </c>
      <c r="R7" s="12">
        <f t="shared" si="1"/>
        <v>21</v>
      </c>
      <c r="S7" s="12">
        <f t="shared" si="2"/>
        <v>0</v>
      </c>
      <c r="T7" s="12" cm="1">
        <f t="array" ref="T7">IF(A7=0,0,S7/SUMPRODUCT(--(A7=A:A),--(C7=C:C)))</f>
        <v>0</v>
      </c>
      <c r="U7" s="12" cm="1">
        <f t="array" ref="U7">SUMPRODUCT(--(A7=A:A),T:T)</f>
        <v>0</v>
      </c>
      <c r="V7" s="13">
        <f t="shared" si="3"/>
        <v>21</v>
      </c>
      <c r="W7" s="12">
        <f t="shared" si="4"/>
        <v>7</v>
      </c>
      <c r="X7" s="12">
        <f t="shared" si="5"/>
        <v>21</v>
      </c>
      <c r="Y7" s="12">
        <f t="shared" si="6"/>
        <v>0</v>
      </c>
      <c r="Z7" s="15">
        <f t="shared" si="7"/>
        <v>0</v>
      </c>
      <c r="AA7" s="12">
        <f t="shared" si="8"/>
        <v>7</v>
      </c>
      <c r="AB7" s="12">
        <f t="shared" si="9"/>
        <v>21</v>
      </c>
    </row>
    <row r="8" spans="1:28" ht="17" customHeight="1" x14ac:dyDescent="0.2">
      <c r="A8" s="14">
        <f>INT((ROW() - 9) / COUNTA(Assignment_Data!$A$2:$A$8)) + 1</f>
        <v>0</v>
      </c>
      <c r="B8" s="13" t="str" cm="1">
        <f t="array" ref="B8">INDEX(Assignment_Data!$A$2:$A$8, MOD(ROWS($A$1:A7)-1, COUNTA(Assignment_Data!$A$2:$A$8)) + 1)</f>
        <v>G&amp;A</v>
      </c>
      <c r="C8" s="12" t="str">
        <f>VLOOKUP(B8, Assignment_Data!$J$1:$K$8, 2, FALSE)</f>
        <v>Corp</v>
      </c>
      <c r="D8" s="13">
        <f t="shared" si="12"/>
        <v>7</v>
      </c>
      <c r="E8" s="13" cm="1">
        <f t="array" ref="E8">IF(A8=0,0,INDEX(Headcount_Analysis!F:F, MATCH(1, (Headcount_Analysis!A:A=A8) * (Headcount_Analysis!B:B=B8), 0)))</f>
        <v>0</v>
      </c>
      <c r="F8" s="13" cm="1">
        <f t="array" ref="F8">SUMPRODUCT(--(A8=A:A),E:E)</f>
        <v>0</v>
      </c>
      <c r="G8" s="12" cm="1">
        <f t="array" ref="G8">SUMPRODUCT(--(0=A:A),Q:Q)</f>
        <v>125</v>
      </c>
      <c r="H8" s="13">
        <f t="shared" si="10"/>
        <v>125</v>
      </c>
      <c r="I8" s="12" cm="1">
        <f t="array" ref="I8">SUMPRODUCT(--(A8=A:A),Q:Q)</f>
        <v>125</v>
      </c>
      <c r="J8" s="12">
        <f>IF(COUNTIF(Assignment_Data!K:K, VLOOKUP(B8,Assignment_Data!$J$1:$K$8, 2, FALSE)) &gt; 1, 1, 0)</f>
        <v>1</v>
      </c>
      <c r="K8" s="13">
        <f t="shared" si="0"/>
        <v>0</v>
      </c>
      <c r="L8" s="15" cm="1">
        <f t="array" ref="L8">IF(AND(A8&gt;0,J8&gt;0),E8/K8,100%/SUMPRODUCT(--(A8=A:A),--(C8=C:C)))</f>
        <v>0.5</v>
      </c>
      <c r="M8" s="12" cm="1">
        <f t="array" ref="M8">IF(OR(A8=1,A8=0),VLOOKUP(VLOOKUP(B8, Assignment_Data!$J$2:$K$8, 2, FALSE), Assignment_Data!$F$2:$H$8, 2, FALSE),INDEX($W:$W, MATCH(1, ($B:$B = B8) * ($A:$A = A8-1), 0)))</f>
        <v>7</v>
      </c>
      <c r="N8" s="12" cm="1">
        <f t="array" ref="N8">SUMPRODUCT(--(A8=A:A),L:L,M:M)</f>
        <v>41</v>
      </c>
      <c r="O8" s="12" cm="1">
        <f t="array" ref="O8">M8/SUMPRODUCT(--(A8=A:A),--(C8=C:C))</f>
        <v>3.5</v>
      </c>
      <c r="P8" s="12">
        <f>VLOOKUP(VLOOKUP(B8, Assignment_Data!$J$2:$K$8, 2, FALSE), Assignment_Data!$F$2:$H$8, 3, FALSE)</f>
        <v>3</v>
      </c>
      <c r="Q8" s="12">
        <f t="shared" si="11"/>
        <v>10.5</v>
      </c>
      <c r="R8" s="12">
        <f t="shared" si="1"/>
        <v>21</v>
      </c>
      <c r="S8" s="12">
        <f t="shared" si="2"/>
        <v>0</v>
      </c>
      <c r="T8" s="12" cm="1">
        <f t="array" ref="T8">IF(A8=0,0,S8/SUMPRODUCT(--(A8=A:A),--(C8=C:C)))</f>
        <v>0</v>
      </c>
      <c r="U8" s="12" cm="1">
        <f t="array" ref="U8">SUMPRODUCT(--(A8=A:A),T:T)</f>
        <v>0</v>
      </c>
      <c r="V8" s="13">
        <f t="shared" si="3"/>
        <v>21</v>
      </c>
      <c r="W8" s="12">
        <f t="shared" si="4"/>
        <v>7</v>
      </c>
      <c r="X8" s="12">
        <f t="shared" si="5"/>
        <v>21</v>
      </c>
      <c r="Y8" s="12">
        <f t="shared" si="6"/>
        <v>0</v>
      </c>
      <c r="Z8" s="15">
        <f t="shared" si="7"/>
        <v>0</v>
      </c>
      <c r="AA8" s="12">
        <f t="shared" si="8"/>
        <v>7</v>
      </c>
      <c r="AB8" s="12">
        <f t="shared" si="9"/>
        <v>21</v>
      </c>
    </row>
    <row r="9" spans="1:28" ht="17" customHeight="1" x14ac:dyDescent="0.2">
      <c r="A9" s="14">
        <f>INT((ROW() - 9) / COUNTA(Assignment_Data!$A$2:$A$8)) + 1</f>
        <v>1</v>
      </c>
      <c r="B9" s="13" t="str" cm="1">
        <f t="array" ref="B9">INDEX(Assignment_Data!$A$2:$A$8, MOD(ROWS($A$1:A8)-1, COUNTA(Assignment_Data!$A$2:$A$8)) + 1)</f>
        <v>Retail Banking</v>
      </c>
      <c r="C9" s="12" t="str">
        <f>VLOOKUP(B9, Assignment_Data!$J$1:$K$8, 2, FALSE)</f>
        <v>Financial</v>
      </c>
      <c r="D9" s="13">
        <f t="shared" si="12"/>
        <v>17</v>
      </c>
      <c r="E9" s="13" cm="1">
        <f t="array" ref="E9">IF(A9=0,0,INDEX(Headcount_Analysis!F:F, MATCH(1, (Headcount_Analysis!A:A=A9) * (Headcount_Analysis!B:B=B9), 0)))</f>
        <v>27</v>
      </c>
      <c r="F9" s="13" cm="1">
        <f t="array" ref="F9">SUMPRODUCT(--(A9=A:A),E:E)</f>
        <v>112.45833333333333</v>
      </c>
      <c r="G9" s="12" cm="1">
        <f t="array" ref="G9">SUMPRODUCT(--(0=A:A),Q:Q)</f>
        <v>125</v>
      </c>
      <c r="H9" s="13">
        <f t="shared" si="10"/>
        <v>12.541666666666671</v>
      </c>
      <c r="I9" s="12" cm="1">
        <f t="array" ref="I9">SUMPRODUCT(--(A9=A:A),Q:Q)</f>
        <v>125</v>
      </c>
      <c r="J9" s="12">
        <f>IF(COUNTIF(Assignment_Data!K:K, VLOOKUP(B9,Assignment_Data!$J$1:$K$8, 2, FALSE)) &gt; 1, 1, 0)</f>
        <v>1</v>
      </c>
      <c r="K9" s="13">
        <f t="shared" si="0"/>
        <v>49.5</v>
      </c>
      <c r="L9" s="15" cm="1">
        <f t="array" ref="L9">IF(AND(A9&gt;0,J9&gt;0),E9/K9,100%/SUMPRODUCT(--(A9=A:A),--(C9=C:C)))</f>
        <v>0.54545454545454541</v>
      </c>
      <c r="M9" s="12" cm="1">
        <f t="array" ref="M9">IF(OR(A9=1,A9=0),VLOOKUP(VLOOKUP(B9, Assignment_Data!$J$2:$K$8, 2, FALSE), Assignment_Data!$F$2:$H$8, 2, FALSE),INDEX($W:$W, MATCH(1, ($B:$B = B9) * ($A:$A = A9-1), 0)))</f>
        <v>10</v>
      </c>
      <c r="N9" s="12" cm="1">
        <f t="array" ref="N9">SUMPRODUCT(--(A9=A:A),L:L,M:M)</f>
        <v>41</v>
      </c>
      <c r="O9" s="12" cm="1">
        <f t="array" ref="O9">M9/SUMPRODUCT(--(A9=A:A),--(C9=C:C))</f>
        <v>5</v>
      </c>
      <c r="P9" s="12">
        <f>VLOOKUP(VLOOKUP(B9, Assignment_Data!$J$2:$K$8, 2, FALSE), Assignment_Data!$F$2:$H$8, 3, FALSE)</f>
        <v>3</v>
      </c>
      <c r="Q9" s="12">
        <f>P9*O9</f>
        <v>15</v>
      </c>
      <c r="R9" s="12">
        <f t="shared" si="1"/>
        <v>30</v>
      </c>
      <c r="S9" s="12">
        <f t="shared" si="2"/>
        <v>7</v>
      </c>
      <c r="T9" s="12" cm="1">
        <f t="array" ref="T9">IF(A9=0,0,S9/SUMPRODUCT(--(A9=A:A),--(C9=C:C)))</f>
        <v>3.5</v>
      </c>
      <c r="U9" s="12" cm="1">
        <f t="array" ref="U9">SUMPRODUCT(--(A9=A:A),T:T)</f>
        <v>11</v>
      </c>
      <c r="V9" s="13">
        <f t="shared" si="3"/>
        <v>0</v>
      </c>
      <c r="W9" s="12">
        <f t="shared" si="4"/>
        <v>17</v>
      </c>
      <c r="X9" s="12">
        <f t="shared" si="5"/>
        <v>51</v>
      </c>
      <c r="Y9" s="12">
        <f t="shared" si="6"/>
        <v>0</v>
      </c>
      <c r="Z9" s="15">
        <f t="shared" si="7"/>
        <v>0.9</v>
      </c>
      <c r="AA9" s="12">
        <f t="shared" si="8"/>
        <v>10</v>
      </c>
      <c r="AB9" s="12">
        <f t="shared" si="9"/>
        <v>30</v>
      </c>
    </row>
    <row r="10" spans="1:28" ht="17" customHeight="1" x14ac:dyDescent="0.2">
      <c r="A10" s="14">
        <f>INT((ROW() - 9) / COUNTA(Assignment_Data!$A$2:$A$8)) + 1</f>
        <v>1</v>
      </c>
      <c r="B10" s="13" t="str" cm="1">
        <f t="array" ref="B10">INDEX(Assignment_Data!$A$2:$A$8, MOD(ROWS($A$1:A9)-1, COUNTA(Assignment_Data!$A$2:$A$8)) + 1)</f>
        <v>Corporate Banking</v>
      </c>
      <c r="C10" s="12" t="str">
        <f>VLOOKUP(B10, Assignment_Data!$J$1:$K$8, 2, FALSE)</f>
        <v>Financial</v>
      </c>
      <c r="D10" s="13">
        <f t="shared" si="12"/>
        <v>17</v>
      </c>
      <c r="E10" s="13" cm="1">
        <f t="array" ref="E10">IF(A10=0,0,INDEX(Headcount_Analysis!F:F, MATCH(1, (Headcount_Analysis!A:A=A10) * (Headcount_Analysis!B:B=B10), 0)))</f>
        <v>22.5</v>
      </c>
      <c r="F10" s="13" cm="1">
        <f t="array" ref="F10">SUMPRODUCT(--(A10=A:A),E:E)</f>
        <v>112.45833333333333</v>
      </c>
      <c r="G10" s="12" cm="1">
        <f t="array" ref="G10">SUMPRODUCT(--(0=A:A),Q:Q)</f>
        <v>125</v>
      </c>
      <c r="H10" s="13">
        <f t="shared" si="10"/>
        <v>12.541666666666671</v>
      </c>
      <c r="I10" s="12" cm="1">
        <f t="array" ref="I10">SUMPRODUCT(--(A10=A:A),Q:Q)</f>
        <v>125</v>
      </c>
      <c r="J10" s="12">
        <f>IF(COUNTIF(Assignment_Data!K:K, VLOOKUP(B10,Assignment_Data!$J$1:$K$8, 2, FALSE)) &gt; 1, 1, 0)</f>
        <v>1</v>
      </c>
      <c r="K10" s="13">
        <f t="shared" si="0"/>
        <v>49.5</v>
      </c>
      <c r="L10" s="15" cm="1">
        <f t="array" ref="L10">IF(AND(A10&gt;0,J10&gt;0),E10/K10,100%/SUMPRODUCT(--(A10=A:A),--(C10=C:C)))</f>
        <v>0.45454545454545453</v>
      </c>
      <c r="M10" s="12" cm="1">
        <f t="array" ref="M10">IF(OR(A10=1,A10=0),VLOOKUP(VLOOKUP(B10, Assignment_Data!$J$2:$K$8, 2, FALSE), Assignment_Data!$F$2:$H$8, 2, FALSE),INDEX($W:$W, MATCH(1, ($B:$B = B10) * ($A:$A = A10-1), 0)))</f>
        <v>10</v>
      </c>
      <c r="N10" s="12" cm="1">
        <f t="array" ref="N10">SUMPRODUCT(--(A10=A:A),L:L,M:M)</f>
        <v>41</v>
      </c>
      <c r="O10" s="12" cm="1">
        <f t="array" ref="O10">M10/SUMPRODUCT(--(A10=A:A),--(C10=C:C))</f>
        <v>5</v>
      </c>
      <c r="P10" s="12">
        <f>VLOOKUP(VLOOKUP(B10, Assignment_Data!$J$2:$K$8, 2, FALSE), Assignment_Data!$F$2:$H$8, 3, FALSE)</f>
        <v>3</v>
      </c>
      <c r="Q10" s="12">
        <f>P10*O10</f>
        <v>15</v>
      </c>
      <c r="R10" s="12">
        <f t="shared" si="1"/>
        <v>30</v>
      </c>
      <c r="S10" s="12">
        <f t="shared" si="2"/>
        <v>7</v>
      </c>
      <c r="T10" s="12" cm="1">
        <f t="array" ref="T10">IF(A10=0,0,S10/SUMPRODUCT(--(A10=A:A),--(C10=C:C)))</f>
        <v>3.5</v>
      </c>
      <c r="U10" s="12" cm="1">
        <f t="array" ref="U10">SUMPRODUCT(--(A10=A:A),T:T)</f>
        <v>11</v>
      </c>
      <c r="V10" s="13">
        <f t="shared" si="3"/>
        <v>0</v>
      </c>
      <c r="W10" s="12">
        <f t="shared" si="4"/>
        <v>17</v>
      </c>
      <c r="X10" s="12">
        <f t="shared" si="5"/>
        <v>51</v>
      </c>
      <c r="Y10" s="12">
        <f t="shared" si="6"/>
        <v>0</v>
      </c>
      <c r="Z10" s="15">
        <f t="shared" si="7"/>
        <v>0.75</v>
      </c>
      <c r="AA10" s="12">
        <f t="shared" si="8"/>
        <v>10</v>
      </c>
      <c r="AB10" s="12">
        <f t="shared" si="9"/>
        <v>30</v>
      </c>
    </row>
    <row r="11" spans="1:28" ht="17" customHeight="1" x14ac:dyDescent="0.2">
      <c r="A11" s="14">
        <f>INT((ROW() - 9) / COUNTA(Assignment_Data!$A$2:$A$8)) + 1</f>
        <v>1</v>
      </c>
      <c r="B11" s="13" t="str" cm="1">
        <f t="array" ref="B11">INDEX(Assignment_Data!$A$2:$A$8, MOD(ROWS($A$1:A10)-1, COUNTA(Assignment_Data!$A$2:$A$8)) + 1)</f>
        <v>Investment Banking</v>
      </c>
      <c r="C11" s="12" t="str">
        <f>VLOOKUP(B11, Assignment_Data!$J$1:$K$8, 2, FALSE)</f>
        <v>Investment</v>
      </c>
      <c r="D11" s="13">
        <f t="shared" si="12"/>
        <v>12</v>
      </c>
      <c r="E11" s="13" cm="1">
        <f t="array" ref="E11">IF(A11=0,0,INDEX(Headcount_Analysis!F:F, MATCH(1, (Headcount_Analysis!A:A=A11) * (Headcount_Analysis!B:B=B11), 0)))</f>
        <v>23.333333333333332</v>
      </c>
      <c r="F11" s="13" cm="1">
        <f t="array" ref="F11">SUMPRODUCT(--(A11=A:A),E:E)</f>
        <v>112.45833333333333</v>
      </c>
      <c r="G11" s="12" cm="1">
        <f t="array" ref="G11">SUMPRODUCT(--(0=A:A),Q:Q)</f>
        <v>125</v>
      </c>
      <c r="H11" s="13">
        <f t="shared" si="10"/>
        <v>12.541666666666671</v>
      </c>
      <c r="I11" s="12" cm="1">
        <f t="array" ref="I11">SUMPRODUCT(--(A11=A:A),Q:Q)</f>
        <v>125</v>
      </c>
      <c r="J11" s="12">
        <f>IF(COUNTIF(Assignment_Data!K:K, VLOOKUP(B11,Assignment_Data!$J$1:$K$8, 2, FALSE)) &gt; 1, 1, 0)</f>
        <v>0</v>
      </c>
      <c r="K11" s="13">
        <f t="shared" si="0"/>
        <v>23.333333333333332</v>
      </c>
      <c r="L11" s="15" cm="1">
        <f t="array" ref="L11">IF(AND(A11&gt;0,J11&gt;0),E11/K11,100%/SUMPRODUCT(--(A11=A:A),--(C11=C:C)))</f>
        <v>1</v>
      </c>
      <c r="M11" s="12" cm="1">
        <f t="array" ref="M11">IF(OR(A11=1,A11=0),VLOOKUP(VLOOKUP(B11, Assignment_Data!$J$2:$K$8, 2, FALSE), Assignment_Data!$F$2:$H$8, 2, FALSE),INDEX($W:$W, MATCH(1, ($B:$B = B11) * ($A:$A = A11-1), 0)))</f>
        <v>8</v>
      </c>
      <c r="N11" s="12" cm="1">
        <f t="array" ref="N11">SUMPRODUCT(--(A11=A:A),L:L,M:M)</f>
        <v>41</v>
      </c>
      <c r="O11" s="12" cm="1">
        <f t="array" ref="O11">M11/SUMPRODUCT(--(A11=A:A),--(C11=C:C))</f>
        <v>8</v>
      </c>
      <c r="P11" s="12">
        <f>VLOOKUP(VLOOKUP(B11, Assignment_Data!$J$2:$K$8, 2, FALSE), Assignment_Data!$F$2:$H$8, 3, FALSE)</f>
        <v>2</v>
      </c>
      <c r="Q11" s="12">
        <f t="shared" si="11"/>
        <v>16</v>
      </c>
      <c r="R11" s="12">
        <f t="shared" si="1"/>
        <v>16</v>
      </c>
      <c r="S11" s="12">
        <f t="shared" si="2"/>
        <v>4</v>
      </c>
      <c r="T11" s="12" cm="1">
        <f t="array" ref="T11">IF(A11=0,0,S11/SUMPRODUCT(--(A11=A:A),--(C11=C:C)))</f>
        <v>4</v>
      </c>
      <c r="U11" s="12" cm="1">
        <f t="array" ref="U11">SUMPRODUCT(--(A11=A:A),T:T)</f>
        <v>11</v>
      </c>
      <c r="V11" s="13">
        <f t="shared" si="3"/>
        <v>0</v>
      </c>
      <c r="W11" s="12">
        <f t="shared" si="4"/>
        <v>12</v>
      </c>
      <c r="X11" s="12">
        <f t="shared" si="5"/>
        <v>24</v>
      </c>
      <c r="Y11" s="12">
        <f t="shared" si="6"/>
        <v>4</v>
      </c>
      <c r="Z11" s="15">
        <f t="shared" si="7"/>
        <v>1.4583333333333333</v>
      </c>
      <c r="AA11" s="12">
        <f t="shared" si="8"/>
        <v>12</v>
      </c>
      <c r="AB11" s="12">
        <f t="shared" si="9"/>
        <v>24</v>
      </c>
    </row>
    <row r="12" spans="1:28" ht="17" customHeight="1" x14ac:dyDescent="0.2">
      <c r="A12" s="14">
        <f>INT((ROW() - 9) / COUNTA(Assignment_Data!$A$2:$A$8)) + 1</f>
        <v>1</v>
      </c>
      <c r="B12" s="13" t="str" cm="1">
        <f t="array" ref="B12">INDEX(Assignment_Data!$A$2:$A$8, MOD(ROWS($A$1:A11)-1, COUNTA(Assignment_Data!$A$2:$A$8)) + 1)</f>
        <v>Risk Management</v>
      </c>
      <c r="C12" s="12" t="str">
        <f>VLOOKUP(B12, Assignment_Data!$J$1:$K$8, 2, FALSE)</f>
        <v>Risk</v>
      </c>
      <c r="D12" s="13">
        <f t="shared" si="12"/>
        <v>6</v>
      </c>
      <c r="E12" s="13" cm="1">
        <f t="array" ref="E12">IF(A12=0,0,INDEX(Headcount_Analysis!F:F, MATCH(1, (Headcount_Analysis!A:A=A12) * (Headcount_Analysis!B:B=B12), 0)))</f>
        <v>6</v>
      </c>
      <c r="F12" s="13" cm="1">
        <f t="array" ref="F12">SUMPRODUCT(--(A12=A:A),E:E)</f>
        <v>112.45833333333333</v>
      </c>
      <c r="G12" s="12" cm="1">
        <f t="array" ref="G12">SUMPRODUCT(--(0=A:A),Q:Q)</f>
        <v>125</v>
      </c>
      <c r="H12" s="13">
        <f t="shared" si="10"/>
        <v>12.541666666666671</v>
      </c>
      <c r="I12" s="12" cm="1">
        <f t="array" ref="I12">SUMPRODUCT(--(A12=A:A),Q:Q)</f>
        <v>125</v>
      </c>
      <c r="J12" s="12">
        <f>IF(COUNTIF(Assignment_Data!K:K, VLOOKUP(B12,Assignment_Data!$J$1:$K$8, 2, FALSE)) &gt; 1, 1, 0)</f>
        <v>0</v>
      </c>
      <c r="K12" s="13">
        <f t="shared" si="0"/>
        <v>6</v>
      </c>
      <c r="L12" s="15" cm="1">
        <f t="array" ref="L12">IF(AND(A12&gt;0,J12&gt;0),E12/K12,100%/SUMPRODUCT(--(A12=A:A),--(C12=C:C)))</f>
        <v>1</v>
      </c>
      <c r="M12" s="12" cm="1">
        <f t="array" ref="M12">IF(OR(A12=1,A12=0),VLOOKUP(VLOOKUP(B12, Assignment_Data!$J$2:$K$8, 2, FALSE), Assignment_Data!$F$2:$H$8, 2, FALSE),INDEX($W:$W, MATCH(1, ($B:$B = B12) * ($A:$A = A12-1), 0)))</f>
        <v>6</v>
      </c>
      <c r="N12" s="12" cm="1">
        <f t="array" ref="N12">SUMPRODUCT(--(A12=A:A),L:L,M:M)</f>
        <v>41</v>
      </c>
      <c r="O12" s="12" cm="1">
        <f t="array" ref="O12">M12/SUMPRODUCT(--(A12=A:A),--(C12=C:C))</f>
        <v>6</v>
      </c>
      <c r="P12" s="12">
        <f>VLOOKUP(VLOOKUP(B12, Assignment_Data!$J$2:$K$8, 2, FALSE), Assignment_Data!$F$2:$H$8, 3, FALSE)</f>
        <v>3</v>
      </c>
      <c r="Q12" s="12">
        <f t="shared" si="11"/>
        <v>18</v>
      </c>
      <c r="R12" s="12">
        <f t="shared" si="1"/>
        <v>18</v>
      </c>
      <c r="S12" s="12">
        <f t="shared" si="2"/>
        <v>0</v>
      </c>
      <c r="T12" s="12" cm="1">
        <f t="array" ref="T12">IF(A12=0,0,S12/SUMPRODUCT(--(A12=A:A),--(C12=C:C)))</f>
        <v>0</v>
      </c>
      <c r="U12" s="12" cm="1">
        <f t="array" ref="U12">SUMPRODUCT(--(A12=A:A),T:T)</f>
        <v>11</v>
      </c>
      <c r="V12" s="13">
        <f t="shared" si="3"/>
        <v>12</v>
      </c>
      <c r="W12" s="12">
        <f t="shared" si="4"/>
        <v>6</v>
      </c>
      <c r="X12" s="12">
        <f t="shared" si="5"/>
        <v>18</v>
      </c>
      <c r="Y12" s="12">
        <f t="shared" si="6"/>
        <v>0</v>
      </c>
      <c r="Z12" s="15">
        <f t="shared" si="7"/>
        <v>0.33333333333333331</v>
      </c>
      <c r="AA12" s="12">
        <f t="shared" si="8"/>
        <v>6</v>
      </c>
      <c r="AB12" s="12">
        <f t="shared" si="9"/>
        <v>18</v>
      </c>
    </row>
    <row r="13" spans="1:28" ht="17" customHeight="1" x14ac:dyDescent="0.2">
      <c r="A13" s="14">
        <f>INT((ROW() - 9) / COUNTA(Assignment_Data!$A$2:$A$8)) + 1</f>
        <v>1</v>
      </c>
      <c r="B13" s="13" t="str" cm="1">
        <f t="array" ref="B13">INDEX(Assignment_Data!$A$2:$A$8, MOD(ROWS($A$1:A12)-1, COUNTA(Assignment_Data!$A$2:$A$8)) + 1)</f>
        <v>IT</v>
      </c>
      <c r="C13" s="12" t="str">
        <f>VLOOKUP(B13, Assignment_Data!$J$1:$K$8, 2, FALSE)</f>
        <v>IT</v>
      </c>
      <c r="D13" s="13">
        <f t="shared" si="12"/>
        <v>10</v>
      </c>
      <c r="E13" s="13" cm="1">
        <f t="array" ref="E13">IF(A13=0,0,INDEX(Headcount_Analysis!F:F, MATCH(1, (Headcount_Analysis!A:A=A13) * (Headcount_Analysis!B:B=B13), 0)))</f>
        <v>25</v>
      </c>
      <c r="F13" s="13" cm="1">
        <f t="array" ref="F13">SUMPRODUCT(--(A13=A:A),E:E)</f>
        <v>112.45833333333333</v>
      </c>
      <c r="G13" s="12" cm="1">
        <f t="array" ref="G13">SUMPRODUCT(--(0=A:A),Q:Q)</f>
        <v>125</v>
      </c>
      <c r="H13" s="13">
        <f t="shared" si="10"/>
        <v>12.541666666666671</v>
      </c>
      <c r="I13" s="12" cm="1">
        <f t="array" ref="I13">SUMPRODUCT(--(A13=A:A),Q:Q)</f>
        <v>125</v>
      </c>
      <c r="J13" s="12">
        <f>IF(COUNTIF(Assignment_Data!K:K, VLOOKUP(B13,Assignment_Data!$J$1:$K$8, 2, FALSE)) &gt; 1, 1, 0)</f>
        <v>0</v>
      </c>
      <c r="K13" s="13">
        <f t="shared" si="0"/>
        <v>25</v>
      </c>
      <c r="L13" s="15" cm="1">
        <f t="array" ref="L13">IF(AND(A13&gt;0,J13&gt;0),E13/K13,100%/SUMPRODUCT(--(A13=A:A),--(C13=C:C)))</f>
        <v>1</v>
      </c>
      <c r="M13" s="12" cm="1">
        <f t="array" ref="M13">IF(OR(A13=1,A13=0),VLOOKUP(VLOOKUP(B13, Assignment_Data!$J$2:$K$8, 2, FALSE), Assignment_Data!$F$2:$H$8, 2, FALSE),INDEX($W:$W, MATCH(1, ($B:$B = B13) * ($A:$A = A13-1), 0)))</f>
        <v>10</v>
      </c>
      <c r="N13" s="12" cm="1">
        <f t="array" ref="N13">SUMPRODUCT(--(A13=A:A),L:L,M:M)</f>
        <v>41</v>
      </c>
      <c r="O13" s="12" cm="1">
        <f t="array" ref="O13">M13/SUMPRODUCT(--(A13=A:A),--(C13=C:C))</f>
        <v>10</v>
      </c>
      <c r="P13" s="12">
        <f>VLOOKUP(VLOOKUP(B13, Assignment_Data!$J$2:$K$8, 2, FALSE), Assignment_Data!$F$2:$H$8, 3, FALSE)</f>
        <v>4</v>
      </c>
      <c r="Q13" s="12">
        <f t="shared" si="11"/>
        <v>40</v>
      </c>
      <c r="R13" s="12">
        <f t="shared" si="1"/>
        <v>40</v>
      </c>
      <c r="S13" s="12">
        <f t="shared" si="2"/>
        <v>0</v>
      </c>
      <c r="T13" s="12" cm="1">
        <f t="array" ref="T13">IF(A13=0,0,S13/SUMPRODUCT(--(A13=A:A),--(C13=C:C)))</f>
        <v>0</v>
      </c>
      <c r="U13" s="12" cm="1">
        <f t="array" ref="U13">SUMPRODUCT(--(A13=A:A),T:T)</f>
        <v>11</v>
      </c>
      <c r="V13" s="13">
        <f t="shared" si="3"/>
        <v>15</v>
      </c>
      <c r="W13" s="12">
        <f t="shared" si="4"/>
        <v>10</v>
      </c>
      <c r="X13" s="12">
        <f t="shared" si="5"/>
        <v>40</v>
      </c>
      <c r="Y13" s="12">
        <f t="shared" si="6"/>
        <v>0</v>
      </c>
      <c r="Z13" s="15">
        <f t="shared" si="7"/>
        <v>0.625</v>
      </c>
      <c r="AA13" s="12">
        <f t="shared" si="8"/>
        <v>10</v>
      </c>
      <c r="AB13" s="12">
        <f t="shared" si="9"/>
        <v>40</v>
      </c>
    </row>
    <row r="14" spans="1:28" ht="17" customHeight="1" x14ac:dyDescent="0.2">
      <c r="A14" s="14">
        <f>INT((ROW() - 9) / COUNTA(Assignment_Data!$A$2:$A$8)) + 1</f>
        <v>1</v>
      </c>
      <c r="B14" s="13" t="str" cm="1">
        <f t="array" ref="B14">INDEX(Assignment_Data!$A$2:$A$8, MOD(ROWS($A$1:A13)-1, COUNTA(Assignment_Data!$A$2:$A$8)) + 1)</f>
        <v>HR</v>
      </c>
      <c r="C14" s="12" t="str">
        <f>VLOOKUP(B14, Assignment_Data!$J$1:$K$8, 2, FALSE)</f>
        <v>Corp</v>
      </c>
      <c r="D14" s="13">
        <f t="shared" si="12"/>
        <v>7</v>
      </c>
      <c r="E14" s="13" cm="1">
        <f t="array" ref="E14">IF(A14=0,0,INDEX(Headcount_Analysis!F:F, MATCH(1, (Headcount_Analysis!A:A=A14) * (Headcount_Analysis!B:B=B14), 0)))</f>
        <v>5.5</v>
      </c>
      <c r="F14" s="13" cm="1">
        <f t="array" ref="F14">SUMPRODUCT(--(A14=A:A),E:E)</f>
        <v>112.45833333333333</v>
      </c>
      <c r="G14" s="12" cm="1">
        <f t="array" ref="G14">SUMPRODUCT(--(0=A:A),Q:Q)</f>
        <v>125</v>
      </c>
      <c r="H14" s="13">
        <f t="shared" si="10"/>
        <v>12.541666666666671</v>
      </c>
      <c r="I14" s="12" cm="1">
        <f t="array" ref="I14">SUMPRODUCT(--(A14=A:A),Q:Q)</f>
        <v>125</v>
      </c>
      <c r="J14" s="12">
        <f>IF(COUNTIF(Assignment_Data!K:K, VLOOKUP(B14,Assignment_Data!$J$1:$K$8, 2, FALSE)) &gt; 1, 1, 0)</f>
        <v>1</v>
      </c>
      <c r="K14" s="13">
        <f t="shared" si="0"/>
        <v>8.625</v>
      </c>
      <c r="L14" s="15" cm="1">
        <f t="array" ref="L14">IF(AND(A14&gt;0,J14&gt;0),E14/K14,100%/SUMPRODUCT(--(A14=A:A),--(C14=C:C)))</f>
        <v>0.6376811594202898</v>
      </c>
      <c r="M14" s="12" cm="1">
        <f t="array" ref="M14">IF(OR(A14=1,A14=0),VLOOKUP(VLOOKUP(B14, Assignment_Data!$J$2:$K$8, 2, FALSE), Assignment_Data!$F$2:$H$8, 2, FALSE),INDEX($W:$W, MATCH(1, ($B:$B = B14) * ($A:$A = A14-1), 0)))</f>
        <v>7</v>
      </c>
      <c r="N14" s="12" cm="1">
        <f t="array" ref="N14">SUMPRODUCT(--(A14=A:A),L:L,M:M)</f>
        <v>41</v>
      </c>
      <c r="O14" s="12" cm="1">
        <f t="array" ref="O14">M14/SUMPRODUCT(--(A14=A:A),--(C14=C:C))</f>
        <v>3.5</v>
      </c>
      <c r="P14" s="12">
        <f>VLOOKUP(VLOOKUP(B14, Assignment_Data!$J$2:$K$8, 2, FALSE), Assignment_Data!$F$2:$H$8, 3, FALSE)</f>
        <v>3</v>
      </c>
      <c r="Q14" s="12">
        <f t="shared" si="11"/>
        <v>10.5</v>
      </c>
      <c r="R14" s="12">
        <f t="shared" si="1"/>
        <v>21</v>
      </c>
      <c r="S14" s="12">
        <f t="shared" si="2"/>
        <v>0</v>
      </c>
      <c r="T14" s="12" cm="1">
        <f t="array" ref="T14">IF(A14=0,0,S14/SUMPRODUCT(--(A14=A:A),--(C14=C:C)))</f>
        <v>0</v>
      </c>
      <c r="U14" s="12" cm="1">
        <f t="array" ref="U14">SUMPRODUCT(--(A14=A:A),T:T)</f>
        <v>11</v>
      </c>
      <c r="V14" s="13">
        <f t="shared" si="3"/>
        <v>12.375</v>
      </c>
      <c r="W14" s="12">
        <f t="shared" si="4"/>
        <v>7</v>
      </c>
      <c r="X14" s="12">
        <f t="shared" si="5"/>
        <v>21</v>
      </c>
      <c r="Y14" s="12">
        <f t="shared" si="6"/>
        <v>0</v>
      </c>
      <c r="Z14" s="15">
        <f t="shared" si="7"/>
        <v>0.26190476190476192</v>
      </c>
      <c r="AA14" s="12">
        <f t="shared" si="8"/>
        <v>7</v>
      </c>
      <c r="AB14" s="12">
        <f t="shared" si="9"/>
        <v>21</v>
      </c>
    </row>
    <row r="15" spans="1:28" ht="17" customHeight="1" x14ac:dyDescent="0.2">
      <c r="A15" s="14">
        <f>INT((ROW() - 9) / COUNTA(Assignment_Data!$A$2:$A$8)) + 1</f>
        <v>1</v>
      </c>
      <c r="B15" s="13" t="str" cm="1">
        <f t="array" ref="B15">INDEX(Assignment_Data!$A$2:$A$8, MOD(ROWS($A$1:A14)-1, COUNTA(Assignment_Data!$A$2:$A$8)) + 1)</f>
        <v>G&amp;A</v>
      </c>
      <c r="C15" s="12" t="str">
        <f>VLOOKUP(B15, Assignment_Data!$J$1:$K$8, 2, FALSE)</f>
        <v>Corp</v>
      </c>
      <c r="D15" s="13">
        <f t="shared" si="12"/>
        <v>7</v>
      </c>
      <c r="E15" s="13" cm="1">
        <f t="array" ref="E15">IF(A15=0,0,INDEX(Headcount_Analysis!F:F, MATCH(1, (Headcount_Analysis!A:A=A15) * (Headcount_Analysis!B:B=B15), 0)))</f>
        <v>3.125</v>
      </c>
      <c r="F15" s="13" cm="1">
        <f t="array" ref="F15">SUMPRODUCT(--(A15=A:A),E:E)</f>
        <v>112.45833333333333</v>
      </c>
      <c r="G15" s="12" cm="1">
        <f t="array" ref="G15">SUMPRODUCT(--(0=A:A),Q:Q)</f>
        <v>125</v>
      </c>
      <c r="H15" s="13">
        <f t="shared" si="10"/>
        <v>12.541666666666671</v>
      </c>
      <c r="I15" s="12" cm="1">
        <f t="array" ref="I15">SUMPRODUCT(--(A15=A:A),Q:Q)</f>
        <v>125</v>
      </c>
      <c r="J15" s="12">
        <f>IF(COUNTIF(Assignment_Data!K:K, VLOOKUP(B15,Assignment_Data!$J$1:$K$8, 2, FALSE)) &gt; 1, 1, 0)</f>
        <v>1</v>
      </c>
      <c r="K15" s="13">
        <f t="shared" si="0"/>
        <v>8.625</v>
      </c>
      <c r="L15" s="15" cm="1">
        <f t="array" ref="L15">IF(AND(A15&gt;0,J15&gt;0),E15/K15,100%/SUMPRODUCT(--(A15=A:A),--(C15=C:C)))</f>
        <v>0.36231884057971014</v>
      </c>
      <c r="M15" s="12" cm="1">
        <f t="array" ref="M15">IF(OR(A15=1,A15=0),VLOOKUP(VLOOKUP(B15, Assignment_Data!$J$2:$K$8, 2, FALSE), Assignment_Data!$F$2:$H$8, 2, FALSE),INDEX($W:$W, MATCH(1, ($B:$B = B15) * ($A:$A = A15-1), 0)))</f>
        <v>7</v>
      </c>
      <c r="N15" s="12" cm="1">
        <f t="array" ref="N15">SUMPRODUCT(--(A15=A:A),L:L,M:M)</f>
        <v>41</v>
      </c>
      <c r="O15" s="12" cm="1">
        <f t="array" ref="O15">M15/SUMPRODUCT(--(A15=A:A),--(C15=C:C))</f>
        <v>3.5</v>
      </c>
      <c r="P15" s="12">
        <f>VLOOKUP(VLOOKUP(B15, Assignment_Data!$J$2:$K$8, 2, FALSE), Assignment_Data!$F$2:$H$8, 3, FALSE)</f>
        <v>3</v>
      </c>
      <c r="Q15" s="12">
        <f t="shared" si="11"/>
        <v>10.5</v>
      </c>
      <c r="R15" s="12">
        <f t="shared" si="1"/>
        <v>21</v>
      </c>
      <c r="S15" s="12">
        <f t="shared" si="2"/>
        <v>0</v>
      </c>
      <c r="T15" s="12" cm="1">
        <f t="array" ref="T15">IF(A15=0,0,S15/SUMPRODUCT(--(A15=A:A),--(C15=C:C)))</f>
        <v>0</v>
      </c>
      <c r="U15" s="12" cm="1">
        <f t="array" ref="U15">SUMPRODUCT(--(A15=A:A),T:T)</f>
        <v>11</v>
      </c>
      <c r="V15" s="13">
        <f t="shared" si="3"/>
        <v>12.375</v>
      </c>
      <c r="W15" s="12">
        <f t="shared" si="4"/>
        <v>7</v>
      </c>
      <c r="X15" s="12">
        <f t="shared" si="5"/>
        <v>21</v>
      </c>
      <c r="Y15" s="12">
        <f t="shared" si="6"/>
        <v>0</v>
      </c>
      <c r="Z15" s="15">
        <f t="shared" si="7"/>
        <v>0.14880952380952381</v>
      </c>
      <c r="AA15" s="12">
        <f t="shared" si="8"/>
        <v>7</v>
      </c>
      <c r="AB15" s="12">
        <f t="shared" si="9"/>
        <v>21</v>
      </c>
    </row>
    <row r="16" spans="1:28" ht="17" customHeight="1" x14ac:dyDescent="0.2">
      <c r="A16" s="14">
        <f>INT((ROW() - 9) / COUNTA(Assignment_Data!$A$2:$A$8)) + 1</f>
        <v>2</v>
      </c>
      <c r="B16" s="13" t="str" cm="1">
        <f t="array" ref="B16">INDEX(Assignment_Data!$A$2:$A$8, MOD(ROWS($A$1:A15)-1, COUNTA(Assignment_Data!$A$2:$A$8)) + 1)</f>
        <v>Retail Banking</v>
      </c>
      <c r="C16" s="12" t="str">
        <f>VLOOKUP(B16, Assignment_Data!$J$1:$K$8, 2, FALSE)</f>
        <v>Financial</v>
      </c>
      <c r="D16" s="13">
        <f t="shared" si="12"/>
        <v>17</v>
      </c>
      <c r="E16" s="13" cm="1">
        <f t="array" ref="E16">IF(A16=0,0,INDEX(Headcount_Analysis!F:F, MATCH(1, (Headcount_Analysis!A:A=A16) * (Headcount_Analysis!B:B=B16), 0)))</f>
        <v>27.337499999999999</v>
      </c>
      <c r="F16" s="13" cm="1">
        <f t="array" ref="F16">SUMPRODUCT(--(A16=A:A),E:E)</f>
        <v>114.40777777777775</v>
      </c>
      <c r="G16" s="12" cm="1">
        <f t="array" ref="G16">SUMPRODUCT(--(0=A:A),Q:Q)</f>
        <v>125</v>
      </c>
      <c r="H16" s="13">
        <f t="shared" si="10"/>
        <v>10.592222222222247</v>
      </c>
      <c r="I16" s="12" cm="1">
        <f t="array" ref="I16">SUMPRODUCT(--(A16=A:A),Q:Q)</f>
        <v>154</v>
      </c>
      <c r="J16" s="12">
        <f>IF(COUNTIF(Assignment_Data!K:K, VLOOKUP(B16,Assignment_Data!$J$1:$K$8, 2, FALSE)) &gt; 1, 1, 0)</f>
        <v>1</v>
      </c>
      <c r="K16" s="13">
        <f t="shared" si="0"/>
        <v>50.212499999999999</v>
      </c>
      <c r="L16" s="15" cm="1">
        <f t="array" ref="L16">IF(AND(A16&gt;0,J16&gt;0),E16/K16,100%/SUMPRODUCT(--(A16=A:A),--(C16=C:C)))</f>
        <v>0.54443614637789395</v>
      </c>
      <c r="M16" s="12" cm="1">
        <f t="array" ref="M16">IF(OR(A16=1,A16=0),VLOOKUP(VLOOKUP(B16, Assignment_Data!$J$2:$K$8, 2, FALSE), Assignment_Data!$F$2:$H$8, 2, FALSE),INDEX($W:$W, MATCH(1, ($B:$B = B16) * ($A:$A = A16-1), 0)))</f>
        <v>17</v>
      </c>
      <c r="N16" s="12" cm="1">
        <f t="array" ref="N16">SUMPRODUCT(--(A16=A:A),L:L,M:M)</f>
        <v>52</v>
      </c>
      <c r="O16" s="12" cm="1">
        <f t="array" ref="O16">M16/SUMPRODUCT(--(A16=A:A),--(C16=C:C))</f>
        <v>8.5</v>
      </c>
      <c r="P16" s="12">
        <f>VLOOKUP(VLOOKUP(B16, Assignment_Data!$J$2:$K$8, 2, FALSE), Assignment_Data!$F$2:$H$8, 3, FALSE)</f>
        <v>3</v>
      </c>
      <c r="Q16" s="12">
        <f>P16*O16</f>
        <v>25.5</v>
      </c>
      <c r="R16" s="12">
        <f t="shared" si="1"/>
        <v>51</v>
      </c>
      <c r="S16" s="12">
        <f t="shared" si="2"/>
        <v>0</v>
      </c>
      <c r="T16" s="12" cm="1">
        <f t="array" ref="T16">IF(A16=0,0,S16/SUMPRODUCT(--(A16=A:A),--(C16=C:C)))</f>
        <v>0</v>
      </c>
      <c r="U16" s="12" cm="1">
        <f t="array" ref="U16">SUMPRODUCT(--(A16=A:A),T:T)</f>
        <v>0</v>
      </c>
      <c r="V16" s="13">
        <f t="shared" si="3"/>
        <v>0.78750000000000142</v>
      </c>
      <c r="W16" s="12">
        <f t="shared" si="4"/>
        <v>17</v>
      </c>
      <c r="X16" s="12">
        <f t="shared" si="5"/>
        <v>51</v>
      </c>
      <c r="Y16" s="12">
        <f t="shared" si="6"/>
        <v>0</v>
      </c>
      <c r="Z16" s="15">
        <f t="shared" si="7"/>
        <v>0.53602941176470587</v>
      </c>
      <c r="AA16" s="12">
        <f t="shared" si="8"/>
        <v>17</v>
      </c>
      <c r="AB16" s="12">
        <f t="shared" si="9"/>
        <v>51</v>
      </c>
    </row>
    <row r="17" spans="1:28" ht="17" customHeight="1" x14ac:dyDescent="0.2">
      <c r="A17" s="14">
        <f>INT((ROW() - 9) / COUNTA(Assignment_Data!$A$2:$A$8)) + 1</f>
        <v>2</v>
      </c>
      <c r="B17" s="13" t="str" cm="1">
        <f t="array" ref="B17">INDEX(Assignment_Data!$A$2:$A$8, MOD(ROWS($A$1:A16)-1, COUNTA(Assignment_Data!$A$2:$A$8)) + 1)</f>
        <v>Corporate Banking</v>
      </c>
      <c r="C17" s="12" t="str">
        <f>VLOOKUP(B17, Assignment_Data!$J$1:$K$8, 2, FALSE)</f>
        <v>Financial</v>
      </c>
      <c r="D17" s="13">
        <f t="shared" si="12"/>
        <v>17</v>
      </c>
      <c r="E17" s="13" cm="1">
        <f t="array" ref="E17">IF(A17=0,0,INDEX(Headcount_Analysis!F:F, MATCH(1, (Headcount_Analysis!A:A=A17) * (Headcount_Analysis!B:B=B17), 0)))</f>
        <v>22.875</v>
      </c>
      <c r="F17" s="13" cm="1">
        <f t="array" ref="F17">SUMPRODUCT(--(A17=A:A),E:E)</f>
        <v>114.40777777777775</v>
      </c>
      <c r="G17" s="12" cm="1">
        <f t="array" ref="G17">SUMPRODUCT(--(0=A:A),Q:Q)</f>
        <v>125</v>
      </c>
      <c r="H17" s="13">
        <f t="shared" si="10"/>
        <v>10.592222222222247</v>
      </c>
      <c r="I17" s="12" cm="1">
        <f t="array" ref="I17">SUMPRODUCT(--(A17=A:A),Q:Q)</f>
        <v>154</v>
      </c>
      <c r="J17" s="12">
        <f>IF(COUNTIF(Assignment_Data!K:K, VLOOKUP(B17,Assignment_Data!$J$1:$K$8, 2, FALSE)) &gt; 1, 1, 0)</f>
        <v>1</v>
      </c>
      <c r="K17" s="13">
        <f t="shared" si="0"/>
        <v>50.212499999999999</v>
      </c>
      <c r="L17" s="15" cm="1">
        <f t="array" ref="L17">IF(AND(A17&gt;0,J17&gt;0),E17/K17,100%/SUMPRODUCT(--(A17=A:A),--(C17=C:C)))</f>
        <v>0.45556385362210605</v>
      </c>
      <c r="M17" s="12" cm="1">
        <f t="array" ref="M17">IF(OR(A17=1,A17=0),VLOOKUP(VLOOKUP(B17, Assignment_Data!$J$2:$K$8, 2, FALSE), Assignment_Data!$F$2:$H$8, 2, FALSE),INDEX($W:$W, MATCH(1, ($B:$B = B17) * ($A:$A = A17-1), 0)))</f>
        <v>17</v>
      </c>
      <c r="N17" s="12" cm="1">
        <f t="array" ref="N17">SUMPRODUCT(--(A17=A:A),L:L,M:M)</f>
        <v>52</v>
      </c>
      <c r="O17" s="12" cm="1">
        <f t="array" ref="O17">M17/SUMPRODUCT(--(A17=A:A),--(C17=C:C))</f>
        <v>8.5</v>
      </c>
      <c r="P17" s="12">
        <f>VLOOKUP(VLOOKUP(B17, Assignment_Data!$J$2:$K$8, 2, FALSE), Assignment_Data!$F$2:$H$8, 3, FALSE)</f>
        <v>3</v>
      </c>
      <c r="Q17" s="12">
        <f t="shared" ref="Q17:Q80" si="13">P17*O17</f>
        <v>25.5</v>
      </c>
      <c r="R17" s="12">
        <f t="shared" si="1"/>
        <v>51</v>
      </c>
      <c r="S17" s="12">
        <f t="shared" si="2"/>
        <v>0</v>
      </c>
      <c r="T17" s="12" cm="1">
        <f t="array" ref="T17">IF(A17=0,0,S17/SUMPRODUCT(--(A17=A:A),--(C17=C:C)))</f>
        <v>0</v>
      </c>
      <c r="U17" s="12" cm="1">
        <f t="array" ref="U17">SUMPRODUCT(--(A17=A:A),T:T)</f>
        <v>0</v>
      </c>
      <c r="V17" s="13">
        <f t="shared" si="3"/>
        <v>0.78750000000000142</v>
      </c>
      <c r="W17" s="12">
        <f t="shared" si="4"/>
        <v>17</v>
      </c>
      <c r="X17" s="12">
        <f t="shared" si="5"/>
        <v>51</v>
      </c>
      <c r="Y17" s="12">
        <f t="shared" si="6"/>
        <v>0</v>
      </c>
      <c r="Z17" s="15">
        <f t="shared" si="7"/>
        <v>0.4485294117647059</v>
      </c>
      <c r="AA17" s="12">
        <f t="shared" si="8"/>
        <v>17</v>
      </c>
      <c r="AB17" s="12">
        <f t="shared" si="9"/>
        <v>51</v>
      </c>
    </row>
    <row r="18" spans="1:28" ht="17" customHeight="1" x14ac:dyDescent="0.2">
      <c r="A18" s="14">
        <f>INT((ROW() - 9) / COUNTA(Assignment_Data!$A$2:$A$8)) + 1</f>
        <v>2</v>
      </c>
      <c r="B18" s="13" t="str" cm="1">
        <f t="array" ref="B18">INDEX(Assignment_Data!$A$2:$A$8, MOD(ROWS($A$1:A17)-1, COUNTA(Assignment_Data!$A$2:$A$8)) + 1)</f>
        <v>Investment Banking</v>
      </c>
      <c r="C18" s="12" t="str">
        <f>VLOOKUP(B18, Assignment_Data!$J$1:$K$8, 2, FALSE)</f>
        <v>Investment</v>
      </c>
      <c r="D18" s="13">
        <f t="shared" si="12"/>
        <v>12</v>
      </c>
      <c r="E18" s="13" cm="1">
        <f t="array" ref="E18">IF(A18=0,0,INDEX(Headcount_Analysis!F:F, MATCH(1, (Headcount_Analysis!A:A=A18) * (Headcount_Analysis!B:B=B18), 0)))</f>
        <v>23.819444444444443</v>
      </c>
      <c r="F18" s="13" cm="1">
        <f t="array" ref="F18">SUMPRODUCT(--(A18=A:A),E:E)</f>
        <v>114.40777777777775</v>
      </c>
      <c r="G18" s="12" cm="1">
        <f t="array" ref="G18">SUMPRODUCT(--(0=A:A),Q:Q)</f>
        <v>125</v>
      </c>
      <c r="H18" s="13">
        <f t="shared" si="10"/>
        <v>10.592222222222247</v>
      </c>
      <c r="I18" s="12" cm="1">
        <f t="array" ref="I18">SUMPRODUCT(--(A18=A:A),Q:Q)</f>
        <v>154</v>
      </c>
      <c r="J18" s="12">
        <f>IF(COUNTIF(Assignment_Data!K:K, VLOOKUP(B18,Assignment_Data!$J$1:$K$8, 2, FALSE)) &gt; 1, 1, 0)</f>
        <v>0</v>
      </c>
      <c r="K18" s="13">
        <f t="shared" si="0"/>
        <v>23.819444444444443</v>
      </c>
      <c r="L18" s="15" cm="1">
        <f t="array" ref="L18">IF(AND(A18&gt;0,J18&gt;0),E18/K18,100%/SUMPRODUCT(--(A18=A:A),--(C18=C:C)))</f>
        <v>1</v>
      </c>
      <c r="M18" s="12" cm="1">
        <f t="array" ref="M18">IF(OR(A18=1,A18=0),VLOOKUP(VLOOKUP(B18, Assignment_Data!$J$2:$K$8, 2, FALSE), Assignment_Data!$F$2:$H$8, 2, FALSE),INDEX($W:$W, MATCH(1, ($B:$B = B18) * ($A:$A = A18-1), 0)))</f>
        <v>12</v>
      </c>
      <c r="N18" s="12" cm="1">
        <f t="array" ref="N18">SUMPRODUCT(--(A18=A:A),L:L,M:M)</f>
        <v>52</v>
      </c>
      <c r="O18" s="12" cm="1">
        <f t="array" ref="O18">M18/SUMPRODUCT(--(A18=A:A),--(C18=C:C))</f>
        <v>12</v>
      </c>
      <c r="P18" s="12">
        <f>VLOOKUP(VLOOKUP(B18, Assignment_Data!$J$2:$K$8, 2, FALSE), Assignment_Data!$F$2:$H$8, 3, FALSE)</f>
        <v>2</v>
      </c>
      <c r="Q18" s="12">
        <f t="shared" si="13"/>
        <v>24</v>
      </c>
      <c r="R18" s="12">
        <f t="shared" si="1"/>
        <v>24</v>
      </c>
      <c r="S18" s="12">
        <f t="shared" si="2"/>
        <v>0</v>
      </c>
      <c r="T18" s="12" cm="1">
        <f t="array" ref="T18">IF(A18=0,0,S18/SUMPRODUCT(--(A18=A:A),--(C18=C:C)))</f>
        <v>0</v>
      </c>
      <c r="U18" s="12" cm="1">
        <f t="array" ref="U18">SUMPRODUCT(--(A18=A:A),T:T)</f>
        <v>0</v>
      </c>
      <c r="V18" s="13">
        <f t="shared" si="3"/>
        <v>0.18055555555555713</v>
      </c>
      <c r="W18" s="12">
        <f t="shared" si="4"/>
        <v>12</v>
      </c>
      <c r="X18" s="12">
        <f t="shared" si="5"/>
        <v>24</v>
      </c>
      <c r="Y18" s="12">
        <f t="shared" si="6"/>
        <v>0</v>
      </c>
      <c r="Z18" s="15">
        <f t="shared" si="7"/>
        <v>0.99247685185185175</v>
      </c>
      <c r="AA18" s="12">
        <f t="shared" si="8"/>
        <v>12</v>
      </c>
      <c r="AB18" s="12">
        <f t="shared" si="9"/>
        <v>24</v>
      </c>
    </row>
    <row r="19" spans="1:28" ht="17" customHeight="1" x14ac:dyDescent="0.2">
      <c r="A19" s="14">
        <f>INT((ROW() - 9) / COUNTA(Assignment_Data!$A$2:$A$8)) + 1</f>
        <v>2</v>
      </c>
      <c r="B19" s="13" t="str" cm="1">
        <f t="array" ref="B19">INDEX(Assignment_Data!$A$2:$A$8, MOD(ROWS($A$1:A18)-1, COUNTA(Assignment_Data!$A$2:$A$8)) + 1)</f>
        <v>Risk Management</v>
      </c>
      <c r="C19" s="12" t="str">
        <f>VLOOKUP(B19, Assignment_Data!$J$1:$K$8, 2, FALSE)</f>
        <v>Risk</v>
      </c>
      <c r="D19" s="13">
        <f t="shared" si="12"/>
        <v>6</v>
      </c>
      <c r="E19" s="13" cm="1">
        <f t="array" ref="E19">IF(A19=0,0,INDEX(Headcount_Analysis!F:F, MATCH(1, (Headcount_Analysis!A:A=A19) * (Headcount_Analysis!B:B=B19), 0)))</f>
        <v>6.05</v>
      </c>
      <c r="F19" s="13" cm="1">
        <f t="array" ref="F19">SUMPRODUCT(--(A19=A:A),E:E)</f>
        <v>114.40777777777775</v>
      </c>
      <c r="G19" s="12" cm="1">
        <f t="array" ref="G19">SUMPRODUCT(--(0=A:A),Q:Q)</f>
        <v>125</v>
      </c>
      <c r="H19" s="13">
        <f t="shared" si="10"/>
        <v>10.592222222222247</v>
      </c>
      <c r="I19" s="12" cm="1">
        <f t="array" ref="I19">SUMPRODUCT(--(A19=A:A),Q:Q)</f>
        <v>154</v>
      </c>
      <c r="J19" s="12">
        <f>IF(COUNTIF(Assignment_Data!K:K, VLOOKUP(B19,Assignment_Data!$J$1:$K$8, 2, FALSE)) &gt; 1, 1, 0)</f>
        <v>0</v>
      </c>
      <c r="K19" s="13">
        <f t="shared" si="0"/>
        <v>6.05</v>
      </c>
      <c r="L19" s="15" cm="1">
        <f t="array" ref="L19">IF(AND(A19&gt;0,J19&gt;0),E19/K19,100%/SUMPRODUCT(--(A19=A:A),--(C19=C:C)))</f>
        <v>1</v>
      </c>
      <c r="M19" s="12" cm="1">
        <f t="array" ref="M19">IF(OR(A19=1,A19=0),VLOOKUP(VLOOKUP(B19, Assignment_Data!$J$2:$K$8, 2, FALSE), Assignment_Data!$F$2:$H$8, 2, FALSE),INDEX($W:$W, MATCH(1, ($B:$B = B19) * ($A:$A = A19-1), 0)))</f>
        <v>6</v>
      </c>
      <c r="N19" s="12" cm="1">
        <f t="array" ref="N19">SUMPRODUCT(--(A19=A:A),L:L,M:M)</f>
        <v>52</v>
      </c>
      <c r="O19" s="12" cm="1">
        <f t="array" ref="O19">M19/SUMPRODUCT(--(A19=A:A),--(C19=C:C))</f>
        <v>6</v>
      </c>
      <c r="P19" s="12">
        <f>VLOOKUP(VLOOKUP(B19, Assignment_Data!$J$2:$K$8, 2, FALSE), Assignment_Data!$F$2:$H$8, 3, FALSE)</f>
        <v>3</v>
      </c>
      <c r="Q19" s="12">
        <f t="shared" si="13"/>
        <v>18</v>
      </c>
      <c r="R19" s="12">
        <f t="shared" si="1"/>
        <v>18</v>
      </c>
      <c r="S19" s="12">
        <f t="shared" si="2"/>
        <v>0</v>
      </c>
      <c r="T19" s="12" cm="1">
        <f t="array" ref="T19">IF(A19=0,0,S19/SUMPRODUCT(--(A19=A:A),--(C19=C:C)))</f>
        <v>0</v>
      </c>
      <c r="U19" s="12" cm="1">
        <f t="array" ref="U19">SUMPRODUCT(--(A19=A:A),T:T)</f>
        <v>0</v>
      </c>
      <c r="V19" s="13">
        <f t="shared" si="3"/>
        <v>11.95</v>
      </c>
      <c r="W19" s="12">
        <f t="shared" si="4"/>
        <v>6</v>
      </c>
      <c r="X19" s="12">
        <f t="shared" si="5"/>
        <v>18</v>
      </c>
      <c r="Y19" s="12">
        <f t="shared" si="6"/>
        <v>0</v>
      </c>
      <c r="Z19" s="15">
        <f t="shared" si="7"/>
        <v>0.33611111111111108</v>
      </c>
      <c r="AA19" s="12">
        <f t="shared" si="8"/>
        <v>6</v>
      </c>
      <c r="AB19" s="12">
        <f t="shared" si="9"/>
        <v>18</v>
      </c>
    </row>
    <row r="20" spans="1:28" ht="17" customHeight="1" x14ac:dyDescent="0.2">
      <c r="A20" s="14">
        <f>INT((ROW() - 9) / COUNTA(Assignment_Data!$A$2:$A$8)) + 1</f>
        <v>2</v>
      </c>
      <c r="B20" s="13" t="str" cm="1">
        <f t="array" ref="B20">INDEX(Assignment_Data!$A$2:$A$8, MOD(ROWS($A$1:A19)-1, COUNTA(Assignment_Data!$A$2:$A$8)) + 1)</f>
        <v>IT</v>
      </c>
      <c r="C20" s="12" t="str">
        <f>VLOOKUP(B20, Assignment_Data!$J$1:$K$8, 2, FALSE)</f>
        <v>IT</v>
      </c>
      <c r="D20" s="13">
        <f t="shared" si="12"/>
        <v>10</v>
      </c>
      <c r="E20" s="13" cm="1">
        <f t="array" ref="E20">IF(A20=0,0,INDEX(Headcount_Analysis!F:F, MATCH(1, (Headcount_Analysis!A:A=A20) * (Headcount_Analysis!B:B=B20), 0)))</f>
        <v>25.625</v>
      </c>
      <c r="F20" s="13" cm="1">
        <f t="array" ref="F20">SUMPRODUCT(--(A20=A:A),E:E)</f>
        <v>114.40777777777775</v>
      </c>
      <c r="G20" s="12" cm="1">
        <f t="array" ref="G20">SUMPRODUCT(--(0=A:A),Q:Q)</f>
        <v>125</v>
      </c>
      <c r="H20" s="13">
        <f t="shared" si="10"/>
        <v>10.592222222222247</v>
      </c>
      <c r="I20" s="12" cm="1">
        <f t="array" ref="I20">SUMPRODUCT(--(A20=A:A),Q:Q)</f>
        <v>154</v>
      </c>
      <c r="J20" s="12">
        <f>IF(COUNTIF(Assignment_Data!K:K, VLOOKUP(B20,Assignment_Data!$J$1:$K$8, 2, FALSE)) &gt; 1, 1, 0)</f>
        <v>0</v>
      </c>
      <c r="K20" s="13">
        <f t="shared" si="0"/>
        <v>25.625</v>
      </c>
      <c r="L20" s="15" cm="1">
        <f t="array" ref="L20">IF(AND(A20&gt;0,J20&gt;0),E20/K20,100%/SUMPRODUCT(--(A20=A:A),--(C20=C:C)))</f>
        <v>1</v>
      </c>
      <c r="M20" s="12" cm="1">
        <f t="array" ref="M20">IF(OR(A20=1,A20=0),VLOOKUP(VLOOKUP(B20, Assignment_Data!$J$2:$K$8, 2, FALSE), Assignment_Data!$F$2:$H$8, 2, FALSE),INDEX($W:$W, MATCH(1, ($B:$B = B20) * ($A:$A = A20-1), 0)))</f>
        <v>10</v>
      </c>
      <c r="N20" s="12" cm="1">
        <f t="array" ref="N20">SUMPRODUCT(--(A20=A:A),L:L,M:M)</f>
        <v>52</v>
      </c>
      <c r="O20" s="12" cm="1">
        <f t="array" ref="O20">M20/SUMPRODUCT(--(A20=A:A),--(C20=C:C))</f>
        <v>10</v>
      </c>
      <c r="P20" s="12">
        <f>VLOOKUP(VLOOKUP(B20, Assignment_Data!$J$2:$K$8, 2, FALSE), Assignment_Data!$F$2:$H$8, 3, FALSE)</f>
        <v>4</v>
      </c>
      <c r="Q20" s="12">
        <f t="shared" si="13"/>
        <v>40</v>
      </c>
      <c r="R20" s="12">
        <f t="shared" si="1"/>
        <v>40</v>
      </c>
      <c r="S20" s="12">
        <f t="shared" si="2"/>
        <v>0</v>
      </c>
      <c r="T20" s="12" cm="1">
        <f t="array" ref="T20">IF(A20=0,0,S20/SUMPRODUCT(--(A20=A:A),--(C20=C:C)))</f>
        <v>0</v>
      </c>
      <c r="U20" s="12" cm="1">
        <f t="array" ref="U20">SUMPRODUCT(--(A20=A:A),T:T)</f>
        <v>0</v>
      </c>
      <c r="V20" s="13">
        <f t="shared" si="3"/>
        <v>14.375</v>
      </c>
      <c r="W20" s="12">
        <f t="shared" si="4"/>
        <v>10</v>
      </c>
      <c r="X20" s="12">
        <f t="shared" si="5"/>
        <v>40</v>
      </c>
      <c r="Y20" s="12">
        <f t="shared" si="6"/>
        <v>0</v>
      </c>
      <c r="Z20" s="15">
        <f t="shared" si="7"/>
        <v>0.640625</v>
      </c>
      <c r="AA20" s="12">
        <f t="shared" si="8"/>
        <v>10</v>
      </c>
      <c r="AB20" s="12">
        <f t="shared" si="9"/>
        <v>40</v>
      </c>
    </row>
    <row r="21" spans="1:28" ht="17" customHeight="1" x14ac:dyDescent="0.2">
      <c r="A21" s="14">
        <f>INT((ROW() - 9) / COUNTA(Assignment_Data!$A$2:$A$8)) + 1</f>
        <v>2</v>
      </c>
      <c r="B21" s="13" t="str" cm="1">
        <f t="array" ref="B21">INDEX(Assignment_Data!$A$2:$A$8, MOD(ROWS($A$1:A20)-1, COUNTA(Assignment_Data!$A$2:$A$8)) + 1)</f>
        <v>HR</v>
      </c>
      <c r="C21" s="12" t="str">
        <f>VLOOKUP(B21, Assignment_Data!$J$1:$K$8, 2, FALSE)</f>
        <v>Corp</v>
      </c>
      <c r="D21" s="13">
        <f t="shared" si="12"/>
        <v>7</v>
      </c>
      <c r="E21" s="13" cm="1">
        <f t="array" ref="E21">IF(A21=0,0,INDEX(Headcount_Analysis!F:F, MATCH(1, (Headcount_Analysis!A:A=A21) * (Headcount_Analysis!B:B=B21), 0)))</f>
        <v>5.5549999999999997</v>
      </c>
      <c r="F21" s="13" cm="1">
        <f t="array" ref="F21">SUMPRODUCT(--(A21=A:A),E:E)</f>
        <v>114.40777777777775</v>
      </c>
      <c r="G21" s="12" cm="1">
        <f t="array" ref="G21">SUMPRODUCT(--(0=A:A),Q:Q)</f>
        <v>125</v>
      </c>
      <c r="H21" s="13">
        <f t="shared" si="10"/>
        <v>10.592222222222247</v>
      </c>
      <c r="I21" s="12" cm="1">
        <f t="array" ref="I21">SUMPRODUCT(--(A21=A:A),Q:Q)</f>
        <v>154</v>
      </c>
      <c r="J21" s="12">
        <f>IF(COUNTIF(Assignment_Data!K:K, VLOOKUP(B21,Assignment_Data!$J$1:$K$8, 2, FALSE)) &gt; 1, 1, 0)</f>
        <v>1</v>
      </c>
      <c r="K21" s="13">
        <f t="shared" si="0"/>
        <v>8.7008333333333336</v>
      </c>
      <c r="L21" s="15" cm="1">
        <f t="array" ref="L21">IF(AND(A21&gt;0,J21&gt;0),E21/K21,100%/SUMPRODUCT(--(A21=A:A),--(C21=C:C)))</f>
        <v>0.63844459342974802</v>
      </c>
      <c r="M21" s="12" cm="1">
        <f t="array" ref="M21">IF(OR(A21=1,A21=0),VLOOKUP(VLOOKUP(B21, Assignment_Data!$J$2:$K$8, 2, FALSE), Assignment_Data!$F$2:$H$8, 2, FALSE),INDEX($W:$W, MATCH(1, ($B:$B = B21) * ($A:$A = A21-1), 0)))</f>
        <v>7</v>
      </c>
      <c r="N21" s="12" cm="1">
        <f t="array" ref="N21">SUMPRODUCT(--(A21=A:A),L:L,M:M)</f>
        <v>52</v>
      </c>
      <c r="O21" s="12" cm="1">
        <f t="array" ref="O21">M21/SUMPRODUCT(--(A21=A:A),--(C21=C:C))</f>
        <v>3.5</v>
      </c>
      <c r="P21" s="12">
        <f>VLOOKUP(VLOOKUP(B21, Assignment_Data!$J$2:$K$8, 2, FALSE), Assignment_Data!$F$2:$H$8, 3, FALSE)</f>
        <v>3</v>
      </c>
      <c r="Q21" s="12">
        <f t="shared" si="13"/>
        <v>10.5</v>
      </c>
      <c r="R21" s="12">
        <f t="shared" si="1"/>
        <v>21</v>
      </c>
      <c r="S21" s="12">
        <f t="shared" si="2"/>
        <v>0</v>
      </c>
      <c r="T21" s="12" cm="1">
        <f t="array" ref="T21">IF(A21=0,0,S21/SUMPRODUCT(--(A21=A:A),--(C21=C:C)))</f>
        <v>0</v>
      </c>
      <c r="U21" s="12" cm="1">
        <f t="array" ref="U21">SUMPRODUCT(--(A21=A:A),T:T)</f>
        <v>0</v>
      </c>
      <c r="V21" s="13">
        <f t="shared" si="3"/>
        <v>12.299166666666666</v>
      </c>
      <c r="W21" s="12">
        <f t="shared" si="4"/>
        <v>7</v>
      </c>
      <c r="X21" s="12">
        <f t="shared" si="5"/>
        <v>21</v>
      </c>
      <c r="Y21" s="12">
        <f t="shared" si="6"/>
        <v>0</v>
      </c>
      <c r="Z21" s="15">
        <f t="shared" si="7"/>
        <v>0.26452380952380949</v>
      </c>
      <c r="AA21" s="12">
        <f t="shared" si="8"/>
        <v>7</v>
      </c>
      <c r="AB21" s="12">
        <f t="shared" si="9"/>
        <v>21</v>
      </c>
    </row>
    <row r="22" spans="1:28" ht="17" customHeight="1" x14ac:dyDescent="0.2">
      <c r="A22" s="14">
        <f>INT((ROW() - 9) / COUNTA(Assignment_Data!$A$2:$A$8)) + 1</f>
        <v>2</v>
      </c>
      <c r="B22" s="13" t="str" cm="1">
        <f t="array" ref="B22">INDEX(Assignment_Data!$A$2:$A$8, MOD(ROWS($A$1:A21)-1, COUNTA(Assignment_Data!$A$2:$A$8)) + 1)</f>
        <v>G&amp;A</v>
      </c>
      <c r="C22" s="12" t="str">
        <f>VLOOKUP(B22, Assignment_Data!$J$1:$K$8, 2, FALSE)</f>
        <v>Corp</v>
      </c>
      <c r="D22" s="13">
        <f t="shared" si="12"/>
        <v>7</v>
      </c>
      <c r="E22" s="13" cm="1">
        <f t="array" ref="E22">IF(A22=0,0,INDEX(Headcount_Analysis!F:F, MATCH(1, (Headcount_Analysis!A:A=A22) * (Headcount_Analysis!B:B=B22), 0)))</f>
        <v>3.1458333333333335</v>
      </c>
      <c r="F22" s="13" cm="1">
        <f t="array" ref="F22">SUMPRODUCT(--(A22=A:A),E:E)</f>
        <v>114.40777777777775</v>
      </c>
      <c r="G22" s="12" cm="1">
        <f t="array" ref="G22">SUMPRODUCT(--(0=A:A),Q:Q)</f>
        <v>125</v>
      </c>
      <c r="H22" s="13">
        <f t="shared" si="10"/>
        <v>10.592222222222247</v>
      </c>
      <c r="I22" s="12" cm="1">
        <f t="array" ref="I22">SUMPRODUCT(--(A22=A:A),Q:Q)</f>
        <v>154</v>
      </c>
      <c r="J22" s="12">
        <f>IF(COUNTIF(Assignment_Data!K:K, VLOOKUP(B22,Assignment_Data!$J$1:$K$8, 2, FALSE)) &gt; 1, 1, 0)</f>
        <v>1</v>
      </c>
      <c r="K22" s="13">
        <f t="shared" si="0"/>
        <v>8.7008333333333336</v>
      </c>
      <c r="L22" s="15" cm="1">
        <f t="array" ref="L22">IF(AND(A22&gt;0,J22&gt;0),E22/K22,100%/SUMPRODUCT(--(A22=A:A),--(C22=C:C)))</f>
        <v>0.36155540657025187</v>
      </c>
      <c r="M22" s="12" cm="1">
        <f t="array" ref="M22">IF(OR(A22=1,A22=0),VLOOKUP(VLOOKUP(B22, Assignment_Data!$J$2:$K$8, 2, FALSE), Assignment_Data!$F$2:$H$8, 2, FALSE),INDEX($W:$W, MATCH(1, ($B:$B = B22) * ($A:$A = A22-1), 0)))</f>
        <v>7</v>
      </c>
      <c r="N22" s="12" cm="1">
        <f t="array" ref="N22">SUMPRODUCT(--(A22=A:A),L:L,M:M)</f>
        <v>52</v>
      </c>
      <c r="O22" s="12" cm="1">
        <f t="array" ref="O22">M22/SUMPRODUCT(--(A22=A:A),--(C22=C:C))</f>
        <v>3.5</v>
      </c>
      <c r="P22" s="12">
        <f>VLOOKUP(VLOOKUP(B22, Assignment_Data!$J$2:$K$8, 2, FALSE), Assignment_Data!$F$2:$H$8, 3, FALSE)</f>
        <v>3</v>
      </c>
      <c r="Q22" s="12">
        <f t="shared" si="13"/>
        <v>10.5</v>
      </c>
      <c r="R22" s="12">
        <f t="shared" si="1"/>
        <v>21</v>
      </c>
      <c r="S22" s="12">
        <f t="shared" si="2"/>
        <v>0</v>
      </c>
      <c r="T22" s="12" cm="1">
        <f t="array" ref="T22">IF(A22=0,0,S22/SUMPRODUCT(--(A22=A:A),--(C22=C:C)))</f>
        <v>0</v>
      </c>
      <c r="U22" s="12" cm="1">
        <f t="array" ref="U22">SUMPRODUCT(--(A22=A:A),T:T)</f>
        <v>0</v>
      </c>
      <c r="V22" s="13">
        <f t="shared" si="3"/>
        <v>12.299166666666666</v>
      </c>
      <c r="W22" s="12">
        <f t="shared" si="4"/>
        <v>7</v>
      </c>
      <c r="X22" s="12">
        <f t="shared" si="5"/>
        <v>21</v>
      </c>
      <c r="Y22" s="12">
        <f t="shared" si="6"/>
        <v>0</v>
      </c>
      <c r="Z22" s="15">
        <f t="shared" si="7"/>
        <v>0.1498015873015873</v>
      </c>
      <c r="AA22" s="12">
        <f t="shared" si="8"/>
        <v>7</v>
      </c>
      <c r="AB22" s="12">
        <f t="shared" si="9"/>
        <v>21</v>
      </c>
    </row>
    <row r="23" spans="1:28" ht="17" customHeight="1" x14ac:dyDescent="0.2">
      <c r="A23" s="14">
        <f>INT((ROW() - 9) / COUNTA(Assignment_Data!$A$2:$A$8)) + 1</f>
        <v>3</v>
      </c>
      <c r="B23" s="13" t="str" cm="1">
        <f t="array" ref="B23">INDEX(Assignment_Data!$A$2:$A$8, MOD(ROWS($A$1:A22)-1, COUNTA(Assignment_Data!$A$2:$A$8)) + 1)</f>
        <v>Retail Banking</v>
      </c>
      <c r="C23" s="12" t="str">
        <f>VLOOKUP(B23, Assignment_Data!$J$1:$K$8, 2, FALSE)</f>
        <v>Financial</v>
      </c>
      <c r="D23" s="13">
        <f t="shared" si="12"/>
        <v>17</v>
      </c>
      <c r="E23" s="13" cm="1">
        <f t="array" ref="E23">IF(A23=0,0,INDEX(Headcount_Analysis!F:F, MATCH(1, (Headcount_Analysis!A:A=A23) * (Headcount_Analysis!B:B=B23), 0)))</f>
        <v>27.679218749999997</v>
      </c>
      <c r="F23" s="13" cm="1">
        <f t="array" ref="F23">SUMPRODUCT(--(A23=A:A),E:E)</f>
        <v>116.39454884259258</v>
      </c>
      <c r="G23" s="12" cm="1">
        <f t="array" ref="G23">SUMPRODUCT(--(0=A:A),Q:Q)</f>
        <v>125</v>
      </c>
      <c r="H23" s="13">
        <f t="shared" si="10"/>
        <v>8.6054511574074155</v>
      </c>
      <c r="I23" s="12" cm="1">
        <f t="array" ref="I23">SUMPRODUCT(--(A23=A:A),Q:Q)</f>
        <v>154</v>
      </c>
      <c r="J23" s="12">
        <f>IF(COUNTIF(Assignment_Data!K:K, VLOOKUP(B23,Assignment_Data!$J$1:$K$8, 2, FALSE)) &gt; 1, 1, 0)</f>
        <v>1</v>
      </c>
      <c r="K23" s="13">
        <f t="shared" si="0"/>
        <v>50.935468749999998</v>
      </c>
      <c r="L23" s="15" cm="1">
        <f t="array" ref="L23">IF(AND(A23&gt;0,J23&gt;0),E23/K23,100%/SUMPRODUCT(--(A23=A:A),--(C23=C:C)))</f>
        <v>0.5434173755395153</v>
      </c>
      <c r="M23" s="12" cm="1">
        <f t="array" ref="M23">IF(OR(A23=1,A23=0),VLOOKUP(VLOOKUP(B23, Assignment_Data!$J$2:$K$8, 2, FALSE), Assignment_Data!$F$2:$H$8, 2, FALSE),INDEX($W:$W, MATCH(1, ($B:$B = B23) * ($A:$A = A23-1), 0)))</f>
        <v>17</v>
      </c>
      <c r="N23" s="12" cm="1">
        <f t="array" ref="N23">SUMPRODUCT(--(A23=A:A),L:L,M:M)</f>
        <v>52</v>
      </c>
      <c r="O23" s="12" cm="1">
        <f t="array" ref="O23">M23/SUMPRODUCT(--(A23=A:A),--(C23=C:C))</f>
        <v>8.5</v>
      </c>
      <c r="P23" s="12">
        <f>VLOOKUP(VLOOKUP(B23, Assignment_Data!$J$2:$K$8, 2, FALSE), Assignment_Data!$F$2:$H$8, 3, FALSE)</f>
        <v>3</v>
      </c>
      <c r="Q23" s="12">
        <f t="shared" si="13"/>
        <v>25.5</v>
      </c>
      <c r="R23" s="12">
        <f t="shared" si="1"/>
        <v>51</v>
      </c>
      <c r="S23" s="12">
        <f t="shared" si="2"/>
        <v>0</v>
      </c>
      <c r="T23" s="12" cm="1">
        <f t="array" ref="T23">IF(A23=0,0,S23/SUMPRODUCT(--(A23=A:A),--(C23=C:C)))</f>
        <v>0</v>
      </c>
      <c r="U23" s="12" cm="1">
        <f t="array" ref="U23">SUMPRODUCT(--(A23=A:A),T:T)</f>
        <v>1</v>
      </c>
      <c r="V23" s="13">
        <f t="shared" si="3"/>
        <v>6.4531250000001705E-2</v>
      </c>
      <c r="W23" s="12">
        <f t="shared" si="4"/>
        <v>17</v>
      </c>
      <c r="X23" s="12">
        <f t="shared" si="5"/>
        <v>51</v>
      </c>
      <c r="Y23" s="12">
        <f t="shared" si="6"/>
        <v>0</v>
      </c>
      <c r="Z23" s="15">
        <f t="shared" si="7"/>
        <v>0.54272977941176459</v>
      </c>
      <c r="AA23" s="12">
        <f t="shared" si="8"/>
        <v>17</v>
      </c>
      <c r="AB23" s="12">
        <f t="shared" si="9"/>
        <v>51</v>
      </c>
    </row>
    <row r="24" spans="1:28" ht="17" customHeight="1" x14ac:dyDescent="0.2">
      <c r="A24" s="14">
        <f>INT((ROW() - 9) / COUNTA(Assignment_Data!$A$2:$A$8)) + 1</f>
        <v>3</v>
      </c>
      <c r="B24" s="13" t="str" cm="1">
        <f t="array" ref="B24">INDEX(Assignment_Data!$A$2:$A$8, MOD(ROWS($A$1:A23)-1, COUNTA(Assignment_Data!$A$2:$A$8)) + 1)</f>
        <v>Corporate Banking</v>
      </c>
      <c r="C24" s="12" t="str">
        <f>VLOOKUP(B24, Assignment_Data!$J$1:$K$8, 2, FALSE)</f>
        <v>Financial</v>
      </c>
      <c r="D24" s="13">
        <f t="shared" si="12"/>
        <v>17</v>
      </c>
      <c r="E24" s="13" cm="1">
        <f t="array" ref="E24">IF(A24=0,0,INDEX(Headcount_Analysis!F:F, MATCH(1, (Headcount_Analysis!A:A=A24) * (Headcount_Analysis!B:B=B24), 0)))</f>
        <v>23.256250000000001</v>
      </c>
      <c r="F24" s="13" cm="1">
        <f t="array" ref="F24">SUMPRODUCT(--(A24=A:A),E:E)</f>
        <v>116.39454884259258</v>
      </c>
      <c r="G24" s="12" cm="1">
        <f t="array" ref="G24">SUMPRODUCT(--(0=A:A),Q:Q)</f>
        <v>125</v>
      </c>
      <c r="H24" s="13">
        <f t="shared" si="10"/>
        <v>8.6054511574074155</v>
      </c>
      <c r="I24" s="12" cm="1">
        <f t="array" ref="I24">SUMPRODUCT(--(A24=A:A),Q:Q)</f>
        <v>154</v>
      </c>
      <c r="J24" s="12">
        <f>IF(COUNTIF(Assignment_Data!K:K, VLOOKUP(B24,Assignment_Data!$J$1:$K$8, 2, FALSE)) &gt; 1, 1, 0)</f>
        <v>1</v>
      </c>
      <c r="K24" s="13">
        <f t="shared" si="0"/>
        <v>50.935468749999998</v>
      </c>
      <c r="L24" s="15" cm="1">
        <f t="array" ref="L24">IF(AND(A24&gt;0,J24&gt;0),E24/K24,100%/SUMPRODUCT(--(A24=A:A),--(C24=C:C)))</f>
        <v>0.45658262446048464</v>
      </c>
      <c r="M24" s="12" cm="1">
        <f t="array" ref="M24">IF(OR(A24=1,A24=0),VLOOKUP(VLOOKUP(B24, Assignment_Data!$J$2:$K$8, 2, FALSE), Assignment_Data!$F$2:$H$8, 2, FALSE),INDEX($W:$W, MATCH(1, ($B:$B = B24) * ($A:$A = A24-1), 0)))</f>
        <v>17</v>
      </c>
      <c r="N24" s="12" cm="1">
        <f t="array" ref="N24">SUMPRODUCT(--(A24=A:A),L:L,M:M)</f>
        <v>52</v>
      </c>
      <c r="O24" s="12" cm="1">
        <f t="array" ref="O24">M24/SUMPRODUCT(--(A24=A:A),--(C24=C:C))</f>
        <v>8.5</v>
      </c>
      <c r="P24" s="12">
        <f>VLOOKUP(VLOOKUP(B24, Assignment_Data!$J$2:$K$8, 2, FALSE), Assignment_Data!$F$2:$H$8, 3, FALSE)</f>
        <v>3</v>
      </c>
      <c r="Q24" s="12">
        <f t="shared" si="13"/>
        <v>25.5</v>
      </c>
      <c r="R24" s="12">
        <f t="shared" si="1"/>
        <v>51</v>
      </c>
      <c r="S24" s="12">
        <f t="shared" si="2"/>
        <v>0</v>
      </c>
      <c r="T24" s="12" cm="1">
        <f t="array" ref="T24">IF(A24=0,0,S24/SUMPRODUCT(--(A24=A:A),--(C24=C:C)))</f>
        <v>0</v>
      </c>
      <c r="U24" s="12" cm="1">
        <f t="array" ref="U24">SUMPRODUCT(--(A24=A:A),T:T)</f>
        <v>1</v>
      </c>
      <c r="V24" s="13">
        <f t="shared" si="3"/>
        <v>6.4531250000001705E-2</v>
      </c>
      <c r="W24" s="12">
        <f t="shared" si="4"/>
        <v>17</v>
      </c>
      <c r="X24" s="12">
        <f t="shared" si="5"/>
        <v>51</v>
      </c>
      <c r="Y24" s="12">
        <f t="shared" si="6"/>
        <v>0</v>
      </c>
      <c r="Z24" s="15">
        <f t="shared" si="7"/>
        <v>0.45600490196078436</v>
      </c>
      <c r="AA24" s="12">
        <f t="shared" si="8"/>
        <v>17</v>
      </c>
      <c r="AB24" s="12">
        <f t="shared" si="9"/>
        <v>51</v>
      </c>
    </row>
    <row r="25" spans="1:28" ht="17" customHeight="1" x14ac:dyDescent="0.2">
      <c r="A25" s="14">
        <f>INT((ROW() - 9) / COUNTA(Assignment_Data!$A$2:$A$8)) + 1</f>
        <v>3</v>
      </c>
      <c r="B25" s="13" t="str" cm="1">
        <f t="array" ref="B25">INDEX(Assignment_Data!$A$2:$A$8, MOD(ROWS($A$1:A24)-1, COUNTA(Assignment_Data!$A$2:$A$8)) + 1)</f>
        <v>Investment Banking</v>
      </c>
      <c r="C25" s="12" t="str">
        <f>VLOOKUP(B25, Assignment_Data!$J$1:$K$8, 2, FALSE)</f>
        <v>Investment</v>
      </c>
      <c r="D25" s="13">
        <f t="shared" si="12"/>
        <v>13</v>
      </c>
      <c r="E25" s="13" cm="1">
        <f t="array" ref="E25">IF(A25=0,0,INDEX(Headcount_Analysis!F:F, MATCH(1, (Headcount_Analysis!A:A=A25) * (Headcount_Analysis!B:B=B25), 0)))</f>
        <v>24.315682870370374</v>
      </c>
      <c r="F25" s="13" cm="1">
        <f t="array" ref="F25">SUMPRODUCT(--(A25=A:A),E:E)</f>
        <v>116.39454884259258</v>
      </c>
      <c r="G25" s="12" cm="1">
        <f t="array" ref="G25">SUMPRODUCT(--(0=A:A),Q:Q)</f>
        <v>125</v>
      </c>
      <c r="H25" s="13">
        <f t="shared" si="10"/>
        <v>8.6054511574074155</v>
      </c>
      <c r="I25" s="12" cm="1">
        <f t="array" ref="I25">SUMPRODUCT(--(A25=A:A),Q:Q)</f>
        <v>154</v>
      </c>
      <c r="J25" s="12">
        <f>IF(COUNTIF(Assignment_Data!K:K, VLOOKUP(B25,Assignment_Data!$J$1:$K$8, 2, FALSE)) &gt; 1, 1, 0)</f>
        <v>0</v>
      </c>
      <c r="K25" s="13">
        <f t="shared" si="0"/>
        <v>24.315682870370374</v>
      </c>
      <c r="L25" s="15" cm="1">
        <f t="array" ref="L25">IF(AND(A25&gt;0,J25&gt;0),E25/K25,100%/SUMPRODUCT(--(A25=A:A),--(C25=C:C)))</f>
        <v>1</v>
      </c>
      <c r="M25" s="12" cm="1">
        <f t="array" ref="M25">IF(OR(A25=1,A25=0),VLOOKUP(VLOOKUP(B25, Assignment_Data!$J$2:$K$8, 2, FALSE), Assignment_Data!$F$2:$H$8, 2, FALSE),INDEX($W:$W, MATCH(1, ($B:$B = B25) * ($A:$A = A25-1), 0)))</f>
        <v>12</v>
      </c>
      <c r="N25" s="12" cm="1">
        <f t="array" ref="N25">SUMPRODUCT(--(A25=A:A),L:L,M:M)</f>
        <v>52</v>
      </c>
      <c r="O25" s="12" cm="1">
        <f t="array" ref="O25">M25/SUMPRODUCT(--(A25=A:A),--(C25=C:C))</f>
        <v>12</v>
      </c>
      <c r="P25" s="12">
        <f>VLOOKUP(VLOOKUP(B25, Assignment_Data!$J$2:$K$8, 2, FALSE), Assignment_Data!$F$2:$H$8, 3, FALSE)</f>
        <v>2</v>
      </c>
      <c r="Q25" s="12">
        <f t="shared" si="13"/>
        <v>24</v>
      </c>
      <c r="R25" s="12">
        <f t="shared" si="1"/>
        <v>24</v>
      </c>
      <c r="S25" s="12">
        <f t="shared" si="2"/>
        <v>1</v>
      </c>
      <c r="T25" s="12" cm="1">
        <f t="array" ref="T25">IF(A25=0,0,S25/SUMPRODUCT(--(A25=A:A),--(C25=C:C)))</f>
        <v>1</v>
      </c>
      <c r="U25" s="12" cm="1">
        <f t="array" ref="U25">SUMPRODUCT(--(A25=A:A),T:T)</f>
        <v>1</v>
      </c>
      <c r="V25" s="13">
        <f t="shared" si="3"/>
        <v>0</v>
      </c>
      <c r="W25" s="12">
        <f t="shared" si="4"/>
        <v>13</v>
      </c>
      <c r="X25" s="12">
        <f t="shared" si="5"/>
        <v>26</v>
      </c>
      <c r="Y25" s="12">
        <f t="shared" si="6"/>
        <v>1</v>
      </c>
      <c r="Z25" s="15">
        <f t="shared" si="7"/>
        <v>1.0131534529320989</v>
      </c>
      <c r="AA25" s="12">
        <f t="shared" si="8"/>
        <v>13</v>
      </c>
      <c r="AB25" s="12">
        <f t="shared" si="9"/>
        <v>26</v>
      </c>
    </row>
    <row r="26" spans="1:28" ht="17" customHeight="1" x14ac:dyDescent="0.2">
      <c r="A26" s="14">
        <f>INT((ROW() - 9) / COUNTA(Assignment_Data!$A$2:$A$8)) + 1</f>
        <v>3</v>
      </c>
      <c r="B26" s="13" t="str" cm="1">
        <f t="array" ref="B26">INDEX(Assignment_Data!$A$2:$A$8, MOD(ROWS($A$1:A25)-1, COUNTA(Assignment_Data!$A$2:$A$8)) + 1)</f>
        <v>Risk Management</v>
      </c>
      <c r="C26" s="12" t="str">
        <f>VLOOKUP(B26, Assignment_Data!$J$1:$K$8, 2, FALSE)</f>
        <v>Risk</v>
      </c>
      <c r="D26" s="13">
        <f t="shared" si="12"/>
        <v>6</v>
      </c>
      <c r="E26" s="13" cm="1">
        <f t="array" ref="E26">IF(A26=0,0,INDEX(Headcount_Analysis!F:F, MATCH(1, (Headcount_Analysis!A:A=A26) * (Headcount_Analysis!B:B=B26), 0)))</f>
        <v>6.1004166666666659</v>
      </c>
      <c r="F26" s="13" cm="1">
        <f t="array" ref="F26">SUMPRODUCT(--(A26=A:A),E:E)</f>
        <v>116.39454884259258</v>
      </c>
      <c r="G26" s="12" cm="1">
        <f t="array" ref="G26">SUMPRODUCT(--(0=A:A),Q:Q)</f>
        <v>125</v>
      </c>
      <c r="H26" s="13">
        <f t="shared" si="10"/>
        <v>8.6054511574074155</v>
      </c>
      <c r="I26" s="12" cm="1">
        <f t="array" ref="I26">SUMPRODUCT(--(A26=A:A),Q:Q)</f>
        <v>154</v>
      </c>
      <c r="J26" s="12">
        <f>IF(COUNTIF(Assignment_Data!K:K, VLOOKUP(B26,Assignment_Data!$J$1:$K$8, 2, FALSE)) &gt; 1, 1, 0)</f>
        <v>0</v>
      </c>
      <c r="K26" s="13">
        <f t="shared" si="0"/>
        <v>6.1004166666666659</v>
      </c>
      <c r="L26" s="15" cm="1">
        <f t="array" ref="L26">IF(AND(A26&gt;0,J26&gt;0),E26/K26,100%/SUMPRODUCT(--(A26=A:A),--(C26=C:C)))</f>
        <v>1</v>
      </c>
      <c r="M26" s="12" cm="1">
        <f t="array" ref="M26">IF(OR(A26=1,A26=0),VLOOKUP(VLOOKUP(B26, Assignment_Data!$J$2:$K$8, 2, FALSE), Assignment_Data!$F$2:$H$8, 2, FALSE),INDEX($W:$W, MATCH(1, ($B:$B = B26) * ($A:$A = A26-1), 0)))</f>
        <v>6</v>
      </c>
      <c r="N26" s="12" cm="1">
        <f t="array" ref="N26">SUMPRODUCT(--(A26=A:A),L:L,M:M)</f>
        <v>52</v>
      </c>
      <c r="O26" s="12" cm="1">
        <f t="array" ref="O26">M26/SUMPRODUCT(--(A26=A:A),--(C26=C:C))</f>
        <v>6</v>
      </c>
      <c r="P26" s="12">
        <f>VLOOKUP(VLOOKUP(B26, Assignment_Data!$J$2:$K$8, 2, FALSE), Assignment_Data!$F$2:$H$8, 3, FALSE)</f>
        <v>3</v>
      </c>
      <c r="Q26" s="12">
        <f t="shared" si="13"/>
        <v>18</v>
      </c>
      <c r="R26" s="12">
        <f t="shared" si="1"/>
        <v>18</v>
      </c>
      <c r="S26" s="12">
        <f t="shared" si="2"/>
        <v>0</v>
      </c>
      <c r="T26" s="12" cm="1">
        <f t="array" ref="T26">IF(A26=0,0,S26/SUMPRODUCT(--(A26=A:A),--(C26=C:C)))</f>
        <v>0</v>
      </c>
      <c r="U26" s="12" cm="1">
        <f t="array" ref="U26">SUMPRODUCT(--(A26=A:A),T:T)</f>
        <v>1</v>
      </c>
      <c r="V26" s="13">
        <f t="shared" si="3"/>
        <v>11.899583333333334</v>
      </c>
      <c r="W26" s="12">
        <f t="shared" si="4"/>
        <v>6</v>
      </c>
      <c r="X26" s="12">
        <f t="shared" si="5"/>
        <v>18</v>
      </c>
      <c r="Y26" s="12">
        <f t="shared" si="6"/>
        <v>0</v>
      </c>
      <c r="Z26" s="15">
        <f t="shared" si="7"/>
        <v>0.33891203703703698</v>
      </c>
      <c r="AA26" s="12">
        <f t="shared" si="8"/>
        <v>6</v>
      </c>
      <c r="AB26" s="12">
        <f t="shared" si="9"/>
        <v>18</v>
      </c>
    </row>
    <row r="27" spans="1:28" ht="17" customHeight="1" x14ac:dyDescent="0.2">
      <c r="A27" s="14">
        <f>INT((ROW() - 9) / COUNTA(Assignment_Data!$A$2:$A$8)) + 1</f>
        <v>3</v>
      </c>
      <c r="B27" s="13" t="str" cm="1">
        <f t="array" ref="B27">INDEX(Assignment_Data!$A$2:$A$8, MOD(ROWS($A$1:A26)-1, COUNTA(Assignment_Data!$A$2:$A$8)) + 1)</f>
        <v>IT</v>
      </c>
      <c r="C27" s="12" t="str">
        <f>VLOOKUP(B27, Assignment_Data!$J$1:$K$8, 2, FALSE)</f>
        <v>IT</v>
      </c>
      <c r="D27" s="13">
        <f t="shared" si="12"/>
        <v>10</v>
      </c>
      <c r="E27" s="13" cm="1">
        <f t="array" ref="E27">IF(A27=0,0,INDEX(Headcount_Analysis!F:F, MATCH(1, (Headcount_Analysis!A:A=A27) * (Headcount_Analysis!B:B=B27), 0)))</f>
        <v>26.265625</v>
      </c>
      <c r="F27" s="13" cm="1">
        <f t="array" ref="F27">SUMPRODUCT(--(A27=A:A),E:E)</f>
        <v>116.39454884259258</v>
      </c>
      <c r="G27" s="12" cm="1">
        <f t="array" ref="G27">SUMPRODUCT(--(0=A:A),Q:Q)</f>
        <v>125</v>
      </c>
      <c r="H27" s="13">
        <f t="shared" si="10"/>
        <v>8.6054511574074155</v>
      </c>
      <c r="I27" s="12" cm="1">
        <f t="array" ref="I27">SUMPRODUCT(--(A27=A:A),Q:Q)</f>
        <v>154</v>
      </c>
      <c r="J27" s="12">
        <f>IF(COUNTIF(Assignment_Data!K:K, VLOOKUP(B27,Assignment_Data!$J$1:$K$8, 2, FALSE)) &gt; 1, 1, 0)</f>
        <v>0</v>
      </c>
      <c r="K27" s="13">
        <f t="shared" si="0"/>
        <v>26.265625</v>
      </c>
      <c r="L27" s="15" cm="1">
        <f t="array" ref="L27">IF(AND(A27&gt;0,J27&gt;0),E27/K27,100%/SUMPRODUCT(--(A27=A:A),--(C27=C:C)))</f>
        <v>1</v>
      </c>
      <c r="M27" s="12" cm="1">
        <f t="array" ref="M27">IF(OR(A27=1,A27=0),VLOOKUP(VLOOKUP(B27, Assignment_Data!$J$2:$K$8, 2, FALSE), Assignment_Data!$F$2:$H$8, 2, FALSE),INDEX($W:$W, MATCH(1, ($B:$B = B27) * ($A:$A = A27-1), 0)))</f>
        <v>10</v>
      </c>
      <c r="N27" s="12" cm="1">
        <f t="array" ref="N27">SUMPRODUCT(--(A27=A:A),L:L,M:M)</f>
        <v>52</v>
      </c>
      <c r="O27" s="12" cm="1">
        <f t="array" ref="O27">M27/SUMPRODUCT(--(A27=A:A),--(C27=C:C))</f>
        <v>10</v>
      </c>
      <c r="P27" s="12">
        <f>VLOOKUP(VLOOKUP(B27, Assignment_Data!$J$2:$K$8, 2, FALSE), Assignment_Data!$F$2:$H$8, 3, FALSE)</f>
        <v>4</v>
      </c>
      <c r="Q27" s="12">
        <f t="shared" si="13"/>
        <v>40</v>
      </c>
      <c r="R27" s="12">
        <f t="shared" si="1"/>
        <v>40</v>
      </c>
      <c r="S27" s="12">
        <f t="shared" si="2"/>
        <v>0</v>
      </c>
      <c r="T27" s="12" cm="1">
        <f t="array" ref="T27">IF(A27=0,0,S27/SUMPRODUCT(--(A27=A:A),--(C27=C:C)))</f>
        <v>0</v>
      </c>
      <c r="U27" s="12" cm="1">
        <f t="array" ref="U27">SUMPRODUCT(--(A27=A:A),T:T)</f>
        <v>1</v>
      </c>
      <c r="V27" s="13">
        <f t="shared" si="3"/>
        <v>13.734375</v>
      </c>
      <c r="W27" s="12">
        <f t="shared" si="4"/>
        <v>10</v>
      </c>
      <c r="X27" s="12">
        <f t="shared" si="5"/>
        <v>40</v>
      </c>
      <c r="Y27" s="12">
        <f t="shared" si="6"/>
        <v>0</v>
      </c>
      <c r="Z27" s="15">
        <f t="shared" si="7"/>
        <v>0.65664062499999998</v>
      </c>
      <c r="AA27" s="12">
        <f t="shared" si="8"/>
        <v>10</v>
      </c>
      <c r="AB27" s="12">
        <f t="shared" si="9"/>
        <v>40</v>
      </c>
    </row>
    <row r="28" spans="1:28" ht="17" customHeight="1" x14ac:dyDescent="0.2">
      <c r="A28" s="14">
        <f>INT((ROW() - 9) / COUNTA(Assignment_Data!$A$2:$A$8)) + 1</f>
        <v>3</v>
      </c>
      <c r="B28" s="13" t="str" cm="1">
        <f t="array" ref="B28">INDEX(Assignment_Data!$A$2:$A$8, MOD(ROWS($A$1:A27)-1, COUNTA(Assignment_Data!$A$2:$A$8)) + 1)</f>
        <v>HR</v>
      </c>
      <c r="C28" s="12" t="str">
        <f>VLOOKUP(B28, Assignment_Data!$J$1:$K$8, 2, FALSE)</f>
        <v>Corp</v>
      </c>
      <c r="D28" s="13">
        <f t="shared" si="12"/>
        <v>7</v>
      </c>
      <c r="E28" s="13" cm="1">
        <f t="array" ref="E28">IF(A28=0,0,INDEX(Headcount_Analysis!F:F, MATCH(1, (Headcount_Analysis!A:A=A28) * (Headcount_Analysis!B:B=B28), 0)))</f>
        <v>5.6105499999999999</v>
      </c>
      <c r="F28" s="13" cm="1">
        <f t="array" ref="F28">SUMPRODUCT(--(A28=A:A),E:E)</f>
        <v>116.39454884259258</v>
      </c>
      <c r="G28" s="12" cm="1">
        <f t="array" ref="G28">SUMPRODUCT(--(0=A:A),Q:Q)</f>
        <v>125</v>
      </c>
      <c r="H28" s="13">
        <f t="shared" si="10"/>
        <v>8.6054511574074155</v>
      </c>
      <c r="I28" s="12" cm="1">
        <f t="array" ref="I28">SUMPRODUCT(--(A28=A:A),Q:Q)</f>
        <v>154</v>
      </c>
      <c r="J28" s="12">
        <f>IF(COUNTIF(Assignment_Data!K:K, VLOOKUP(B28,Assignment_Data!$J$1:$K$8, 2, FALSE)) &gt; 1, 1, 0)</f>
        <v>1</v>
      </c>
      <c r="K28" s="13">
        <f t="shared" si="0"/>
        <v>8.7773555555555554</v>
      </c>
      <c r="L28" s="15" cm="1">
        <f t="array" ref="L28">IF(AND(A28&gt;0,J28&gt;0),E28/K28,100%/SUMPRODUCT(--(A28=A:A),--(C28=C:C)))</f>
        <v>0.63920732896012722</v>
      </c>
      <c r="M28" s="12" cm="1">
        <f t="array" ref="M28">IF(OR(A28=1,A28=0),VLOOKUP(VLOOKUP(B28, Assignment_Data!$J$2:$K$8, 2, FALSE), Assignment_Data!$F$2:$H$8, 2, FALSE),INDEX($W:$W, MATCH(1, ($B:$B = B28) * ($A:$A = A28-1), 0)))</f>
        <v>7</v>
      </c>
      <c r="N28" s="12" cm="1">
        <f t="array" ref="N28">SUMPRODUCT(--(A28=A:A),L:L,M:M)</f>
        <v>52</v>
      </c>
      <c r="O28" s="12" cm="1">
        <f t="array" ref="O28">M28/SUMPRODUCT(--(A28=A:A),--(C28=C:C))</f>
        <v>3.5</v>
      </c>
      <c r="P28" s="12">
        <f>VLOOKUP(VLOOKUP(B28, Assignment_Data!$J$2:$K$8, 2, FALSE), Assignment_Data!$F$2:$H$8, 3, FALSE)</f>
        <v>3</v>
      </c>
      <c r="Q28" s="12">
        <f t="shared" si="13"/>
        <v>10.5</v>
      </c>
      <c r="R28" s="12">
        <f t="shared" si="1"/>
        <v>21</v>
      </c>
      <c r="S28" s="12">
        <f t="shared" si="2"/>
        <v>0</v>
      </c>
      <c r="T28" s="12" cm="1">
        <f t="array" ref="T28">IF(A28=0,0,S28/SUMPRODUCT(--(A28=A:A),--(C28=C:C)))</f>
        <v>0</v>
      </c>
      <c r="U28" s="12" cm="1">
        <f t="array" ref="U28">SUMPRODUCT(--(A28=A:A),T:T)</f>
        <v>1</v>
      </c>
      <c r="V28" s="13">
        <f t="shared" si="3"/>
        <v>12.222644444444445</v>
      </c>
      <c r="W28" s="12">
        <f t="shared" si="4"/>
        <v>7</v>
      </c>
      <c r="X28" s="12">
        <f t="shared" si="5"/>
        <v>21</v>
      </c>
      <c r="Y28" s="12">
        <f t="shared" si="6"/>
        <v>0</v>
      </c>
      <c r="Z28" s="15">
        <f t="shared" si="7"/>
        <v>0.26716904761904764</v>
      </c>
      <c r="AA28" s="12">
        <f t="shared" si="8"/>
        <v>7</v>
      </c>
      <c r="AB28" s="12">
        <f t="shared" si="9"/>
        <v>21</v>
      </c>
    </row>
    <row r="29" spans="1:28" ht="17" customHeight="1" x14ac:dyDescent="0.2">
      <c r="A29" s="14">
        <f>INT((ROW() - 9) / COUNTA(Assignment_Data!$A$2:$A$8)) + 1</f>
        <v>3</v>
      </c>
      <c r="B29" s="13" t="str" cm="1">
        <f t="array" ref="B29">INDEX(Assignment_Data!$A$2:$A$8, MOD(ROWS($A$1:A28)-1, COUNTA(Assignment_Data!$A$2:$A$8)) + 1)</f>
        <v>G&amp;A</v>
      </c>
      <c r="C29" s="12" t="str">
        <f>VLOOKUP(B29, Assignment_Data!$J$1:$K$8, 2, FALSE)</f>
        <v>Corp</v>
      </c>
      <c r="D29" s="13">
        <f t="shared" si="12"/>
        <v>7</v>
      </c>
      <c r="E29" s="13" cm="1">
        <f t="array" ref="E29">IF(A29=0,0,INDEX(Headcount_Analysis!F:F, MATCH(1, (Headcount_Analysis!A:A=A29) * (Headcount_Analysis!B:B=B29), 0)))</f>
        <v>3.1668055555555554</v>
      </c>
      <c r="F29" s="13" cm="1">
        <f t="array" ref="F29">SUMPRODUCT(--(A29=A:A),E:E)</f>
        <v>116.39454884259258</v>
      </c>
      <c r="G29" s="12" cm="1">
        <f t="array" ref="G29">SUMPRODUCT(--(0=A:A),Q:Q)</f>
        <v>125</v>
      </c>
      <c r="H29" s="13">
        <f t="shared" si="10"/>
        <v>8.6054511574074155</v>
      </c>
      <c r="I29" s="12" cm="1">
        <f t="array" ref="I29">SUMPRODUCT(--(A29=A:A),Q:Q)</f>
        <v>154</v>
      </c>
      <c r="J29" s="12">
        <f>IF(COUNTIF(Assignment_Data!K:K, VLOOKUP(B29,Assignment_Data!$J$1:$K$8, 2, FALSE)) &gt; 1, 1, 0)</f>
        <v>1</v>
      </c>
      <c r="K29" s="13">
        <f t="shared" si="0"/>
        <v>8.7773555555555554</v>
      </c>
      <c r="L29" s="15" cm="1">
        <f t="array" ref="L29">IF(AND(A29&gt;0,J29&gt;0),E29/K29,100%/SUMPRODUCT(--(A29=A:A),--(C29=C:C)))</f>
        <v>0.36079267103987278</v>
      </c>
      <c r="M29" s="12" cm="1">
        <f t="array" ref="M29">IF(OR(A29=1,A29=0),VLOOKUP(VLOOKUP(B29, Assignment_Data!$J$2:$K$8, 2, FALSE), Assignment_Data!$F$2:$H$8, 2, FALSE),INDEX($W:$W, MATCH(1, ($B:$B = B29) * ($A:$A = A29-1), 0)))</f>
        <v>7</v>
      </c>
      <c r="N29" s="12" cm="1">
        <f t="array" ref="N29">SUMPRODUCT(--(A29=A:A),L:L,M:M)</f>
        <v>52</v>
      </c>
      <c r="O29" s="12" cm="1">
        <f t="array" ref="O29">M29/SUMPRODUCT(--(A29=A:A),--(C29=C:C))</f>
        <v>3.5</v>
      </c>
      <c r="P29" s="12">
        <f>VLOOKUP(VLOOKUP(B29, Assignment_Data!$J$2:$K$8, 2, FALSE), Assignment_Data!$F$2:$H$8, 3, FALSE)</f>
        <v>3</v>
      </c>
      <c r="Q29" s="12">
        <f t="shared" si="13"/>
        <v>10.5</v>
      </c>
      <c r="R29" s="12">
        <f t="shared" si="1"/>
        <v>21</v>
      </c>
      <c r="S29" s="12">
        <f t="shared" si="2"/>
        <v>0</v>
      </c>
      <c r="T29" s="12" cm="1">
        <f t="array" ref="T29">IF(A29=0,0,S29/SUMPRODUCT(--(A29=A:A),--(C29=C:C)))</f>
        <v>0</v>
      </c>
      <c r="U29" s="12" cm="1">
        <f t="array" ref="U29">SUMPRODUCT(--(A29=A:A),T:T)</f>
        <v>1</v>
      </c>
      <c r="V29" s="13">
        <f t="shared" si="3"/>
        <v>12.222644444444445</v>
      </c>
      <c r="W29" s="12">
        <f t="shared" si="4"/>
        <v>7</v>
      </c>
      <c r="X29" s="12">
        <f t="shared" si="5"/>
        <v>21</v>
      </c>
      <c r="Y29" s="12">
        <f t="shared" si="6"/>
        <v>0</v>
      </c>
      <c r="Z29" s="15">
        <f t="shared" si="7"/>
        <v>0.15080026455026455</v>
      </c>
      <c r="AA29" s="12">
        <f t="shared" si="8"/>
        <v>7</v>
      </c>
      <c r="AB29" s="12">
        <f t="shared" si="9"/>
        <v>21</v>
      </c>
    </row>
    <row r="30" spans="1:28" ht="17" customHeight="1" x14ac:dyDescent="0.2">
      <c r="A30" s="14">
        <f>INT((ROW() - 9) / COUNTA(Assignment_Data!$A$2:$A$8)) + 1</f>
        <v>4</v>
      </c>
      <c r="B30" s="13" t="str" cm="1">
        <f t="array" ref="B30">INDEX(Assignment_Data!$A$2:$A$8, MOD(ROWS($A$1:A29)-1, COUNTA(Assignment_Data!$A$2:$A$8)) + 1)</f>
        <v>Retail Banking</v>
      </c>
      <c r="C30" s="12" t="str">
        <f>VLOOKUP(B30, Assignment_Data!$J$1:$K$8, 2, FALSE)</f>
        <v>Financial</v>
      </c>
      <c r="D30" s="13">
        <f t="shared" si="12"/>
        <v>18</v>
      </c>
      <c r="E30" s="13" cm="1">
        <f t="array" ref="E30">IF(A30=0,0,INDEX(Headcount_Analysis!F:F, MATCH(1, (Headcount_Analysis!A:A=A30) * (Headcount_Analysis!B:B=B30), 0)))</f>
        <v>28.025208984374999</v>
      </c>
      <c r="F30" s="13" cm="1">
        <f t="array" ref="F30">SUMPRODUCT(--(A30=A:A),E:E)</f>
        <v>118.41941493769291</v>
      </c>
      <c r="G30" s="12" cm="1">
        <f t="array" ref="G30">SUMPRODUCT(--(0=A:A),Q:Q)</f>
        <v>125</v>
      </c>
      <c r="H30" s="13">
        <f t="shared" si="10"/>
        <v>6.5805850623070938</v>
      </c>
      <c r="I30" s="12" cm="1">
        <f t="array" ref="I30">SUMPRODUCT(--(A30=A:A),Q:Q)</f>
        <v>156</v>
      </c>
      <c r="J30" s="12">
        <f>IF(COUNTIF(Assignment_Data!K:K, VLOOKUP(B30,Assignment_Data!$J$1:$K$8, 2, FALSE)) &gt; 1, 1, 0)</f>
        <v>1</v>
      </c>
      <c r="K30" s="13">
        <f t="shared" si="0"/>
        <v>51.669063151041669</v>
      </c>
      <c r="L30" s="15" cm="1">
        <f t="array" ref="L30">IF(AND(A30&gt;0,J30&gt;0),E30/K30,100%/SUMPRODUCT(--(A30=A:A),--(C30=C:C)))</f>
        <v>0.54239824133157322</v>
      </c>
      <c r="M30" s="12" cm="1">
        <f t="array" ref="M30">IF(OR(A30=1,A30=0),VLOOKUP(VLOOKUP(B30, Assignment_Data!$J$2:$K$8, 2, FALSE), Assignment_Data!$F$2:$H$8, 2, FALSE),INDEX($W:$W, MATCH(1, ($B:$B = B30) * ($A:$A = A30-1), 0)))</f>
        <v>17</v>
      </c>
      <c r="N30" s="12" cm="1">
        <f t="array" ref="N30">SUMPRODUCT(--(A30=A:A),L:L,M:M)</f>
        <v>53</v>
      </c>
      <c r="O30" s="12" cm="1">
        <f t="array" ref="O30">M30/SUMPRODUCT(--(A30=A:A),--(C30=C:C))</f>
        <v>8.5</v>
      </c>
      <c r="P30" s="12">
        <f>VLOOKUP(VLOOKUP(B30, Assignment_Data!$J$2:$K$8, 2, FALSE), Assignment_Data!$F$2:$H$8, 3, FALSE)</f>
        <v>3</v>
      </c>
      <c r="Q30" s="12">
        <f t="shared" si="13"/>
        <v>25.5</v>
      </c>
      <c r="R30" s="12">
        <f t="shared" si="1"/>
        <v>51</v>
      </c>
      <c r="S30" s="12">
        <f t="shared" si="2"/>
        <v>1</v>
      </c>
      <c r="T30" s="12" cm="1">
        <f t="array" ref="T30">IF(A30=0,0,S30/SUMPRODUCT(--(A30=A:A),--(C30=C:C)))</f>
        <v>0.5</v>
      </c>
      <c r="U30" s="12" cm="1">
        <f t="array" ref="U30">SUMPRODUCT(--(A30=A:A),T:T)</f>
        <v>1</v>
      </c>
      <c r="V30" s="13">
        <f t="shared" si="3"/>
        <v>0</v>
      </c>
      <c r="W30" s="12">
        <f t="shared" si="4"/>
        <v>18</v>
      </c>
      <c r="X30" s="12">
        <f t="shared" si="5"/>
        <v>54</v>
      </c>
      <c r="Y30" s="12">
        <f t="shared" si="6"/>
        <v>0</v>
      </c>
      <c r="Z30" s="15">
        <f t="shared" si="7"/>
        <v>0.54951390165441172</v>
      </c>
      <c r="AA30" s="12">
        <f t="shared" si="8"/>
        <v>17</v>
      </c>
      <c r="AB30" s="12">
        <f t="shared" si="9"/>
        <v>51</v>
      </c>
    </row>
    <row r="31" spans="1:28" ht="17" customHeight="1" x14ac:dyDescent="0.2">
      <c r="A31" s="14">
        <f>INT((ROW() - 9) / COUNTA(Assignment_Data!$A$2:$A$8)) + 1</f>
        <v>4</v>
      </c>
      <c r="B31" s="13" t="str" cm="1">
        <f t="array" ref="B31">INDEX(Assignment_Data!$A$2:$A$8, MOD(ROWS($A$1:A30)-1, COUNTA(Assignment_Data!$A$2:$A$8)) + 1)</f>
        <v>Corporate Banking</v>
      </c>
      <c r="C31" s="12" t="str">
        <f>VLOOKUP(B31, Assignment_Data!$J$1:$K$8, 2, FALSE)</f>
        <v>Financial</v>
      </c>
      <c r="D31" s="13">
        <f t="shared" si="12"/>
        <v>18</v>
      </c>
      <c r="E31" s="13" cm="1">
        <f t="array" ref="E31">IF(A31=0,0,INDEX(Headcount_Analysis!F:F, MATCH(1, (Headcount_Analysis!A:A=A31) * (Headcount_Analysis!B:B=B31), 0)))</f>
        <v>23.643854166666667</v>
      </c>
      <c r="F31" s="13" cm="1">
        <f t="array" ref="F31">SUMPRODUCT(--(A31=A:A),E:E)</f>
        <v>118.41941493769291</v>
      </c>
      <c r="G31" s="12" cm="1">
        <f t="array" ref="G31">SUMPRODUCT(--(0=A:A),Q:Q)</f>
        <v>125</v>
      </c>
      <c r="H31" s="13">
        <f t="shared" si="10"/>
        <v>6.5805850623070938</v>
      </c>
      <c r="I31" s="12" cm="1">
        <f t="array" ref="I31">SUMPRODUCT(--(A31=A:A),Q:Q)</f>
        <v>156</v>
      </c>
      <c r="J31" s="12">
        <f>IF(COUNTIF(Assignment_Data!K:K, VLOOKUP(B31,Assignment_Data!$J$1:$K$8, 2, FALSE)) &gt; 1, 1, 0)</f>
        <v>1</v>
      </c>
      <c r="K31" s="13">
        <f t="shared" si="0"/>
        <v>51.669063151041669</v>
      </c>
      <c r="L31" s="15" cm="1">
        <f t="array" ref="L31">IF(AND(A31&gt;0,J31&gt;0),E31/K31,100%/SUMPRODUCT(--(A31=A:A),--(C31=C:C)))</f>
        <v>0.45760175866842667</v>
      </c>
      <c r="M31" s="12" cm="1">
        <f t="array" ref="M31">IF(OR(A31=1,A31=0),VLOOKUP(VLOOKUP(B31, Assignment_Data!$J$2:$K$8, 2, FALSE), Assignment_Data!$F$2:$H$8, 2, FALSE),INDEX($W:$W, MATCH(1, ($B:$B = B31) * ($A:$A = A31-1), 0)))</f>
        <v>17</v>
      </c>
      <c r="N31" s="12" cm="1">
        <f t="array" ref="N31">SUMPRODUCT(--(A31=A:A),L:L,M:M)</f>
        <v>53</v>
      </c>
      <c r="O31" s="12" cm="1">
        <f t="array" ref="O31">M31/SUMPRODUCT(--(A31=A:A),--(C31=C:C))</f>
        <v>8.5</v>
      </c>
      <c r="P31" s="12">
        <f>VLOOKUP(VLOOKUP(B31, Assignment_Data!$J$2:$K$8, 2, FALSE), Assignment_Data!$F$2:$H$8, 3, FALSE)</f>
        <v>3</v>
      </c>
      <c r="Q31" s="12">
        <f t="shared" si="13"/>
        <v>25.5</v>
      </c>
      <c r="R31" s="12">
        <f t="shared" si="1"/>
        <v>51</v>
      </c>
      <c r="S31" s="12">
        <f t="shared" si="2"/>
        <v>1</v>
      </c>
      <c r="T31" s="12" cm="1">
        <f t="array" ref="T31">IF(A31=0,0,S31/SUMPRODUCT(--(A31=A:A),--(C31=C:C)))</f>
        <v>0.5</v>
      </c>
      <c r="U31" s="12" cm="1">
        <f t="array" ref="U31">SUMPRODUCT(--(A31=A:A),T:T)</f>
        <v>1</v>
      </c>
      <c r="V31" s="13">
        <f t="shared" si="3"/>
        <v>0</v>
      </c>
      <c r="W31" s="12">
        <f t="shared" si="4"/>
        <v>18</v>
      </c>
      <c r="X31" s="12">
        <f t="shared" si="5"/>
        <v>54</v>
      </c>
      <c r="Y31" s="12">
        <f t="shared" si="6"/>
        <v>0</v>
      </c>
      <c r="Z31" s="15">
        <f t="shared" si="7"/>
        <v>0.46360498366013075</v>
      </c>
      <c r="AA31" s="12">
        <f t="shared" si="8"/>
        <v>17</v>
      </c>
      <c r="AB31" s="12">
        <f t="shared" si="9"/>
        <v>51</v>
      </c>
    </row>
    <row r="32" spans="1:28" ht="17" customHeight="1" x14ac:dyDescent="0.2">
      <c r="A32" s="14">
        <f>INT((ROW() - 9) / COUNTA(Assignment_Data!$A$2:$A$8)) + 1</f>
        <v>4</v>
      </c>
      <c r="B32" s="13" t="str" cm="1">
        <f t="array" ref="B32">INDEX(Assignment_Data!$A$2:$A$8, MOD(ROWS($A$1:A31)-1, COUNTA(Assignment_Data!$A$2:$A$8)) + 1)</f>
        <v>Investment Banking</v>
      </c>
      <c r="C32" s="12" t="str">
        <f>VLOOKUP(B32, Assignment_Data!$J$1:$K$8, 2, FALSE)</f>
        <v>Investment</v>
      </c>
      <c r="D32" s="13">
        <f t="shared" si="12"/>
        <v>13</v>
      </c>
      <c r="E32" s="13" cm="1">
        <f t="array" ref="E32">IF(A32=0,0,INDEX(Headcount_Analysis!F:F, MATCH(1, (Headcount_Analysis!A:A=A32) * (Headcount_Analysis!B:B=B32), 0)))</f>
        <v>24.822259596836425</v>
      </c>
      <c r="F32" s="13" cm="1">
        <f t="array" ref="F32">SUMPRODUCT(--(A32=A:A),E:E)</f>
        <v>118.41941493769291</v>
      </c>
      <c r="G32" s="12" cm="1">
        <f t="array" ref="G32">SUMPRODUCT(--(0=A:A),Q:Q)</f>
        <v>125</v>
      </c>
      <c r="H32" s="13">
        <f t="shared" si="10"/>
        <v>6.5805850623070938</v>
      </c>
      <c r="I32" s="12" cm="1">
        <f t="array" ref="I32">SUMPRODUCT(--(A32=A:A),Q:Q)</f>
        <v>156</v>
      </c>
      <c r="J32" s="12">
        <f>IF(COUNTIF(Assignment_Data!K:K, VLOOKUP(B32,Assignment_Data!$J$1:$K$8, 2, FALSE)) &gt; 1, 1, 0)</f>
        <v>0</v>
      </c>
      <c r="K32" s="13">
        <f t="shared" si="0"/>
        <v>24.822259596836425</v>
      </c>
      <c r="L32" s="15" cm="1">
        <f t="array" ref="L32">IF(AND(A32&gt;0,J32&gt;0),E32/K32,100%/SUMPRODUCT(--(A32=A:A),--(C32=C:C)))</f>
        <v>1</v>
      </c>
      <c r="M32" s="12" cm="1">
        <f t="array" ref="M32">IF(OR(A32=1,A32=0),VLOOKUP(VLOOKUP(B32, Assignment_Data!$J$2:$K$8, 2, FALSE), Assignment_Data!$F$2:$H$8, 2, FALSE),INDEX($W:$W, MATCH(1, ($B:$B = B32) * ($A:$A = A32-1), 0)))</f>
        <v>13</v>
      </c>
      <c r="N32" s="12" cm="1">
        <f t="array" ref="N32">SUMPRODUCT(--(A32=A:A),L:L,M:M)</f>
        <v>53</v>
      </c>
      <c r="O32" s="12" cm="1">
        <f t="array" ref="O32">M32/SUMPRODUCT(--(A32=A:A),--(C32=C:C))</f>
        <v>13</v>
      </c>
      <c r="P32" s="12">
        <f>VLOOKUP(VLOOKUP(B32, Assignment_Data!$J$2:$K$8, 2, FALSE), Assignment_Data!$F$2:$H$8, 3, FALSE)</f>
        <v>2</v>
      </c>
      <c r="Q32" s="12">
        <f t="shared" si="13"/>
        <v>26</v>
      </c>
      <c r="R32" s="12">
        <f t="shared" si="1"/>
        <v>26</v>
      </c>
      <c r="S32" s="12">
        <f t="shared" si="2"/>
        <v>0</v>
      </c>
      <c r="T32" s="12" cm="1">
        <f t="array" ref="T32">IF(A32=0,0,S32/SUMPRODUCT(--(A32=A:A),--(C32=C:C)))</f>
        <v>0</v>
      </c>
      <c r="U32" s="12" cm="1">
        <f t="array" ref="U32">SUMPRODUCT(--(A32=A:A),T:T)</f>
        <v>1</v>
      </c>
      <c r="V32" s="13">
        <f t="shared" si="3"/>
        <v>1.1777404031635754</v>
      </c>
      <c r="W32" s="12">
        <f t="shared" si="4"/>
        <v>13</v>
      </c>
      <c r="X32" s="12">
        <f t="shared" si="5"/>
        <v>26</v>
      </c>
      <c r="Y32" s="12">
        <f t="shared" si="6"/>
        <v>0</v>
      </c>
      <c r="Z32" s="15">
        <f t="shared" si="7"/>
        <v>0.95470229218601632</v>
      </c>
      <c r="AA32" s="12">
        <f t="shared" si="8"/>
        <v>13</v>
      </c>
      <c r="AB32" s="12">
        <f t="shared" si="9"/>
        <v>26</v>
      </c>
    </row>
    <row r="33" spans="1:28" ht="17" customHeight="1" x14ac:dyDescent="0.2">
      <c r="A33" s="14">
        <f>INT((ROW() - 9) / COUNTA(Assignment_Data!$A$2:$A$8)) + 1</f>
        <v>4</v>
      </c>
      <c r="B33" s="13" t="str" cm="1">
        <f t="array" ref="B33">INDEX(Assignment_Data!$A$2:$A$8, MOD(ROWS($A$1:A32)-1, COUNTA(Assignment_Data!$A$2:$A$8)) + 1)</f>
        <v>Risk Management</v>
      </c>
      <c r="C33" s="12" t="str">
        <f>VLOOKUP(B33, Assignment_Data!$J$1:$K$8, 2, FALSE)</f>
        <v>Risk</v>
      </c>
      <c r="D33" s="13">
        <f t="shared" si="12"/>
        <v>6</v>
      </c>
      <c r="E33" s="13" cm="1">
        <f t="array" ref="E33">IF(A33=0,0,INDEX(Headcount_Analysis!F:F, MATCH(1, (Headcount_Analysis!A:A=A33) * (Headcount_Analysis!B:B=B33), 0)))</f>
        <v>6.1512534722222219</v>
      </c>
      <c r="F33" s="13" cm="1">
        <f t="array" ref="F33">SUMPRODUCT(--(A33=A:A),E:E)</f>
        <v>118.41941493769291</v>
      </c>
      <c r="G33" s="12" cm="1">
        <f t="array" ref="G33">SUMPRODUCT(--(0=A:A),Q:Q)</f>
        <v>125</v>
      </c>
      <c r="H33" s="13">
        <f t="shared" si="10"/>
        <v>6.5805850623070938</v>
      </c>
      <c r="I33" s="12" cm="1">
        <f t="array" ref="I33">SUMPRODUCT(--(A33=A:A),Q:Q)</f>
        <v>156</v>
      </c>
      <c r="J33" s="12">
        <f>IF(COUNTIF(Assignment_Data!K:K, VLOOKUP(B33,Assignment_Data!$J$1:$K$8, 2, FALSE)) &gt; 1, 1, 0)</f>
        <v>0</v>
      </c>
      <c r="K33" s="13">
        <f t="shared" si="0"/>
        <v>6.1512534722222219</v>
      </c>
      <c r="L33" s="15" cm="1">
        <f t="array" ref="L33">IF(AND(A33&gt;0,J33&gt;0),E33/K33,100%/SUMPRODUCT(--(A33=A:A),--(C33=C:C)))</f>
        <v>1</v>
      </c>
      <c r="M33" s="12" cm="1">
        <f t="array" ref="M33">IF(OR(A33=1,A33=0),VLOOKUP(VLOOKUP(B33, Assignment_Data!$J$2:$K$8, 2, FALSE), Assignment_Data!$F$2:$H$8, 2, FALSE),INDEX($W:$W, MATCH(1, ($B:$B = B33) * ($A:$A = A33-1), 0)))</f>
        <v>6</v>
      </c>
      <c r="N33" s="12" cm="1">
        <f t="array" ref="N33">SUMPRODUCT(--(A33=A:A),L:L,M:M)</f>
        <v>53</v>
      </c>
      <c r="O33" s="12" cm="1">
        <f t="array" ref="O33">M33/SUMPRODUCT(--(A33=A:A),--(C33=C:C))</f>
        <v>6</v>
      </c>
      <c r="P33" s="12">
        <f>VLOOKUP(VLOOKUP(B33, Assignment_Data!$J$2:$K$8, 2, FALSE), Assignment_Data!$F$2:$H$8, 3, FALSE)</f>
        <v>3</v>
      </c>
      <c r="Q33" s="12">
        <f t="shared" si="13"/>
        <v>18</v>
      </c>
      <c r="R33" s="12">
        <f t="shared" si="1"/>
        <v>18</v>
      </c>
      <c r="S33" s="12">
        <f t="shared" si="2"/>
        <v>0</v>
      </c>
      <c r="T33" s="12" cm="1">
        <f t="array" ref="T33">IF(A33=0,0,S33/SUMPRODUCT(--(A33=A:A),--(C33=C:C)))</f>
        <v>0</v>
      </c>
      <c r="U33" s="12" cm="1">
        <f t="array" ref="U33">SUMPRODUCT(--(A33=A:A),T:T)</f>
        <v>1</v>
      </c>
      <c r="V33" s="13">
        <f t="shared" si="3"/>
        <v>11.848746527777777</v>
      </c>
      <c r="W33" s="12">
        <f t="shared" si="4"/>
        <v>6</v>
      </c>
      <c r="X33" s="12">
        <f t="shared" si="5"/>
        <v>18</v>
      </c>
      <c r="Y33" s="12">
        <f t="shared" si="6"/>
        <v>0</v>
      </c>
      <c r="Z33" s="15">
        <f t="shared" si="7"/>
        <v>0.34173630401234567</v>
      </c>
      <c r="AA33" s="12">
        <f t="shared" si="8"/>
        <v>6</v>
      </c>
      <c r="AB33" s="12">
        <f t="shared" si="9"/>
        <v>18</v>
      </c>
    </row>
    <row r="34" spans="1:28" ht="17" customHeight="1" x14ac:dyDescent="0.2">
      <c r="A34" s="14">
        <f>INT((ROW() - 9) / COUNTA(Assignment_Data!$A$2:$A$8)) + 1</f>
        <v>4</v>
      </c>
      <c r="B34" s="13" t="str" cm="1">
        <f t="array" ref="B34">INDEX(Assignment_Data!$A$2:$A$8, MOD(ROWS($A$1:A33)-1, COUNTA(Assignment_Data!$A$2:$A$8)) + 1)</f>
        <v>IT</v>
      </c>
      <c r="C34" s="12" t="str">
        <f>VLOOKUP(B34, Assignment_Data!$J$1:$K$8, 2, FALSE)</f>
        <v>IT</v>
      </c>
      <c r="D34" s="13">
        <f t="shared" si="12"/>
        <v>10</v>
      </c>
      <c r="E34" s="13" cm="1">
        <f t="array" ref="E34">IF(A34=0,0,INDEX(Headcount_Analysis!F:F, MATCH(1, (Headcount_Analysis!A:A=A34) * (Headcount_Analysis!B:B=B34), 0)))</f>
        <v>26.922265624999994</v>
      </c>
      <c r="F34" s="13" cm="1">
        <f t="array" ref="F34">SUMPRODUCT(--(A34=A:A),E:E)</f>
        <v>118.41941493769291</v>
      </c>
      <c r="G34" s="12" cm="1">
        <f t="array" ref="G34">SUMPRODUCT(--(0=A:A),Q:Q)</f>
        <v>125</v>
      </c>
      <c r="H34" s="13">
        <f t="shared" si="10"/>
        <v>6.5805850623070938</v>
      </c>
      <c r="I34" s="12" cm="1">
        <f t="array" ref="I34">SUMPRODUCT(--(A34=A:A),Q:Q)</f>
        <v>156</v>
      </c>
      <c r="J34" s="12">
        <f>IF(COUNTIF(Assignment_Data!K:K, VLOOKUP(B34,Assignment_Data!$J$1:$K$8, 2, FALSE)) &gt; 1, 1, 0)</f>
        <v>0</v>
      </c>
      <c r="K34" s="13">
        <f t="shared" ref="K34:K65" si="14">SUMIFS(E:E, C:C, C34, A:A, A34)</f>
        <v>26.922265624999994</v>
      </c>
      <c r="L34" s="15" cm="1">
        <f t="array" ref="L34">IF(AND(A34&gt;0,J34&gt;0),E34/K34,100%/SUMPRODUCT(--(A34=A:A),--(C34=C:C)))</f>
        <v>1</v>
      </c>
      <c r="M34" s="12" cm="1">
        <f t="array" ref="M34">IF(OR(A34=1,A34=0),VLOOKUP(VLOOKUP(B34, Assignment_Data!$J$2:$K$8, 2, FALSE), Assignment_Data!$F$2:$H$8, 2, FALSE),INDEX($W:$W, MATCH(1, ($B:$B = B34) * ($A:$A = A34-1), 0)))</f>
        <v>10</v>
      </c>
      <c r="N34" s="12" cm="1">
        <f t="array" ref="N34">SUMPRODUCT(--(A34=A:A),L:L,M:M)</f>
        <v>53</v>
      </c>
      <c r="O34" s="12" cm="1">
        <f t="array" ref="O34">M34/SUMPRODUCT(--(A34=A:A),--(C34=C:C))</f>
        <v>10</v>
      </c>
      <c r="P34" s="12">
        <f>VLOOKUP(VLOOKUP(B34, Assignment_Data!$J$2:$K$8, 2, FALSE), Assignment_Data!$F$2:$H$8, 3, FALSE)</f>
        <v>4</v>
      </c>
      <c r="Q34" s="12">
        <f t="shared" si="13"/>
        <v>40</v>
      </c>
      <c r="R34" s="12">
        <f t="shared" ref="R34:R65" si="15">P34*M34</f>
        <v>40</v>
      </c>
      <c r="S34" s="12">
        <f t="shared" ref="S34:S65" si="16">IF(A34=0,0,MAX(0, CEILING((K34 - R34) / P34, 1)))</f>
        <v>0</v>
      </c>
      <c r="T34" s="12" cm="1">
        <f t="array" ref="T34">IF(A34=0,0,S34/SUMPRODUCT(--(A34=A:A),--(C34=C:C)))</f>
        <v>0</v>
      </c>
      <c r="U34" s="12" cm="1">
        <f t="array" ref="U34">SUMPRODUCT(--(A34=A:A),T:T)</f>
        <v>1</v>
      </c>
      <c r="V34" s="13">
        <f t="shared" ref="V34:V65" si="17">IF((R34-K34)&gt;0, R34-K34,0)</f>
        <v>13.077734375000006</v>
      </c>
      <c r="W34" s="12">
        <f t="shared" ref="W34:W65" si="18">M34+S34</f>
        <v>10</v>
      </c>
      <c r="X34" s="12">
        <f t="shared" ref="X34:X65" si="19">W34*P34</f>
        <v>40</v>
      </c>
      <c r="Y34" s="12">
        <f t="shared" ref="Y34:Y65" si="20">MAX(0, CEILING((E34 - R34) / P34, 1))</f>
        <v>0</v>
      </c>
      <c r="Z34" s="15">
        <f t="shared" ref="Z34:Z65" si="21">E34 / R34</f>
        <v>0.67305664062499981</v>
      </c>
      <c r="AA34" s="12">
        <f t="shared" ref="AA34:AA65" si="22" xml:space="preserve"> (M34 + Y34)</f>
        <v>10</v>
      </c>
      <c r="AB34" s="12">
        <f t="shared" ref="AB34:AB65" si="23">AA34 * P34</f>
        <v>40</v>
      </c>
    </row>
    <row r="35" spans="1:28" ht="17" customHeight="1" x14ac:dyDescent="0.2">
      <c r="A35" s="14">
        <f>INT((ROW() - 9) / COUNTA(Assignment_Data!$A$2:$A$8)) + 1</f>
        <v>4</v>
      </c>
      <c r="B35" s="13" t="str" cm="1">
        <f t="array" ref="B35">INDEX(Assignment_Data!$A$2:$A$8, MOD(ROWS($A$1:A34)-1, COUNTA(Assignment_Data!$A$2:$A$8)) + 1)</f>
        <v>HR</v>
      </c>
      <c r="C35" s="12" t="str">
        <f>VLOOKUP(B35, Assignment_Data!$J$1:$K$8, 2, FALSE)</f>
        <v>Corp</v>
      </c>
      <c r="D35" s="13">
        <f t="shared" si="12"/>
        <v>7</v>
      </c>
      <c r="E35" s="13" cm="1">
        <f t="array" ref="E35">IF(A35=0,0,INDEX(Headcount_Analysis!F:F, MATCH(1, (Headcount_Analysis!A:A=A35) * (Headcount_Analysis!B:B=B35), 0)))</f>
        <v>5.6666554999999992</v>
      </c>
      <c r="F35" s="13" cm="1">
        <f t="array" ref="F35">SUMPRODUCT(--(A35=A:A),E:E)</f>
        <v>118.41941493769291</v>
      </c>
      <c r="G35" s="12" cm="1">
        <f t="array" ref="G35">SUMPRODUCT(--(0=A:A),Q:Q)</f>
        <v>125</v>
      </c>
      <c r="H35" s="13">
        <f t="shared" si="10"/>
        <v>6.5805850623070938</v>
      </c>
      <c r="I35" s="12" cm="1">
        <f t="array" ref="I35">SUMPRODUCT(--(A35=A:A),Q:Q)</f>
        <v>156</v>
      </c>
      <c r="J35" s="12">
        <f>IF(COUNTIF(Assignment_Data!K:K, VLOOKUP(B35,Assignment_Data!$J$1:$K$8, 2, FALSE)) &gt; 1, 1, 0)</f>
        <v>1</v>
      </c>
      <c r="K35" s="13">
        <f t="shared" si="14"/>
        <v>8.8545730925925916</v>
      </c>
      <c r="L35" s="15" cm="1">
        <f t="array" ref="L35">IF(AND(A35&gt;0,J35&gt;0),E35/K35,100%/SUMPRODUCT(--(A35=A:A),--(C35=C:C)))</f>
        <v>0.6399693628076224</v>
      </c>
      <c r="M35" s="12" cm="1">
        <f t="array" ref="M35">IF(OR(A35=1,A35=0),VLOOKUP(VLOOKUP(B35, Assignment_Data!$J$2:$K$8, 2, FALSE), Assignment_Data!$F$2:$H$8, 2, FALSE),INDEX($W:$W, MATCH(1, ($B:$B = B35) * ($A:$A = A35-1), 0)))</f>
        <v>7</v>
      </c>
      <c r="N35" s="12" cm="1">
        <f t="array" ref="N35">SUMPRODUCT(--(A35=A:A),L:L,M:M)</f>
        <v>53</v>
      </c>
      <c r="O35" s="12" cm="1">
        <f t="array" ref="O35">M35/SUMPRODUCT(--(A35=A:A),--(C35=C:C))</f>
        <v>3.5</v>
      </c>
      <c r="P35" s="12">
        <f>VLOOKUP(VLOOKUP(B35, Assignment_Data!$J$2:$K$8, 2, FALSE), Assignment_Data!$F$2:$H$8, 3, FALSE)</f>
        <v>3</v>
      </c>
      <c r="Q35" s="12">
        <f t="shared" si="13"/>
        <v>10.5</v>
      </c>
      <c r="R35" s="12">
        <f t="shared" si="15"/>
        <v>21</v>
      </c>
      <c r="S35" s="12">
        <f t="shared" si="16"/>
        <v>0</v>
      </c>
      <c r="T35" s="12" cm="1">
        <f t="array" ref="T35">IF(A35=0,0,S35/SUMPRODUCT(--(A35=A:A),--(C35=C:C)))</f>
        <v>0</v>
      </c>
      <c r="U35" s="12" cm="1">
        <f t="array" ref="U35">SUMPRODUCT(--(A35=A:A),T:T)</f>
        <v>1</v>
      </c>
      <c r="V35" s="13">
        <f t="shared" si="17"/>
        <v>12.145426907407408</v>
      </c>
      <c r="W35" s="12">
        <f t="shared" si="18"/>
        <v>7</v>
      </c>
      <c r="X35" s="12">
        <f t="shared" si="19"/>
        <v>21</v>
      </c>
      <c r="Y35" s="12">
        <f t="shared" si="20"/>
        <v>0</v>
      </c>
      <c r="Z35" s="15">
        <f t="shared" si="21"/>
        <v>0.26984073809523806</v>
      </c>
      <c r="AA35" s="12">
        <f t="shared" si="22"/>
        <v>7</v>
      </c>
      <c r="AB35" s="12">
        <f t="shared" si="23"/>
        <v>21</v>
      </c>
    </row>
    <row r="36" spans="1:28" ht="17" customHeight="1" x14ac:dyDescent="0.2">
      <c r="A36" s="14">
        <f>INT((ROW() - 9) / COUNTA(Assignment_Data!$A$2:$A$8)) + 1</f>
        <v>4</v>
      </c>
      <c r="B36" s="13" t="str" cm="1">
        <f t="array" ref="B36">INDEX(Assignment_Data!$A$2:$A$8, MOD(ROWS($A$1:A35)-1, COUNTA(Assignment_Data!$A$2:$A$8)) + 1)</f>
        <v>G&amp;A</v>
      </c>
      <c r="C36" s="12" t="str">
        <f>VLOOKUP(B36, Assignment_Data!$J$1:$K$8, 2, FALSE)</f>
        <v>Corp</v>
      </c>
      <c r="D36" s="13">
        <f t="shared" si="12"/>
        <v>7</v>
      </c>
      <c r="E36" s="13" cm="1">
        <f t="array" ref="E36">IF(A36=0,0,INDEX(Headcount_Analysis!F:F, MATCH(1, (Headcount_Analysis!A:A=A36) * (Headcount_Analysis!B:B=B36), 0)))</f>
        <v>3.1879175925925924</v>
      </c>
      <c r="F36" s="13" cm="1">
        <f t="array" ref="F36">SUMPRODUCT(--(A36=A:A),E:E)</f>
        <v>118.41941493769291</v>
      </c>
      <c r="G36" s="12" cm="1">
        <f t="array" ref="G36">SUMPRODUCT(--(0=A:A),Q:Q)</f>
        <v>125</v>
      </c>
      <c r="H36" s="13">
        <f t="shared" si="10"/>
        <v>6.5805850623070938</v>
      </c>
      <c r="I36" s="12" cm="1">
        <f t="array" ref="I36">SUMPRODUCT(--(A36=A:A),Q:Q)</f>
        <v>156</v>
      </c>
      <c r="J36" s="12">
        <f>IF(COUNTIF(Assignment_Data!K:K, VLOOKUP(B36,Assignment_Data!$J$1:$K$8, 2, FALSE)) &gt; 1, 1, 0)</f>
        <v>1</v>
      </c>
      <c r="K36" s="13">
        <f t="shared" si="14"/>
        <v>8.8545730925925916</v>
      </c>
      <c r="L36" s="15" cm="1">
        <f t="array" ref="L36">IF(AND(A36&gt;0,J36&gt;0),E36/K36,100%/SUMPRODUCT(--(A36=A:A),--(C36=C:C)))</f>
        <v>0.3600306371923776</v>
      </c>
      <c r="M36" s="12" cm="1">
        <f t="array" ref="M36">IF(OR(A36=1,A36=0),VLOOKUP(VLOOKUP(B36, Assignment_Data!$J$2:$K$8, 2, FALSE), Assignment_Data!$F$2:$H$8, 2, FALSE),INDEX($W:$W, MATCH(1, ($B:$B = B36) * ($A:$A = A36-1), 0)))</f>
        <v>7</v>
      </c>
      <c r="N36" s="12" cm="1">
        <f t="array" ref="N36">SUMPRODUCT(--(A36=A:A),L:L,M:M)</f>
        <v>53</v>
      </c>
      <c r="O36" s="12" cm="1">
        <f t="array" ref="O36">M36/SUMPRODUCT(--(A36=A:A),--(C36=C:C))</f>
        <v>3.5</v>
      </c>
      <c r="P36" s="12">
        <f>VLOOKUP(VLOOKUP(B36, Assignment_Data!$J$2:$K$8, 2, FALSE), Assignment_Data!$F$2:$H$8, 3, FALSE)</f>
        <v>3</v>
      </c>
      <c r="Q36" s="12">
        <f t="shared" si="13"/>
        <v>10.5</v>
      </c>
      <c r="R36" s="12">
        <f t="shared" si="15"/>
        <v>21</v>
      </c>
      <c r="S36" s="12">
        <f t="shared" si="16"/>
        <v>0</v>
      </c>
      <c r="T36" s="12" cm="1">
        <f t="array" ref="T36">IF(A36=0,0,S36/SUMPRODUCT(--(A36=A:A),--(C36=C:C)))</f>
        <v>0</v>
      </c>
      <c r="U36" s="12" cm="1">
        <f t="array" ref="U36">SUMPRODUCT(--(A36=A:A),T:T)</f>
        <v>1</v>
      </c>
      <c r="V36" s="13">
        <f t="shared" si="17"/>
        <v>12.145426907407408</v>
      </c>
      <c r="W36" s="12">
        <f t="shared" si="18"/>
        <v>7</v>
      </c>
      <c r="X36" s="12">
        <f t="shared" si="19"/>
        <v>21</v>
      </c>
      <c r="Y36" s="12">
        <f t="shared" si="20"/>
        <v>0</v>
      </c>
      <c r="Z36" s="15">
        <f t="shared" si="21"/>
        <v>0.15180559964726631</v>
      </c>
      <c r="AA36" s="12">
        <f t="shared" si="22"/>
        <v>7</v>
      </c>
      <c r="AB36" s="12">
        <f t="shared" si="23"/>
        <v>21</v>
      </c>
    </row>
    <row r="37" spans="1:28" ht="17" customHeight="1" x14ac:dyDescent="0.2">
      <c r="A37" s="14">
        <f>INT((ROW() - 9) / COUNTA(Assignment_Data!$A$2:$A$8)) + 1</f>
        <v>5</v>
      </c>
      <c r="B37" s="13" t="str" cm="1">
        <f t="array" ref="B37">INDEX(Assignment_Data!$A$2:$A$8, MOD(ROWS($A$1:A36)-1, COUNTA(Assignment_Data!$A$2:$A$8)) + 1)</f>
        <v>Retail Banking</v>
      </c>
      <c r="C37" s="12" t="str">
        <f>VLOOKUP(B37, Assignment_Data!$J$1:$K$8, 2, FALSE)</f>
        <v>Financial</v>
      </c>
      <c r="D37" s="13">
        <f t="shared" si="12"/>
        <v>18</v>
      </c>
      <c r="E37" s="13" cm="1">
        <f t="array" ref="E37">IF(A37=0,0,INDEX(Headcount_Analysis!F:F, MATCH(1, (Headcount_Analysis!A:A=A37) * (Headcount_Analysis!B:B=B37), 0)))</f>
        <v>28.375524096679683</v>
      </c>
      <c r="F37" s="13" cm="1">
        <f t="array" ref="F37">SUMPRODUCT(--(A37=A:A),E:E)</f>
        <v>120.4831611195536</v>
      </c>
      <c r="G37" s="12" cm="1">
        <f t="array" ref="G37">SUMPRODUCT(--(0=A:A),Q:Q)</f>
        <v>125</v>
      </c>
      <c r="H37" s="13">
        <f t="shared" si="10"/>
        <v>4.5168388804464001</v>
      </c>
      <c r="I37" s="12" cm="1">
        <f t="array" ref="I37">SUMPRODUCT(--(A37=A:A),Q:Q)</f>
        <v>159</v>
      </c>
      <c r="J37" s="12">
        <f>IF(COUNTIF(Assignment_Data!K:K, VLOOKUP(B37,Assignment_Data!$J$1:$K$8, 2, FALSE)) &gt; 1, 1, 0)</f>
        <v>1</v>
      </c>
      <c r="K37" s="13">
        <f t="shared" si="14"/>
        <v>52.41344249945746</v>
      </c>
      <c r="L37" s="15" cm="1">
        <f t="array" ref="L37">IF(AND(A37&gt;0,J37&gt;0),E37/K37,100%/SUMPRODUCT(--(A37=A:A),--(C37=C:C)))</f>
        <v>0.54137875215834952</v>
      </c>
      <c r="M37" s="12" cm="1">
        <f t="array" ref="M37">IF(OR(A37=1,A37=0),VLOOKUP(VLOOKUP(B37, Assignment_Data!$J$2:$K$8, 2, FALSE), Assignment_Data!$F$2:$H$8, 2, FALSE),INDEX($W:$W, MATCH(1, ($B:$B = B37) * ($A:$A = A37-1), 0)))</f>
        <v>18</v>
      </c>
      <c r="N37" s="12" cm="1">
        <f t="array" ref="N37">SUMPRODUCT(--(A37=A:A),L:L,M:M)</f>
        <v>54</v>
      </c>
      <c r="O37" s="12" cm="1">
        <f t="array" ref="O37">M37/SUMPRODUCT(--(A37=A:A),--(C37=C:C))</f>
        <v>9</v>
      </c>
      <c r="P37" s="12">
        <f>VLOOKUP(VLOOKUP(B37, Assignment_Data!$J$2:$K$8, 2, FALSE), Assignment_Data!$F$2:$H$8, 3, FALSE)</f>
        <v>3</v>
      </c>
      <c r="Q37" s="12">
        <f t="shared" si="13"/>
        <v>27</v>
      </c>
      <c r="R37" s="12">
        <f t="shared" si="15"/>
        <v>54</v>
      </c>
      <c r="S37" s="12">
        <f t="shared" si="16"/>
        <v>0</v>
      </c>
      <c r="T37" s="12" cm="1">
        <f t="array" ref="T37">IF(A37=0,0,S37/SUMPRODUCT(--(A37=A:A),--(C37=C:C)))</f>
        <v>0</v>
      </c>
      <c r="U37" s="12" cm="1">
        <f t="array" ref="U37">SUMPRODUCT(--(A37=A:A),T:T)</f>
        <v>0</v>
      </c>
      <c r="V37" s="13">
        <f t="shared" si="17"/>
        <v>1.5865575005425399</v>
      </c>
      <c r="W37" s="12">
        <f t="shared" si="18"/>
        <v>18</v>
      </c>
      <c r="X37" s="12">
        <f t="shared" si="19"/>
        <v>54</v>
      </c>
      <c r="Y37" s="12">
        <f t="shared" si="20"/>
        <v>0</v>
      </c>
      <c r="Z37" s="15">
        <f t="shared" si="21"/>
        <v>0.52547266845703122</v>
      </c>
      <c r="AA37" s="12">
        <f t="shared" si="22"/>
        <v>18</v>
      </c>
      <c r="AB37" s="12">
        <f t="shared" si="23"/>
        <v>54</v>
      </c>
    </row>
    <row r="38" spans="1:28" ht="17" customHeight="1" x14ac:dyDescent="0.2">
      <c r="A38" s="14">
        <f>INT((ROW() - 9) / COUNTA(Assignment_Data!$A$2:$A$8)) + 1</f>
        <v>5</v>
      </c>
      <c r="B38" s="13" t="str" cm="1">
        <f t="array" ref="B38">INDEX(Assignment_Data!$A$2:$A$8, MOD(ROWS($A$1:A37)-1, COUNTA(Assignment_Data!$A$2:$A$8)) + 1)</f>
        <v>Corporate Banking</v>
      </c>
      <c r="C38" s="12" t="str">
        <f>VLOOKUP(B38, Assignment_Data!$J$1:$K$8, 2, FALSE)</f>
        <v>Financial</v>
      </c>
      <c r="D38" s="13">
        <f t="shared" si="12"/>
        <v>18</v>
      </c>
      <c r="E38" s="13" cm="1">
        <f t="array" ref="E38">IF(A38=0,0,INDEX(Headcount_Analysis!F:F, MATCH(1, (Headcount_Analysis!A:A=A38) * (Headcount_Analysis!B:B=B38), 0)))</f>
        <v>24.037918402777777</v>
      </c>
      <c r="F38" s="13" cm="1">
        <f t="array" ref="F38">SUMPRODUCT(--(A38=A:A),E:E)</f>
        <v>120.4831611195536</v>
      </c>
      <c r="G38" s="12" cm="1">
        <f t="array" ref="G38">SUMPRODUCT(--(0=A:A),Q:Q)</f>
        <v>125</v>
      </c>
      <c r="H38" s="13">
        <f t="shared" si="10"/>
        <v>4.5168388804464001</v>
      </c>
      <c r="I38" s="12" cm="1">
        <f t="array" ref="I38">SUMPRODUCT(--(A38=A:A),Q:Q)</f>
        <v>159</v>
      </c>
      <c r="J38" s="12">
        <f>IF(COUNTIF(Assignment_Data!K:K, VLOOKUP(B38,Assignment_Data!$J$1:$K$8, 2, FALSE)) &gt; 1, 1, 0)</f>
        <v>1</v>
      </c>
      <c r="K38" s="13">
        <f t="shared" si="14"/>
        <v>52.41344249945746</v>
      </c>
      <c r="L38" s="15" cm="1">
        <f t="array" ref="L38">IF(AND(A38&gt;0,J38&gt;0),E38/K38,100%/SUMPRODUCT(--(A38=A:A),--(C38=C:C)))</f>
        <v>0.45862124784165048</v>
      </c>
      <c r="M38" s="12" cm="1">
        <f t="array" ref="M38">IF(OR(A38=1,A38=0),VLOOKUP(VLOOKUP(B38, Assignment_Data!$J$2:$K$8, 2, FALSE), Assignment_Data!$F$2:$H$8, 2, FALSE),INDEX($W:$W, MATCH(1, ($B:$B = B38) * ($A:$A = A38-1), 0)))</f>
        <v>18</v>
      </c>
      <c r="N38" s="12" cm="1">
        <f t="array" ref="N38">SUMPRODUCT(--(A38=A:A),L:L,M:M)</f>
        <v>54</v>
      </c>
      <c r="O38" s="12" cm="1">
        <f t="array" ref="O38">M38/SUMPRODUCT(--(A38=A:A),--(C38=C:C))</f>
        <v>9</v>
      </c>
      <c r="P38" s="12">
        <f>VLOOKUP(VLOOKUP(B38, Assignment_Data!$J$2:$K$8, 2, FALSE), Assignment_Data!$F$2:$H$8, 3, FALSE)</f>
        <v>3</v>
      </c>
      <c r="Q38" s="12">
        <f t="shared" si="13"/>
        <v>27</v>
      </c>
      <c r="R38" s="12">
        <f t="shared" si="15"/>
        <v>54</v>
      </c>
      <c r="S38" s="12">
        <f t="shared" si="16"/>
        <v>0</v>
      </c>
      <c r="T38" s="12" cm="1">
        <f t="array" ref="T38">IF(A38=0,0,S38/SUMPRODUCT(--(A38=A:A),--(C38=C:C)))</f>
        <v>0</v>
      </c>
      <c r="U38" s="12" cm="1">
        <f t="array" ref="U38">SUMPRODUCT(--(A38=A:A),T:T)</f>
        <v>0</v>
      </c>
      <c r="V38" s="13">
        <f t="shared" si="17"/>
        <v>1.5865575005425399</v>
      </c>
      <c r="W38" s="12">
        <f t="shared" si="18"/>
        <v>18</v>
      </c>
      <c r="X38" s="12">
        <f t="shared" si="19"/>
        <v>54</v>
      </c>
      <c r="Y38" s="12">
        <f t="shared" si="20"/>
        <v>0</v>
      </c>
      <c r="Z38" s="15">
        <f t="shared" si="21"/>
        <v>0.44514663708847735</v>
      </c>
      <c r="AA38" s="12">
        <f t="shared" si="22"/>
        <v>18</v>
      </c>
      <c r="AB38" s="12">
        <f t="shared" si="23"/>
        <v>54</v>
      </c>
    </row>
    <row r="39" spans="1:28" ht="17" customHeight="1" x14ac:dyDescent="0.2">
      <c r="A39" s="14">
        <f>INT((ROW() - 9) / COUNTA(Assignment_Data!$A$2:$A$8)) + 1</f>
        <v>5</v>
      </c>
      <c r="B39" s="13" t="str" cm="1">
        <f t="array" ref="B39">INDEX(Assignment_Data!$A$2:$A$8, MOD(ROWS($A$1:A38)-1, COUNTA(Assignment_Data!$A$2:$A$8)) + 1)</f>
        <v>Investment Banking</v>
      </c>
      <c r="C39" s="12" t="str">
        <f>VLOOKUP(B39, Assignment_Data!$J$1:$K$8, 2, FALSE)</f>
        <v>Investment</v>
      </c>
      <c r="D39" s="13">
        <f t="shared" si="12"/>
        <v>13</v>
      </c>
      <c r="E39" s="13" cm="1">
        <f t="array" ref="E39">IF(A39=0,0,INDEX(Headcount_Analysis!F:F, MATCH(1, (Headcount_Analysis!A:A=A39) * (Headcount_Analysis!B:B=B39), 0)))</f>
        <v>25.339390005103848</v>
      </c>
      <c r="F39" s="13" cm="1">
        <f t="array" ref="F39">SUMPRODUCT(--(A39=A:A),E:E)</f>
        <v>120.4831611195536</v>
      </c>
      <c r="G39" s="12" cm="1">
        <f t="array" ref="G39">SUMPRODUCT(--(0=A:A),Q:Q)</f>
        <v>125</v>
      </c>
      <c r="H39" s="13">
        <f t="shared" si="10"/>
        <v>4.5168388804464001</v>
      </c>
      <c r="I39" s="12" cm="1">
        <f t="array" ref="I39">SUMPRODUCT(--(A39=A:A),Q:Q)</f>
        <v>159</v>
      </c>
      <c r="J39" s="12">
        <f>IF(COUNTIF(Assignment_Data!K:K, VLOOKUP(B39,Assignment_Data!$J$1:$K$8, 2, FALSE)) &gt; 1, 1, 0)</f>
        <v>0</v>
      </c>
      <c r="K39" s="13">
        <f t="shared" si="14"/>
        <v>25.339390005103848</v>
      </c>
      <c r="L39" s="15" cm="1">
        <f t="array" ref="L39">IF(AND(A39&gt;0,J39&gt;0),E39/K39,100%/SUMPRODUCT(--(A39=A:A),--(C39=C:C)))</f>
        <v>1</v>
      </c>
      <c r="M39" s="12" cm="1">
        <f t="array" ref="M39">IF(OR(A39=1,A39=0),VLOOKUP(VLOOKUP(B39, Assignment_Data!$J$2:$K$8, 2, FALSE), Assignment_Data!$F$2:$H$8, 2, FALSE),INDEX($W:$W, MATCH(1, ($B:$B = B39) * ($A:$A = A39-1), 0)))</f>
        <v>13</v>
      </c>
      <c r="N39" s="12" cm="1">
        <f t="array" ref="N39">SUMPRODUCT(--(A39=A:A),L:L,M:M)</f>
        <v>54</v>
      </c>
      <c r="O39" s="12" cm="1">
        <f t="array" ref="O39">M39/SUMPRODUCT(--(A39=A:A),--(C39=C:C))</f>
        <v>13</v>
      </c>
      <c r="P39" s="12">
        <f>VLOOKUP(VLOOKUP(B39, Assignment_Data!$J$2:$K$8, 2, FALSE), Assignment_Data!$F$2:$H$8, 3, FALSE)</f>
        <v>2</v>
      </c>
      <c r="Q39" s="12">
        <f t="shared" si="13"/>
        <v>26</v>
      </c>
      <c r="R39" s="12">
        <f t="shared" si="15"/>
        <v>26</v>
      </c>
      <c r="S39" s="12">
        <f t="shared" si="16"/>
        <v>0</v>
      </c>
      <c r="T39" s="12" cm="1">
        <f t="array" ref="T39">IF(A39=0,0,S39/SUMPRODUCT(--(A39=A:A),--(C39=C:C)))</f>
        <v>0</v>
      </c>
      <c r="U39" s="12" cm="1">
        <f t="array" ref="U39">SUMPRODUCT(--(A39=A:A),T:T)</f>
        <v>0</v>
      </c>
      <c r="V39" s="13">
        <f t="shared" si="17"/>
        <v>0.66060999489615213</v>
      </c>
      <c r="W39" s="12">
        <f t="shared" si="18"/>
        <v>13</v>
      </c>
      <c r="X39" s="12">
        <f t="shared" si="19"/>
        <v>26</v>
      </c>
      <c r="Y39" s="12">
        <f t="shared" si="20"/>
        <v>0</v>
      </c>
      <c r="Z39" s="15">
        <f t="shared" si="21"/>
        <v>0.97459192327322497</v>
      </c>
      <c r="AA39" s="12">
        <f t="shared" si="22"/>
        <v>13</v>
      </c>
      <c r="AB39" s="12">
        <f t="shared" si="23"/>
        <v>26</v>
      </c>
    </row>
    <row r="40" spans="1:28" ht="17" customHeight="1" x14ac:dyDescent="0.2">
      <c r="A40" s="14">
        <f>INT((ROW() - 9) / COUNTA(Assignment_Data!$A$2:$A$8)) + 1</f>
        <v>5</v>
      </c>
      <c r="B40" s="13" t="str" cm="1">
        <f t="array" ref="B40">INDEX(Assignment_Data!$A$2:$A$8, MOD(ROWS($A$1:A39)-1, COUNTA(Assignment_Data!$A$2:$A$8)) + 1)</f>
        <v>Risk Management</v>
      </c>
      <c r="C40" s="12" t="str">
        <f>VLOOKUP(B40, Assignment_Data!$J$1:$K$8, 2, FALSE)</f>
        <v>Risk</v>
      </c>
      <c r="D40" s="13">
        <f t="shared" si="12"/>
        <v>6</v>
      </c>
      <c r="E40" s="13" cm="1">
        <f t="array" ref="E40">IF(A40=0,0,INDEX(Headcount_Analysis!F:F, MATCH(1, (Headcount_Analysis!A:A=A40) * (Headcount_Analysis!B:B=B40), 0)))</f>
        <v>6.2025139178240742</v>
      </c>
      <c r="F40" s="13" cm="1">
        <f t="array" ref="F40">SUMPRODUCT(--(A40=A:A),E:E)</f>
        <v>120.4831611195536</v>
      </c>
      <c r="G40" s="12" cm="1">
        <f t="array" ref="G40">SUMPRODUCT(--(0=A:A),Q:Q)</f>
        <v>125</v>
      </c>
      <c r="H40" s="13">
        <f t="shared" si="10"/>
        <v>4.5168388804464001</v>
      </c>
      <c r="I40" s="12" cm="1">
        <f t="array" ref="I40">SUMPRODUCT(--(A40=A:A),Q:Q)</f>
        <v>159</v>
      </c>
      <c r="J40" s="12">
        <f>IF(COUNTIF(Assignment_Data!K:K, VLOOKUP(B40,Assignment_Data!$J$1:$K$8, 2, FALSE)) &gt; 1, 1, 0)</f>
        <v>0</v>
      </c>
      <c r="K40" s="13">
        <f t="shared" si="14"/>
        <v>6.2025139178240742</v>
      </c>
      <c r="L40" s="15" cm="1">
        <f t="array" ref="L40">IF(AND(A40&gt;0,J40&gt;0),E40/K40,100%/SUMPRODUCT(--(A40=A:A),--(C40=C:C)))</f>
        <v>1</v>
      </c>
      <c r="M40" s="12" cm="1">
        <f t="array" ref="M40">IF(OR(A40=1,A40=0),VLOOKUP(VLOOKUP(B40, Assignment_Data!$J$2:$K$8, 2, FALSE), Assignment_Data!$F$2:$H$8, 2, FALSE),INDEX($W:$W, MATCH(1, ($B:$B = B40) * ($A:$A = A40-1), 0)))</f>
        <v>6</v>
      </c>
      <c r="N40" s="12" cm="1">
        <f t="array" ref="N40">SUMPRODUCT(--(A40=A:A),L:L,M:M)</f>
        <v>54</v>
      </c>
      <c r="O40" s="12" cm="1">
        <f t="array" ref="O40">M40/SUMPRODUCT(--(A40=A:A),--(C40=C:C))</f>
        <v>6</v>
      </c>
      <c r="P40" s="12">
        <f>VLOOKUP(VLOOKUP(B40, Assignment_Data!$J$2:$K$8, 2, FALSE), Assignment_Data!$F$2:$H$8, 3, FALSE)</f>
        <v>3</v>
      </c>
      <c r="Q40" s="12">
        <f t="shared" si="13"/>
        <v>18</v>
      </c>
      <c r="R40" s="12">
        <f t="shared" si="15"/>
        <v>18</v>
      </c>
      <c r="S40" s="12">
        <f t="shared" si="16"/>
        <v>0</v>
      </c>
      <c r="T40" s="12" cm="1">
        <f t="array" ref="T40">IF(A40=0,0,S40/SUMPRODUCT(--(A40=A:A),--(C40=C:C)))</f>
        <v>0</v>
      </c>
      <c r="U40" s="12" cm="1">
        <f t="array" ref="U40">SUMPRODUCT(--(A40=A:A),T:T)</f>
        <v>0</v>
      </c>
      <c r="V40" s="13">
        <f t="shared" si="17"/>
        <v>11.797486082175926</v>
      </c>
      <c r="W40" s="12">
        <f t="shared" si="18"/>
        <v>6</v>
      </c>
      <c r="X40" s="12">
        <f t="shared" si="19"/>
        <v>18</v>
      </c>
      <c r="Y40" s="12">
        <f t="shared" si="20"/>
        <v>0</v>
      </c>
      <c r="Z40" s="15">
        <f t="shared" si="21"/>
        <v>0.34458410654578192</v>
      </c>
      <c r="AA40" s="12">
        <f t="shared" si="22"/>
        <v>6</v>
      </c>
      <c r="AB40" s="12">
        <f t="shared" si="23"/>
        <v>18</v>
      </c>
    </row>
    <row r="41" spans="1:28" ht="17" customHeight="1" x14ac:dyDescent="0.2">
      <c r="A41" s="14">
        <f>INT((ROW() - 9) / COUNTA(Assignment_Data!$A$2:$A$8)) + 1</f>
        <v>5</v>
      </c>
      <c r="B41" s="13" t="str" cm="1">
        <f t="array" ref="B41">INDEX(Assignment_Data!$A$2:$A$8, MOD(ROWS($A$1:A40)-1, COUNTA(Assignment_Data!$A$2:$A$8)) + 1)</f>
        <v>IT</v>
      </c>
      <c r="C41" s="12" t="str">
        <f>VLOOKUP(B41, Assignment_Data!$J$1:$K$8, 2, FALSE)</f>
        <v>IT</v>
      </c>
      <c r="D41" s="13">
        <f t="shared" si="12"/>
        <v>10</v>
      </c>
      <c r="E41" s="13" cm="1">
        <f t="array" ref="E41">IF(A41=0,0,INDEX(Headcount_Analysis!F:F, MATCH(1, (Headcount_Analysis!A:A=A41) * (Headcount_Analysis!B:B=B41), 0)))</f>
        <v>27.595322265625001</v>
      </c>
      <c r="F41" s="13" cm="1">
        <f t="array" ref="F41">SUMPRODUCT(--(A41=A:A),E:E)</f>
        <v>120.4831611195536</v>
      </c>
      <c r="G41" s="12" cm="1">
        <f t="array" ref="G41">SUMPRODUCT(--(0=A:A),Q:Q)</f>
        <v>125</v>
      </c>
      <c r="H41" s="13">
        <f t="shared" si="10"/>
        <v>4.5168388804464001</v>
      </c>
      <c r="I41" s="12" cm="1">
        <f t="array" ref="I41">SUMPRODUCT(--(A41=A:A),Q:Q)</f>
        <v>159</v>
      </c>
      <c r="J41" s="12">
        <f>IF(COUNTIF(Assignment_Data!K:K, VLOOKUP(B41,Assignment_Data!$J$1:$K$8, 2, FALSE)) &gt; 1, 1, 0)</f>
        <v>0</v>
      </c>
      <c r="K41" s="13">
        <f t="shared" si="14"/>
        <v>27.595322265625001</v>
      </c>
      <c r="L41" s="15" cm="1">
        <f t="array" ref="L41">IF(AND(A41&gt;0,J41&gt;0),E41/K41,100%/SUMPRODUCT(--(A41=A:A),--(C41=C:C)))</f>
        <v>1</v>
      </c>
      <c r="M41" s="12" cm="1">
        <f t="array" ref="M41">IF(OR(A41=1,A41=0),VLOOKUP(VLOOKUP(B41, Assignment_Data!$J$2:$K$8, 2, FALSE), Assignment_Data!$F$2:$H$8, 2, FALSE),INDEX($W:$W, MATCH(1, ($B:$B = B41) * ($A:$A = A41-1), 0)))</f>
        <v>10</v>
      </c>
      <c r="N41" s="12" cm="1">
        <f t="array" ref="N41">SUMPRODUCT(--(A41=A:A),L:L,M:M)</f>
        <v>54</v>
      </c>
      <c r="O41" s="12" cm="1">
        <f t="array" ref="O41">M41/SUMPRODUCT(--(A41=A:A),--(C41=C:C))</f>
        <v>10</v>
      </c>
      <c r="P41" s="12">
        <f>VLOOKUP(VLOOKUP(B41, Assignment_Data!$J$2:$K$8, 2, FALSE), Assignment_Data!$F$2:$H$8, 3, FALSE)</f>
        <v>4</v>
      </c>
      <c r="Q41" s="12">
        <f t="shared" si="13"/>
        <v>40</v>
      </c>
      <c r="R41" s="12">
        <f t="shared" si="15"/>
        <v>40</v>
      </c>
      <c r="S41" s="12">
        <f t="shared" si="16"/>
        <v>0</v>
      </c>
      <c r="T41" s="12" cm="1">
        <f t="array" ref="T41">IF(A41=0,0,S41/SUMPRODUCT(--(A41=A:A),--(C41=C:C)))</f>
        <v>0</v>
      </c>
      <c r="U41" s="12" cm="1">
        <f t="array" ref="U41">SUMPRODUCT(--(A41=A:A),T:T)</f>
        <v>0</v>
      </c>
      <c r="V41" s="13">
        <f t="shared" si="17"/>
        <v>12.404677734374999</v>
      </c>
      <c r="W41" s="12">
        <f t="shared" si="18"/>
        <v>10</v>
      </c>
      <c r="X41" s="12">
        <f t="shared" si="19"/>
        <v>40</v>
      </c>
      <c r="Y41" s="12">
        <f t="shared" si="20"/>
        <v>0</v>
      </c>
      <c r="Z41" s="15">
        <f t="shared" si="21"/>
        <v>0.68988305664062499</v>
      </c>
      <c r="AA41" s="12">
        <f t="shared" si="22"/>
        <v>10</v>
      </c>
      <c r="AB41" s="12">
        <f t="shared" si="23"/>
        <v>40</v>
      </c>
    </row>
    <row r="42" spans="1:28" ht="17" customHeight="1" x14ac:dyDescent="0.2">
      <c r="A42" s="14">
        <f>INT((ROW() - 9) / COUNTA(Assignment_Data!$A$2:$A$8)) + 1</f>
        <v>5</v>
      </c>
      <c r="B42" s="13" t="str" cm="1">
        <f t="array" ref="B42">INDEX(Assignment_Data!$A$2:$A$8, MOD(ROWS($A$1:A41)-1, COUNTA(Assignment_Data!$A$2:$A$8)) + 1)</f>
        <v>HR</v>
      </c>
      <c r="C42" s="12" t="str">
        <f>VLOOKUP(B42, Assignment_Data!$J$1:$K$8, 2, FALSE)</f>
        <v>Corp</v>
      </c>
      <c r="D42" s="13">
        <f t="shared" si="12"/>
        <v>7</v>
      </c>
      <c r="E42" s="13" cm="1">
        <f t="array" ref="E42">IF(A42=0,0,INDEX(Headcount_Analysis!F:F, MATCH(1, (Headcount_Analysis!A:A=A42) * (Headcount_Analysis!B:B=B42), 0)))</f>
        <v>5.7233220549999997</v>
      </c>
      <c r="F42" s="13" cm="1">
        <f t="array" ref="F42">SUMPRODUCT(--(A42=A:A),E:E)</f>
        <v>120.4831611195536</v>
      </c>
      <c r="G42" s="12" cm="1">
        <f t="array" ref="G42">SUMPRODUCT(--(0=A:A),Q:Q)</f>
        <v>125</v>
      </c>
      <c r="H42" s="13">
        <f t="shared" si="10"/>
        <v>4.5168388804464001</v>
      </c>
      <c r="I42" s="12" cm="1">
        <f t="array" ref="I42">SUMPRODUCT(--(A42=A:A),Q:Q)</f>
        <v>159</v>
      </c>
      <c r="J42" s="12">
        <f>IF(COUNTIF(Assignment_Data!K:K, VLOOKUP(B42,Assignment_Data!$J$1:$K$8, 2, FALSE)) &gt; 1, 1, 0)</f>
        <v>1</v>
      </c>
      <c r="K42" s="13">
        <f t="shared" si="14"/>
        <v>8.9324924315432099</v>
      </c>
      <c r="L42" s="15" cm="1">
        <f t="array" ref="L42">IF(AND(A42&gt;0,J42&gt;0),E42/K42,100%/SUMPRODUCT(--(A42=A:A),--(C42=C:C)))</f>
        <v>0.64073069178198205</v>
      </c>
      <c r="M42" s="12" cm="1">
        <f t="array" ref="M42">IF(OR(A42=1,A42=0),VLOOKUP(VLOOKUP(B42, Assignment_Data!$J$2:$K$8, 2, FALSE), Assignment_Data!$F$2:$H$8, 2, FALSE),INDEX($W:$W, MATCH(1, ($B:$B = B42) * ($A:$A = A42-1), 0)))</f>
        <v>7</v>
      </c>
      <c r="N42" s="12" cm="1">
        <f t="array" ref="N42">SUMPRODUCT(--(A42=A:A),L:L,M:M)</f>
        <v>54</v>
      </c>
      <c r="O42" s="12" cm="1">
        <f t="array" ref="O42">M42/SUMPRODUCT(--(A42=A:A),--(C42=C:C))</f>
        <v>3.5</v>
      </c>
      <c r="P42" s="12">
        <f>VLOOKUP(VLOOKUP(B42, Assignment_Data!$J$2:$K$8, 2, FALSE), Assignment_Data!$F$2:$H$8, 3, FALSE)</f>
        <v>3</v>
      </c>
      <c r="Q42" s="12">
        <f t="shared" si="13"/>
        <v>10.5</v>
      </c>
      <c r="R42" s="12">
        <f t="shared" si="15"/>
        <v>21</v>
      </c>
      <c r="S42" s="12">
        <f t="shared" si="16"/>
        <v>0</v>
      </c>
      <c r="T42" s="12" cm="1">
        <f t="array" ref="T42">IF(A42=0,0,S42/SUMPRODUCT(--(A42=A:A),--(C42=C:C)))</f>
        <v>0</v>
      </c>
      <c r="U42" s="12" cm="1">
        <f t="array" ref="U42">SUMPRODUCT(--(A42=A:A),T:T)</f>
        <v>0</v>
      </c>
      <c r="V42" s="13">
        <f t="shared" si="17"/>
        <v>12.06750756845679</v>
      </c>
      <c r="W42" s="12">
        <f t="shared" si="18"/>
        <v>7</v>
      </c>
      <c r="X42" s="12">
        <f t="shared" si="19"/>
        <v>21</v>
      </c>
      <c r="Y42" s="12">
        <f t="shared" si="20"/>
        <v>0</v>
      </c>
      <c r="Z42" s="15">
        <f t="shared" si="21"/>
        <v>0.27253914547619046</v>
      </c>
      <c r="AA42" s="12">
        <f t="shared" si="22"/>
        <v>7</v>
      </c>
      <c r="AB42" s="12">
        <f t="shared" si="23"/>
        <v>21</v>
      </c>
    </row>
    <row r="43" spans="1:28" ht="17" customHeight="1" x14ac:dyDescent="0.2">
      <c r="A43" s="14">
        <f>INT((ROW() - 9) / COUNTA(Assignment_Data!$A$2:$A$8)) + 1</f>
        <v>5</v>
      </c>
      <c r="B43" s="13" t="str" cm="1">
        <f t="array" ref="B43">INDEX(Assignment_Data!$A$2:$A$8, MOD(ROWS($A$1:A42)-1, COUNTA(Assignment_Data!$A$2:$A$8)) + 1)</f>
        <v>G&amp;A</v>
      </c>
      <c r="C43" s="12" t="str">
        <f>VLOOKUP(B43, Assignment_Data!$J$1:$K$8, 2, FALSE)</f>
        <v>Corp</v>
      </c>
      <c r="D43" s="13">
        <f t="shared" si="12"/>
        <v>7</v>
      </c>
      <c r="E43" s="13" cm="1">
        <f t="array" ref="E43">IF(A43=0,0,INDEX(Headcount_Analysis!F:F, MATCH(1, (Headcount_Analysis!A:A=A43) * (Headcount_Analysis!B:B=B43), 0)))</f>
        <v>3.2091703765432102</v>
      </c>
      <c r="F43" s="13" cm="1">
        <f t="array" ref="F43">SUMPRODUCT(--(A43=A:A),E:E)</f>
        <v>120.4831611195536</v>
      </c>
      <c r="G43" s="12" cm="1">
        <f t="array" ref="G43">SUMPRODUCT(--(0=A:A),Q:Q)</f>
        <v>125</v>
      </c>
      <c r="H43" s="13">
        <f t="shared" si="10"/>
        <v>4.5168388804464001</v>
      </c>
      <c r="I43" s="12" cm="1">
        <f t="array" ref="I43">SUMPRODUCT(--(A43=A:A),Q:Q)</f>
        <v>159</v>
      </c>
      <c r="J43" s="12">
        <f>IF(COUNTIF(Assignment_Data!K:K, VLOOKUP(B43,Assignment_Data!$J$1:$K$8, 2, FALSE)) &gt; 1, 1, 0)</f>
        <v>1</v>
      </c>
      <c r="K43" s="13">
        <f t="shared" si="14"/>
        <v>8.9324924315432099</v>
      </c>
      <c r="L43" s="15" cm="1">
        <f t="array" ref="L43">IF(AND(A43&gt;0,J43&gt;0),E43/K43,100%/SUMPRODUCT(--(A43=A:A),--(C43=C:C)))</f>
        <v>0.35926930821801795</v>
      </c>
      <c r="M43" s="12" cm="1">
        <f t="array" ref="M43">IF(OR(A43=1,A43=0),VLOOKUP(VLOOKUP(B43, Assignment_Data!$J$2:$K$8, 2, FALSE), Assignment_Data!$F$2:$H$8, 2, FALSE),INDEX($W:$W, MATCH(1, ($B:$B = B43) * ($A:$A = A43-1), 0)))</f>
        <v>7</v>
      </c>
      <c r="N43" s="12" cm="1">
        <f t="array" ref="N43">SUMPRODUCT(--(A43=A:A),L:L,M:M)</f>
        <v>54</v>
      </c>
      <c r="O43" s="12" cm="1">
        <f t="array" ref="O43">M43/SUMPRODUCT(--(A43=A:A),--(C43=C:C))</f>
        <v>3.5</v>
      </c>
      <c r="P43" s="12">
        <f>VLOOKUP(VLOOKUP(B43, Assignment_Data!$J$2:$K$8, 2, FALSE), Assignment_Data!$F$2:$H$8, 3, FALSE)</f>
        <v>3</v>
      </c>
      <c r="Q43" s="12">
        <f t="shared" si="13"/>
        <v>10.5</v>
      </c>
      <c r="R43" s="12">
        <f t="shared" si="15"/>
        <v>21</v>
      </c>
      <c r="S43" s="12">
        <f t="shared" si="16"/>
        <v>0</v>
      </c>
      <c r="T43" s="12" cm="1">
        <f t="array" ref="T43">IF(A43=0,0,S43/SUMPRODUCT(--(A43=A:A),--(C43=C:C)))</f>
        <v>0</v>
      </c>
      <c r="U43" s="12" cm="1">
        <f t="array" ref="U43">SUMPRODUCT(--(A43=A:A),T:T)</f>
        <v>0</v>
      </c>
      <c r="V43" s="13">
        <f t="shared" si="17"/>
        <v>12.06750756845679</v>
      </c>
      <c r="W43" s="12">
        <f t="shared" si="18"/>
        <v>7</v>
      </c>
      <c r="X43" s="12">
        <f t="shared" si="19"/>
        <v>21</v>
      </c>
      <c r="Y43" s="12">
        <f t="shared" si="20"/>
        <v>0</v>
      </c>
      <c r="Z43" s="15">
        <f t="shared" si="21"/>
        <v>0.1528176369782481</v>
      </c>
      <c r="AA43" s="12">
        <f t="shared" si="22"/>
        <v>7</v>
      </c>
      <c r="AB43" s="12">
        <f t="shared" si="23"/>
        <v>21</v>
      </c>
    </row>
    <row r="44" spans="1:28" ht="17" customHeight="1" x14ac:dyDescent="0.2">
      <c r="A44" s="14">
        <f>INT((ROW() - 9) / COUNTA(Assignment_Data!$A$2:$A$8)) + 1</f>
        <v>6</v>
      </c>
      <c r="B44" s="13" t="str" cm="1">
        <f t="array" ref="B44">INDEX(Assignment_Data!$A$2:$A$8, MOD(ROWS($A$1:A43)-1, COUNTA(Assignment_Data!$A$2:$A$8)) + 1)</f>
        <v>Retail Banking</v>
      </c>
      <c r="C44" s="12" t="str">
        <f>VLOOKUP(B44, Assignment_Data!$J$1:$K$8, 2, FALSE)</f>
        <v>Financial</v>
      </c>
      <c r="D44" s="13">
        <f t="shared" si="12"/>
        <v>18</v>
      </c>
      <c r="E44" s="13" cm="1">
        <f t="array" ref="E44">IF(A44=0,0,INDEX(Headcount_Analysis!F:F, MATCH(1, (Headcount_Analysis!A:A=A44) * (Headcount_Analysis!B:B=B44), 0)))</f>
        <v>28.730218147888181</v>
      </c>
      <c r="F44" s="13" cm="1">
        <f t="array" ref="F44">SUMPRODUCT(--(A44=A:A),E:E)</f>
        <v>122.58658946493084</v>
      </c>
      <c r="G44" s="12" cm="1">
        <f t="array" ref="G44">SUMPRODUCT(--(0=A:A),Q:Q)</f>
        <v>125</v>
      </c>
      <c r="H44" s="13">
        <f t="shared" si="10"/>
        <v>2.4134105350691613</v>
      </c>
      <c r="I44" s="12" cm="1">
        <f t="array" ref="I44">SUMPRODUCT(--(A44=A:A),Q:Q)</f>
        <v>159</v>
      </c>
      <c r="J44" s="12">
        <f>IF(COUNTIF(Assignment_Data!K:K, VLOOKUP(B44,Assignment_Data!$J$1:$K$8, 2, FALSE)) &gt; 1, 1, 0)</f>
        <v>1</v>
      </c>
      <c r="K44" s="13">
        <f t="shared" si="14"/>
        <v>53.168768524045589</v>
      </c>
      <c r="L44" s="15" cm="1">
        <f t="array" ref="L44">IF(AND(A44&gt;0,J44&gt;0),E44/K44,100%/SUMPRODUCT(--(A44=A:A),--(C44=C:C)))</f>
        <v>0.54035891643597</v>
      </c>
      <c r="M44" s="12" cm="1">
        <f t="array" ref="M44">IF(OR(A44=1,A44=0),VLOOKUP(VLOOKUP(B44, Assignment_Data!$J$2:$K$8, 2, FALSE), Assignment_Data!$F$2:$H$8, 2, FALSE),INDEX($W:$W, MATCH(1, ($B:$B = B44) * ($A:$A = A44-1), 0)))</f>
        <v>18</v>
      </c>
      <c r="N44" s="12" cm="1">
        <f t="array" ref="N44">SUMPRODUCT(--(A44=A:A),L:L,M:M)</f>
        <v>54</v>
      </c>
      <c r="O44" s="12" cm="1">
        <f t="array" ref="O44">M44/SUMPRODUCT(--(A44=A:A),--(C44=C:C))</f>
        <v>9</v>
      </c>
      <c r="P44" s="12">
        <f>VLOOKUP(VLOOKUP(B44, Assignment_Data!$J$2:$K$8, 2, FALSE), Assignment_Data!$F$2:$H$8, 3, FALSE)</f>
        <v>3</v>
      </c>
      <c r="Q44" s="12">
        <f t="shared" si="13"/>
        <v>27</v>
      </c>
      <c r="R44" s="12">
        <f t="shared" si="15"/>
        <v>54</v>
      </c>
      <c r="S44" s="12">
        <f t="shared" si="16"/>
        <v>0</v>
      </c>
      <c r="T44" s="12" cm="1">
        <f t="array" ref="T44">IF(A44=0,0,S44/SUMPRODUCT(--(A44=A:A),--(C44=C:C)))</f>
        <v>0</v>
      </c>
      <c r="U44" s="12" cm="1">
        <f t="array" ref="U44">SUMPRODUCT(--(A44=A:A),T:T)</f>
        <v>0</v>
      </c>
      <c r="V44" s="13">
        <f t="shared" si="17"/>
        <v>0.83123147595441083</v>
      </c>
      <c r="W44" s="12">
        <f t="shared" si="18"/>
        <v>18</v>
      </c>
      <c r="X44" s="12">
        <f t="shared" si="19"/>
        <v>54</v>
      </c>
      <c r="Y44" s="12">
        <f t="shared" si="20"/>
        <v>0</v>
      </c>
      <c r="Z44" s="15">
        <f t="shared" si="21"/>
        <v>0.53204107681274404</v>
      </c>
      <c r="AA44" s="12">
        <f t="shared" si="22"/>
        <v>18</v>
      </c>
      <c r="AB44" s="12">
        <f t="shared" si="23"/>
        <v>54</v>
      </c>
    </row>
    <row r="45" spans="1:28" ht="17" customHeight="1" x14ac:dyDescent="0.2">
      <c r="A45" s="14">
        <f>INT((ROW() - 9) / COUNTA(Assignment_Data!$A$2:$A$8)) + 1</f>
        <v>6</v>
      </c>
      <c r="B45" s="13" t="str" cm="1">
        <f t="array" ref="B45">INDEX(Assignment_Data!$A$2:$A$8, MOD(ROWS($A$1:A44)-1, COUNTA(Assignment_Data!$A$2:$A$8)) + 1)</f>
        <v>Corporate Banking</v>
      </c>
      <c r="C45" s="12" t="str">
        <f>VLOOKUP(B45, Assignment_Data!$J$1:$K$8, 2, FALSE)</f>
        <v>Financial</v>
      </c>
      <c r="D45" s="13">
        <f t="shared" si="12"/>
        <v>18</v>
      </c>
      <c r="E45" s="13" cm="1">
        <f t="array" ref="E45">IF(A45=0,0,INDEX(Headcount_Analysis!F:F, MATCH(1, (Headcount_Analysis!A:A=A45) * (Headcount_Analysis!B:B=B45), 0)))</f>
        <v>24.438550376157409</v>
      </c>
      <c r="F45" s="13" cm="1">
        <f t="array" ref="F45">SUMPRODUCT(--(A45=A:A),E:E)</f>
        <v>122.58658946493084</v>
      </c>
      <c r="G45" s="12" cm="1">
        <f t="array" ref="G45">SUMPRODUCT(--(0=A:A),Q:Q)</f>
        <v>125</v>
      </c>
      <c r="H45" s="13">
        <f t="shared" si="10"/>
        <v>2.4134105350691613</v>
      </c>
      <c r="I45" s="12" cm="1">
        <f t="array" ref="I45">SUMPRODUCT(--(A45=A:A),Q:Q)</f>
        <v>159</v>
      </c>
      <c r="J45" s="12">
        <f>IF(COUNTIF(Assignment_Data!K:K, VLOOKUP(B45,Assignment_Data!$J$1:$K$8, 2, FALSE)) &gt; 1, 1, 0)</f>
        <v>1</v>
      </c>
      <c r="K45" s="13">
        <f t="shared" si="14"/>
        <v>53.168768524045589</v>
      </c>
      <c r="L45" s="15" cm="1">
        <f t="array" ref="L45">IF(AND(A45&gt;0,J45&gt;0),E45/K45,100%/SUMPRODUCT(--(A45=A:A),--(C45=C:C)))</f>
        <v>0.45964108356403005</v>
      </c>
      <c r="M45" s="12" cm="1">
        <f t="array" ref="M45">IF(OR(A45=1,A45=0),VLOOKUP(VLOOKUP(B45, Assignment_Data!$J$2:$K$8, 2, FALSE), Assignment_Data!$F$2:$H$8, 2, FALSE),INDEX($W:$W, MATCH(1, ($B:$B = B45) * ($A:$A = A45-1), 0)))</f>
        <v>18</v>
      </c>
      <c r="N45" s="12" cm="1">
        <f t="array" ref="N45">SUMPRODUCT(--(A45=A:A),L:L,M:M)</f>
        <v>54</v>
      </c>
      <c r="O45" s="12" cm="1">
        <f t="array" ref="O45">M45/SUMPRODUCT(--(A45=A:A),--(C45=C:C))</f>
        <v>9</v>
      </c>
      <c r="P45" s="12">
        <f>VLOOKUP(VLOOKUP(B45, Assignment_Data!$J$2:$K$8, 2, FALSE), Assignment_Data!$F$2:$H$8, 3, FALSE)</f>
        <v>3</v>
      </c>
      <c r="Q45" s="12">
        <f t="shared" si="13"/>
        <v>27</v>
      </c>
      <c r="R45" s="12">
        <f t="shared" si="15"/>
        <v>54</v>
      </c>
      <c r="S45" s="12">
        <f t="shared" si="16"/>
        <v>0</v>
      </c>
      <c r="T45" s="12" cm="1">
        <f t="array" ref="T45">IF(A45=0,0,S45/SUMPRODUCT(--(A45=A:A),--(C45=C:C)))</f>
        <v>0</v>
      </c>
      <c r="U45" s="12" cm="1">
        <f t="array" ref="U45">SUMPRODUCT(--(A45=A:A),T:T)</f>
        <v>0</v>
      </c>
      <c r="V45" s="13">
        <f t="shared" si="17"/>
        <v>0.83123147595441083</v>
      </c>
      <c r="W45" s="12">
        <f t="shared" si="18"/>
        <v>18</v>
      </c>
      <c r="X45" s="12">
        <f t="shared" si="19"/>
        <v>54</v>
      </c>
      <c r="Y45" s="12">
        <f t="shared" si="20"/>
        <v>0</v>
      </c>
      <c r="Z45" s="15">
        <f t="shared" si="21"/>
        <v>0.45256574770661867</v>
      </c>
      <c r="AA45" s="12">
        <f t="shared" si="22"/>
        <v>18</v>
      </c>
      <c r="AB45" s="12">
        <f t="shared" si="23"/>
        <v>54</v>
      </c>
    </row>
    <row r="46" spans="1:28" ht="17" customHeight="1" x14ac:dyDescent="0.2">
      <c r="A46" s="14">
        <f>INT((ROW() - 9) / COUNTA(Assignment_Data!$A$2:$A$8)) + 1</f>
        <v>6</v>
      </c>
      <c r="B46" s="13" t="str" cm="1">
        <f t="array" ref="B46">INDEX(Assignment_Data!$A$2:$A$8, MOD(ROWS($A$1:A45)-1, COUNTA(Assignment_Data!$A$2:$A$8)) + 1)</f>
        <v>Investment Banking</v>
      </c>
      <c r="C46" s="12" t="str">
        <f>VLOOKUP(B46, Assignment_Data!$J$1:$K$8, 2, FALSE)</f>
        <v>Investment</v>
      </c>
      <c r="D46" s="13">
        <f t="shared" si="12"/>
        <v>13</v>
      </c>
      <c r="E46" s="13" cm="1">
        <f t="array" ref="E46">IF(A46=0,0,INDEX(Headcount_Analysis!F:F, MATCH(1, (Headcount_Analysis!A:A=A46) * (Headcount_Analysis!B:B=B46), 0)))</f>
        <v>25.86729396354351</v>
      </c>
      <c r="F46" s="13" cm="1">
        <f t="array" ref="F46">SUMPRODUCT(--(A46=A:A),E:E)</f>
        <v>122.58658946493084</v>
      </c>
      <c r="G46" s="12" cm="1">
        <f t="array" ref="G46">SUMPRODUCT(--(0=A:A),Q:Q)</f>
        <v>125</v>
      </c>
      <c r="H46" s="13">
        <f t="shared" si="10"/>
        <v>2.4134105350691613</v>
      </c>
      <c r="I46" s="12" cm="1">
        <f t="array" ref="I46">SUMPRODUCT(--(A46=A:A),Q:Q)</f>
        <v>159</v>
      </c>
      <c r="J46" s="12">
        <f>IF(COUNTIF(Assignment_Data!K:K, VLOOKUP(B46,Assignment_Data!$J$1:$K$8, 2, FALSE)) &gt; 1, 1, 0)</f>
        <v>0</v>
      </c>
      <c r="K46" s="13">
        <f t="shared" si="14"/>
        <v>25.86729396354351</v>
      </c>
      <c r="L46" s="15" cm="1">
        <f t="array" ref="L46">IF(AND(A46&gt;0,J46&gt;0),E46/K46,100%/SUMPRODUCT(--(A46=A:A),--(C46=C:C)))</f>
        <v>1</v>
      </c>
      <c r="M46" s="12" cm="1">
        <f t="array" ref="M46">IF(OR(A46=1,A46=0),VLOOKUP(VLOOKUP(B46, Assignment_Data!$J$2:$K$8, 2, FALSE), Assignment_Data!$F$2:$H$8, 2, FALSE),INDEX($W:$W, MATCH(1, ($B:$B = B46) * ($A:$A = A46-1), 0)))</f>
        <v>13</v>
      </c>
      <c r="N46" s="12" cm="1">
        <f t="array" ref="N46">SUMPRODUCT(--(A46=A:A),L:L,M:M)</f>
        <v>54</v>
      </c>
      <c r="O46" s="12" cm="1">
        <f t="array" ref="O46">M46/SUMPRODUCT(--(A46=A:A),--(C46=C:C))</f>
        <v>13</v>
      </c>
      <c r="P46" s="12">
        <f>VLOOKUP(VLOOKUP(B46, Assignment_Data!$J$2:$K$8, 2, FALSE), Assignment_Data!$F$2:$H$8, 3, FALSE)</f>
        <v>2</v>
      </c>
      <c r="Q46" s="12">
        <f t="shared" si="13"/>
        <v>26</v>
      </c>
      <c r="R46" s="12">
        <f t="shared" si="15"/>
        <v>26</v>
      </c>
      <c r="S46" s="12">
        <f t="shared" si="16"/>
        <v>0</v>
      </c>
      <c r="T46" s="12" cm="1">
        <f t="array" ref="T46">IF(A46=0,0,S46/SUMPRODUCT(--(A46=A:A),--(C46=C:C)))</f>
        <v>0</v>
      </c>
      <c r="U46" s="12" cm="1">
        <f t="array" ref="U46">SUMPRODUCT(--(A46=A:A),T:T)</f>
        <v>0</v>
      </c>
      <c r="V46" s="13">
        <f t="shared" si="17"/>
        <v>0.13270603645649004</v>
      </c>
      <c r="W46" s="12">
        <f t="shared" si="18"/>
        <v>13</v>
      </c>
      <c r="X46" s="12">
        <f t="shared" si="19"/>
        <v>26</v>
      </c>
      <c r="Y46" s="12">
        <f t="shared" si="20"/>
        <v>0</v>
      </c>
      <c r="Z46" s="15">
        <f t="shared" si="21"/>
        <v>0.99489592167475038</v>
      </c>
      <c r="AA46" s="12">
        <f t="shared" si="22"/>
        <v>13</v>
      </c>
      <c r="AB46" s="12">
        <f t="shared" si="23"/>
        <v>26</v>
      </c>
    </row>
    <row r="47" spans="1:28" ht="17" customHeight="1" x14ac:dyDescent="0.2">
      <c r="A47" s="14">
        <f>INT((ROW() - 9) / COUNTA(Assignment_Data!$A$2:$A$8)) + 1</f>
        <v>6</v>
      </c>
      <c r="B47" s="13" t="str" cm="1">
        <f t="array" ref="B47">INDEX(Assignment_Data!$A$2:$A$8, MOD(ROWS($A$1:A46)-1, COUNTA(Assignment_Data!$A$2:$A$8)) + 1)</f>
        <v>Risk Management</v>
      </c>
      <c r="C47" s="12" t="str">
        <f>VLOOKUP(B47, Assignment_Data!$J$1:$K$8, 2, FALSE)</f>
        <v>Risk</v>
      </c>
      <c r="D47" s="13">
        <f t="shared" si="12"/>
        <v>6</v>
      </c>
      <c r="E47" s="13" cm="1">
        <f t="array" ref="E47">IF(A47=0,0,INDEX(Headcount_Analysis!F:F, MATCH(1, (Headcount_Analysis!A:A=A47) * (Headcount_Analysis!B:B=B47), 0)))</f>
        <v>6.2542015338059418</v>
      </c>
      <c r="F47" s="13" cm="1">
        <f t="array" ref="F47">SUMPRODUCT(--(A47=A:A),E:E)</f>
        <v>122.58658946493084</v>
      </c>
      <c r="G47" s="12" cm="1">
        <f t="array" ref="G47">SUMPRODUCT(--(0=A:A),Q:Q)</f>
        <v>125</v>
      </c>
      <c r="H47" s="13">
        <f t="shared" si="10"/>
        <v>2.4134105350691613</v>
      </c>
      <c r="I47" s="12" cm="1">
        <f t="array" ref="I47">SUMPRODUCT(--(A47=A:A),Q:Q)</f>
        <v>159</v>
      </c>
      <c r="J47" s="12">
        <f>IF(COUNTIF(Assignment_Data!K:K, VLOOKUP(B47,Assignment_Data!$J$1:$K$8, 2, FALSE)) &gt; 1, 1, 0)</f>
        <v>0</v>
      </c>
      <c r="K47" s="13">
        <f t="shared" si="14"/>
        <v>6.2542015338059418</v>
      </c>
      <c r="L47" s="15" cm="1">
        <f t="array" ref="L47">IF(AND(A47&gt;0,J47&gt;0),E47/K47,100%/SUMPRODUCT(--(A47=A:A),--(C47=C:C)))</f>
        <v>1</v>
      </c>
      <c r="M47" s="12" cm="1">
        <f t="array" ref="M47">IF(OR(A47=1,A47=0),VLOOKUP(VLOOKUP(B47, Assignment_Data!$J$2:$K$8, 2, FALSE), Assignment_Data!$F$2:$H$8, 2, FALSE),INDEX($W:$W, MATCH(1, ($B:$B = B47) * ($A:$A = A47-1), 0)))</f>
        <v>6</v>
      </c>
      <c r="N47" s="12" cm="1">
        <f t="array" ref="N47">SUMPRODUCT(--(A47=A:A),L:L,M:M)</f>
        <v>54</v>
      </c>
      <c r="O47" s="12" cm="1">
        <f t="array" ref="O47">M47/SUMPRODUCT(--(A47=A:A),--(C47=C:C))</f>
        <v>6</v>
      </c>
      <c r="P47" s="12">
        <f>VLOOKUP(VLOOKUP(B47, Assignment_Data!$J$2:$K$8, 2, FALSE), Assignment_Data!$F$2:$H$8, 3, FALSE)</f>
        <v>3</v>
      </c>
      <c r="Q47" s="12">
        <f t="shared" si="13"/>
        <v>18</v>
      </c>
      <c r="R47" s="12">
        <f t="shared" si="15"/>
        <v>18</v>
      </c>
      <c r="S47" s="12">
        <f t="shared" si="16"/>
        <v>0</v>
      </c>
      <c r="T47" s="12" cm="1">
        <f t="array" ref="T47">IF(A47=0,0,S47/SUMPRODUCT(--(A47=A:A),--(C47=C:C)))</f>
        <v>0</v>
      </c>
      <c r="U47" s="12" cm="1">
        <f t="array" ref="U47">SUMPRODUCT(--(A47=A:A),T:T)</f>
        <v>0</v>
      </c>
      <c r="V47" s="13">
        <f t="shared" si="17"/>
        <v>11.745798466194058</v>
      </c>
      <c r="W47" s="12">
        <f t="shared" si="18"/>
        <v>6</v>
      </c>
      <c r="X47" s="12">
        <f t="shared" si="19"/>
        <v>18</v>
      </c>
      <c r="Y47" s="12">
        <f t="shared" si="20"/>
        <v>0</v>
      </c>
      <c r="Z47" s="15">
        <f t="shared" si="21"/>
        <v>0.34745564076699675</v>
      </c>
      <c r="AA47" s="12">
        <f t="shared" si="22"/>
        <v>6</v>
      </c>
      <c r="AB47" s="12">
        <f t="shared" si="23"/>
        <v>18</v>
      </c>
    </row>
    <row r="48" spans="1:28" ht="17" customHeight="1" x14ac:dyDescent="0.2">
      <c r="A48" s="14">
        <f>INT((ROW() - 9) / COUNTA(Assignment_Data!$A$2:$A$8)) + 1</f>
        <v>6</v>
      </c>
      <c r="B48" s="13" t="str" cm="1">
        <f t="array" ref="B48">INDEX(Assignment_Data!$A$2:$A$8, MOD(ROWS($A$1:A47)-1, COUNTA(Assignment_Data!$A$2:$A$8)) + 1)</f>
        <v>IT</v>
      </c>
      <c r="C48" s="12" t="str">
        <f>VLOOKUP(B48, Assignment_Data!$J$1:$K$8, 2, FALSE)</f>
        <v>IT</v>
      </c>
      <c r="D48" s="13">
        <f t="shared" si="12"/>
        <v>10</v>
      </c>
      <c r="E48" s="13" cm="1">
        <f t="array" ref="E48">IF(A48=0,0,INDEX(Headcount_Analysis!F:F, MATCH(1, (Headcount_Analysis!A:A=A48) * (Headcount_Analysis!B:B=B48), 0)))</f>
        <v>28.285205322265625</v>
      </c>
      <c r="F48" s="13" cm="1">
        <f t="array" ref="F48">SUMPRODUCT(--(A48=A:A),E:E)</f>
        <v>122.58658946493084</v>
      </c>
      <c r="G48" s="12" cm="1">
        <f t="array" ref="G48">SUMPRODUCT(--(0=A:A),Q:Q)</f>
        <v>125</v>
      </c>
      <c r="H48" s="13">
        <f t="shared" si="10"/>
        <v>2.4134105350691613</v>
      </c>
      <c r="I48" s="12" cm="1">
        <f t="array" ref="I48">SUMPRODUCT(--(A48=A:A),Q:Q)</f>
        <v>159</v>
      </c>
      <c r="J48" s="12">
        <f>IF(COUNTIF(Assignment_Data!K:K, VLOOKUP(B48,Assignment_Data!$J$1:$K$8, 2, FALSE)) &gt; 1, 1, 0)</f>
        <v>0</v>
      </c>
      <c r="K48" s="13">
        <f t="shared" si="14"/>
        <v>28.285205322265625</v>
      </c>
      <c r="L48" s="15" cm="1">
        <f t="array" ref="L48">IF(AND(A48&gt;0,J48&gt;0),E48/K48,100%/SUMPRODUCT(--(A48=A:A),--(C48=C:C)))</f>
        <v>1</v>
      </c>
      <c r="M48" s="12" cm="1">
        <f t="array" ref="M48">IF(OR(A48=1,A48=0),VLOOKUP(VLOOKUP(B48, Assignment_Data!$J$2:$K$8, 2, FALSE), Assignment_Data!$F$2:$H$8, 2, FALSE),INDEX($W:$W, MATCH(1, ($B:$B = B48) * ($A:$A = A48-1), 0)))</f>
        <v>10</v>
      </c>
      <c r="N48" s="12" cm="1">
        <f t="array" ref="N48">SUMPRODUCT(--(A48=A:A),L:L,M:M)</f>
        <v>54</v>
      </c>
      <c r="O48" s="12" cm="1">
        <f t="array" ref="O48">M48/SUMPRODUCT(--(A48=A:A),--(C48=C:C))</f>
        <v>10</v>
      </c>
      <c r="P48" s="12">
        <f>VLOOKUP(VLOOKUP(B48, Assignment_Data!$J$2:$K$8, 2, FALSE), Assignment_Data!$F$2:$H$8, 3, FALSE)</f>
        <v>4</v>
      </c>
      <c r="Q48" s="12">
        <f t="shared" si="13"/>
        <v>40</v>
      </c>
      <c r="R48" s="12">
        <f t="shared" si="15"/>
        <v>40</v>
      </c>
      <c r="S48" s="12">
        <f t="shared" si="16"/>
        <v>0</v>
      </c>
      <c r="T48" s="12" cm="1">
        <f t="array" ref="T48">IF(A48=0,0,S48/SUMPRODUCT(--(A48=A:A),--(C48=C:C)))</f>
        <v>0</v>
      </c>
      <c r="U48" s="12" cm="1">
        <f t="array" ref="U48">SUMPRODUCT(--(A48=A:A),T:T)</f>
        <v>0</v>
      </c>
      <c r="V48" s="13">
        <f t="shared" si="17"/>
        <v>11.714794677734375</v>
      </c>
      <c r="W48" s="12">
        <f t="shared" si="18"/>
        <v>10</v>
      </c>
      <c r="X48" s="12">
        <f t="shared" si="19"/>
        <v>40</v>
      </c>
      <c r="Y48" s="12">
        <f t="shared" si="20"/>
        <v>0</v>
      </c>
      <c r="Z48" s="15">
        <f t="shared" si="21"/>
        <v>0.70713013305664063</v>
      </c>
      <c r="AA48" s="12">
        <f t="shared" si="22"/>
        <v>10</v>
      </c>
      <c r="AB48" s="12">
        <f t="shared" si="23"/>
        <v>40</v>
      </c>
    </row>
    <row r="49" spans="1:28" ht="17" customHeight="1" x14ac:dyDescent="0.2">
      <c r="A49" s="14">
        <f>INT((ROW() - 9) / COUNTA(Assignment_Data!$A$2:$A$8)) + 1</f>
        <v>6</v>
      </c>
      <c r="B49" s="13" t="str" cm="1">
        <f t="array" ref="B49">INDEX(Assignment_Data!$A$2:$A$8, MOD(ROWS($A$1:A48)-1, COUNTA(Assignment_Data!$A$2:$A$8)) + 1)</f>
        <v>HR</v>
      </c>
      <c r="C49" s="12" t="str">
        <f>VLOOKUP(B49, Assignment_Data!$J$1:$K$8, 2, FALSE)</f>
        <v>Corp</v>
      </c>
      <c r="D49" s="13">
        <f t="shared" si="12"/>
        <v>7</v>
      </c>
      <c r="E49" s="13" cm="1">
        <f t="array" ref="E49">IF(A49=0,0,INDEX(Headcount_Analysis!F:F, MATCH(1, (Headcount_Analysis!A:A=A49) * (Headcount_Analysis!B:B=B49), 0)))</f>
        <v>5.7805552755500003</v>
      </c>
      <c r="F49" s="13" cm="1">
        <f t="array" ref="F49">SUMPRODUCT(--(A49=A:A),E:E)</f>
        <v>122.58658946493084</v>
      </c>
      <c r="G49" s="12" cm="1">
        <f t="array" ref="G49">SUMPRODUCT(--(0=A:A),Q:Q)</f>
        <v>125</v>
      </c>
      <c r="H49" s="13">
        <f t="shared" si="10"/>
        <v>2.4134105350691613</v>
      </c>
      <c r="I49" s="12" cm="1">
        <f t="array" ref="I49">SUMPRODUCT(--(A49=A:A),Q:Q)</f>
        <v>159</v>
      </c>
      <c r="J49" s="12">
        <f>IF(COUNTIF(Assignment_Data!K:K, VLOOKUP(B49,Assignment_Data!$J$1:$K$8, 2, FALSE)) &gt; 1, 1, 0)</f>
        <v>1</v>
      </c>
      <c r="K49" s="13">
        <f t="shared" si="14"/>
        <v>9.0111201212701655</v>
      </c>
      <c r="L49" s="15" cm="1">
        <f t="array" ref="L49">IF(AND(A49&gt;0,J49&gt;0),E49/K49,100%/SUMPRODUCT(--(A49=A:A),--(C49=C:C)))</f>
        <v>0.64149131270654958</v>
      </c>
      <c r="M49" s="12" cm="1">
        <f t="array" ref="M49">IF(OR(A49=1,A49=0),VLOOKUP(VLOOKUP(B49, Assignment_Data!$J$2:$K$8, 2, FALSE), Assignment_Data!$F$2:$H$8, 2, FALSE),INDEX($W:$W, MATCH(1, ($B:$B = B49) * ($A:$A = A49-1), 0)))</f>
        <v>7</v>
      </c>
      <c r="N49" s="12" cm="1">
        <f t="array" ref="N49">SUMPRODUCT(--(A49=A:A),L:L,M:M)</f>
        <v>54</v>
      </c>
      <c r="O49" s="12" cm="1">
        <f t="array" ref="O49">M49/SUMPRODUCT(--(A49=A:A),--(C49=C:C))</f>
        <v>3.5</v>
      </c>
      <c r="P49" s="12">
        <f>VLOOKUP(VLOOKUP(B49, Assignment_Data!$J$2:$K$8, 2, FALSE), Assignment_Data!$F$2:$H$8, 3, FALSE)</f>
        <v>3</v>
      </c>
      <c r="Q49" s="12">
        <f t="shared" si="13"/>
        <v>10.5</v>
      </c>
      <c r="R49" s="12">
        <f t="shared" si="15"/>
        <v>21</v>
      </c>
      <c r="S49" s="12">
        <f t="shared" si="16"/>
        <v>0</v>
      </c>
      <c r="T49" s="12" cm="1">
        <f t="array" ref="T49">IF(A49=0,0,S49/SUMPRODUCT(--(A49=A:A),--(C49=C:C)))</f>
        <v>0</v>
      </c>
      <c r="U49" s="12" cm="1">
        <f t="array" ref="U49">SUMPRODUCT(--(A49=A:A),T:T)</f>
        <v>0</v>
      </c>
      <c r="V49" s="13">
        <f t="shared" si="17"/>
        <v>11.988879878729835</v>
      </c>
      <c r="W49" s="12">
        <f t="shared" si="18"/>
        <v>7</v>
      </c>
      <c r="X49" s="12">
        <f t="shared" si="19"/>
        <v>21</v>
      </c>
      <c r="Y49" s="12">
        <f t="shared" si="20"/>
        <v>0</v>
      </c>
      <c r="Z49" s="15">
        <f t="shared" si="21"/>
        <v>0.27526453693095237</v>
      </c>
      <c r="AA49" s="12">
        <f t="shared" si="22"/>
        <v>7</v>
      </c>
      <c r="AB49" s="12">
        <f t="shared" si="23"/>
        <v>21</v>
      </c>
    </row>
    <row r="50" spans="1:28" ht="17" customHeight="1" x14ac:dyDescent="0.2">
      <c r="A50" s="14">
        <f>INT((ROW() - 9) / COUNTA(Assignment_Data!$A$2:$A$8)) + 1</f>
        <v>6</v>
      </c>
      <c r="B50" s="13" t="str" cm="1">
        <f t="array" ref="B50">INDEX(Assignment_Data!$A$2:$A$8, MOD(ROWS($A$1:A49)-1, COUNTA(Assignment_Data!$A$2:$A$8)) + 1)</f>
        <v>G&amp;A</v>
      </c>
      <c r="C50" s="12" t="str">
        <f>VLOOKUP(B50, Assignment_Data!$J$1:$K$8, 2, FALSE)</f>
        <v>Corp</v>
      </c>
      <c r="D50" s="13">
        <f t="shared" si="12"/>
        <v>7</v>
      </c>
      <c r="E50" s="13" cm="1">
        <f t="array" ref="E50">IF(A50=0,0,INDEX(Headcount_Analysis!F:F, MATCH(1, (Headcount_Analysis!A:A=A50) * (Headcount_Analysis!B:B=B50), 0)))</f>
        <v>3.2305648457201652</v>
      </c>
      <c r="F50" s="13" cm="1">
        <f t="array" ref="F50">SUMPRODUCT(--(A50=A:A),E:E)</f>
        <v>122.58658946493084</v>
      </c>
      <c r="G50" s="12" cm="1">
        <f t="array" ref="G50">SUMPRODUCT(--(0=A:A),Q:Q)</f>
        <v>125</v>
      </c>
      <c r="H50" s="13">
        <f t="shared" si="10"/>
        <v>2.4134105350691613</v>
      </c>
      <c r="I50" s="12" cm="1">
        <f t="array" ref="I50">SUMPRODUCT(--(A50=A:A),Q:Q)</f>
        <v>159</v>
      </c>
      <c r="J50" s="12">
        <f>IF(COUNTIF(Assignment_Data!K:K, VLOOKUP(B50,Assignment_Data!$J$1:$K$8, 2, FALSE)) &gt; 1, 1, 0)</f>
        <v>1</v>
      </c>
      <c r="K50" s="13">
        <f t="shared" si="14"/>
        <v>9.0111201212701655</v>
      </c>
      <c r="L50" s="15" cm="1">
        <f t="array" ref="L50">IF(AND(A50&gt;0,J50&gt;0),E50/K50,100%/SUMPRODUCT(--(A50=A:A),--(C50=C:C)))</f>
        <v>0.35850868729345048</v>
      </c>
      <c r="M50" s="12" cm="1">
        <f t="array" ref="M50">IF(OR(A50=1,A50=0),VLOOKUP(VLOOKUP(B50, Assignment_Data!$J$2:$K$8, 2, FALSE), Assignment_Data!$F$2:$H$8, 2, FALSE),INDEX($W:$W, MATCH(1, ($B:$B = B50) * ($A:$A = A50-1), 0)))</f>
        <v>7</v>
      </c>
      <c r="N50" s="12" cm="1">
        <f t="array" ref="N50">SUMPRODUCT(--(A50=A:A),L:L,M:M)</f>
        <v>54</v>
      </c>
      <c r="O50" s="12" cm="1">
        <f t="array" ref="O50">M50/SUMPRODUCT(--(A50=A:A),--(C50=C:C))</f>
        <v>3.5</v>
      </c>
      <c r="P50" s="12">
        <f>VLOOKUP(VLOOKUP(B50, Assignment_Data!$J$2:$K$8, 2, FALSE), Assignment_Data!$F$2:$H$8, 3, FALSE)</f>
        <v>3</v>
      </c>
      <c r="Q50" s="12">
        <f t="shared" si="13"/>
        <v>10.5</v>
      </c>
      <c r="R50" s="12">
        <f t="shared" si="15"/>
        <v>21</v>
      </c>
      <c r="S50" s="12">
        <f t="shared" si="16"/>
        <v>0</v>
      </c>
      <c r="T50" s="12" cm="1">
        <f t="array" ref="T50">IF(A50=0,0,S50/SUMPRODUCT(--(A50=A:A),--(C50=C:C)))</f>
        <v>0</v>
      </c>
      <c r="U50" s="12" cm="1">
        <f t="array" ref="U50">SUMPRODUCT(--(A50=A:A),T:T)</f>
        <v>0</v>
      </c>
      <c r="V50" s="13">
        <f t="shared" si="17"/>
        <v>11.988879878729835</v>
      </c>
      <c r="W50" s="12">
        <f t="shared" si="18"/>
        <v>7</v>
      </c>
      <c r="X50" s="12">
        <f t="shared" si="19"/>
        <v>21</v>
      </c>
      <c r="Y50" s="12">
        <f t="shared" si="20"/>
        <v>0</v>
      </c>
      <c r="Z50" s="15">
        <f t="shared" si="21"/>
        <v>0.15383642122476976</v>
      </c>
      <c r="AA50" s="12">
        <f t="shared" si="22"/>
        <v>7</v>
      </c>
      <c r="AB50" s="12">
        <f t="shared" si="23"/>
        <v>21</v>
      </c>
    </row>
    <row r="51" spans="1:28" ht="17" customHeight="1" x14ac:dyDescent="0.2">
      <c r="A51" s="14">
        <f>INT((ROW() - 9) / COUNTA(Assignment_Data!$A$2:$A$8)) + 1</f>
        <v>7</v>
      </c>
      <c r="B51" s="13" t="str" cm="1">
        <f t="array" ref="B51">INDEX(Assignment_Data!$A$2:$A$8, MOD(ROWS($A$1:A50)-1, COUNTA(Assignment_Data!$A$2:$A$8)) + 1)</f>
        <v>Retail Banking</v>
      </c>
      <c r="C51" s="12" t="str">
        <f>VLOOKUP(B51, Assignment_Data!$J$1:$K$8, 2, FALSE)</f>
        <v>Financial</v>
      </c>
      <c r="D51" s="13">
        <f t="shared" si="12"/>
        <v>18</v>
      </c>
      <c r="E51" s="13" cm="1">
        <f t="array" ref="E51">IF(A51=0,0,INDEX(Headcount_Analysis!F:F, MATCH(1, (Headcount_Analysis!A:A=A51) * (Headcount_Analysis!B:B=B51), 0)))</f>
        <v>29.089345874736786</v>
      </c>
      <c r="F51" s="13" cm="1">
        <f t="array" ref="F51">SUMPRODUCT(--(A51=A:A),E:E)</f>
        <v>124.73051945318787</v>
      </c>
      <c r="G51" s="12" cm="1">
        <f t="array" ref="G51">SUMPRODUCT(--(0=A:A),Q:Q)</f>
        <v>125</v>
      </c>
      <c r="H51" s="13">
        <f t="shared" si="10"/>
        <v>0.26948054681213307</v>
      </c>
      <c r="I51" s="12" cm="1">
        <f t="array" ref="I51">SUMPRODUCT(--(A51=A:A),Q:Q)</f>
        <v>159</v>
      </c>
      <c r="J51" s="12">
        <f>IF(COUNTIF(Assignment_Data!K:K, VLOOKUP(B51,Assignment_Data!$J$1:$K$8, 2, FALSE)) &gt; 1, 1, 0)</f>
        <v>1</v>
      </c>
      <c r="K51" s="13">
        <f t="shared" si="14"/>
        <v>53.935205423830148</v>
      </c>
      <c r="L51" s="15" cm="1">
        <f t="array" ref="L51">IF(AND(A51&gt;0,J51&gt;0),E51/K51,100%/SUMPRODUCT(--(A51=A:A),--(C51=C:C)))</f>
        <v>0.5393387425921301</v>
      </c>
      <c r="M51" s="12" cm="1">
        <f t="array" ref="M51">IF(OR(A51=1,A51=0),VLOOKUP(VLOOKUP(B51, Assignment_Data!$J$2:$K$8, 2, FALSE), Assignment_Data!$F$2:$H$8, 2, FALSE),INDEX($W:$W, MATCH(1, ($B:$B = B51) * ($A:$A = A51-1), 0)))</f>
        <v>18</v>
      </c>
      <c r="N51" s="12" cm="1">
        <f t="array" ref="N51">SUMPRODUCT(--(A51=A:A),L:L,M:M)</f>
        <v>54</v>
      </c>
      <c r="O51" s="12" cm="1">
        <f t="array" ref="O51">M51/SUMPRODUCT(--(A51=A:A),--(C51=C:C))</f>
        <v>9</v>
      </c>
      <c r="P51" s="12">
        <f>VLOOKUP(VLOOKUP(B51, Assignment_Data!$J$2:$K$8, 2, FALSE), Assignment_Data!$F$2:$H$8, 3, FALSE)</f>
        <v>3</v>
      </c>
      <c r="Q51" s="12">
        <f t="shared" si="13"/>
        <v>27</v>
      </c>
      <c r="R51" s="12">
        <f t="shared" si="15"/>
        <v>54</v>
      </c>
      <c r="S51" s="12">
        <f t="shared" si="16"/>
        <v>0</v>
      </c>
      <c r="T51" s="12" cm="1">
        <f t="array" ref="T51">IF(A51=0,0,S51/SUMPRODUCT(--(A51=A:A),--(C51=C:C)))</f>
        <v>0</v>
      </c>
      <c r="U51" s="12" cm="1">
        <f t="array" ref="U51">SUMPRODUCT(--(A51=A:A),T:T)</f>
        <v>1</v>
      </c>
      <c r="V51" s="13">
        <f t="shared" si="17"/>
        <v>6.4794576169852292E-2</v>
      </c>
      <c r="W51" s="12">
        <f t="shared" si="18"/>
        <v>18</v>
      </c>
      <c r="X51" s="12">
        <f t="shared" si="19"/>
        <v>54</v>
      </c>
      <c r="Y51" s="12">
        <f t="shared" si="20"/>
        <v>0</v>
      </c>
      <c r="Z51" s="15">
        <f t="shared" si="21"/>
        <v>0.53869159027290348</v>
      </c>
      <c r="AA51" s="12">
        <f t="shared" si="22"/>
        <v>18</v>
      </c>
      <c r="AB51" s="12">
        <f t="shared" si="23"/>
        <v>54</v>
      </c>
    </row>
    <row r="52" spans="1:28" ht="17" customHeight="1" x14ac:dyDescent="0.2">
      <c r="A52" s="14">
        <f>INT((ROW() - 9) / COUNTA(Assignment_Data!$A$2:$A$8)) + 1</f>
        <v>7</v>
      </c>
      <c r="B52" s="13" t="str" cm="1">
        <f t="array" ref="B52">INDEX(Assignment_Data!$A$2:$A$8, MOD(ROWS($A$1:A51)-1, COUNTA(Assignment_Data!$A$2:$A$8)) + 1)</f>
        <v>Corporate Banking</v>
      </c>
      <c r="C52" s="12" t="str">
        <f>VLOOKUP(B52, Assignment_Data!$J$1:$K$8, 2, FALSE)</f>
        <v>Financial</v>
      </c>
      <c r="D52" s="13">
        <f t="shared" si="12"/>
        <v>18</v>
      </c>
      <c r="E52" s="13" cm="1">
        <f t="array" ref="E52">IF(A52=0,0,INDEX(Headcount_Analysis!F:F, MATCH(1, (Headcount_Analysis!A:A=A52) * (Headcount_Analysis!B:B=B52), 0)))</f>
        <v>24.845859549093362</v>
      </c>
      <c r="F52" s="13" cm="1">
        <f t="array" ref="F52">SUMPRODUCT(--(A52=A:A),E:E)</f>
        <v>124.73051945318787</v>
      </c>
      <c r="G52" s="12" cm="1">
        <f t="array" ref="G52">SUMPRODUCT(--(0=A:A),Q:Q)</f>
        <v>125</v>
      </c>
      <c r="H52" s="13">
        <f t="shared" si="10"/>
        <v>0.26948054681213307</v>
      </c>
      <c r="I52" s="12" cm="1">
        <f t="array" ref="I52">SUMPRODUCT(--(A52=A:A),Q:Q)</f>
        <v>159</v>
      </c>
      <c r="J52" s="12">
        <f>IF(COUNTIF(Assignment_Data!K:K, VLOOKUP(B52,Assignment_Data!$J$1:$K$8, 2, FALSE)) &gt; 1, 1, 0)</f>
        <v>1</v>
      </c>
      <c r="K52" s="13">
        <f t="shared" si="14"/>
        <v>53.935205423830148</v>
      </c>
      <c r="L52" s="15" cm="1">
        <f t="array" ref="L52">IF(AND(A52&gt;0,J52&gt;0),E52/K52,100%/SUMPRODUCT(--(A52=A:A),--(C52=C:C)))</f>
        <v>0.46066125740786995</v>
      </c>
      <c r="M52" s="12" cm="1">
        <f t="array" ref="M52">IF(OR(A52=1,A52=0),VLOOKUP(VLOOKUP(B52, Assignment_Data!$J$2:$K$8, 2, FALSE), Assignment_Data!$F$2:$H$8, 2, FALSE),INDEX($W:$W, MATCH(1, ($B:$B = B52) * ($A:$A = A52-1), 0)))</f>
        <v>18</v>
      </c>
      <c r="N52" s="12" cm="1">
        <f t="array" ref="N52">SUMPRODUCT(--(A52=A:A),L:L,M:M)</f>
        <v>54</v>
      </c>
      <c r="O52" s="12" cm="1">
        <f t="array" ref="O52">M52/SUMPRODUCT(--(A52=A:A),--(C52=C:C))</f>
        <v>9</v>
      </c>
      <c r="P52" s="12">
        <f>VLOOKUP(VLOOKUP(B52, Assignment_Data!$J$2:$K$8, 2, FALSE), Assignment_Data!$F$2:$H$8, 3, FALSE)</f>
        <v>3</v>
      </c>
      <c r="Q52" s="12">
        <f t="shared" si="13"/>
        <v>27</v>
      </c>
      <c r="R52" s="12">
        <f t="shared" si="15"/>
        <v>54</v>
      </c>
      <c r="S52" s="12">
        <f t="shared" si="16"/>
        <v>0</v>
      </c>
      <c r="T52" s="12" cm="1">
        <f t="array" ref="T52">IF(A52=0,0,S52/SUMPRODUCT(--(A52=A:A),--(C52=C:C)))</f>
        <v>0</v>
      </c>
      <c r="U52" s="12" cm="1">
        <f t="array" ref="U52">SUMPRODUCT(--(A52=A:A),T:T)</f>
        <v>1</v>
      </c>
      <c r="V52" s="13">
        <f t="shared" si="17"/>
        <v>6.4794576169852292E-2</v>
      </c>
      <c r="W52" s="12">
        <f t="shared" si="18"/>
        <v>18</v>
      </c>
      <c r="X52" s="12">
        <f t="shared" si="19"/>
        <v>54</v>
      </c>
      <c r="Y52" s="12">
        <f t="shared" si="20"/>
        <v>0</v>
      </c>
      <c r="Z52" s="15">
        <f t="shared" si="21"/>
        <v>0.4601085101683956</v>
      </c>
      <c r="AA52" s="12">
        <f t="shared" si="22"/>
        <v>18</v>
      </c>
      <c r="AB52" s="12">
        <f t="shared" si="23"/>
        <v>54</v>
      </c>
    </row>
    <row r="53" spans="1:28" ht="17" customHeight="1" x14ac:dyDescent="0.2">
      <c r="A53" s="14">
        <f>INT((ROW() - 9) / COUNTA(Assignment_Data!$A$2:$A$8)) + 1</f>
        <v>7</v>
      </c>
      <c r="B53" s="13" t="str" cm="1">
        <f t="array" ref="B53">INDEX(Assignment_Data!$A$2:$A$8, MOD(ROWS($A$1:A52)-1, COUNTA(Assignment_Data!$A$2:$A$8)) + 1)</f>
        <v>Investment Banking</v>
      </c>
      <c r="C53" s="12" t="str">
        <f>VLOOKUP(B53, Assignment_Data!$J$1:$K$8, 2, FALSE)</f>
        <v>Investment</v>
      </c>
      <c r="D53" s="13">
        <f t="shared" si="12"/>
        <v>14</v>
      </c>
      <c r="E53" s="13" cm="1">
        <f t="array" ref="E53">IF(A53=0,0,INDEX(Headcount_Analysis!F:F, MATCH(1, (Headcount_Analysis!A:A=A53) * (Headcount_Analysis!B:B=B53), 0)))</f>
        <v>26.40619592111733</v>
      </c>
      <c r="F53" s="13" cm="1">
        <f t="array" ref="F53">SUMPRODUCT(--(A53=A:A),E:E)</f>
        <v>124.73051945318787</v>
      </c>
      <c r="G53" s="12" cm="1">
        <f t="array" ref="G53">SUMPRODUCT(--(0=A:A),Q:Q)</f>
        <v>125</v>
      </c>
      <c r="H53" s="13">
        <f t="shared" si="10"/>
        <v>0.26948054681213307</v>
      </c>
      <c r="I53" s="12" cm="1">
        <f t="array" ref="I53">SUMPRODUCT(--(A53=A:A),Q:Q)</f>
        <v>159</v>
      </c>
      <c r="J53" s="12">
        <f>IF(COUNTIF(Assignment_Data!K:K, VLOOKUP(B53,Assignment_Data!$J$1:$K$8, 2, FALSE)) &gt; 1, 1, 0)</f>
        <v>0</v>
      </c>
      <c r="K53" s="13">
        <f t="shared" si="14"/>
        <v>26.40619592111733</v>
      </c>
      <c r="L53" s="15" cm="1">
        <f t="array" ref="L53">IF(AND(A53&gt;0,J53&gt;0),E53/K53,100%/SUMPRODUCT(--(A53=A:A),--(C53=C:C)))</f>
        <v>1</v>
      </c>
      <c r="M53" s="12" cm="1">
        <f t="array" ref="M53">IF(OR(A53=1,A53=0),VLOOKUP(VLOOKUP(B53, Assignment_Data!$J$2:$K$8, 2, FALSE), Assignment_Data!$F$2:$H$8, 2, FALSE),INDEX($W:$W, MATCH(1, ($B:$B = B53) * ($A:$A = A53-1), 0)))</f>
        <v>13</v>
      </c>
      <c r="N53" s="12" cm="1">
        <f t="array" ref="N53">SUMPRODUCT(--(A53=A:A),L:L,M:M)</f>
        <v>54</v>
      </c>
      <c r="O53" s="12" cm="1">
        <f t="array" ref="O53">M53/SUMPRODUCT(--(A53=A:A),--(C53=C:C))</f>
        <v>13</v>
      </c>
      <c r="P53" s="12">
        <f>VLOOKUP(VLOOKUP(B53, Assignment_Data!$J$2:$K$8, 2, FALSE), Assignment_Data!$F$2:$H$8, 3, FALSE)</f>
        <v>2</v>
      </c>
      <c r="Q53" s="12">
        <f t="shared" si="13"/>
        <v>26</v>
      </c>
      <c r="R53" s="12">
        <f t="shared" si="15"/>
        <v>26</v>
      </c>
      <c r="S53" s="12">
        <f t="shared" si="16"/>
        <v>1</v>
      </c>
      <c r="T53" s="12" cm="1">
        <f t="array" ref="T53">IF(A53=0,0,S53/SUMPRODUCT(--(A53=A:A),--(C53=C:C)))</f>
        <v>1</v>
      </c>
      <c r="U53" s="12" cm="1">
        <f t="array" ref="U53">SUMPRODUCT(--(A53=A:A),T:T)</f>
        <v>1</v>
      </c>
      <c r="V53" s="13">
        <f t="shared" si="17"/>
        <v>0</v>
      </c>
      <c r="W53" s="12">
        <f t="shared" si="18"/>
        <v>14</v>
      </c>
      <c r="X53" s="12">
        <f t="shared" si="19"/>
        <v>28</v>
      </c>
      <c r="Y53" s="12">
        <f t="shared" si="20"/>
        <v>1</v>
      </c>
      <c r="Z53" s="15">
        <f t="shared" si="21"/>
        <v>1.0156229200429743</v>
      </c>
      <c r="AA53" s="12">
        <f t="shared" si="22"/>
        <v>14</v>
      </c>
      <c r="AB53" s="12">
        <f t="shared" si="23"/>
        <v>28</v>
      </c>
    </row>
    <row r="54" spans="1:28" ht="17" customHeight="1" x14ac:dyDescent="0.2">
      <c r="A54" s="14">
        <f>INT((ROW() - 9) / COUNTA(Assignment_Data!$A$2:$A$8)) + 1</f>
        <v>7</v>
      </c>
      <c r="B54" s="13" t="str" cm="1">
        <f t="array" ref="B54">INDEX(Assignment_Data!$A$2:$A$8, MOD(ROWS($A$1:A53)-1, COUNTA(Assignment_Data!$A$2:$A$8)) + 1)</f>
        <v>Risk Management</v>
      </c>
      <c r="C54" s="12" t="str">
        <f>VLOOKUP(B54, Assignment_Data!$J$1:$K$8, 2, FALSE)</f>
        <v>Risk</v>
      </c>
      <c r="D54" s="13">
        <f t="shared" si="12"/>
        <v>6</v>
      </c>
      <c r="E54" s="13" cm="1">
        <f t="array" ref="E54">IF(A54=0,0,INDEX(Headcount_Analysis!F:F, MATCH(1, (Headcount_Analysis!A:A=A54) * (Headcount_Analysis!B:B=B54), 0)))</f>
        <v>6.3063198799209914</v>
      </c>
      <c r="F54" s="13" cm="1">
        <f t="array" ref="F54">SUMPRODUCT(--(A54=A:A),E:E)</f>
        <v>124.73051945318787</v>
      </c>
      <c r="G54" s="12" cm="1">
        <f t="array" ref="G54">SUMPRODUCT(--(0=A:A),Q:Q)</f>
        <v>125</v>
      </c>
      <c r="H54" s="13">
        <f t="shared" si="10"/>
        <v>0.26948054681213307</v>
      </c>
      <c r="I54" s="12" cm="1">
        <f t="array" ref="I54">SUMPRODUCT(--(A54=A:A),Q:Q)</f>
        <v>159</v>
      </c>
      <c r="J54" s="12">
        <f>IF(COUNTIF(Assignment_Data!K:K, VLOOKUP(B54,Assignment_Data!$J$1:$K$8, 2, FALSE)) &gt; 1, 1, 0)</f>
        <v>0</v>
      </c>
      <c r="K54" s="13">
        <f t="shared" si="14"/>
        <v>6.3063198799209914</v>
      </c>
      <c r="L54" s="15" cm="1">
        <f t="array" ref="L54">IF(AND(A54&gt;0,J54&gt;0),E54/K54,100%/SUMPRODUCT(--(A54=A:A),--(C54=C:C)))</f>
        <v>1</v>
      </c>
      <c r="M54" s="12" cm="1">
        <f t="array" ref="M54">IF(OR(A54=1,A54=0),VLOOKUP(VLOOKUP(B54, Assignment_Data!$J$2:$K$8, 2, FALSE), Assignment_Data!$F$2:$H$8, 2, FALSE),INDEX($W:$W, MATCH(1, ($B:$B = B54) * ($A:$A = A54-1), 0)))</f>
        <v>6</v>
      </c>
      <c r="N54" s="12" cm="1">
        <f t="array" ref="N54">SUMPRODUCT(--(A54=A:A),L:L,M:M)</f>
        <v>54</v>
      </c>
      <c r="O54" s="12" cm="1">
        <f t="array" ref="O54">M54/SUMPRODUCT(--(A54=A:A),--(C54=C:C))</f>
        <v>6</v>
      </c>
      <c r="P54" s="12">
        <f>VLOOKUP(VLOOKUP(B54, Assignment_Data!$J$2:$K$8, 2, FALSE), Assignment_Data!$F$2:$H$8, 3, FALSE)</f>
        <v>3</v>
      </c>
      <c r="Q54" s="12">
        <f t="shared" si="13"/>
        <v>18</v>
      </c>
      <c r="R54" s="12">
        <f t="shared" si="15"/>
        <v>18</v>
      </c>
      <c r="S54" s="12">
        <f t="shared" si="16"/>
        <v>0</v>
      </c>
      <c r="T54" s="12" cm="1">
        <f t="array" ref="T54">IF(A54=0,0,S54/SUMPRODUCT(--(A54=A:A),--(C54=C:C)))</f>
        <v>0</v>
      </c>
      <c r="U54" s="12" cm="1">
        <f t="array" ref="U54">SUMPRODUCT(--(A54=A:A),T:T)</f>
        <v>1</v>
      </c>
      <c r="V54" s="13">
        <f t="shared" si="17"/>
        <v>11.693680120079009</v>
      </c>
      <c r="W54" s="12">
        <f t="shared" si="18"/>
        <v>6</v>
      </c>
      <c r="X54" s="12">
        <f t="shared" si="19"/>
        <v>18</v>
      </c>
      <c r="Y54" s="12">
        <f t="shared" si="20"/>
        <v>0</v>
      </c>
      <c r="Z54" s="15">
        <f t="shared" si="21"/>
        <v>0.35035110444005507</v>
      </c>
      <c r="AA54" s="12">
        <f t="shared" si="22"/>
        <v>6</v>
      </c>
      <c r="AB54" s="12">
        <f t="shared" si="23"/>
        <v>18</v>
      </c>
    </row>
    <row r="55" spans="1:28" ht="17" customHeight="1" x14ac:dyDescent="0.2">
      <c r="A55" s="14">
        <f>INT((ROW() - 9) / COUNTA(Assignment_Data!$A$2:$A$8)) + 1</f>
        <v>7</v>
      </c>
      <c r="B55" s="13" t="str" cm="1">
        <f t="array" ref="B55">INDEX(Assignment_Data!$A$2:$A$8, MOD(ROWS($A$1:A54)-1, COUNTA(Assignment_Data!$A$2:$A$8)) + 1)</f>
        <v>IT</v>
      </c>
      <c r="C55" s="12" t="str">
        <f>VLOOKUP(B55, Assignment_Data!$J$1:$K$8, 2, FALSE)</f>
        <v>IT</v>
      </c>
      <c r="D55" s="13">
        <f t="shared" si="12"/>
        <v>10</v>
      </c>
      <c r="E55" s="13" cm="1">
        <f t="array" ref="E55">IF(A55=0,0,INDEX(Headcount_Analysis!F:F, MATCH(1, (Headcount_Analysis!A:A=A55) * (Headcount_Analysis!B:B=B55), 0)))</f>
        <v>28.992335455322262</v>
      </c>
      <c r="F55" s="13" cm="1">
        <f t="array" ref="F55">SUMPRODUCT(--(A55=A:A),E:E)</f>
        <v>124.73051945318787</v>
      </c>
      <c r="G55" s="12" cm="1">
        <f t="array" ref="G55">SUMPRODUCT(--(0=A:A),Q:Q)</f>
        <v>125</v>
      </c>
      <c r="H55" s="13">
        <f t="shared" si="10"/>
        <v>0.26948054681213307</v>
      </c>
      <c r="I55" s="12" cm="1">
        <f t="array" ref="I55">SUMPRODUCT(--(A55=A:A),Q:Q)</f>
        <v>159</v>
      </c>
      <c r="J55" s="12">
        <f>IF(COUNTIF(Assignment_Data!K:K, VLOOKUP(B55,Assignment_Data!$J$1:$K$8, 2, FALSE)) &gt; 1, 1, 0)</f>
        <v>0</v>
      </c>
      <c r="K55" s="13">
        <f t="shared" si="14"/>
        <v>28.992335455322262</v>
      </c>
      <c r="L55" s="15" cm="1">
        <f t="array" ref="L55">IF(AND(A55&gt;0,J55&gt;0),E55/K55,100%/SUMPRODUCT(--(A55=A:A),--(C55=C:C)))</f>
        <v>1</v>
      </c>
      <c r="M55" s="12" cm="1">
        <f t="array" ref="M55">IF(OR(A55=1,A55=0),VLOOKUP(VLOOKUP(B55, Assignment_Data!$J$2:$K$8, 2, FALSE), Assignment_Data!$F$2:$H$8, 2, FALSE),INDEX($W:$W, MATCH(1, ($B:$B = B55) * ($A:$A = A55-1), 0)))</f>
        <v>10</v>
      </c>
      <c r="N55" s="12" cm="1">
        <f t="array" ref="N55">SUMPRODUCT(--(A55=A:A),L:L,M:M)</f>
        <v>54</v>
      </c>
      <c r="O55" s="12" cm="1">
        <f t="array" ref="O55">M55/SUMPRODUCT(--(A55=A:A),--(C55=C:C))</f>
        <v>10</v>
      </c>
      <c r="P55" s="12">
        <f>VLOOKUP(VLOOKUP(B55, Assignment_Data!$J$2:$K$8, 2, FALSE), Assignment_Data!$F$2:$H$8, 3, FALSE)</f>
        <v>4</v>
      </c>
      <c r="Q55" s="12">
        <f t="shared" si="13"/>
        <v>40</v>
      </c>
      <c r="R55" s="12">
        <f t="shared" si="15"/>
        <v>40</v>
      </c>
      <c r="S55" s="12">
        <f t="shared" si="16"/>
        <v>0</v>
      </c>
      <c r="T55" s="12" cm="1">
        <f t="array" ref="T55">IF(A55=0,0,S55/SUMPRODUCT(--(A55=A:A),--(C55=C:C)))</f>
        <v>0</v>
      </c>
      <c r="U55" s="12" cm="1">
        <f t="array" ref="U55">SUMPRODUCT(--(A55=A:A),T:T)</f>
        <v>1</v>
      </c>
      <c r="V55" s="13">
        <f t="shared" si="17"/>
        <v>11.007664544677738</v>
      </c>
      <c r="W55" s="12">
        <f t="shared" si="18"/>
        <v>10</v>
      </c>
      <c r="X55" s="12">
        <f t="shared" si="19"/>
        <v>40</v>
      </c>
      <c r="Y55" s="12">
        <f t="shared" si="20"/>
        <v>0</v>
      </c>
      <c r="Z55" s="15">
        <f t="shared" si="21"/>
        <v>0.72480838638305656</v>
      </c>
      <c r="AA55" s="12">
        <f t="shared" si="22"/>
        <v>10</v>
      </c>
      <c r="AB55" s="12">
        <f t="shared" si="23"/>
        <v>40</v>
      </c>
    </row>
    <row r="56" spans="1:28" ht="17" customHeight="1" x14ac:dyDescent="0.2">
      <c r="A56" s="14">
        <f>INT((ROW() - 9) / COUNTA(Assignment_Data!$A$2:$A$8)) + 1</f>
        <v>7</v>
      </c>
      <c r="B56" s="13" t="str" cm="1">
        <f t="array" ref="B56">INDEX(Assignment_Data!$A$2:$A$8, MOD(ROWS($A$1:A55)-1, COUNTA(Assignment_Data!$A$2:$A$8)) + 1)</f>
        <v>HR</v>
      </c>
      <c r="C56" s="12" t="str">
        <f>VLOOKUP(B56, Assignment_Data!$J$1:$K$8, 2, FALSE)</f>
        <v>Corp</v>
      </c>
      <c r="D56" s="13">
        <f t="shared" si="12"/>
        <v>7</v>
      </c>
      <c r="E56" s="13" cm="1">
        <f t="array" ref="E56">IF(A56=0,0,INDEX(Headcount_Analysis!F:F, MATCH(1, (Headcount_Analysis!A:A=A56) * (Headcount_Analysis!B:B=B56), 0)))</f>
        <v>5.8383608283055004</v>
      </c>
      <c r="F56" s="13" cm="1">
        <f t="array" ref="F56">SUMPRODUCT(--(A56=A:A),E:E)</f>
        <v>124.73051945318787</v>
      </c>
      <c r="G56" s="12" cm="1">
        <f t="array" ref="G56">SUMPRODUCT(--(0=A:A),Q:Q)</f>
        <v>125</v>
      </c>
      <c r="H56" s="13">
        <f t="shared" si="10"/>
        <v>0.26948054681213307</v>
      </c>
      <c r="I56" s="12" cm="1">
        <f t="array" ref="I56">SUMPRODUCT(--(A56=A:A),Q:Q)</f>
        <v>159</v>
      </c>
      <c r="J56" s="12">
        <f>IF(COUNTIF(Assignment_Data!K:K, VLOOKUP(B56,Assignment_Data!$J$1:$K$8, 2, FALSE)) &gt; 1, 1, 0)</f>
        <v>1</v>
      </c>
      <c r="K56" s="13">
        <f t="shared" si="14"/>
        <v>9.0904627729971335</v>
      </c>
      <c r="L56" s="15" cm="1">
        <f t="array" ref="L56">IF(AND(A56&gt;0,J56&gt;0),E56/K56,100%/SUMPRODUCT(--(A56=A:A),--(C56=C:C)))</f>
        <v>0.64225122241830468</v>
      </c>
      <c r="M56" s="12" cm="1">
        <f t="array" ref="M56">IF(OR(A56=1,A56=0),VLOOKUP(VLOOKUP(B56, Assignment_Data!$J$2:$K$8, 2, FALSE), Assignment_Data!$F$2:$H$8, 2, FALSE),INDEX($W:$W, MATCH(1, ($B:$B = B56) * ($A:$A = A56-1), 0)))</f>
        <v>7</v>
      </c>
      <c r="N56" s="12" cm="1">
        <f t="array" ref="N56">SUMPRODUCT(--(A56=A:A),L:L,M:M)</f>
        <v>54</v>
      </c>
      <c r="O56" s="12" cm="1">
        <f t="array" ref="O56">M56/SUMPRODUCT(--(A56=A:A),--(C56=C:C))</f>
        <v>3.5</v>
      </c>
      <c r="P56" s="12">
        <f>VLOOKUP(VLOOKUP(B56, Assignment_Data!$J$2:$K$8, 2, FALSE), Assignment_Data!$F$2:$H$8, 3, FALSE)</f>
        <v>3</v>
      </c>
      <c r="Q56" s="12">
        <f t="shared" si="13"/>
        <v>10.5</v>
      </c>
      <c r="R56" s="12">
        <f t="shared" si="15"/>
        <v>21</v>
      </c>
      <c r="S56" s="12">
        <f t="shared" si="16"/>
        <v>0</v>
      </c>
      <c r="T56" s="12" cm="1">
        <f t="array" ref="T56">IF(A56=0,0,S56/SUMPRODUCT(--(A56=A:A),--(C56=C:C)))</f>
        <v>0</v>
      </c>
      <c r="U56" s="12" cm="1">
        <f t="array" ref="U56">SUMPRODUCT(--(A56=A:A),T:T)</f>
        <v>1</v>
      </c>
      <c r="V56" s="13">
        <f t="shared" si="17"/>
        <v>11.909537227002867</v>
      </c>
      <c r="W56" s="12">
        <f t="shared" si="18"/>
        <v>7</v>
      </c>
      <c r="X56" s="12">
        <f t="shared" si="19"/>
        <v>21</v>
      </c>
      <c r="Y56" s="12">
        <f t="shared" si="20"/>
        <v>0</v>
      </c>
      <c r="Z56" s="15">
        <f t="shared" si="21"/>
        <v>0.2780171823002619</v>
      </c>
      <c r="AA56" s="12">
        <f t="shared" si="22"/>
        <v>7</v>
      </c>
      <c r="AB56" s="12">
        <f t="shared" si="23"/>
        <v>21</v>
      </c>
    </row>
    <row r="57" spans="1:28" ht="17" customHeight="1" x14ac:dyDescent="0.2">
      <c r="A57" s="14">
        <f>INT((ROW() - 9) / COUNTA(Assignment_Data!$A$2:$A$8)) + 1</f>
        <v>7</v>
      </c>
      <c r="B57" s="13" t="str" cm="1">
        <f t="array" ref="B57">INDEX(Assignment_Data!$A$2:$A$8, MOD(ROWS($A$1:A56)-1, COUNTA(Assignment_Data!$A$2:$A$8)) + 1)</f>
        <v>G&amp;A</v>
      </c>
      <c r="C57" s="12" t="str">
        <f>VLOOKUP(B57, Assignment_Data!$J$1:$K$8, 2, FALSE)</f>
        <v>Corp</v>
      </c>
      <c r="D57" s="13">
        <f t="shared" si="12"/>
        <v>7</v>
      </c>
      <c r="E57" s="13" cm="1">
        <f t="array" ref="E57">IF(A57=0,0,INDEX(Headcount_Analysis!F:F, MATCH(1, (Headcount_Analysis!A:A=A57) * (Headcount_Analysis!B:B=B57), 0)))</f>
        <v>3.2521019446916331</v>
      </c>
      <c r="F57" s="13" cm="1">
        <f t="array" ref="F57">SUMPRODUCT(--(A57=A:A),E:E)</f>
        <v>124.73051945318787</v>
      </c>
      <c r="G57" s="12" cm="1">
        <f t="array" ref="G57">SUMPRODUCT(--(0=A:A),Q:Q)</f>
        <v>125</v>
      </c>
      <c r="H57" s="13">
        <f t="shared" si="10"/>
        <v>0.26948054681213307</v>
      </c>
      <c r="I57" s="12" cm="1">
        <f t="array" ref="I57">SUMPRODUCT(--(A57=A:A),Q:Q)</f>
        <v>159</v>
      </c>
      <c r="J57" s="12">
        <f>IF(COUNTIF(Assignment_Data!K:K, VLOOKUP(B57,Assignment_Data!$J$1:$K$8, 2, FALSE)) &gt; 1, 1, 0)</f>
        <v>1</v>
      </c>
      <c r="K57" s="13">
        <f t="shared" si="14"/>
        <v>9.0904627729971335</v>
      </c>
      <c r="L57" s="15" cm="1">
        <f t="array" ref="L57">IF(AND(A57&gt;0,J57&gt;0),E57/K57,100%/SUMPRODUCT(--(A57=A:A),--(C57=C:C)))</f>
        <v>0.35774877758169538</v>
      </c>
      <c r="M57" s="12" cm="1">
        <f t="array" ref="M57">IF(OR(A57=1,A57=0),VLOOKUP(VLOOKUP(B57, Assignment_Data!$J$2:$K$8, 2, FALSE), Assignment_Data!$F$2:$H$8, 2, FALSE),INDEX($W:$W, MATCH(1, ($B:$B = B57) * ($A:$A = A57-1), 0)))</f>
        <v>7</v>
      </c>
      <c r="N57" s="12" cm="1">
        <f t="array" ref="N57">SUMPRODUCT(--(A57=A:A),L:L,M:M)</f>
        <v>54</v>
      </c>
      <c r="O57" s="12" cm="1">
        <f t="array" ref="O57">M57/SUMPRODUCT(--(A57=A:A),--(C57=C:C))</f>
        <v>3.5</v>
      </c>
      <c r="P57" s="12">
        <f>VLOOKUP(VLOOKUP(B57, Assignment_Data!$J$2:$K$8, 2, FALSE), Assignment_Data!$F$2:$H$8, 3, FALSE)</f>
        <v>3</v>
      </c>
      <c r="Q57" s="12">
        <f t="shared" si="13"/>
        <v>10.5</v>
      </c>
      <c r="R57" s="12">
        <f t="shared" si="15"/>
        <v>21</v>
      </c>
      <c r="S57" s="12">
        <f t="shared" si="16"/>
        <v>0</v>
      </c>
      <c r="T57" s="12" cm="1">
        <f t="array" ref="T57">IF(A57=0,0,S57/SUMPRODUCT(--(A57=A:A),--(C57=C:C)))</f>
        <v>0</v>
      </c>
      <c r="U57" s="12" cm="1">
        <f t="array" ref="U57">SUMPRODUCT(--(A57=A:A),T:T)</f>
        <v>1</v>
      </c>
      <c r="V57" s="13">
        <f t="shared" si="17"/>
        <v>11.909537227002867</v>
      </c>
      <c r="W57" s="12">
        <f t="shared" si="18"/>
        <v>7</v>
      </c>
      <c r="X57" s="12">
        <f t="shared" si="19"/>
        <v>21</v>
      </c>
      <c r="Y57" s="12">
        <f t="shared" si="20"/>
        <v>0</v>
      </c>
      <c r="Z57" s="15">
        <f t="shared" si="21"/>
        <v>0.15486199736626824</v>
      </c>
      <c r="AA57" s="12">
        <f t="shared" si="22"/>
        <v>7</v>
      </c>
      <c r="AB57" s="12">
        <f t="shared" si="23"/>
        <v>21</v>
      </c>
    </row>
    <row r="58" spans="1:28" ht="17" customHeight="1" x14ac:dyDescent="0.2">
      <c r="A58" s="14">
        <f>INT((ROW() - 9) / COUNTA(Assignment_Data!$A$2:$A$8)) + 1</f>
        <v>8</v>
      </c>
      <c r="B58" s="13" t="str" cm="1">
        <f t="array" ref="B58">INDEX(Assignment_Data!$A$2:$A$8, MOD(ROWS($A$1:A57)-1, COUNTA(Assignment_Data!$A$2:$A$8)) + 1)</f>
        <v>Retail Banking</v>
      </c>
      <c r="C58" s="12" t="str">
        <f>VLOOKUP(B58, Assignment_Data!$J$1:$K$8, 2, FALSE)</f>
        <v>Financial</v>
      </c>
      <c r="D58" s="13">
        <f t="shared" si="12"/>
        <v>19</v>
      </c>
      <c r="E58" s="13" cm="1">
        <f t="array" ref="E58">IF(A58=0,0,INDEX(Headcount_Analysis!F:F, MATCH(1, (Headcount_Analysis!A:A=A58) * (Headcount_Analysis!B:B=B58), 0)))</f>
        <v>29.452962698170992</v>
      </c>
      <c r="F58" s="13" cm="1">
        <f t="array" ref="F58">SUMPRODUCT(--(A58=A:A),E:E)</f>
        <v>126.91578835742698</v>
      </c>
      <c r="G58" s="12" cm="1">
        <f t="array" ref="G58">SUMPRODUCT(--(0=A:A),Q:Q)</f>
        <v>125</v>
      </c>
      <c r="H58" s="13">
        <f t="shared" si="10"/>
        <v>-1.9157883574269761</v>
      </c>
      <c r="I58" s="12" cm="1">
        <f t="array" ref="I58">SUMPRODUCT(--(A58=A:A),Q:Q)</f>
        <v>161</v>
      </c>
      <c r="J58" s="12">
        <f>IF(COUNTIF(Assignment_Data!K:K, VLOOKUP(B58,Assignment_Data!$J$1:$K$8, 2, FALSE)) &gt; 1, 1, 0)</f>
        <v>1</v>
      </c>
      <c r="K58" s="13">
        <f t="shared" si="14"/>
        <v>54.712919906415912</v>
      </c>
      <c r="L58" s="15" cm="1">
        <f t="array" ref="L58">IF(AND(A58&gt;0,J58&gt;0),E58/K58,100%/SUMPRODUCT(--(A58=A:A),--(C58=C:C)))</f>
        <v>0.53831823906581866</v>
      </c>
      <c r="M58" s="12" cm="1">
        <f t="array" ref="M58">IF(OR(A58=1,A58=0),VLOOKUP(VLOOKUP(B58, Assignment_Data!$J$2:$K$8, 2, FALSE), Assignment_Data!$F$2:$H$8, 2, FALSE),INDEX($W:$W, MATCH(1, ($B:$B = B58) * ($A:$A = A58-1), 0)))</f>
        <v>18</v>
      </c>
      <c r="N58" s="12" cm="1">
        <f t="array" ref="N58">SUMPRODUCT(--(A58=A:A),L:L,M:M)</f>
        <v>55.000000000000007</v>
      </c>
      <c r="O58" s="12" cm="1">
        <f t="array" ref="O58">M58/SUMPRODUCT(--(A58=A:A),--(C58=C:C))</f>
        <v>9</v>
      </c>
      <c r="P58" s="12">
        <f>VLOOKUP(VLOOKUP(B58, Assignment_Data!$J$2:$K$8, 2, FALSE), Assignment_Data!$F$2:$H$8, 3, FALSE)</f>
        <v>3</v>
      </c>
      <c r="Q58" s="12">
        <f t="shared" si="13"/>
        <v>27</v>
      </c>
      <c r="R58" s="12">
        <f t="shared" si="15"/>
        <v>54</v>
      </c>
      <c r="S58" s="12">
        <f t="shared" si="16"/>
        <v>1</v>
      </c>
      <c r="T58" s="12" cm="1">
        <f t="array" ref="T58">IF(A58=0,0,S58/SUMPRODUCT(--(A58=A:A),--(C58=C:C)))</f>
        <v>0.5</v>
      </c>
      <c r="U58" s="12" cm="1">
        <f t="array" ref="U58">SUMPRODUCT(--(A58=A:A),T:T)</f>
        <v>1</v>
      </c>
      <c r="V58" s="13">
        <f t="shared" si="17"/>
        <v>0</v>
      </c>
      <c r="W58" s="12">
        <f t="shared" si="18"/>
        <v>19</v>
      </c>
      <c r="X58" s="12">
        <f t="shared" si="19"/>
        <v>57</v>
      </c>
      <c r="Y58" s="12">
        <f t="shared" si="20"/>
        <v>0</v>
      </c>
      <c r="Z58" s="15">
        <f t="shared" si="21"/>
        <v>0.54542523515131469</v>
      </c>
      <c r="AA58" s="12">
        <f t="shared" si="22"/>
        <v>18</v>
      </c>
      <c r="AB58" s="12">
        <f t="shared" si="23"/>
        <v>54</v>
      </c>
    </row>
    <row r="59" spans="1:28" ht="17" customHeight="1" x14ac:dyDescent="0.2">
      <c r="A59" s="14">
        <f>INT((ROW() - 9) / COUNTA(Assignment_Data!$A$2:$A$8)) + 1</f>
        <v>8</v>
      </c>
      <c r="B59" s="13" t="str" cm="1">
        <f t="array" ref="B59">INDEX(Assignment_Data!$A$2:$A$8, MOD(ROWS($A$1:A58)-1, COUNTA(Assignment_Data!$A$2:$A$8)) + 1)</f>
        <v>Corporate Banking</v>
      </c>
      <c r="C59" s="12" t="str">
        <f>VLOOKUP(B59, Assignment_Data!$J$1:$K$8, 2, FALSE)</f>
        <v>Financial</v>
      </c>
      <c r="D59" s="13">
        <f t="shared" si="12"/>
        <v>19</v>
      </c>
      <c r="E59" s="13" cm="1">
        <f t="array" ref="E59">IF(A59=0,0,INDEX(Headcount_Analysis!F:F, MATCH(1, (Headcount_Analysis!A:A=A59) * (Headcount_Analysis!B:B=B59), 0)))</f>
        <v>25.25995720824492</v>
      </c>
      <c r="F59" s="13" cm="1">
        <f t="array" ref="F59">SUMPRODUCT(--(A59=A:A),E:E)</f>
        <v>126.91578835742698</v>
      </c>
      <c r="G59" s="12" cm="1">
        <f t="array" ref="G59">SUMPRODUCT(--(0=A:A),Q:Q)</f>
        <v>125</v>
      </c>
      <c r="H59" s="13">
        <f t="shared" si="10"/>
        <v>-1.9157883574269761</v>
      </c>
      <c r="I59" s="12" cm="1">
        <f t="array" ref="I59">SUMPRODUCT(--(A59=A:A),Q:Q)</f>
        <v>161</v>
      </c>
      <c r="J59" s="12">
        <f>IF(COUNTIF(Assignment_Data!K:K, VLOOKUP(B59,Assignment_Data!$J$1:$K$8, 2, FALSE)) &gt; 1, 1, 0)</f>
        <v>1</v>
      </c>
      <c r="K59" s="13">
        <f t="shared" si="14"/>
        <v>54.712919906415912</v>
      </c>
      <c r="L59" s="15" cm="1">
        <f t="array" ref="L59">IF(AND(A59&gt;0,J59&gt;0),E59/K59,100%/SUMPRODUCT(--(A59=A:A),--(C59=C:C)))</f>
        <v>0.46168176093418128</v>
      </c>
      <c r="M59" s="12" cm="1">
        <f t="array" ref="M59">IF(OR(A59=1,A59=0),VLOOKUP(VLOOKUP(B59, Assignment_Data!$J$2:$K$8, 2, FALSE), Assignment_Data!$F$2:$H$8, 2, FALSE),INDEX($W:$W, MATCH(1, ($B:$B = B59) * ($A:$A = A59-1), 0)))</f>
        <v>18</v>
      </c>
      <c r="N59" s="12" cm="1">
        <f t="array" ref="N59">SUMPRODUCT(--(A59=A:A),L:L,M:M)</f>
        <v>55.000000000000007</v>
      </c>
      <c r="O59" s="12" cm="1">
        <f t="array" ref="O59">M59/SUMPRODUCT(--(A59=A:A),--(C59=C:C))</f>
        <v>9</v>
      </c>
      <c r="P59" s="12">
        <f>VLOOKUP(VLOOKUP(B59, Assignment_Data!$J$2:$K$8, 2, FALSE), Assignment_Data!$F$2:$H$8, 3, FALSE)</f>
        <v>3</v>
      </c>
      <c r="Q59" s="12">
        <f t="shared" si="13"/>
        <v>27</v>
      </c>
      <c r="R59" s="12">
        <f t="shared" si="15"/>
        <v>54</v>
      </c>
      <c r="S59" s="12">
        <f t="shared" si="16"/>
        <v>1</v>
      </c>
      <c r="T59" s="12" cm="1">
        <f t="array" ref="T59">IF(A59=0,0,S59/SUMPRODUCT(--(A59=A:A),--(C59=C:C)))</f>
        <v>0.5</v>
      </c>
      <c r="U59" s="12" cm="1">
        <f t="array" ref="U59">SUMPRODUCT(--(A59=A:A),T:T)</f>
        <v>1</v>
      </c>
      <c r="V59" s="13">
        <f t="shared" si="17"/>
        <v>0</v>
      </c>
      <c r="W59" s="12">
        <f t="shared" si="18"/>
        <v>19</v>
      </c>
      <c r="X59" s="12">
        <f t="shared" si="19"/>
        <v>57</v>
      </c>
      <c r="Y59" s="12">
        <f t="shared" si="20"/>
        <v>0</v>
      </c>
      <c r="Z59" s="15">
        <f t="shared" si="21"/>
        <v>0.46777698533786888</v>
      </c>
      <c r="AA59" s="12">
        <f t="shared" si="22"/>
        <v>18</v>
      </c>
      <c r="AB59" s="12">
        <f t="shared" si="23"/>
        <v>54</v>
      </c>
    </row>
    <row r="60" spans="1:28" ht="17" customHeight="1" x14ac:dyDescent="0.2">
      <c r="A60" s="14">
        <f>INT((ROW() - 9) / COUNTA(Assignment_Data!$A$2:$A$8)) + 1</f>
        <v>8</v>
      </c>
      <c r="B60" s="13" t="str" cm="1">
        <f t="array" ref="B60">INDEX(Assignment_Data!$A$2:$A$8, MOD(ROWS($A$1:A59)-1, COUNTA(Assignment_Data!$A$2:$A$8)) + 1)</f>
        <v>Investment Banking</v>
      </c>
      <c r="C60" s="12" t="str">
        <f>VLOOKUP(B60, Assignment_Data!$J$1:$K$8, 2, FALSE)</f>
        <v>Investment</v>
      </c>
      <c r="D60" s="13">
        <f t="shared" si="12"/>
        <v>14</v>
      </c>
      <c r="E60" s="13" cm="1">
        <f t="array" ref="E60">IF(A60=0,0,INDEX(Headcount_Analysis!F:F, MATCH(1, (Headcount_Analysis!A:A=A60) * (Headcount_Analysis!B:B=B60), 0)))</f>
        <v>26.956325002807276</v>
      </c>
      <c r="F60" s="13" cm="1">
        <f t="array" ref="F60">SUMPRODUCT(--(A60=A:A),E:E)</f>
        <v>126.91578835742698</v>
      </c>
      <c r="G60" s="12" cm="1">
        <f t="array" ref="G60">SUMPRODUCT(--(0=A:A),Q:Q)</f>
        <v>125</v>
      </c>
      <c r="H60" s="13">
        <f t="shared" si="10"/>
        <v>-1.9157883574269761</v>
      </c>
      <c r="I60" s="12" cm="1">
        <f t="array" ref="I60">SUMPRODUCT(--(A60=A:A),Q:Q)</f>
        <v>161</v>
      </c>
      <c r="J60" s="12">
        <f>IF(COUNTIF(Assignment_Data!K:K, VLOOKUP(B60,Assignment_Data!$J$1:$K$8, 2, FALSE)) &gt; 1, 1, 0)</f>
        <v>0</v>
      </c>
      <c r="K60" s="13">
        <f t="shared" si="14"/>
        <v>26.956325002807276</v>
      </c>
      <c r="L60" s="15" cm="1">
        <f t="array" ref="L60">IF(AND(A60&gt;0,J60&gt;0),E60/K60,100%/SUMPRODUCT(--(A60=A:A),--(C60=C:C)))</f>
        <v>1</v>
      </c>
      <c r="M60" s="12" cm="1">
        <f t="array" ref="M60">IF(OR(A60=1,A60=0),VLOOKUP(VLOOKUP(B60, Assignment_Data!$J$2:$K$8, 2, FALSE), Assignment_Data!$F$2:$H$8, 2, FALSE),INDEX($W:$W, MATCH(1, ($B:$B = B60) * ($A:$A = A60-1), 0)))</f>
        <v>14</v>
      </c>
      <c r="N60" s="12" cm="1">
        <f t="array" ref="N60">SUMPRODUCT(--(A60=A:A),L:L,M:M)</f>
        <v>55.000000000000007</v>
      </c>
      <c r="O60" s="12" cm="1">
        <f t="array" ref="O60">M60/SUMPRODUCT(--(A60=A:A),--(C60=C:C))</f>
        <v>14</v>
      </c>
      <c r="P60" s="12">
        <f>VLOOKUP(VLOOKUP(B60, Assignment_Data!$J$2:$K$8, 2, FALSE), Assignment_Data!$F$2:$H$8, 3, FALSE)</f>
        <v>2</v>
      </c>
      <c r="Q60" s="12">
        <f t="shared" si="13"/>
        <v>28</v>
      </c>
      <c r="R60" s="12">
        <f t="shared" si="15"/>
        <v>28</v>
      </c>
      <c r="S60" s="12">
        <f t="shared" si="16"/>
        <v>0</v>
      </c>
      <c r="T60" s="12" cm="1">
        <f t="array" ref="T60">IF(A60=0,0,S60/SUMPRODUCT(--(A60=A:A),--(C60=C:C)))</f>
        <v>0</v>
      </c>
      <c r="U60" s="12" cm="1">
        <f t="array" ref="U60">SUMPRODUCT(--(A60=A:A),T:T)</f>
        <v>1</v>
      </c>
      <c r="V60" s="13">
        <f t="shared" si="17"/>
        <v>1.0436749971927242</v>
      </c>
      <c r="W60" s="12">
        <f t="shared" si="18"/>
        <v>14</v>
      </c>
      <c r="X60" s="12">
        <f t="shared" si="19"/>
        <v>28</v>
      </c>
      <c r="Y60" s="12">
        <f t="shared" si="20"/>
        <v>0</v>
      </c>
      <c r="Z60" s="15">
        <f t="shared" si="21"/>
        <v>0.96272589295740274</v>
      </c>
      <c r="AA60" s="12">
        <f t="shared" si="22"/>
        <v>14</v>
      </c>
      <c r="AB60" s="12">
        <f t="shared" si="23"/>
        <v>28</v>
      </c>
    </row>
    <row r="61" spans="1:28" ht="17" customHeight="1" x14ac:dyDescent="0.2">
      <c r="A61" s="14">
        <f>INT((ROW() - 9) / COUNTA(Assignment_Data!$A$2:$A$8)) + 1</f>
        <v>8</v>
      </c>
      <c r="B61" s="13" t="str" cm="1">
        <f t="array" ref="B61">INDEX(Assignment_Data!$A$2:$A$8, MOD(ROWS($A$1:A60)-1, COUNTA(Assignment_Data!$A$2:$A$8)) + 1)</f>
        <v>Risk Management</v>
      </c>
      <c r="C61" s="12" t="str">
        <f>VLOOKUP(B61, Assignment_Data!$J$1:$K$8, 2, FALSE)</f>
        <v>Risk</v>
      </c>
      <c r="D61" s="13">
        <f t="shared" si="12"/>
        <v>6</v>
      </c>
      <c r="E61" s="13" cm="1">
        <f t="array" ref="E61">IF(A61=0,0,INDEX(Headcount_Analysis!F:F, MATCH(1, (Headcount_Analysis!A:A=A61) * (Headcount_Analysis!B:B=B61), 0)))</f>
        <v>6.3588725455869994</v>
      </c>
      <c r="F61" s="13" cm="1">
        <f t="array" ref="F61">SUMPRODUCT(--(A61=A:A),E:E)</f>
        <v>126.91578835742698</v>
      </c>
      <c r="G61" s="12" cm="1">
        <f t="array" ref="G61">SUMPRODUCT(--(0=A:A),Q:Q)</f>
        <v>125</v>
      </c>
      <c r="H61" s="13">
        <f t="shared" si="10"/>
        <v>-1.9157883574269761</v>
      </c>
      <c r="I61" s="12" cm="1">
        <f t="array" ref="I61">SUMPRODUCT(--(A61=A:A),Q:Q)</f>
        <v>161</v>
      </c>
      <c r="J61" s="12">
        <f>IF(COUNTIF(Assignment_Data!K:K, VLOOKUP(B61,Assignment_Data!$J$1:$K$8, 2, FALSE)) &gt; 1, 1, 0)</f>
        <v>0</v>
      </c>
      <c r="K61" s="13">
        <f t="shared" si="14"/>
        <v>6.3588725455869994</v>
      </c>
      <c r="L61" s="15" cm="1">
        <f t="array" ref="L61">IF(AND(A61&gt;0,J61&gt;0),E61/K61,100%/SUMPRODUCT(--(A61=A:A),--(C61=C:C)))</f>
        <v>1</v>
      </c>
      <c r="M61" s="12" cm="1">
        <f t="array" ref="M61">IF(OR(A61=1,A61=0),VLOOKUP(VLOOKUP(B61, Assignment_Data!$J$2:$K$8, 2, FALSE), Assignment_Data!$F$2:$H$8, 2, FALSE),INDEX($W:$W, MATCH(1, ($B:$B = B61) * ($A:$A = A61-1), 0)))</f>
        <v>6</v>
      </c>
      <c r="N61" s="12" cm="1">
        <f t="array" ref="N61">SUMPRODUCT(--(A61=A:A),L:L,M:M)</f>
        <v>55.000000000000007</v>
      </c>
      <c r="O61" s="12" cm="1">
        <f t="array" ref="O61">M61/SUMPRODUCT(--(A61=A:A),--(C61=C:C))</f>
        <v>6</v>
      </c>
      <c r="P61" s="12">
        <f>VLOOKUP(VLOOKUP(B61, Assignment_Data!$J$2:$K$8, 2, FALSE), Assignment_Data!$F$2:$H$8, 3, FALSE)</f>
        <v>3</v>
      </c>
      <c r="Q61" s="12">
        <f t="shared" si="13"/>
        <v>18</v>
      </c>
      <c r="R61" s="12">
        <f t="shared" si="15"/>
        <v>18</v>
      </c>
      <c r="S61" s="12">
        <f t="shared" si="16"/>
        <v>0</v>
      </c>
      <c r="T61" s="12" cm="1">
        <f t="array" ref="T61">IF(A61=0,0,S61/SUMPRODUCT(--(A61=A:A),--(C61=C:C)))</f>
        <v>0</v>
      </c>
      <c r="U61" s="12" cm="1">
        <f t="array" ref="U61">SUMPRODUCT(--(A61=A:A),T:T)</f>
        <v>1</v>
      </c>
      <c r="V61" s="13">
        <f t="shared" si="17"/>
        <v>11.641127454413001</v>
      </c>
      <c r="W61" s="12">
        <f t="shared" si="18"/>
        <v>6</v>
      </c>
      <c r="X61" s="12">
        <f t="shared" si="19"/>
        <v>18</v>
      </c>
      <c r="Y61" s="12">
        <f t="shared" si="20"/>
        <v>0</v>
      </c>
      <c r="Z61" s="15">
        <f t="shared" si="21"/>
        <v>0.35327069697705554</v>
      </c>
      <c r="AA61" s="12">
        <f t="shared" si="22"/>
        <v>6</v>
      </c>
      <c r="AB61" s="12">
        <f t="shared" si="23"/>
        <v>18</v>
      </c>
    </row>
    <row r="62" spans="1:28" ht="17" customHeight="1" x14ac:dyDescent="0.2">
      <c r="A62" s="14">
        <f>INT((ROW() - 9) / COUNTA(Assignment_Data!$A$2:$A$8)) + 1</f>
        <v>8</v>
      </c>
      <c r="B62" s="13" t="str" cm="1">
        <f t="array" ref="B62">INDEX(Assignment_Data!$A$2:$A$8, MOD(ROWS($A$1:A61)-1, COUNTA(Assignment_Data!$A$2:$A$8)) + 1)</f>
        <v>IT</v>
      </c>
      <c r="C62" s="12" t="str">
        <f>VLOOKUP(B62, Assignment_Data!$J$1:$K$8, 2, FALSE)</f>
        <v>IT</v>
      </c>
      <c r="D62" s="13">
        <f t="shared" si="12"/>
        <v>10</v>
      </c>
      <c r="E62" s="13" cm="1">
        <f t="array" ref="E62">IF(A62=0,0,INDEX(Headcount_Analysis!F:F, MATCH(1, (Headcount_Analysis!A:A=A62) * (Headcount_Analysis!B:B=B62), 0)))</f>
        <v>29.717143841705322</v>
      </c>
      <c r="F62" s="13" cm="1">
        <f t="array" ref="F62">SUMPRODUCT(--(A62=A:A),E:E)</f>
        <v>126.91578835742698</v>
      </c>
      <c r="G62" s="12" cm="1">
        <f t="array" ref="G62">SUMPRODUCT(--(0=A:A),Q:Q)</f>
        <v>125</v>
      </c>
      <c r="H62" s="13">
        <f t="shared" si="10"/>
        <v>-1.9157883574269761</v>
      </c>
      <c r="I62" s="12" cm="1">
        <f t="array" ref="I62">SUMPRODUCT(--(A62=A:A),Q:Q)</f>
        <v>161</v>
      </c>
      <c r="J62" s="12">
        <f>IF(COUNTIF(Assignment_Data!K:K, VLOOKUP(B62,Assignment_Data!$J$1:$K$8, 2, FALSE)) &gt; 1, 1, 0)</f>
        <v>0</v>
      </c>
      <c r="K62" s="13">
        <f t="shared" si="14"/>
        <v>29.717143841705322</v>
      </c>
      <c r="L62" s="15" cm="1">
        <f t="array" ref="L62">IF(AND(A62&gt;0,J62&gt;0),E62/K62,100%/SUMPRODUCT(--(A62=A:A),--(C62=C:C)))</f>
        <v>1</v>
      </c>
      <c r="M62" s="12" cm="1">
        <f t="array" ref="M62">IF(OR(A62=1,A62=0),VLOOKUP(VLOOKUP(B62, Assignment_Data!$J$2:$K$8, 2, FALSE), Assignment_Data!$F$2:$H$8, 2, FALSE),INDEX($W:$W, MATCH(1, ($B:$B = B62) * ($A:$A = A62-1), 0)))</f>
        <v>10</v>
      </c>
      <c r="N62" s="12" cm="1">
        <f t="array" ref="N62">SUMPRODUCT(--(A62=A:A),L:L,M:M)</f>
        <v>55.000000000000007</v>
      </c>
      <c r="O62" s="12" cm="1">
        <f t="array" ref="O62">M62/SUMPRODUCT(--(A62=A:A),--(C62=C:C))</f>
        <v>10</v>
      </c>
      <c r="P62" s="12">
        <f>VLOOKUP(VLOOKUP(B62, Assignment_Data!$J$2:$K$8, 2, FALSE), Assignment_Data!$F$2:$H$8, 3, FALSE)</f>
        <v>4</v>
      </c>
      <c r="Q62" s="12">
        <f t="shared" si="13"/>
        <v>40</v>
      </c>
      <c r="R62" s="12">
        <f t="shared" si="15"/>
        <v>40</v>
      </c>
      <c r="S62" s="12">
        <f t="shared" si="16"/>
        <v>0</v>
      </c>
      <c r="T62" s="12" cm="1">
        <f t="array" ref="T62">IF(A62=0,0,S62/SUMPRODUCT(--(A62=A:A),--(C62=C:C)))</f>
        <v>0</v>
      </c>
      <c r="U62" s="12" cm="1">
        <f t="array" ref="U62">SUMPRODUCT(--(A62=A:A),T:T)</f>
        <v>1</v>
      </c>
      <c r="V62" s="13">
        <f t="shared" si="17"/>
        <v>10.282856158294678</v>
      </c>
      <c r="W62" s="12">
        <f t="shared" si="18"/>
        <v>10</v>
      </c>
      <c r="X62" s="12">
        <f t="shared" si="19"/>
        <v>40</v>
      </c>
      <c r="Y62" s="12">
        <f t="shared" si="20"/>
        <v>0</v>
      </c>
      <c r="Z62" s="15">
        <f t="shared" si="21"/>
        <v>0.74292859604263306</v>
      </c>
      <c r="AA62" s="12">
        <f t="shared" si="22"/>
        <v>10</v>
      </c>
      <c r="AB62" s="12">
        <f t="shared" si="23"/>
        <v>40</v>
      </c>
    </row>
    <row r="63" spans="1:28" ht="17" customHeight="1" x14ac:dyDescent="0.2">
      <c r="A63" s="14">
        <f>INT((ROW() - 9) / COUNTA(Assignment_Data!$A$2:$A$8)) + 1</f>
        <v>8</v>
      </c>
      <c r="B63" s="13" t="str" cm="1">
        <f t="array" ref="B63">INDEX(Assignment_Data!$A$2:$A$8, MOD(ROWS($A$1:A62)-1, COUNTA(Assignment_Data!$A$2:$A$8)) + 1)</f>
        <v>HR</v>
      </c>
      <c r="C63" s="12" t="str">
        <f>VLOOKUP(B63, Assignment_Data!$J$1:$K$8, 2, FALSE)</f>
        <v>Corp</v>
      </c>
      <c r="D63" s="13">
        <f t="shared" si="12"/>
        <v>7</v>
      </c>
      <c r="E63" s="13" cm="1">
        <f t="array" ref="E63">IF(A63=0,0,INDEX(Headcount_Analysis!F:F, MATCH(1, (Headcount_Analysis!A:A=A63) * (Headcount_Analysis!B:B=B63), 0)))</f>
        <v>5.8967444365885555</v>
      </c>
      <c r="F63" s="13" cm="1">
        <f t="array" ref="F63">SUMPRODUCT(--(A63=A:A),E:E)</f>
        <v>126.91578835742698</v>
      </c>
      <c r="G63" s="12" cm="1">
        <f t="array" ref="G63">SUMPRODUCT(--(0=A:A),Q:Q)</f>
        <v>125</v>
      </c>
      <c r="H63" s="13">
        <f t="shared" si="10"/>
        <v>-1.9157883574269761</v>
      </c>
      <c r="I63" s="12" cm="1">
        <f t="array" ref="I63">SUMPRODUCT(--(A63=A:A),Q:Q)</f>
        <v>161</v>
      </c>
      <c r="J63" s="12">
        <f>IF(COUNTIF(Assignment_Data!K:K, VLOOKUP(B63,Assignment_Data!$J$1:$K$8, 2, FALSE)) &gt; 1, 1, 0)</f>
        <v>1</v>
      </c>
      <c r="K63" s="13">
        <f t="shared" si="14"/>
        <v>9.170527060911466</v>
      </c>
      <c r="L63" s="15" cm="1">
        <f t="array" ref="L63">IF(AND(A63&gt;0,J63&gt;0),E63/K63,100%/SUMPRODUCT(--(A63=A:A),--(C63=C:C)))</f>
        <v>0.64301041776790457</v>
      </c>
      <c r="M63" s="12" cm="1">
        <f t="array" ref="M63">IF(OR(A63=1,A63=0),VLOOKUP(VLOOKUP(B63, Assignment_Data!$J$2:$K$8, 2, FALSE), Assignment_Data!$F$2:$H$8, 2, FALSE),INDEX($W:$W, MATCH(1, ($B:$B = B63) * ($A:$A = A63-1), 0)))</f>
        <v>7</v>
      </c>
      <c r="N63" s="12" cm="1">
        <f t="array" ref="N63">SUMPRODUCT(--(A63=A:A),L:L,M:M)</f>
        <v>55.000000000000007</v>
      </c>
      <c r="O63" s="12" cm="1">
        <f t="array" ref="O63">M63/SUMPRODUCT(--(A63=A:A),--(C63=C:C))</f>
        <v>3.5</v>
      </c>
      <c r="P63" s="12">
        <f>VLOOKUP(VLOOKUP(B63, Assignment_Data!$J$2:$K$8, 2, FALSE), Assignment_Data!$F$2:$H$8, 3, FALSE)</f>
        <v>3</v>
      </c>
      <c r="Q63" s="12">
        <f t="shared" si="13"/>
        <v>10.5</v>
      </c>
      <c r="R63" s="12">
        <f t="shared" si="15"/>
        <v>21</v>
      </c>
      <c r="S63" s="12">
        <f t="shared" si="16"/>
        <v>0</v>
      </c>
      <c r="T63" s="12" cm="1">
        <f t="array" ref="T63">IF(A63=0,0,S63/SUMPRODUCT(--(A63=A:A),--(C63=C:C)))</f>
        <v>0</v>
      </c>
      <c r="U63" s="12" cm="1">
        <f t="array" ref="U63">SUMPRODUCT(--(A63=A:A),T:T)</f>
        <v>1</v>
      </c>
      <c r="V63" s="13">
        <f t="shared" si="17"/>
        <v>11.829472939088534</v>
      </c>
      <c r="W63" s="12">
        <f t="shared" si="18"/>
        <v>7</v>
      </c>
      <c r="X63" s="12">
        <f t="shared" si="19"/>
        <v>21</v>
      </c>
      <c r="Y63" s="12">
        <f t="shared" si="20"/>
        <v>0</v>
      </c>
      <c r="Z63" s="15">
        <f t="shared" si="21"/>
        <v>0.28079735412326456</v>
      </c>
      <c r="AA63" s="12">
        <f t="shared" si="22"/>
        <v>7</v>
      </c>
      <c r="AB63" s="12">
        <f t="shared" si="23"/>
        <v>21</v>
      </c>
    </row>
    <row r="64" spans="1:28" ht="17" customHeight="1" x14ac:dyDescent="0.2">
      <c r="A64" s="14">
        <f>INT((ROW() - 9) / COUNTA(Assignment_Data!$A$2:$A$8)) + 1</f>
        <v>8</v>
      </c>
      <c r="B64" s="13" t="str" cm="1">
        <f t="array" ref="B64">INDEX(Assignment_Data!$A$2:$A$8, MOD(ROWS($A$1:A63)-1, COUNTA(Assignment_Data!$A$2:$A$8)) + 1)</f>
        <v>G&amp;A</v>
      </c>
      <c r="C64" s="12" t="str">
        <f>VLOOKUP(B64, Assignment_Data!$J$1:$K$8, 2, FALSE)</f>
        <v>Corp</v>
      </c>
      <c r="D64" s="13">
        <f t="shared" si="12"/>
        <v>7</v>
      </c>
      <c r="E64" s="13" cm="1">
        <f t="array" ref="E64">IF(A64=0,0,INDEX(Headcount_Analysis!F:F, MATCH(1, (Headcount_Analysis!A:A=A64) * (Headcount_Analysis!B:B=B64), 0)))</f>
        <v>3.2737826243229105</v>
      </c>
      <c r="F64" s="13" cm="1">
        <f t="array" ref="F64">SUMPRODUCT(--(A64=A:A),E:E)</f>
        <v>126.91578835742698</v>
      </c>
      <c r="G64" s="12" cm="1">
        <f t="array" ref="G64">SUMPRODUCT(--(0=A:A),Q:Q)</f>
        <v>125</v>
      </c>
      <c r="H64" s="13">
        <f t="shared" si="10"/>
        <v>-1.9157883574269761</v>
      </c>
      <c r="I64" s="12" cm="1">
        <f t="array" ref="I64">SUMPRODUCT(--(A64=A:A),Q:Q)</f>
        <v>161</v>
      </c>
      <c r="J64" s="12">
        <f>IF(COUNTIF(Assignment_Data!K:K, VLOOKUP(B64,Assignment_Data!$J$1:$K$8, 2, FALSE)) &gt; 1, 1, 0)</f>
        <v>1</v>
      </c>
      <c r="K64" s="13">
        <f t="shared" si="14"/>
        <v>9.170527060911466</v>
      </c>
      <c r="L64" s="15" cm="1">
        <f t="array" ref="L64">IF(AND(A64&gt;0,J64&gt;0),E64/K64,100%/SUMPRODUCT(--(A64=A:A),--(C64=C:C)))</f>
        <v>0.35698958223209548</v>
      </c>
      <c r="M64" s="12" cm="1">
        <f t="array" ref="M64">IF(OR(A64=1,A64=0),VLOOKUP(VLOOKUP(B64, Assignment_Data!$J$2:$K$8, 2, FALSE), Assignment_Data!$F$2:$H$8, 2, FALSE),INDEX($W:$W, MATCH(1, ($B:$B = B64) * ($A:$A = A64-1), 0)))</f>
        <v>7</v>
      </c>
      <c r="N64" s="12" cm="1">
        <f t="array" ref="N64">SUMPRODUCT(--(A64=A:A),L:L,M:M)</f>
        <v>55.000000000000007</v>
      </c>
      <c r="O64" s="12" cm="1">
        <f t="array" ref="O64">M64/SUMPRODUCT(--(A64=A:A),--(C64=C:C))</f>
        <v>3.5</v>
      </c>
      <c r="P64" s="12">
        <f>VLOOKUP(VLOOKUP(B64, Assignment_Data!$J$2:$K$8, 2, FALSE), Assignment_Data!$F$2:$H$8, 3, FALSE)</f>
        <v>3</v>
      </c>
      <c r="Q64" s="12">
        <f t="shared" si="13"/>
        <v>10.5</v>
      </c>
      <c r="R64" s="12">
        <f t="shared" si="15"/>
        <v>21</v>
      </c>
      <c r="S64" s="12">
        <f t="shared" si="16"/>
        <v>0</v>
      </c>
      <c r="T64" s="12" cm="1">
        <f t="array" ref="T64">IF(A64=0,0,S64/SUMPRODUCT(--(A64=A:A),--(C64=C:C)))</f>
        <v>0</v>
      </c>
      <c r="U64" s="12" cm="1">
        <f t="array" ref="U64">SUMPRODUCT(--(A64=A:A),T:T)</f>
        <v>1</v>
      </c>
      <c r="V64" s="13">
        <f t="shared" si="17"/>
        <v>11.829472939088534</v>
      </c>
      <c r="W64" s="12">
        <f t="shared" si="18"/>
        <v>7</v>
      </c>
      <c r="X64" s="12">
        <f t="shared" si="19"/>
        <v>21</v>
      </c>
      <c r="Y64" s="12">
        <f t="shared" si="20"/>
        <v>0</v>
      </c>
      <c r="Z64" s="15">
        <f t="shared" si="21"/>
        <v>0.15589441068204335</v>
      </c>
      <c r="AA64" s="12">
        <f t="shared" si="22"/>
        <v>7</v>
      </c>
      <c r="AB64" s="12">
        <f t="shared" si="23"/>
        <v>21</v>
      </c>
    </row>
    <row r="65" spans="1:28" ht="17" customHeight="1" x14ac:dyDescent="0.2">
      <c r="A65" s="14">
        <f>INT((ROW() - 9) / COUNTA(Assignment_Data!$A$2:$A$8)) + 1</f>
        <v>9</v>
      </c>
      <c r="B65" s="13" t="str" cm="1">
        <f t="array" ref="B65">INDEX(Assignment_Data!$A$2:$A$8, MOD(ROWS($A$1:A64)-1, COUNTA(Assignment_Data!$A$2:$A$8)) + 1)</f>
        <v>Retail Banking</v>
      </c>
      <c r="C65" s="12" t="str">
        <f>VLOOKUP(B65, Assignment_Data!$J$1:$K$8, 2, FALSE)</f>
        <v>Financial</v>
      </c>
      <c r="D65" s="13">
        <f t="shared" si="12"/>
        <v>19</v>
      </c>
      <c r="E65" s="13" cm="1">
        <f t="array" ref="E65">IF(A65=0,0,INDEX(Headcount_Analysis!F:F, MATCH(1, (Headcount_Analysis!A:A=A65) * (Headcount_Analysis!B:B=B65), 0)))</f>
        <v>29.821124731898131</v>
      </c>
      <c r="F65" s="13" cm="1">
        <f t="array" ref="F65">SUMPRODUCT(--(A65=A:A),E:E)</f>
        <v>129.14325164463392</v>
      </c>
      <c r="G65" s="12" cm="1">
        <f t="array" ref="G65">SUMPRODUCT(--(0=A:A),Q:Q)</f>
        <v>125</v>
      </c>
      <c r="H65" s="13">
        <f t="shared" si="10"/>
        <v>-4.1432516446339207</v>
      </c>
      <c r="I65" s="12" cm="1">
        <f t="array" ref="I65">SUMPRODUCT(--(A65=A:A),Q:Q)</f>
        <v>164</v>
      </c>
      <c r="J65" s="12">
        <f>IF(COUNTIF(Assignment_Data!K:K, VLOOKUP(B65,Assignment_Data!$J$1:$K$8, 2, FALSE)) &gt; 1, 1, 0)</f>
        <v>1</v>
      </c>
      <c r="K65" s="13">
        <f t="shared" si="14"/>
        <v>55.502081226947134</v>
      </c>
      <c r="L65" s="15" cm="1">
        <f t="array" ref="L65">IF(AND(A65&gt;0,J65&gt;0),E65/K65,100%/SUMPRODUCT(--(A65=A:A),--(C65=C:C)))</f>
        <v>0.53729741430704236</v>
      </c>
      <c r="M65" s="12" cm="1">
        <f t="array" ref="M65">IF(OR(A65=1,A65=0),VLOOKUP(VLOOKUP(B65, Assignment_Data!$J$2:$K$8, 2, FALSE), Assignment_Data!$F$2:$H$8, 2, FALSE),INDEX($W:$W, MATCH(1, ($B:$B = B65) * ($A:$A = A65-1), 0)))</f>
        <v>19</v>
      </c>
      <c r="N65" s="12" cm="1">
        <f t="array" ref="N65">SUMPRODUCT(--(A65=A:A),L:L,M:M)</f>
        <v>56</v>
      </c>
      <c r="O65" s="12" cm="1">
        <f t="array" ref="O65">M65/SUMPRODUCT(--(A65=A:A),--(C65=C:C))</f>
        <v>9.5</v>
      </c>
      <c r="P65" s="12">
        <f>VLOOKUP(VLOOKUP(B65, Assignment_Data!$J$2:$K$8, 2, FALSE), Assignment_Data!$F$2:$H$8, 3, FALSE)</f>
        <v>3</v>
      </c>
      <c r="Q65" s="12">
        <f t="shared" si="13"/>
        <v>28.5</v>
      </c>
      <c r="R65" s="12">
        <f t="shared" si="15"/>
        <v>57</v>
      </c>
      <c r="S65" s="12">
        <f t="shared" si="16"/>
        <v>0</v>
      </c>
      <c r="T65" s="12" cm="1">
        <f t="array" ref="T65">IF(A65=0,0,S65/SUMPRODUCT(--(A65=A:A),--(C65=C:C)))</f>
        <v>0</v>
      </c>
      <c r="U65" s="12" cm="1">
        <f t="array" ref="U65">SUMPRODUCT(--(A65=A:A),T:T)</f>
        <v>0</v>
      </c>
      <c r="V65" s="13">
        <f t="shared" si="17"/>
        <v>1.4979187730528665</v>
      </c>
      <c r="W65" s="12">
        <f t="shared" si="18"/>
        <v>19</v>
      </c>
      <c r="X65" s="12">
        <f t="shared" si="19"/>
        <v>57</v>
      </c>
      <c r="Y65" s="12">
        <f t="shared" si="20"/>
        <v>0</v>
      </c>
      <c r="Z65" s="15">
        <f t="shared" si="21"/>
        <v>0.52317762687540581</v>
      </c>
      <c r="AA65" s="12">
        <f t="shared" si="22"/>
        <v>19</v>
      </c>
      <c r="AB65" s="12">
        <f t="shared" si="23"/>
        <v>57</v>
      </c>
    </row>
    <row r="66" spans="1:28" ht="17" customHeight="1" x14ac:dyDescent="0.2">
      <c r="A66" s="14">
        <f>INT((ROW() - 9) / COUNTA(Assignment_Data!$A$2:$A$8)) + 1</f>
        <v>9</v>
      </c>
      <c r="B66" s="13" t="str" cm="1">
        <f t="array" ref="B66">INDEX(Assignment_Data!$A$2:$A$8, MOD(ROWS($A$1:A65)-1, COUNTA(Assignment_Data!$A$2:$A$8)) + 1)</f>
        <v>Corporate Banking</v>
      </c>
      <c r="C66" s="12" t="str">
        <f>VLOOKUP(B66, Assignment_Data!$J$1:$K$8, 2, FALSE)</f>
        <v>Financial</v>
      </c>
      <c r="D66" s="13">
        <f t="shared" si="12"/>
        <v>19</v>
      </c>
      <c r="E66" s="13" cm="1">
        <f t="array" ref="E66">IF(A66=0,0,INDEX(Headcount_Analysis!F:F, MATCH(1, (Headcount_Analysis!A:A=A66) * (Headcount_Analysis!B:B=B66), 0)))</f>
        <v>25.680956495049003</v>
      </c>
      <c r="F66" s="13" cm="1">
        <f t="array" ref="F66">SUMPRODUCT(--(A66=A:A),E:E)</f>
        <v>129.14325164463392</v>
      </c>
      <c r="G66" s="12" cm="1">
        <f t="array" ref="G66">SUMPRODUCT(--(0=A:A),Q:Q)</f>
        <v>125</v>
      </c>
      <c r="H66" s="13">
        <f t="shared" si="10"/>
        <v>-4.1432516446339207</v>
      </c>
      <c r="I66" s="12" cm="1">
        <f t="array" ref="I66">SUMPRODUCT(--(A66=A:A),Q:Q)</f>
        <v>164</v>
      </c>
      <c r="J66" s="12">
        <f>IF(COUNTIF(Assignment_Data!K:K, VLOOKUP(B66,Assignment_Data!$J$1:$K$8, 2, FALSE)) &gt; 1, 1, 0)</f>
        <v>1</v>
      </c>
      <c r="K66" s="13">
        <f t="shared" ref="K66:K99" si="24">SUMIFS(E:E, C:C, C66, A:A, A66)</f>
        <v>55.502081226947134</v>
      </c>
      <c r="L66" s="15" cm="1">
        <f t="array" ref="L66">IF(AND(A66&gt;0,J66&gt;0),E66/K66,100%/SUMPRODUCT(--(A66=A:A),--(C66=C:C)))</f>
        <v>0.46270258569295764</v>
      </c>
      <c r="M66" s="12" cm="1">
        <f t="array" ref="M66">IF(OR(A66=1,A66=0),VLOOKUP(VLOOKUP(B66, Assignment_Data!$J$2:$K$8, 2, FALSE), Assignment_Data!$F$2:$H$8, 2, FALSE),INDEX($W:$W, MATCH(1, ($B:$B = B66) * ($A:$A = A66-1), 0)))</f>
        <v>19</v>
      </c>
      <c r="N66" s="12" cm="1">
        <f t="array" ref="N66">SUMPRODUCT(--(A66=A:A),L:L,M:M)</f>
        <v>56</v>
      </c>
      <c r="O66" s="12" cm="1">
        <f t="array" ref="O66">M66/SUMPRODUCT(--(A66=A:A),--(C66=C:C))</f>
        <v>9.5</v>
      </c>
      <c r="P66" s="12">
        <f>VLOOKUP(VLOOKUP(B66, Assignment_Data!$J$2:$K$8, 2, FALSE), Assignment_Data!$F$2:$H$8, 3, FALSE)</f>
        <v>3</v>
      </c>
      <c r="Q66" s="12">
        <f t="shared" si="13"/>
        <v>28.5</v>
      </c>
      <c r="R66" s="12">
        <f t="shared" ref="R66:R99" si="25">P66*M66</f>
        <v>57</v>
      </c>
      <c r="S66" s="12">
        <f t="shared" ref="S66:S97" si="26">IF(A66=0,0,MAX(0, CEILING((K66 - R66) / P66, 1)))</f>
        <v>0</v>
      </c>
      <c r="T66" s="12" cm="1">
        <f t="array" ref="T66">IF(A66=0,0,S66/SUMPRODUCT(--(A66=A:A),--(C66=C:C)))</f>
        <v>0</v>
      </c>
      <c r="U66" s="12" cm="1">
        <f t="array" ref="U66">SUMPRODUCT(--(A66=A:A),T:T)</f>
        <v>0</v>
      </c>
      <c r="V66" s="13">
        <f t="shared" ref="V66:V99" si="27">IF((R66-K66)&gt;0, R66-K66,0)</f>
        <v>1.4979187730528665</v>
      </c>
      <c r="W66" s="12">
        <f t="shared" ref="W66:W99" si="28">M66+S66</f>
        <v>19</v>
      </c>
      <c r="X66" s="12">
        <f t="shared" ref="X66:X97" si="29">W66*P66</f>
        <v>57</v>
      </c>
      <c r="Y66" s="12">
        <f t="shared" ref="Y66:Y99" si="30">MAX(0, CEILING((E66 - R66) / P66, 1))</f>
        <v>0</v>
      </c>
      <c r="Z66" s="15">
        <f t="shared" ref="Z66:Z99" si="31">E66 / R66</f>
        <v>0.45054309640436846</v>
      </c>
      <c r="AA66" s="12">
        <f t="shared" ref="AA66:AA99" si="32" xml:space="preserve"> (M66 + Y66)</f>
        <v>19</v>
      </c>
      <c r="AB66" s="12">
        <f t="shared" ref="AB66:AB97" si="33">AA66 * P66</f>
        <v>57</v>
      </c>
    </row>
    <row r="67" spans="1:28" ht="17" customHeight="1" x14ac:dyDescent="0.2">
      <c r="A67" s="14">
        <f>INT((ROW() - 9) / COUNTA(Assignment_Data!$A$2:$A$8)) + 1</f>
        <v>9</v>
      </c>
      <c r="B67" s="13" t="str" cm="1">
        <f t="array" ref="B67">INDEX(Assignment_Data!$A$2:$A$8, MOD(ROWS($A$1:A66)-1, COUNTA(Assignment_Data!$A$2:$A$8)) + 1)</f>
        <v>Investment Banking</v>
      </c>
      <c r="C67" s="12" t="str">
        <f>VLOOKUP(B67, Assignment_Data!$J$1:$K$8, 2, FALSE)</f>
        <v>Investment</v>
      </c>
      <c r="D67" s="13">
        <f t="shared" si="12"/>
        <v>14</v>
      </c>
      <c r="E67" s="13" cm="1">
        <f t="array" ref="E67">IF(A67=0,0,INDEX(Headcount_Analysis!F:F, MATCH(1, (Headcount_Analysis!A:A=A67) * (Headcount_Analysis!B:B=B67), 0)))</f>
        <v>27.517915107032429</v>
      </c>
      <c r="F67" s="13" cm="1">
        <f t="array" ref="F67">SUMPRODUCT(--(A67=A:A),E:E)</f>
        <v>129.14325164463392</v>
      </c>
      <c r="G67" s="12" cm="1">
        <f t="array" ref="G67">SUMPRODUCT(--(0=A:A),Q:Q)</f>
        <v>125</v>
      </c>
      <c r="H67" s="13">
        <f t="shared" ref="H67:H99" si="34">G67-F67</f>
        <v>-4.1432516446339207</v>
      </c>
      <c r="I67" s="12" cm="1">
        <f t="array" ref="I67">SUMPRODUCT(--(A67=A:A),Q:Q)</f>
        <v>164</v>
      </c>
      <c r="J67" s="12">
        <f>IF(COUNTIF(Assignment_Data!K:K, VLOOKUP(B67,Assignment_Data!$J$1:$K$8, 2, FALSE)) &gt; 1, 1, 0)</f>
        <v>0</v>
      </c>
      <c r="K67" s="13">
        <f t="shared" si="24"/>
        <v>27.517915107032429</v>
      </c>
      <c r="L67" s="15" cm="1">
        <f t="array" ref="L67">IF(AND(A67&gt;0,J67&gt;0),E67/K67,100%/SUMPRODUCT(--(A67=A:A),--(C67=C:C)))</f>
        <v>1</v>
      </c>
      <c r="M67" s="12" cm="1">
        <f t="array" ref="M67">IF(OR(A67=1,A67=0),VLOOKUP(VLOOKUP(B67, Assignment_Data!$J$2:$K$8, 2, FALSE), Assignment_Data!$F$2:$H$8, 2, FALSE),INDEX($W:$W, MATCH(1, ($B:$B = B67) * ($A:$A = A67-1), 0)))</f>
        <v>14</v>
      </c>
      <c r="N67" s="12" cm="1">
        <f t="array" ref="N67">SUMPRODUCT(--(A67=A:A),L:L,M:M)</f>
        <v>56</v>
      </c>
      <c r="O67" s="12" cm="1">
        <f t="array" ref="O67">M67/SUMPRODUCT(--(A67=A:A),--(C67=C:C))</f>
        <v>14</v>
      </c>
      <c r="P67" s="12">
        <f>VLOOKUP(VLOOKUP(B67, Assignment_Data!$J$2:$K$8, 2, FALSE), Assignment_Data!$F$2:$H$8, 3, FALSE)</f>
        <v>2</v>
      </c>
      <c r="Q67" s="12">
        <f t="shared" si="13"/>
        <v>28</v>
      </c>
      <c r="R67" s="12">
        <f t="shared" si="25"/>
        <v>28</v>
      </c>
      <c r="S67" s="12">
        <f t="shared" si="26"/>
        <v>0</v>
      </c>
      <c r="T67" s="12" cm="1">
        <f t="array" ref="T67">IF(A67=0,0,S67/SUMPRODUCT(--(A67=A:A),--(C67=C:C)))</f>
        <v>0</v>
      </c>
      <c r="U67" s="12" cm="1">
        <f t="array" ref="U67">SUMPRODUCT(--(A67=A:A),T:T)</f>
        <v>0</v>
      </c>
      <c r="V67" s="13">
        <f t="shared" si="27"/>
        <v>0.48208489296757051</v>
      </c>
      <c r="W67" s="12">
        <f t="shared" si="28"/>
        <v>14</v>
      </c>
      <c r="X67" s="12">
        <f t="shared" si="29"/>
        <v>28</v>
      </c>
      <c r="Y67" s="12">
        <f t="shared" si="30"/>
        <v>0</v>
      </c>
      <c r="Z67" s="15">
        <f t="shared" si="31"/>
        <v>0.98278268239401534</v>
      </c>
      <c r="AA67" s="12">
        <f t="shared" si="32"/>
        <v>14</v>
      </c>
      <c r="AB67" s="12">
        <f t="shared" si="33"/>
        <v>28</v>
      </c>
    </row>
    <row r="68" spans="1:28" ht="17" customHeight="1" x14ac:dyDescent="0.2">
      <c r="A68" s="14">
        <f>INT((ROW() - 9) / COUNTA(Assignment_Data!$A$2:$A$8)) + 1</f>
        <v>9</v>
      </c>
      <c r="B68" s="13" t="str" cm="1">
        <f t="array" ref="B68">INDEX(Assignment_Data!$A$2:$A$8, MOD(ROWS($A$1:A67)-1, COUNTA(Assignment_Data!$A$2:$A$8)) + 1)</f>
        <v>Risk Management</v>
      </c>
      <c r="C68" s="12" t="str">
        <f>VLOOKUP(B68, Assignment_Data!$J$1:$K$8, 2, FALSE)</f>
        <v>Risk</v>
      </c>
      <c r="D68" s="13">
        <f t="shared" ref="D68:D88" si="35">W68</f>
        <v>6</v>
      </c>
      <c r="E68" s="13" cm="1">
        <f t="array" ref="E68">IF(A68=0,0,INDEX(Headcount_Analysis!F:F, MATCH(1, (Headcount_Analysis!A:A=A68) * (Headcount_Analysis!B:B=B68), 0)))</f>
        <v>6.4118631501335583</v>
      </c>
      <c r="F68" s="13" cm="1">
        <f t="array" ref="F68">SUMPRODUCT(--(A68=A:A),E:E)</f>
        <v>129.14325164463392</v>
      </c>
      <c r="G68" s="12" cm="1">
        <f t="array" ref="G68">SUMPRODUCT(--(0=A:A),Q:Q)</f>
        <v>125</v>
      </c>
      <c r="H68" s="13">
        <f t="shared" si="34"/>
        <v>-4.1432516446339207</v>
      </c>
      <c r="I68" s="12" cm="1">
        <f t="array" ref="I68">SUMPRODUCT(--(A68=A:A),Q:Q)</f>
        <v>164</v>
      </c>
      <c r="J68" s="12">
        <f>IF(COUNTIF(Assignment_Data!K:K, VLOOKUP(B68,Assignment_Data!$J$1:$K$8, 2, FALSE)) &gt; 1, 1, 0)</f>
        <v>0</v>
      </c>
      <c r="K68" s="13">
        <f t="shared" si="24"/>
        <v>6.4118631501335583</v>
      </c>
      <c r="L68" s="15" cm="1">
        <f t="array" ref="L68">IF(AND(A68&gt;0,J68&gt;0),E68/K68,100%/SUMPRODUCT(--(A68=A:A),--(C68=C:C)))</f>
        <v>1</v>
      </c>
      <c r="M68" s="12" cm="1">
        <f t="array" ref="M68">IF(OR(A68=1,A68=0),VLOOKUP(VLOOKUP(B68, Assignment_Data!$J$2:$K$8, 2, FALSE), Assignment_Data!$F$2:$H$8, 2, FALSE),INDEX($W:$W, MATCH(1, ($B:$B = B68) * ($A:$A = A68-1), 0)))</f>
        <v>6</v>
      </c>
      <c r="N68" s="12" cm="1">
        <f t="array" ref="N68">SUMPRODUCT(--(A68=A:A),L:L,M:M)</f>
        <v>56</v>
      </c>
      <c r="O68" s="12" cm="1">
        <f t="array" ref="O68">M68/SUMPRODUCT(--(A68=A:A),--(C68=C:C))</f>
        <v>6</v>
      </c>
      <c r="P68" s="12">
        <f>VLOOKUP(VLOOKUP(B68, Assignment_Data!$J$2:$K$8, 2, FALSE), Assignment_Data!$F$2:$H$8, 3, FALSE)</f>
        <v>3</v>
      </c>
      <c r="Q68" s="12">
        <f t="shared" si="13"/>
        <v>18</v>
      </c>
      <c r="R68" s="12">
        <f t="shared" si="25"/>
        <v>18</v>
      </c>
      <c r="S68" s="12">
        <f t="shared" si="26"/>
        <v>0</v>
      </c>
      <c r="T68" s="12" cm="1">
        <f t="array" ref="T68">IF(A68=0,0,S68/SUMPRODUCT(--(A68=A:A),--(C68=C:C)))</f>
        <v>0</v>
      </c>
      <c r="U68" s="12" cm="1">
        <f t="array" ref="U68">SUMPRODUCT(--(A68=A:A),T:T)</f>
        <v>0</v>
      </c>
      <c r="V68" s="13">
        <f t="shared" si="27"/>
        <v>11.588136849866441</v>
      </c>
      <c r="W68" s="12">
        <f t="shared" si="28"/>
        <v>6</v>
      </c>
      <c r="X68" s="12">
        <f t="shared" si="29"/>
        <v>18</v>
      </c>
      <c r="Y68" s="12">
        <f t="shared" si="30"/>
        <v>0</v>
      </c>
      <c r="Z68" s="15">
        <f t="shared" si="31"/>
        <v>0.35621461945186433</v>
      </c>
      <c r="AA68" s="12">
        <f t="shared" si="32"/>
        <v>6</v>
      </c>
      <c r="AB68" s="12">
        <f t="shared" si="33"/>
        <v>18</v>
      </c>
    </row>
    <row r="69" spans="1:28" ht="17" customHeight="1" x14ac:dyDescent="0.2">
      <c r="A69" s="14">
        <f>INT((ROW() - 9) / COUNTA(Assignment_Data!$A$2:$A$8)) + 1</f>
        <v>9</v>
      </c>
      <c r="B69" s="13" t="str" cm="1">
        <f t="array" ref="B69">INDEX(Assignment_Data!$A$2:$A$8, MOD(ROWS($A$1:A68)-1, COUNTA(Assignment_Data!$A$2:$A$8)) + 1)</f>
        <v>IT</v>
      </c>
      <c r="C69" s="12" t="str">
        <f>VLOOKUP(B69, Assignment_Data!$J$1:$K$8, 2, FALSE)</f>
        <v>IT</v>
      </c>
      <c r="D69" s="13">
        <f t="shared" si="35"/>
        <v>10</v>
      </c>
      <c r="E69" s="13" cm="1">
        <f t="array" ref="E69">IF(A69=0,0,INDEX(Headcount_Analysis!F:F, MATCH(1, (Headcount_Analysis!A:A=A69) * (Headcount_Analysis!B:B=B69), 0)))</f>
        <v>30.460072437747954</v>
      </c>
      <c r="F69" s="13" cm="1">
        <f t="array" ref="F69">SUMPRODUCT(--(A69=A:A),E:E)</f>
        <v>129.14325164463392</v>
      </c>
      <c r="G69" s="12" cm="1">
        <f t="array" ref="G69">SUMPRODUCT(--(0=A:A),Q:Q)</f>
        <v>125</v>
      </c>
      <c r="H69" s="13">
        <f t="shared" si="34"/>
        <v>-4.1432516446339207</v>
      </c>
      <c r="I69" s="12" cm="1">
        <f t="array" ref="I69">SUMPRODUCT(--(A69=A:A),Q:Q)</f>
        <v>164</v>
      </c>
      <c r="J69" s="12">
        <f>IF(COUNTIF(Assignment_Data!K:K, VLOOKUP(B69,Assignment_Data!$J$1:$K$8, 2, FALSE)) &gt; 1, 1, 0)</f>
        <v>0</v>
      </c>
      <c r="K69" s="13">
        <f t="shared" si="24"/>
        <v>30.460072437747954</v>
      </c>
      <c r="L69" s="15" cm="1">
        <f t="array" ref="L69">IF(AND(A69&gt;0,J69&gt;0),E69/K69,100%/SUMPRODUCT(--(A69=A:A),--(C69=C:C)))</f>
        <v>1</v>
      </c>
      <c r="M69" s="12" cm="1">
        <f t="array" ref="M69">IF(OR(A69=1,A69=0),VLOOKUP(VLOOKUP(B69, Assignment_Data!$J$2:$K$8, 2, FALSE), Assignment_Data!$F$2:$H$8, 2, FALSE),INDEX($W:$W, MATCH(1, ($B:$B = B69) * ($A:$A = A69-1), 0)))</f>
        <v>10</v>
      </c>
      <c r="N69" s="12" cm="1">
        <f t="array" ref="N69">SUMPRODUCT(--(A69=A:A),L:L,M:M)</f>
        <v>56</v>
      </c>
      <c r="O69" s="12" cm="1">
        <f t="array" ref="O69">M69/SUMPRODUCT(--(A69=A:A),--(C69=C:C))</f>
        <v>10</v>
      </c>
      <c r="P69" s="12">
        <f>VLOOKUP(VLOOKUP(B69, Assignment_Data!$J$2:$K$8, 2, FALSE), Assignment_Data!$F$2:$H$8, 3, FALSE)</f>
        <v>4</v>
      </c>
      <c r="Q69" s="12">
        <f t="shared" si="13"/>
        <v>40</v>
      </c>
      <c r="R69" s="12">
        <f t="shared" si="25"/>
        <v>40</v>
      </c>
      <c r="S69" s="12">
        <f t="shared" si="26"/>
        <v>0</v>
      </c>
      <c r="T69" s="12" cm="1">
        <f t="array" ref="T69">IF(A69=0,0,S69/SUMPRODUCT(--(A69=A:A),--(C69=C:C)))</f>
        <v>0</v>
      </c>
      <c r="U69" s="12" cm="1">
        <f t="array" ref="U69">SUMPRODUCT(--(A69=A:A),T:T)</f>
        <v>0</v>
      </c>
      <c r="V69" s="13">
        <f t="shared" si="27"/>
        <v>9.5399275622520463</v>
      </c>
      <c r="W69" s="12">
        <f t="shared" si="28"/>
        <v>10</v>
      </c>
      <c r="X69" s="12">
        <f t="shared" si="29"/>
        <v>40</v>
      </c>
      <c r="Y69" s="12">
        <f t="shared" si="30"/>
        <v>0</v>
      </c>
      <c r="Z69" s="15">
        <f t="shared" si="31"/>
        <v>0.76150181094369884</v>
      </c>
      <c r="AA69" s="12">
        <f t="shared" si="32"/>
        <v>10</v>
      </c>
      <c r="AB69" s="12">
        <f t="shared" si="33"/>
        <v>40</v>
      </c>
    </row>
    <row r="70" spans="1:28" ht="17" customHeight="1" x14ac:dyDescent="0.2">
      <c r="A70" s="14">
        <f>INT((ROW() - 9) / COUNTA(Assignment_Data!$A$2:$A$8)) + 1</f>
        <v>9</v>
      </c>
      <c r="B70" s="13" t="str" cm="1">
        <f t="array" ref="B70">INDEX(Assignment_Data!$A$2:$A$8, MOD(ROWS($A$1:A69)-1, COUNTA(Assignment_Data!$A$2:$A$8)) + 1)</f>
        <v>HR</v>
      </c>
      <c r="C70" s="12" t="str">
        <f>VLOOKUP(B70, Assignment_Data!$J$1:$K$8, 2, FALSE)</f>
        <v>Corp</v>
      </c>
      <c r="D70" s="13">
        <f t="shared" si="35"/>
        <v>7</v>
      </c>
      <c r="E70" s="13" cm="1">
        <f t="array" ref="E70">IF(A70=0,0,INDEX(Headcount_Analysis!F:F, MATCH(1, (Headcount_Analysis!A:A=A70) * (Headcount_Analysis!B:B=B70), 0)))</f>
        <v>5.9557118809544409</v>
      </c>
      <c r="F70" s="13" cm="1">
        <f t="array" ref="F70">SUMPRODUCT(--(A70=A:A),E:E)</f>
        <v>129.14325164463392</v>
      </c>
      <c r="G70" s="12" cm="1">
        <f t="array" ref="G70">SUMPRODUCT(--(0=A:A),Q:Q)</f>
        <v>125</v>
      </c>
      <c r="H70" s="13">
        <f t="shared" si="34"/>
        <v>-4.1432516446339207</v>
      </c>
      <c r="I70" s="12" cm="1">
        <f t="array" ref="I70">SUMPRODUCT(--(A70=A:A),Q:Q)</f>
        <v>164</v>
      </c>
      <c r="J70" s="12">
        <f>IF(COUNTIF(Assignment_Data!K:K, VLOOKUP(B70,Assignment_Data!$J$1:$K$8, 2, FALSE)) &gt; 1, 1, 0)</f>
        <v>1</v>
      </c>
      <c r="K70" s="13">
        <f t="shared" si="24"/>
        <v>9.2513197227728377</v>
      </c>
      <c r="L70" s="15" cm="1">
        <f t="array" ref="L70">IF(AND(A70&gt;0,J70&gt;0),E70/K70,100%/SUMPRODUCT(--(A70=A:A),--(C70=C:C)))</f>
        <v>0.64376889561972406</v>
      </c>
      <c r="M70" s="12" cm="1">
        <f t="array" ref="M70">IF(OR(A70=1,A70=0),VLOOKUP(VLOOKUP(B70, Assignment_Data!$J$2:$K$8, 2, FALSE), Assignment_Data!$F$2:$H$8, 2, FALSE),INDEX($W:$W, MATCH(1, ($B:$B = B70) * ($A:$A = A70-1), 0)))</f>
        <v>7</v>
      </c>
      <c r="N70" s="12" cm="1">
        <f t="array" ref="N70">SUMPRODUCT(--(A70=A:A),L:L,M:M)</f>
        <v>56</v>
      </c>
      <c r="O70" s="12" cm="1">
        <f t="array" ref="O70">M70/SUMPRODUCT(--(A70=A:A),--(C70=C:C))</f>
        <v>3.5</v>
      </c>
      <c r="P70" s="12">
        <f>VLOOKUP(VLOOKUP(B70, Assignment_Data!$J$2:$K$8, 2, FALSE), Assignment_Data!$F$2:$H$8, 3, FALSE)</f>
        <v>3</v>
      </c>
      <c r="Q70" s="12">
        <f t="shared" si="13"/>
        <v>10.5</v>
      </c>
      <c r="R70" s="12">
        <f t="shared" si="25"/>
        <v>21</v>
      </c>
      <c r="S70" s="12">
        <f t="shared" si="26"/>
        <v>0</v>
      </c>
      <c r="T70" s="12" cm="1">
        <f t="array" ref="T70">IF(A70=0,0,S70/SUMPRODUCT(--(A70=A:A),--(C70=C:C)))</f>
        <v>0</v>
      </c>
      <c r="U70" s="12" cm="1">
        <f t="array" ref="U70">SUMPRODUCT(--(A70=A:A),T:T)</f>
        <v>0</v>
      </c>
      <c r="V70" s="13">
        <f t="shared" si="27"/>
        <v>11.748680277227162</v>
      </c>
      <c r="W70" s="12">
        <f t="shared" si="28"/>
        <v>7</v>
      </c>
      <c r="X70" s="12">
        <f t="shared" si="29"/>
        <v>21</v>
      </c>
      <c r="Y70" s="12">
        <f t="shared" si="30"/>
        <v>0</v>
      </c>
      <c r="Z70" s="15">
        <f t="shared" si="31"/>
        <v>0.2836053276644972</v>
      </c>
      <c r="AA70" s="12">
        <f t="shared" si="32"/>
        <v>7</v>
      </c>
      <c r="AB70" s="12">
        <f t="shared" si="33"/>
        <v>21</v>
      </c>
    </row>
    <row r="71" spans="1:28" ht="17" customHeight="1" x14ac:dyDescent="0.2">
      <c r="A71" s="14">
        <f>INT((ROW() - 9) / COUNTA(Assignment_Data!$A$2:$A$8)) + 1</f>
        <v>9</v>
      </c>
      <c r="B71" s="13" t="str" cm="1">
        <f t="array" ref="B71">INDEX(Assignment_Data!$A$2:$A$8, MOD(ROWS($A$1:A70)-1, COUNTA(Assignment_Data!$A$2:$A$8)) + 1)</f>
        <v>G&amp;A</v>
      </c>
      <c r="C71" s="12" t="str">
        <f>VLOOKUP(B71, Assignment_Data!$J$1:$K$8, 2, FALSE)</f>
        <v>Corp</v>
      </c>
      <c r="D71" s="13">
        <f t="shared" si="35"/>
        <v>7</v>
      </c>
      <c r="E71" s="13" cm="1">
        <f t="array" ref="E71">IF(A71=0,0,INDEX(Headcount_Analysis!F:F, MATCH(1, (Headcount_Analysis!A:A=A71) * (Headcount_Analysis!B:B=B71), 0)))</f>
        <v>3.2956078418183967</v>
      </c>
      <c r="F71" s="13" cm="1">
        <f t="array" ref="F71">SUMPRODUCT(--(A71=A:A),E:E)</f>
        <v>129.14325164463392</v>
      </c>
      <c r="G71" s="12" cm="1">
        <f t="array" ref="G71">SUMPRODUCT(--(0=A:A),Q:Q)</f>
        <v>125</v>
      </c>
      <c r="H71" s="13">
        <f t="shared" si="34"/>
        <v>-4.1432516446339207</v>
      </c>
      <c r="I71" s="12" cm="1">
        <f t="array" ref="I71">SUMPRODUCT(--(A71=A:A),Q:Q)</f>
        <v>164</v>
      </c>
      <c r="J71" s="12">
        <f>IF(COUNTIF(Assignment_Data!K:K, VLOOKUP(B71,Assignment_Data!$J$1:$K$8, 2, FALSE)) &gt; 1, 1, 0)</f>
        <v>1</v>
      </c>
      <c r="K71" s="13">
        <f t="shared" si="24"/>
        <v>9.2513197227728377</v>
      </c>
      <c r="L71" s="15" cm="1">
        <f t="array" ref="L71">IF(AND(A71&gt;0,J71&gt;0),E71/K71,100%/SUMPRODUCT(--(A71=A:A),--(C71=C:C)))</f>
        <v>0.356231104380276</v>
      </c>
      <c r="M71" s="12" cm="1">
        <f t="array" ref="M71">IF(OR(A71=1,A71=0),VLOOKUP(VLOOKUP(B71, Assignment_Data!$J$2:$K$8, 2, FALSE), Assignment_Data!$F$2:$H$8, 2, FALSE),INDEX($W:$W, MATCH(1, ($B:$B = B71) * ($A:$A = A71-1), 0)))</f>
        <v>7</v>
      </c>
      <c r="N71" s="12" cm="1">
        <f t="array" ref="N71">SUMPRODUCT(--(A71=A:A),L:L,M:M)</f>
        <v>56</v>
      </c>
      <c r="O71" s="12" cm="1">
        <f t="array" ref="O71">M71/SUMPRODUCT(--(A71=A:A),--(C71=C:C))</f>
        <v>3.5</v>
      </c>
      <c r="P71" s="12">
        <f>VLOOKUP(VLOOKUP(B71, Assignment_Data!$J$2:$K$8, 2, FALSE), Assignment_Data!$F$2:$H$8, 3, FALSE)</f>
        <v>3</v>
      </c>
      <c r="Q71" s="12">
        <f t="shared" si="13"/>
        <v>10.5</v>
      </c>
      <c r="R71" s="12">
        <f t="shared" si="25"/>
        <v>21</v>
      </c>
      <c r="S71" s="12">
        <f t="shared" si="26"/>
        <v>0</v>
      </c>
      <c r="T71" s="12" cm="1">
        <f t="array" ref="T71">IF(A71=0,0,S71/SUMPRODUCT(--(A71=A:A),--(C71=C:C)))</f>
        <v>0</v>
      </c>
      <c r="U71" s="12" cm="1">
        <f t="array" ref="U71">SUMPRODUCT(--(A71=A:A),T:T)</f>
        <v>0</v>
      </c>
      <c r="V71" s="13">
        <f t="shared" si="27"/>
        <v>11.748680277227162</v>
      </c>
      <c r="W71" s="12">
        <f t="shared" si="28"/>
        <v>7</v>
      </c>
      <c r="X71" s="12">
        <f t="shared" si="29"/>
        <v>21</v>
      </c>
      <c r="Y71" s="12">
        <f t="shared" si="30"/>
        <v>0</v>
      </c>
      <c r="Z71" s="15">
        <f t="shared" si="31"/>
        <v>0.15693370675325699</v>
      </c>
      <c r="AA71" s="12">
        <f t="shared" si="32"/>
        <v>7</v>
      </c>
      <c r="AB71" s="12">
        <f t="shared" si="33"/>
        <v>21</v>
      </c>
    </row>
    <row r="72" spans="1:28" ht="17" customHeight="1" x14ac:dyDescent="0.2">
      <c r="A72" s="14">
        <f>INT((ROW() - 9) / COUNTA(Assignment_Data!$A$2:$A$8)) + 1</f>
        <v>10</v>
      </c>
      <c r="B72" s="13" t="str" cm="1">
        <f t="array" ref="B72">INDEX(Assignment_Data!$A$2:$A$8, MOD(ROWS($A$1:A71)-1, COUNTA(Assignment_Data!$A$2:$A$8)) + 1)</f>
        <v>Retail Banking</v>
      </c>
      <c r="C72" s="12" t="str">
        <f>VLOOKUP(B72, Assignment_Data!$J$1:$K$8, 2, FALSE)</f>
        <v>Financial</v>
      </c>
      <c r="D72" s="13">
        <f t="shared" si="35"/>
        <v>19</v>
      </c>
      <c r="E72" s="13" cm="1">
        <f t="array" ref="E72">IF(A72=0,0,INDEX(Headcount_Analysis!F:F, MATCH(1, (Headcount_Analysis!A:A=A72) * (Headcount_Analysis!B:B=B72), 0)))</f>
        <v>30.193888791046859</v>
      </c>
      <c r="F72" s="13" cm="1">
        <f t="array" ref="F72">SUMPRODUCT(--(A72=A:A),E:E)</f>
        <v>131.41378338504643</v>
      </c>
      <c r="G72" s="12" cm="1">
        <f t="array" ref="G72">SUMPRODUCT(--(0=A:A),Q:Q)</f>
        <v>125</v>
      </c>
      <c r="H72" s="13">
        <f t="shared" si="34"/>
        <v>-6.413783385046429</v>
      </c>
      <c r="I72" s="12" cm="1">
        <f t="array" ref="I72">SUMPRODUCT(--(A72=A:A),Q:Q)</f>
        <v>164</v>
      </c>
      <c r="J72" s="12">
        <f>IF(COUNTIF(Assignment_Data!K:K, VLOOKUP(B72,Assignment_Data!$J$1:$K$8, 2, FALSE)) &gt; 1, 1, 0)</f>
        <v>1</v>
      </c>
      <c r="K72" s="13">
        <f t="shared" si="24"/>
        <v>56.302861227680012</v>
      </c>
      <c r="L72" s="15" cm="1">
        <f t="array" ref="L72">IF(AND(A72&gt;0,J72&gt;0),E72/K72,100%/SUMPRODUCT(--(A72=A:A),--(C72=C:C)))</f>
        <v>0.53627627677654732</v>
      </c>
      <c r="M72" s="12" cm="1">
        <f t="array" ref="M72">IF(OR(A72=1,A72=0),VLOOKUP(VLOOKUP(B72, Assignment_Data!$J$2:$K$8, 2, FALSE), Assignment_Data!$F$2:$H$8, 2, FALSE),INDEX($W:$W, MATCH(1, ($B:$B = B72) * ($A:$A = A72-1), 0)))</f>
        <v>19</v>
      </c>
      <c r="N72" s="12" cm="1">
        <f t="array" ref="N72">SUMPRODUCT(--(A72=A:A),L:L,M:M)</f>
        <v>56</v>
      </c>
      <c r="O72" s="12" cm="1">
        <f t="array" ref="O72">M72/SUMPRODUCT(--(A72=A:A),--(C72=C:C))</f>
        <v>9.5</v>
      </c>
      <c r="P72" s="12">
        <f>VLOOKUP(VLOOKUP(B72, Assignment_Data!$J$2:$K$8, 2, FALSE), Assignment_Data!$F$2:$H$8, 3, FALSE)</f>
        <v>3</v>
      </c>
      <c r="Q72" s="12">
        <f t="shared" si="13"/>
        <v>28.5</v>
      </c>
      <c r="R72" s="12">
        <f t="shared" si="25"/>
        <v>57</v>
      </c>
      <c r="S72" s="12">
        <f t="shared" si="26"/>
        <v>0</v>
      </c>
      <c r="T72" s="12" cm="1">
        <f t="array" ref="T72">IF(A72=0,0,S72/SUMPRODUCT(--(A72=A:A),--(C72=C:C)))</f>
        <v>0</v>
      </c>
      <c r="U72" s="12" cm="1">
        <f t="array" ref="U72">SUMPRODUCT(--(A72=A:A),T:T)</f>
        <v>1</v>
      </c>
      <c r="V72" s="13">
        <f t="shared" si="27"/>
        <v>0.69713877231998822</v>
      </c>
      <c r="W72" s="12">
        <f t="shared" si="28"/>
        <v>19</v>
      </c>
      <c r="X72" s="12">
        <f t="shared" si="29"/>
        <v>57</v>
      </c>
      <c r="Y72" s="12">
        <f t="shared" si="30"/>
        <v>0</v>
      </c>
      <c r="Z72" s="15">
        <f t="shared" si="31"/>
        <v>0.52971734721134844</v>
      </c>
      <c r="AA72" s="12">
        <f t="shared" si="32"/>
        <v>19</v>
      </c>
      <c r="AB72" s="12">
        <f t="shared" si="33"/>
        <v>57</v>
      </c>
    </row>
    <row r="73" spans="1:28" ht="17" customHeight="1" x14ac:dyDescent="0.2">
      <c r="A73" s="14">
        <f>INT((ROW() - 9) / COUNTA(Assignment_Data!$A$2:$A$8)) + 1</f>
        <v>10</v>
      </c>
      <c r="B73" s="13" t="str" cm="1">
        <f t="array" ref="B73">INDEX(Assignment_Data!$A$2:$A$8, MOD(ROWS($A$1:A72)-1, COUNTA(Assignment_Data!$A$2:$A$8)) + 1)</f>
        <v>Corporate Banking</v>
      </c>
      <c r="C73" s="12" t="str">
        <f>VLOOKUP(B73, Assignment_Data!$J$1:$K$8, 2, FALSE)</f>
        <v>Financial</v>
      </c>
      <c r="D73" s="13">
        <f t="shared" si="35"/>
        <v>19</v>
      </c>
      <c r="E73" s="13" cm="1">
        <f t="array" ref="E73">IF(A73=0,0,INDEX(Headcount_Analysis!F:F, MATCH(1, (Headcount_Analysis!A:A=A73) * (Headcount_Analysis!B:B=B73), 0)))</f>
        <v>26.108972436633156</v>
      </c>
      <c r="F73" s="13" cm="1">
        <f t="array" ref="F73">SUMPRODUCT(--(A73=A:A),E:E)</f>
        <v>131.41378338504643</v>
      </c>
      <c r="G73" s="12" cm="1">
        <f t="array" ref="G73">SUMPRODUCT(--(0=A:A),Q:Q)</f>
        <v>125</v>
      </c>
      <c r="H73" s="13">
        <f t="shared" si="34"/>
        <v>-6.413783385046429</v>
      </c>
      <c r="I73" s="12" cm="1">
        <f t="array" ref="I73">SUMPRODUCT(--(A73=A:A),Q:Q)</f>
        <v>164</v>
      </c>
      <c r="J73" s="12">
        <f>IF(COUNTIF(Assignment_Data!K:K, VLOOKUP(B73,Assignment_Data!$J$1:$K$8, 2, FALSE)) &gt; 1, 1, 0)</f>
        <v>1</v>
      </c>
      <c r="K73" s="13">
        <f t="shared" si="24"/>
        <v>56.302861227680012</v>
      </c>
      <c r="L73" s="15" cm="1">
        <f t="array" ref="L73">IF(AND(A73&gt;0,J73&gt;0),E73/K73,100%/SUMPRODUCT(--(A73=A:A),--(C73=C:C)))</f>
        <v>0.46372372322345279</v>
      </c>
      <c r="M73" s="12" cm="1">
        <f t="array" ref="M73">IF(OR(A73=1,A73=0),VLOOKUP(VLOOKUP(B73, Assignment_Data!$J$2:$K$8, 2, FALSE), Assignment_Data!$F$2:$H$8, 2, FALSE),INDEX($W:$W, MATCH(1, ($B:$B = B73) * ($A:$A = A73-1), 0)))</f>
        <v>19</v>
      </c>
      <c r="N73" s="12" cm="1">
        <f t="array" ref="N73">SUMPRODUCT(--(A73=A:A),L:L,M:M)</f>
        <v>56</v>
      </c>
      <c r="O73" s="12" cm="1">
        <f t="array" ref="O73">M73/SUMPRODUCT(--(A73=A:A),--(C73=C:C))</f>
        <v>9.5</v>
      </c>
      <c r="P73" s="12">
        <f>VLOOKUP(VLOOKUP(B73, Assignment_Data!$J$2:$K$8, 2, FALSE), Assignment_Data!$F$2:$H$8, 3, FALSE)</f>
        <v>3</v>
      </c>
      <c r="Q73" s="12">
        <f t="shared" si="13"/>
        <v>28.5</v>
      </c>
      <c r="R73" s="12">
        <f t="shared" si="25"/>
        <v>57</v>
      </c>
      <c r="S73" s="12">
        <f t="shared" si="26"/>
        <v>0</v>
      </c>
      <c r="T73" s="12" cm="1">
        <f t="array" ref="T73">IF(A73=0,0,S73/SUMPRODUCT(--(A73=A:A),--(C73=C:C)))</f>
        <v>0</v>
      </c>
      <c r="U73" s="12" cm="1">
        <f t="array" ref="U73">SUMPRODUCT(--(A73=A:A),T:T)</f>
        <v>1</v>
      </c>
      <c r="V73" s="13">
        <f t="shared" si="27"/>
        <v>0.69713877231998822</v>
      </c>
      <c r="W73" s="12">
        <f t="shared" si="28"/>
        <v>19</v>
      </c>
      <c r="X73" s="12">
        <f t="shared" si="29"/>
        <v>57</v>
      </c>
      <c r="Y73" s="12">
        <f t="shared" si="30"/>
        <v>0</v>
      </c>
      <c r="Z73" s="15">
        <f t="shared" si="31"/>
        <v>0.458052148011108</v>
      </c>
      <c r="AA73" s="12">
        <f t="shared" si="32"/>
        <v>19</v>
      </c>
      <c r="AB73" s="12">
        <f t="shared" si="33"/>
        <v>57</v>
      </c>
    </row>
    <row r="74" spans="1:28" ht="17" customHeight="1" x14ac:dyDescent="0.2">
      <c r="A74" s="14">
        <f>INT((ROW() - 9) / COUNTA(Assignment_Data!$A$2:$A$8)) + 1</f>
        <v>10</v>
      </c>
      <c r="B74" s="13" t="str" cm="1">
        <f t="array" ref="B74">INDEX(Assignment_Data!$A$2:$A$8, MOD(ROWS($A$1:A73)-1, COUNTA(Assignment_Data!$A$2:$A$8)) + 1)</f>
        <v>Investment Banking</v>
      </c>
      <c r="C74" s="12" t="str">
        <f>VLOOKUP(B74, Assignment_Data!$J$1:$K$8, 2, FALSE)</f>
        <v>Investment</v>
      </c>
      <c r="D74" s="13">
        <f t="shared" si="35"/>
        <v>15</v>
      </c>
      <c r="E74" s="13" cm="1">
        <f t="array" ref="E74">IF(A74=0,0,INDEX(Headcount_Analysis!F:F, MATCH(1, (Headcount_Analysis!A:A=A74) * (Headcount_Analysis!B:B=B74), 0)))</f>
        <v>28.091205005095603</v>
      </c>
      <c r="F74" s="13" cm="1">
        <f t="array" ref="F74">SUMPRODUCT(--(A74=A:A),E:E)</f>
        <v>131.41378338504643</v>
      </c>
      <c r="G74" s="12" cm="1">
        <f t="array" ref="G74">SUMPRODUCT(--(0=A:A),Q:Q)</f>
        <v>125</v>
      </c>
      <c r="H74" s="13">
        <f t="shared" si="34"/>
        <v>-6.413783385046429</v>
      </c>
      <c r="I74" s="12" cm="1">
        <f t="array" ref="I74">SUMPRODUCT(--(A74=A:A),Q:Q)</f>
        <v>164</v>
      </c>
      <c r="J74" s="12">
        <f>IF(COUNTIF(Assignment_Data!K:K, VLOOKUP(B74,Assignment_Data!$J$1:$K$8, 2, FALSE)) &gt; 1, 1, 0)</f>
        <v>0</v>
      </c>
      <c r="K74" s="13">
        <f t="shared" si="24"/>
        <v>28.091205005095603</v>
      </c>
      <c r="L74" s="15" cm="1">
        <f t="array" ref="L74">IF(AND(A74&gt;0,J74&gt;0),E74/K74,100%/SUMPRODUCT(--(A74=A:A),--(C74=C:C)))</f>
        <v>1</v>
      </c>
      <c r="M74" s="12" cm="1">
        <f t="array" ref="M74">IF(OR(A74=1,A74=0),VLOOKUP(VLOOKUP(B74, Assignment_Data!$J$2:$K$8, 2, FALSE), Assignment_Data!$F$2:$H$8, 2, FALSE),INDEX($W:$W, MATCH(1, ($B:$B = B74) * ($A:$A = A74-1), 0)))</f>
        <v>14</v>
      </c>
      <c r="N74" s="12" cm="1">
        <f t="array" ref="N74">SUMPRODUCT(--(A74=A:A),L:L,M:M)</f>
        <v>56</v>
      </c>
      <c r="O74" s="12" cm="1">
        <f t="array" ref="O74">M74/SUMPRODUCT(--(A74=A:A),--(C74=C:C))</f>
        <v>14</v>
      </c>
      <c r="P74" s="12">
        <f>VLOOKUP(VLOOKUP(B74, Assignment_Data!$J$2:$K$8, 2, FALSE), Assignment_Data!$F$2:$H$8, 3, FALSE)</f>
        <v>2</v>
      </c>
      <c r="Q74" s="12">
        <f t="shared" si="13"/>
        <v>28</v>
      </c>
      <c r="R74" s="12">
        <f t="shared" si="25"/>
        <v>28</v>
      </c>
      <c r="S74" s="12">
        <f t="shared" si="26"/>
        <v>1</v>
      </c>
      <c r="T74" s="12" cm="1">
        <f t="array" ref="T74">IF(A74=0,0,S74/SUMPRODUCT(--(A74=A:A),--(C74=C:C)))</f>
        <v>1</v>
      </c>
      <c r="U74" s="12" cm="1">
        <f t="array" ref="U74">SUMPRODUCT(--(A74=A:A),T:T)</f>
        <v>1</v>
      </c>
      <c r="V74" s="13">
        <f t="shared" si="27"/>
        <v>0</v>
      </c>
      <c r="W74" s="12">
        <f t="shared" si="28"/>
        <v>15</v>
      </c>
      <c r="X74" s="12">
        <f t="shared" si="29"/>
        <v>30</v>
      </c>
      <c r="Y74" s="12">
        <f t="shared" si="30"/>
        <v>1</v>
      </c>
      <c r="Z74" s="15">
        <f t="shared" si="31"/>
        <v>1.0032573216105571</v>
      </c>
      <c r="AA74" s="12">
        <f t="shared" si="32"/>
        <v>15</v>
      </c>
      <c r="AB74" s="12">
        <f t="shared" si="33"/>
        <v>30</v>
      </c>
    </row>
    <row r="75" spans="1:28" ht="17" customHeight="1" x14ac:dyDescent="0.2">
      <c r="A75" s="14">
        <f>INT((ROW() - 9) / COUNTA(Assignment_Data!$A$2:$A$8)) + 1</f>
        <v>10</v>
      </c>
      <c r="B75" s="13" t="str" cm="1">
        <f t="array" ref="B75">INDEX(Assignment_Data!$A$2:$A$8, MOD(ROWS($A$1:A74)-1, COUNTA(Assignment_Data!$A$2:$A$8)) + 1)</f>
        <v>Risk Management</v>
      </c>
      <c r="C75" s="12" t="str">
        <f>VLOOKUP(B75, Assignment_Data!$J$1:$K$8, 2, FALSE)</f>
        <v>Risk</v>
      </c>
      <c r="D75" s="13">
        <f t="shared" si="35"/>
        <v>6</v>
      </c>
      <c r="E75" s="13" cm="1">
        <f t="array" ref="E75">IF(A75=0,0,INDEX(Headcount_Analysis!F:F, MATCH(1, (Headcount_Analysis!A:A=A75) * (Headcount_Analysis!B:B=B75), 0)))</f>
        <v>6.4652953430513378</v>
      </c>
      <c r="F75" s="13" cm="1">
        <f t="array" ref="F75">SUMPRODUCT(--(A75=A:A),E:E)</f>
        <v>131.41378338504643</v>
      </c>
      <c r="G75" s="12" cm="1">
        <f t="array" ref="G75">SUMPRODUCT(--(0=A:A),Q:Q)</f>
        <v>125</v>
      </c>
      <c r="H75" s="13">
        <f t="shared" si="34"/>
        <v>-6.413783385046429</v>
      </c>
      <c r="I75" s="12" cm="1">
        <f t="array" ref="I75">SUMPRODUCT(--(A75=A:A),Q:Q)</f>
        <v>164</v>
      </c>
      <c r="J75" s="12">
        <f>IF(COUNTIF(Assignment_Data!K:K, VLOOKUP(B75,Assignment_Data!$J$1:$K$8, 2, FALSE)) &gt; 1, 1, 0)</f>
        <v>0</v>
      </c>
      <c r="K75" s="13">
        <f t="shared" si="24"/>
        <v>6.4652953430513378</v>
      </c>
      <c r="L75" s="15" cm="1">
        <f t="array" ref="L75">IF(AND(A75&gt;0,J75&gt;0),E75/K75,100%/SUMPRODUCT(--(A75=A:A),--(C75=C:C)))</f>
        <v>1</v>
      </c>
      <c r="M75" s="12" cm="1">
        <f t="array" ref="M75">IF(OR(A75=1,A75=0),VLOOKUP(VLOOKUP(B75, Assignment_Data!$J$2:$K$8, 2, FALSE), Assignment_Data!$F$2:$H$8, 2, FALSE),INDEX($W:$W, MATCH(1, ($B:$B = B75) * ($A:$A = A75-1), 0)))</f>
        <v>6</v>
      </c>
      <c r="N75" s="12" cm="1">
        <f t="array" ref="N75">SUMPRODUCT(--(A75=A:A),L:L,M:M)</f>
        <v>56</v>
      </c>
      <c r="O75" s="12" cm="1">
        <f t="array" ref="O75">M75/SUMPRODUCT(--(A75=A:A),--(C75=C:C))</f>
        <v>6</v>
      </c>
      <c r="P75" s="12">
        <f>VLOOKUP(VLOOKUP(B75, Assignment_Data!$J$2:$K$8, 2, FALSE), Assignment_Data!$F$2:$H$8, 3, FALSE)</f>
        <v>3</v>
      </c>
      <c r="Q75" s="12">
        <f t="shared" si="13"/>
        <v>18</v>
      </c>
      <c r="R75" s="12">
        <f t="shared" si="25"/>
        <v>18</v>
      </c>
      <c r="S75" s="12">
        <f t="shared" si="26"/>
        <v>0</v>
      </c>
      <c r="T75" s="12" cm="1">
        <f t="array" ref="T75">IF(A75=0,0,S75/SUMPRODUCT(--(A75=A:A),--(C75=C:C)))</f>
        <v>0</v>
      </c>
      <c r="U75" s="12" cm="1">
        <f t="array" ref="U75">SUMPRODUCT(--(A75=A:A),T:T)</f>
        <v>1</v>
      </c>
      <c r="V75" s="13">
        <f t="shared" si="27"/>
        <v>11.534704656948662</v>
      </c>
      <c r="W75" s="12">
        <f t="shared" si="28"/>
        <v>6</v>
      </c>
      <c r="X75" s="12">
        <f t="shared" si="29"/>
        <v>18</v>
      </c>
      <c r="Y75" s="12">
        <f t="shared" si="30"/>
        <v>0</v>
      </c>
      <c r="Z75" s="15">
        <f t="shared" si="31"/>
        <v>0.3591830746139632</v>
      </c>
      <c r="AA75" s="12">
        <f t="shared" si="32"/>
        <v>6</v>
      </c>
      <c r="AB75" s="12">
        <f t="shared" si="33"/>
        <v>18</v>
      </c>
    </row>
    <row r="76" spans="1:28" ht="17" customHeight="1" x14ac:dyDescent="0.2">
      <c r="A76" s="14">
        <f>INT((ROW() - 9) / COUNTA(Assignment_Data!$A$2:$A$8)) + 1</f>
        <v>10</v>
      </c>
      <c r="B76" s="13" t="str" cm="1">
        <f t="array" ref="B76">INDEX(Assignment_Data!$A$2:$A$8, MOD(ROWS($A$1:A75)-1, COUNTA(Assignment_Data!$A$2:$A$8)) + 1)</f>
        <v>IT</v>
      </c>
      <c r="C76" s="12" t="str">
        <f>VLOOKUP(B76, Assignment_Data!$J$1:$K$8, 2, FALSE)</f>
        <v>IT</v>
      </c>
      <c r="D76" s="13">
        <f t="shared" si="35"/>
        <v>10</v>
      </c>
      <c r="E76" s="13" cm="1">
        <f t="array" ref="E76">IF(A76=0,0,INDEX(Headcount_Analysis!F:F, MATCH(1, (Headcount_Analysis!A:A=A76) * (Headcount_Analysis!B:B=B76), 0)))</f>
        <v>31.221574248691653</v>
      </c>
      <c r="F76" s="13" cm="1">
        <f t="array" ref="F76">SUMPRODUCT(--(A76=A:A),E:E)</f>
        <v>131.41378338504643</v>
      </c>
      <c r="G76" s="12" cm="1">
        <f t="array" ref="G76">SUMPRODUCT(--(0=A:A),Q:Q)</f>
        <v>125</v>
      </c>
      <c r="H76" s="13">
        <f t="shared" si="34"/>
        <v>-6.413783385046429</v>
      </c>
      <c r="I76" s="12" cm="1">
        <f t="array" ref="I76">SUMPRODUCT(--(A76=A:A),Q:Q)</f>
        <v>164</v>
      </c>
      <c r="J76" s="12">
        <f>IF(COUNTIF(Assignment_Data!K:K, VLOOKUP(B76,Assignment_Data!$J$1:$K$8, 2, FALSE)) &gt; 1, 1, 0)</f>
        <v>0</v>
      </c>
      <c r="K76" s="13">
        <f t="shared" si="24"/>
        <v>31.221574248691653</v>
      </c>
      <c r="L76" s="15" cm="1">
        <f t="array" ref="L76">IF(AND(A76&gt;0,J76&gt;0),E76/K76,100%/SUMPRODUCT(--(A76=A:A),--(C76=C:C)))</f>
        <v>1</v>
      </c>
      <c r="M76" s="12" cm="1">
        <f t="array" ref="M76">IF(OR(A76=1,A76=0),VLOOKUP(VLOOKUP(B76, Assignment_Data!$J$2:$K$8, 2, FALSE), Assignment_Data!$F$2:$H$8, 2, FALSE),INDEX($W:$W, MATCH(1, ($B:$B = B76) * ($A:$A = A76-1), 0)))</f>
        <v>10</v>
      </c>
      <c r="N76" s="12" cm="1">
        <f t="array" ref="N76">SUMPRODUCT(--(A76=A:A),L:L,M:M)</f>
        <v>56</v>
      </c>
      <c r="O76" s="12" cm="1">
        <f t="array" ref="O76">M76/SUMPRODUCT(--(A76=A:A),--(C76=C:C))</f>
        <v>10</v>
      </c>
      <c r="P76" s="12">
        <f>VLOOKUP(VLOOKUP(B76, Assignment_Data!$J$2:$K$8, 2, FALSE), Assignment_Data!$F$2:$H$8, 3, FALSE)</f>
        <v>4</v>
      </c>
      <c r="Q76" s="12">
        <f t="shared" si="13"/>
        <v>40</v>
      </c>
      <c r="R76" s="12">
        <f t="shared" si="25"/>
        <v>40</v>
      </c>
      <c r="S76" s="12">
        <f t="shared" si="26"/>
        <v>0</v>
      </c>
      <c r="T76" s="12" cm="1">
        <f t="array" ref="T76">IF(A76=0,0,S76/SUMPRODUCT(--(A76=A:A),--(C76=C:C)))</f>
        <v>0</v>
      </c>
      <c r="U76" s="12" cm="1">
        <f t="array" ref="U76">SUMPRODUCT(--(A76=A:A),T:T)</f>
        <v>1</v>
      </c>
      <c r="V76" s="13">
        <f t="shared" si="27"/>
        <v>8.7784257513083475</v>
      </c>
      <c r="W76" s="12">
        <f t="shared" si="28"/>
        <v>10</v>
      </c>
      <c r="X76" s="12">
        <f t="shared" si="29"/>
        <v>40</v>
      </c>
      <c r="Y76" s="12">
        <f t="shared" si="30"/>
        <v>0</v>
      </c>
      <c r="Z76" s="15">
        <f t="shared" si="31"/>
        <v>0.78053935621729131</v>
      </c>
      <c r="AA76" s="12">
        <f t="shared" si="32"/>
        <v>10</v>
      </c>
      <c r="AB76" s="12">
        <f t="shared" si="33"/>
        <v>40</v>
      </c>
    </row>
    <row r="77" spans="1:28" ht="17" customHeight="1" x14ac:dyDescent="0.2">
      <c r="A77" s="14">
        <f>INT((ROW() - 9) / COUNTA(Assignment_Data!$A$2:$A$8)) + 1</f>
        <v>10</v>
      </c>
      <c r="B77" s="13" t="str" cm="1">
        <f t="array" ref="B77">INDEX(Assignment_Data!$A$2:$A$8, MOD(ROWS($A$1:A76)-1, COUNTA(Assignment_Data!$A$2:$A$8)) + 1)</f>
        <v>HR</v>
      </c>
      <c r="C77" s="12" t="str">
        <f>VLOOKUP(B77, Assignment_Data!$J$1:$K$8, 2, FALSE)</f>
        <v>Corp</v>
      </c>
      <c r="D77" s="13">
        <f t="shared" si="35"/>
        <v>7</v>
      </c>
      <c r="E77" s="13" cm="1">
        <f t="array" ref="E77">IF(A77=0,0,INDEX(Headcount_Analysis!F:F, MATCH(1, (Headcount_Analysis!A:A=A77) * (Headcount_Analysis!B:B=B77), 0)))</f>
        <v>6.0152689997639861</v>
      </c>
      <c r="F77" s="13" cm="1">
        <f t="array" ref="F77">SUMPRODUCT(--(A77=A:A),E:E)</f>
        <v>131.41378338504643</v>
      </c>
      <c r="G77" s="12" cm="1">
        <f t="array" ref="G77">SUMPRODUCT(--(0=A:A),Q:Q)</f>
        <v>125</v>
      </c>
      <c r="H77" s="13">
        <f t="shared" si="34"/>
        <v>-6.413783385046429</v>
      </c>
      <c r="I77" s="12" cm="1">
        <f t="array" ref="I77">SUMPRODUCT(--(A77=A:A),Q:Q)</f>
        <v>164</v>
      </c>
      <c r="J77" s="12">
        <f>IF(COUNTIF(Assignment_Data!K:K, VLOOKUP(B77,Assignment_Data!$J$1:$K$8, 2, FALSE)) &gt; 1, 1, 0)</f>
        <v>1</v>
      </c>
      <c r="K77" s="13">
        <f t="shared" si="24"/>
        <v>9.3328475605278385</v>
      </c>
      <c r="L77" s="15" cm="1">
        <f t="array" ref="L77">IF(AND(A77&gt;0,J77&gt;0),E77/K77,100%/SUMPRODUCT(--(A77=A:A),--(C77=C:C)))</f>
        <v>0.64452665285189548</v>
      </c>
      <c r="M77" s="12" cm="1">
        <f t="array" ref="M77">IF(OR(A77=1,A77=0),VLOOKUP(VLOOKUP(B77, Assignment_Data!$J$2:$K$8, 2, FALSE), Assignment_Data!$F$2:$H$8, 2, FALSE),INDEX($W:$W, MATCH(1, ($B:$B = B77) * ($A:$A = A77-1), 0)))</f>
        <v>7</v>
      </c>
      <c r="N77" s="12" cm="1">
        <f t="array" ref="N77">SUMPRODUCT(--(A77=A:A),L:L,M:M)</f>
        <v>56</v>
      </c>
      <c r="O77" s="12" cm="1">
        <f t="array" ref="O77">M77/SUMPRODUCT(--(A77=A:A),--(C77=C:C))</f>
        <v>3.5</v>
      </c>
      <c r="P77" s="12">
        <f>VLOOKUP(VLOOKUP(B77, Assignment_Data!$J$2:$K$8, 2, FALSE), Assignment_Data!$F$2:$H$8, 3, FALSE)</f>
        <v>3</v>
      </c>
      <c r="Q77" s="12">
        <f t="shared" si="13"/>
        <v>10.5</v>
      </c>
      <c r="R77" s="12">
        <f t="shared" si="25"/>
        <v>21</v>
      </c>
      <c r="S77" s="12">
        <f t="shared" si="26"/>
        <v>0</v>
      </c>
      <c r="T77" s="12" cm="1">
        <f t="array" ref="T77">IF(A77=0,0,S77/SUMPRODUCT(--(A77=A:A),--(C77=C:C)))</f>
        <v>0</v>
      </c>
      <c r="U77" s="12" cm="1">
        <f t="array" ref="U77">SUMPRODUCT(--(A77=A:A),T:T)</f>
        <v>1</v>
      </c>
      <c r="V77" s="13">
        <f t="shared" si="27"/>
        <v>11.667152439472162</v>
      </c>
      <c r="W77" s="12">
        <f t="shared" si="28"/>
        <v>7</v>
      </c>
      <c r="X77" s="12">
        <f t="shared" si="29"/>
        <v>21</v>
      </c>
      <c r="Y77" s="12">
        <f t="shared" si="30"/>
        <v>0</v>
      </c>
      <c r="Z77" s="15">
        <f t="shared" si="31"/>
        <v>0.28644138094114219</v>
      </c>
      <c r="AA77" s="12">
        <f t="shared" si="32"/>
        <v>7</v>
      </c>
      <c r="AB77" s="12">
        <f t="shared" si="33"/>
        <v>21</v>
      </c>
    </row>
    <row r="78" spans="1:28" ht="17" customHeight="1" x14ac:dyDescent="0.2">
      <c r="A78" s="14">
        <f>INT((ROW() - 9) / COUNTA(Assignment_Data!$A$2:$A$8)) + 1</f>
        <v>10</v>
      </c>
      <c r="B78" s="13" t="str" cm="1">
        <f t="array" ref="B78">INDEX(Assignment_Data!$A$2:$A$8, MOD(ROWS($A$1:A77)-1, COUNTA(Assignment_Data!$A$2:$A$8)) + 1)</f>
        <v>G&amp;A</v>
      </c>
      <c r="C78" s="12" t="str">
        <f>VLOOKUP(B78, Assignment_Data!$J$1:$K$8, 2, FALSE)</f>
        <v>Corp</v>
      </c>
      <c r="D78" s="13">
        <f t="shared" si="35"/>
        <v>7</v>
      </c>
      <c r="E78" s="13" cm="1">
        <f t="array" ref="E78">IF(A78=0,0,INDEX(Headcount_Analysis!F:F, MATCH(1, (Headcount_Analysis!A:A=A78) * (Headcount_Analysis!B:B=B78), 0)))</f>
        <v>3.3175785607638524</v>
      </c>
      <c r="F78" s="13" cm="1">
        <f t="array" ref="F78">SUMPRODUCT(--(A78=A:A),E:E)</f>
        <v>131.41378338504643</v>
      </c>
      <c r="G78" s="12" cm="1">
        <f t="array" ref="G78">SUMPRODUCT(--(0=A:A),Q:Q)</f>
        <v>125</v>
      </c>
      <c r="H78" s="13">
        <f t="shared" si="34"/>
        <v>-6.413783385046429</v>
      </c>
      <c r="I78" s="12" cm="1">
        <f t="array" ref="I78">SUMPRODUCT(--(A78=A:A),Q:Q)</f>
        <v>164</v>
      </c>
      <c r="J78" s="12">
        <f>IF(COUNTIF(Assignment_Data!K:K, VLOOKUP(B78,Assignment_Data!$J$1:$K$8, 2, FALSE)) &gt; 1, 1, 0)</f>
        <v>1</v>
      </c>
      <c r="K78" s="13">
        <f t="shared" si="24"/>
        <v>9.3328475605278385</v>
      </c>
      <c r="L78" s="15" cm="1">
        <f t="array" ref="L78">IF(AND(A78&gt;0,J78&gt;0),E78/K78,100%/SUMPRODUCT(--(A78=A:A),--(C78=C:C)))</f>
        <v>0.35547334714810447</v>
      </c>
      <c r="M78" s="12" cm="1">
        <f t="array" ref="M78">IF(OR(A78=1,A78=0),VLOOKUP(VLOOKUP(B78, Assignment_Data!$J$2:$K$8, 2, FALSE), Assignment_Data!$F$2:$H$8, 2, FALSE),INDEX($W:$W, MATCH(1, ($B:$B = B78) * ($A:$A = A78-1), 0)))</f>
        <v>7</v>
      </c>
      <c r="N78" s="12" cm="1">
        <f t="array" ref="N78">SUMPRODUCT(--(A78=A:A),L:L,M:M)</f>
        <v>56</v>
      </c>
      <c r="O78" s="12" cm="1">
        <f t="array" ref="O78">M78/SUMPRODUCT(--(A78=A:A),--(C78=C:C))</f>
        <v>3.5</v>
      </c>
      <c r="P78" s="12">
        <f>VLOOKUP(VLOOKUP(B78, Assignment_Data!$J$2:$K$8, 2, FALSE), Assignment_Data!$F$2:$H$8, 3, FALSE)</f>
        <v>3</v>
      </c>
      <c r="Q78" s="12">
        <f t="shared" si="13"/>
        <v>10.5</v>
      </c>
      <c r="R78" s="12">
        <f t="shared" si="25"/>
        <v>21</v>
      </c>
      <c r="S78" s="12">
        <f t="shared" si="26"/>
        <v>0</v>
      </c>
      <c r="T78" s="12" cm="1">
        <f t="array" ref="T78">IF(A78=0,0,S78/SUMPRODUCT(--(A78=A:A),--(C78=C:C)))</f>
        <v>0</v>
      </c>
      <c r="U78" s="12" cm="1">
        <f t="array" ref="U78">SUMPRODUCT(--(A78=A:A),T:T)</f>
        <v>1</v>
      </c>
      <c r="V78" s="13">
        <f t="shared" si="27"/>
        <v>11.667152439472162</v>
      </c>
      <c r="W78" s="12">
        <f t="shared" si="28"/>
        <v>7</v>
      </c>
      <c r="X78" s="12">
        <f t="shared" si="29"/>
        <v>21</v>
      </c>
      <c r="Y78" s="12">
        <f t="shared" si="30"/>
        <v>0</v>
      </c>
      <c r="Z78" s="15">
        <f t="shared" si="31"/>
        <v>0.15797993146494535</v>
      </c>
      <c r="AA78" s="12">
        <f t="shared" si="32"/>
        <v>7</v>
      </c>
      <c r="AB78" s="12">
        <f t="shared" si="33"/>
        <v>21</v>
      </c>
    </row>
    <row r="79" spans="1:28" ht="17" customHeight="1" x14ac:dyDescent="0.2">
      <c r="A79" s="14">
        <f>INT((ROW() - 9) / COUNTA(Assignment_Data!$A$2:$A$8)) + 1</f>
        <v>11</v>
      </c>
      <c r="B79" s="13" t="str" cm="1">
        <f t="array" ref="B79">INDEX(Assignment_Data!$A$2:$A$8, MOD(ROWS($A$1:A78)-1, COUNTA(Assignment_Data!$A$2:$A$8)) + 1)</f>
        <v>Retail Banking</v>
      </c>
      <c r="C79" s="12" t="str">
        <f>VLOOKUP(B79, Assignment_Data!$J$1:$K$8, 2, FALSE)</f>
        <v>Financial</v>
      </c>
      <c r="D79" s="13">
        <f t="shared" si="35"/>
        <v>20</v>
      </c>
      <c r="E79" s="13" cm="1">
        <f t="array" ref="E79">IF(A79=0,0,INDEX(Headcount_Analysis!F:F, MATCH(1, (Headcount_Analysis!A:A=A79) * (Headcount_Analysis!B:B=B79), 0)))</f>
        <v>30.571312400934946</v>
      </c>
      <c r="F79" s="13" cm="1">
        <f t="array" ref="F79">SUMPRODUCT(--(A79=A:A),E:E)</f>
        <v>133.72827667096331</v>
      </c>
      <c r="G79" s="12" cm="1">
        <f t="array" ref="G79">SUMPRODUCT(--(0=A:A),Q:Q)</f>
        <v>125</v>
      </c>
      <c r="H79" s="13">
        <f t="shared" si="34"/>
        <v>-8.7282766709633108</v>
      </c>
      <c r="I79" s="12" cm="1">
        <f t="array" ref="I79">SUMPRODUCT(--(A79=A:A),Q:Q)</f>
        <v>166</v>
      </c>
      <c r="J79" s="12">
        <f>IF(COUNTIF(Assignment_Data!K:K, VLOOKUP(B79,Assignment_Data!$J$1:$K$8, 2, FALSE)) &gt; 1, 1, 0)</f>
        <v>1</v>
      </c>
      <c r="K79" s="13">
        <f t="shared" si="24"/>
        <v>57.115434378178648</v>
      </c>
      <c r="L79" s="15" cm="1">
        <f t="array" ref="L79">IF(AND(A79&gt;0,J79&gt;0),E79/K79,100%/SUMPRODUCT(--(A79=A:A),--(C79=C:C)))</f>
        <v>0.53525483494554194</v>
      </c>
      <c r="M79" s="12" cm="1">
        <f t="array" ref="M79">IF(OR(A79=1,A79=0),VLOOKUP(VLOOKUP(B79, Assignment_Data!$J$2:$K$8, 2, FALSE), Assignment_Data!$F$2:$H$8, 2, FALSE),INDEX($W:$W, MATCH(1, ($B:$B = B79) * ($A:$A = A79-1), 0)))</f>
        <v>19</v>
      </c>
      <c r="N79" s="12" cm="1">
        <f t="array" ref="N79">SUMPRODUCT(--(A79=A:A),L:L,M:M)</f>
        <v>57</v>
      </c>
      <c r="O79" s="12" cm="1">
        <f t="array" ref="O79">M79/SUMPRODUCT(--(A79=A:A),--(C79=C:C))</f>
        <v>9.5</v>
      </c>
      <c r="P79" s="12">
        <f>VLOOKUP(VLOOKUP(B79, Assignment_Data!$J$2:$K$8, 2, FALSE), Assignment_Data!$F$2:$H$8, 3, FALSE)</f>
        <v>3</v>
      </c>
      <c r="Q79" s="12">
        <f t="shared" si="13"/>
        <v>28.5</v>
      </c>
      <c r="R79" s="12">
        <f t="shared" si="25"/>
        <v>57</v>
      </c>
      <c r="S79" s="12">
        <f t="shared" si="26"/>
        <v>1</v>
      </c>
      <c r="T79" s="12" cm="1">
        <f t="array" ref="T79">IF(A79=0,0,S79/SUMPRODUCT(--(A79=A:A),--(C79=C:C)))</f>
        <v>0.5</v>
      </c>
      <c r="U79" s="12" cm="1">
        <f t="array" ref="U79">SUMPRODUCT(--(A79=A:A),T:T)</f>
        <v>1</v>
      </c>
      <c r="V79" s="13">
        <f t="shared" si="27"/>
        <v>0</v>
      </c>
      <c r="W79" s="12">
        <f t="shared" si="28"/>
        <v>20</v>
      </c>
      <c r="X79" s="12">
        <f t="shared" si="29"/>
        <v>60</v>
      </c>
      <c r="Y79" s="12">
        <f t="shared" si="30"/>
        <v>0</v>
      </c>
      <c r="Z79" s="15">
        <f t="shared" si="31"/>
        <v>0.53633881405149031</v>
      </c>
      <c r="AA79" s="12">
        <f t="shared" si="32"/>
        <v>19</v>
      </c>
      <c r="AB79" s="12">
        <f t="shared" si="33"/>
        <v>57</v>
      </c>
    </row>
    <row r="80" spans="1:28" ht="17" customHeight="1" x14ac:dyDescent="0.2">
      <c r="A80" s="14">
        <f>INT((ROW() - 9) / COUNTA(Assignment_Data!$A$2:$A$8)) + 1</f>
        <v>11</v>
      </c>
      <c r="B80" s="13" t="str" cm="1">
        <f t="array" ref="B80">INDEX(Assignment_Data!$A$2:$A$8, MOD(ROWS($A$1:A79)-1, COUNTA(Assignment_Data!$A$2:$A$8)) + 1)</f>
        <v>Corporate Banking</v>
      </c>
      <c r="C80" s="12" t="str">
        <f>VLOOKUP(B80, Assignment_Data!$J$1:$K$8, 2, FALSE)</f>
        <v>Financial</v>
      </c>
      <c r="D80" s="13">
        <f t="shared" si="35"/>
        <v>20</v>
      </c>
      <c r="E80" s="13" cm="1">
        <f t="array" ref="E80">IF(A80=0,0,INDEX(Headcount_Analysis!F:F, MATCH(1, (Headcount_Analysis!A:A=A80) * (Headcount_Analysis!B:B=B80), 0)))</f>
        <v>26.544121977243705</v>
      </c>
      <c r="F80" s="13" cm="1">
        <f t="array" ref="F80">SUMPRODUCT(--(A80=A:A),E:E)</f>
        <v>133.72827667096331</v>
      </c>
      <c r="G80" s="12" cm="1">
        <f t="array" ref="G80">SUMPRODUCT(--(0=A:A),Q:Q)</f>
        <v>125</v>
      </c>
      <c r="H80" s="13">
        <f t="shared" si="34"/>
        <v>-8.7282766709633108</v>
      </c>
      <c r="I80" s="12" cm="1">
        <f t="array" ref="I80">SUMPRODUCT(--(A80=A:A),Q:Q)</f>
        <v>166</v>
      </c>
      <c r="J80" s="12">
        <f>IF(COUNTIF(Assignment_Data!K:K, VLOOKUP(B80,Assignment_Data!$J$1:$K$8, 2, FALSE)) &gt; 1, 1, 0)</f>
        <v>1</v>
      </c>
      <c r="K80" s="13">
        <f t="shared" si="24"/>
        <v>57.115434378178648</v>
      </c>
      <c r="L80" s="15" cm="1">
        <f t="array" ref="L80">IF(AND(A80&gt;0,J80&gt;0),E80/K80,100%/SUMPRODUCT(--(A80=A:A),--(C80=C:C)))</f>
        <v>0.46474516505445806</v>
      </c>
      <c r="M80" s="12" cm="1">
        <f t="array" ref="M80">IF(OR(A80=1,A80=0),VLOOKUP(VLOOKUP(B80, Assignment_Data!$J$2:$K$8, 2, FALSE), Assignment_Data!$F$2:$H$8, 2, FALSE),INDEX($W:$W, MATCH(1, ($B:$B = B80) * ($A:$A = A80-1), 0)))</f>
        <v>19</v>
      </c>
      <c r="N80" s="12" cm="1">
        <f t="array" ref="N80">SUMPRODUCT(--(A80=A:A),L:L,M:M)</f>
        <v>57</v>
      </c>
      <c r="O80" s="12" cm="1">
        <f t="array" ref="O80">M80/SUMPRODUCT(--(A80=A:A),--(C80=C:C))</f>
        <v>9.5</v>
      </c>
      <c r="P80" s="12">
        <f>VLOOKUP(VLOOKUP(B80, Assignment_Data!$J$2:$K$8, 2, FALSE), Assignment_Data!$F$2:$H$8, 3, FALSE)</f>
        <v>3</v>
      </c>
      <c r="Q80" s="12">
        <f t="shared" si="13"/>
        <v>28.5</v>
      </c>
      <c r="R80" s="12">
        <f t="shared" si="25"/>
        <v>57</v>
      </c>
      <c r="S80" s="12">
        <f t="shared" si="26"/>
        <v>1</v>
      </c>
      <c r="T80" s="12" cm="1">
        <f t="array" ref="T80">IF(A80=0,0,S80/SUMPRODUCT(--(A80=A:A),--(C80=C:C)))</f>
        <v>0.5</v>
      </c>
      <c r="U80" s="12" cm="1">
        <f t="array" ref="U80">SUMPRODUCT(--(A80=A:A),T:T)</f>
        <v>1</v>
      </c>
      <c r="V80" s="13">
        <f t="shared" si="27"/>
        <v>0</v>
      </c>
      <c r="W80" s="12">
        <f t="shared" si="28"/>
        <v>20</v>
      </c>
      <c r="X80" s="12">
        <f t="shared" si="29"/>
        <v>60</v>
      </c>
      <c r="Y80" s="12">
        <f t="shared" si="30"/>
        <v>0</v>
      </c>
      <c r="Z80" s="15">
        <f t="shared" si="31"/>
        <v>0.46568635047795975</v>
      </c>
      <c r="AA80" s="12">
        <f t="shared" si="32"/>
        <v>19</v>
      </c>
      <c r="AB80" s="12">
        <f t="shared" si="33"/>
        <v>57</v>
      </c>
    </row>
    <row r="81" spans="1:28" ht="17" customHeight="1" x14ac:dyDescent="0.2">
      <c r="A81" s="14">
        <f>INT((ROW() - 9) / COUNTA(Assignment_Data!$A$2:$A$8)) + 1</f>
        <v>11</v>
      </c>
      <c r="B81" s="13" t="str" cm="1">
        <f t="array" ref="B81">INDEX(Assignment_Data!$A$2:$A$8, MOD(ROWS($A$1:A80)-1, COUNTA(Assignment_Data!$A$2:$A$8)) + 1)</f>
        <v>Investment Banking</v>
      </c>
      <c r="C81" s="12" t="str">
        <f>VLOOKUP(B81, Assignment_Data!$J$1:$K$8, 2, FALSE)</f>
        <v>Investment</v>
      </c>
      <c r="D81" s="13">
        <f t="shared" si="35"/>
        <v>15</v>
      </c>
      <c r="E81" s="13" cm="1">
        <f t="array" ref="E81">IF(A81=0,0,INDEX(Headcount_Analysis!F:F, MATCH(1, (Headcount_Analysis!A:A=A81) * (Headcount_Analysis!B:B=B81), 0)))</f>
        <v>28.676438442701759</v>
      </c>
      <c r="F81" s="13" cm="1">
        <f t="array" ref="F81">SUMPRODUCT(--(A81=A:A),E:E)</f>
        <v>133.72827667096331</v>
      </c>
      <c r="G81" s="12" cm="1">
        <f t="array" ref="G81">SUMPRODUCT(--(0=A:A),Q:Q)</f>
        <v>125</v>
      </c>
      <c r="H81" s="13">
        <f t="shared" si="34"/>
        <v>-8.7282766709633108</v>
      </c>
      <c r="I81" s="12" cm="1">
        <f t="array" ref="I81">SUMPRODUCT(--(A81=A:A),Q:Q)</f>
        <v>166</v>
      </c>
      <c r="J81" s="12">
        <f>IF(COUNTIF(Assignment_Data!K:K, VLOOKUP(B81,Assignment_Data!$J$1:$K$8, 2, FALSE)) &gt; 1, 1, 0)</f>
        <v>0</v>
      </c>
      <c r="K81" s="13">
        <f t="shared" si="24"/>
        <v>28.676438442701759</v>
      </c>
      <c r="L81" s="15" cm="1">
        <f t="array" ref="L81">IF(AND(A81&gt;0,J81&gt;0),E81/K81,100%/SUMPRODUCT(--(A81=A:A),--(C81=C:C)))</f>
        <v>1</v>
      </c>
      <c r="M81" s="12" cm="1">
        <f t="array" ref="M81">IF(OR(A81=1,A81=0),VLOOKUP(VLOOKUP(B81, Assignment_Data!$J$2:$K$8, 2, FALSE), Assignment_Data!$F$2:$H$8, 2, FALSE),INDEX($W:$W, MATCH(1, ($B:$B = B81) * ($A:$A = A81-1), 0)))</f>
        <v>15</v>
      </c>
      <c r="N81" s="12" cm="1">
        <f t="array" ref="N81">SUMPRODUCT(--(A81=A:A),L:L,M:M)</f>
        <v>57</v>
      </c>
      <c r="O81" s="12" cm="1">
        <f t="array" ref="O81">M81/SUMPRODUCT(--(A81=A:A),--(C81=C:C))</f>
        <v>15</v>
      </c>
      <c r="P81" s="12">
        <f>VLOOKUP(VLOOKUP(B81, Assignment_Data!$J$2:$K$8, 2, FALSE), Assignment_Data!$F$2:$H$8, 3, FALSE)</f>
        <v>2</v>
      </c>
      <c r="Q81" s="12">
        <f t="shared" ref="Q81:Q99" si="36">P81*O81</f>
        <v>30</v>
      </c>
      <c r="R81" s="12">
        <f t="shared" si="25"/>
        <v>30</v>
      </c>
      <c r="S81" s="12">
        <f t="shared" si="26"/>
        <v>0</v>
      </c>
      <c r="T81" s="12" cm="1">
        <f t="array" ref="T81">IF(A81=0,0,S81/SUMPRODUCT(--(A81=A:A),--(C81=C:C)))</f>
        <v>0</v>
      </c>
      <c r="U81" s="12" cm="1">
        <f t="array" ref="U81">SUMPRODUCT(--(A81=A:A),T:T)</f>
        <v>1</v>
      </c>
      <c r="V81" s="13">
        <f t="shared" si="27"/>
        <v>1.3235615572982411</v>
      </c>
      <c r="W81" s="12">
        <f t="shared" si="28"/>
        <v>15</v>
      </c>
      <c r="X81" s="12">
        <f t="shared" si="29"/>
        <v>30</v>
      </c>
      <c r="Y81" s="12">
        <f t="shared" si="30"/>
        <v>0</v>
      </c>
      <c r="Z81" s="15">
        <f t="shared" si="31"/>
        <v>0.95588128142339202</v>
      </c>
      <c r="AA81" s="12">
        <f t="shared" si="32"/>
        <v>15</v>
      </c>
      <c r="AB81" s="12">
        <f t="shared" si="33"/>
        <v>30</v>
      </c>
    </row>
    <row r="82" spans="1:28" ht="17" customHeight="1" x14ac:dyDescent="0.2">
      <c r="A82" s="14">
        <f>INT((ROW() - 9) / COUNTA(Assignment_Data!$A$2:$A$8)) + 1</f>
        <v>11</v>
      </c>
      <c r="B82" s="13" t="str" cm="1">
        <f t="array" ref="B82">INDEX(Assignment_Data!$A$2:$A$8, MOD(ROWS($A$1:A81)-1, COUNTA(Assignment_Data!$A$2:$A$8)) + 1)</f>
        <v>Risk Management</v>
      </c>
      <c r="C82" s="12" t="str">
        <f>VLOOKUP(B82, Assignment_Data!$J$1:$K$8, 2, FALSE)</f>
        <v>Risk</v>
      </c>
      <c r="D82" s="13">
        <f t="shared" si="35"/>
        <v>6</v>
      </c>
      <c r="E82" s="13" cm="1">
        <f t="array" ref="E82">IF(A82=0,0,INDEX(Headcount_Analysis!F:F, MATCH(1, (Headcount_Analysis!A:A=A82) * (Headcount_Analysis!B:B=B82), 0)))</f>
        <v>6.519172804243432</v>
      </c>
      <c r="F82" s="13" cm="1">
        <f t="array" ref="F82">SUMPRODUCT(--(A82=A:A),E:E)</f>
        <v>133.72827667096331</v>
      </c>
      <c r="G82" s="12" cm="1">
        <f t="array" ref="G82">SUMPRODUCT(--(0=A:A),Q:Q)</f>
        <v>125</v>
      </c>
      <c r="H82" s="13">
        <f t="shared" si="34"/>
        <v>-8.7282766709633108</v>
      </c>
      <c r="I82" s="12" cm="1">
        <f t="array" ref="I82">SUMPRODUCT(--(A82=A:A),Q:Q)</f>
        <v>166</v>
      </c>
      <c r="J82" s="12">
        <f>IF(COUNTIF(Assignment_Data!K:K, VLOOKUP(B82,Assignment_Data!$J$1:$K$8, 2, FALSE)) &gt; 1, 1, 0)</f>
        <v>0</v>
      </c>
      <c r="K82" s="13">
        <f t="shared" si="24"/>
        <v>6.519172804243432</v>
      </c>
      <c r="L82" s="15" cm="1">
        <f t="array" ref="L82">IF(AND(A82&gt;0,J82&gt;0),E82/K82,100%/SUMPRODUCT(--(A82=A:A),--(C82=C:C)))</f>
        <v>1</v>
      </c>
      <c r="M82" s="12" cm="1">
        <f t="array" ref="M82">IF(OR(A82=1,A82=0),VLOOKUP(VLOOKUP(B82, Assignment_Data!$J$2:$K$8, 2, FALSE), Assignment_Data!$F$2:$H$8, 2, FALSE),INDEX($W:$W, MATCH(1, ($B:$B = B82) * ($A:$A = A82-1), 0)))</f>
        <v>6</v>
      </c>
      <c r="N82" s="12" cm="1">
        <f t="array" ref="N82">SUMPRODUCT(--(A82=A:A),L:L,M:M)</f>
        <v>57</v>
      </c>
      <c r="O82" s="12" cm="1">
        <f t="array" ref="O82">M82/SUMPRODUCT(--(A82=A:A),--(C82=C:C))</f>
        <v>6</v>
      </c>
      <c r="P82" s="12">
        <f>VLOOKUP(VLOOKUP(B82, Assignment_Data!$J$2:$K$8, 2, FALSE), Assignment_Data!$F$2:$H$8, 3, FALSE)</f>
        <v>3</v>
      </c>
      <c r="Q82" s="12">
        <f t="shared" si="36"/>
        <v>18</v>
      </c>
      <c r="R82" s="12">
        <f t="shared" si="25"/>
        <v>18</v>
      </c>
      <c r="S82" s="12">
        <f t="shared" si="26"/>
        <v>0</v>
      </c>
      <c r="T82" s="12" cm="1">
        <f t="array" ref="T82">IF(A82=0,0,S82/SUMPRODUCT(--(A82=A:A),--(C82=C:C)))</f>
        <v>0</v>
      </c>
      <c r="U82" s="12" cm="1">
        <f t="array" ref="U82">SUMPRODUCT(--(A82=A:A),T:T)</f>
        <v>1</v>
      </c>
      <c r="V82" s="13">
        <f t="shared" si="27"/>
        <v>11.480827195756568</v>
      </c>
      <c r="W82" s="12">
        <f t="shared" si="28"/>
        <v>6</v>
      </c>
      <c r="X82" s="12">
        <f t="shared" si="29"/>
        <v>18</v>
      </c>
      <c r="Y82" s="12">
        <f t="shared" si="30"/>
        <v>0</v>
      </c>
      <c r="Z82" s="15">
        <f t="shared" si="31"/>
        <v>0.36217626690241289</v>
      </c>
      <c r="AA82" s="12">
        <f t="shared" si="32"/>
        <v>6</v>
      </c>
      <c r="AB82" s="12">
        <f t="shared" si="33"/>
        <v>18</v>
      </c>
    </row>
    <row r="83" spans="1:28" ht="17" customHeight="1" x14ac:dyDescent="0.2">
      <c r="A83" s="14">
        <f>INT((ROW() - 9) / COUNTA(Assignment_Data!$A$2:$A$8)) + 1</f>
        <v>11</v>
      </c>
      <c r="B83" s="13" t="str" cm="1">
        <f t="array" ref="B83">INDEX(Assignment_Data!$A$2:$A$8, MOD(ROWS($A$1:A82)-1, COUNTA(Assignment_Data!$A$2:$A$8)) + 1)</f>
        <v>IT</v>
      </c>
      <c r="C83" s="12" t="str">
        <f>VLOOKUP(B83, Assignment_Data!$J$1:$K$8, 2, FALSE)</f>
        <v>IT</v>
      </c>
      <c r="D83" s="13">
        <f t="shared" si="35"/>
        <v>10</v>
      </c>
      <c r="E83" s="13" cm="1">
        <f t="array" ref="E83">IF(A83=0,0,INDEX(Headcount_Analysis!F:F, MATCH(1, (Headcount_Analysis!A:A=A83) * (Headcount_Analysis!B:B=B83), 0)))</f>
        <v>32.002113604908942</v>
      </c>
      <c r="F83" s="13" cm="1">
        <f t="array" ref="F83">SUMPRODUCT(--(A83=A:A),E:E)</f>
        <v>133.72827667096331</v>
      </c>
      <c r="G83" s="12" cm="1">
        <f t="array" ref="G83">SUMPRODUCT(--(0=A:A),Q:Q)</f>
        <v>125</v>
      </c>
      <c r="H83" s="13">
        <f t="shared" si="34"/>
        <v>-8.7282766709633108</v>
      </c>
      <c r="I83" s="12" cm="1">
        <f t="array" ref="I83">SUMPRODUCT(--(A83=A:A),Q:Q)</f>
        <v>166</v>
      </c>
      <c r="J83" s="12">
        <f>IF(COUNTIF(Assignment_Data!K:K, VLOOKUP(B83,Assignment_Data!$J$1:$K$8, 2, FALSE)) &gt; 1, 1, 0)</f>
        <v>0</v>
      </c>
      <c r="K83" s="13">
        <f t="shared" si="24"/>
        <v>32.002113604908942</v>
      </c>
      <c r="L83" s="15" cm="1">
        <f t="array" ref="L83">IF(AND(A83&gt;0,J83&gt;0),E83/K83,100%/SUMPRODUCT(--(A83=A:A),--(C83=C:C)))</f>
        <v>1</v>
      </c>
      <c r="M83" s="12" cm="1">
        <f t="array" ref="M83">IF(OR(A83=1,A83=0),VLOOKUP(VLOOKUP(B83, Assignment_Data!$J$2:$K$8, 2, FALSE), Assignment_Data!$F$2:$H$8, 2, FALSE),INDEX($W:$W, MATCH(1, ($B:$B = B83) * ($A:$A = A83-1), 0)))</f>
        <v>10</v>
      </c>
      <c r="N83" s="12" cm="1">
        <f t="array" ref="N83">SUMPRODUCT(--(A83=A:A),L:L,M:M)</f>
        <v>57</v>
      </c>
      <c r="O83" s="12" cm="1">
        <f t="array" ref="O83">M83/SUMPRODUCT(--(A83=A:A),--(C83=C:C))</f>
        <v>10</v>
      </c>
      <c r="P83" s="12">
        <f>VLOOKUP(VLOOKUP(B83, Assignment_Data!$J$2:$K$8, 2, FALSE), Assignment_Data!$F$2:$H$8, 3, FALSE)</f>
        <v>4</v>
      </c>
      <c r="Q83" s="12">
        <f t="shared" si="36"/>
        <v>40</v>
      </c>
      <c r="R83" s="12">
        <f t="shared" si="25"/>
        <v>40</v>
      </c>
      <c r="S83" s="12">
        <f t="shared" si="26"/>
        <v>0</v>
      </c>
      <c r="T83" s="12" cm="1">
        <f t="array" ref="T83">IF(A83=0,0,S83/SUMPRODUCT(--(A83=A:A),--(C83=C:C)))</f>
        <v>0</v>
      </c>
      <c r="U83" s="12" cm="1">
        <f t="array" ref="U83">SUMPRODUCT(--(A83=A:A),T:T)</f>
        <v>1</v>
      </c>
      <c r="V83" s="13">
        <f t="shared" si="27"/>
        <v>7.9978863950910579</v>
      </c>
      <c r="W83" s="12">
        <f t="shared" si="28"/>
        <v>10</v>
      </c>
      <c r="X83" s="12">
        <f t="shared" si="29"/>
        <v>40</v>
      </c>
      <c r="Y83" s="12">
        <f t="shared" si="30"/>
        <v>0</v>
      </c>
      <c r="Z83" s="15">
        <f t="shared" si="31"/>
        <v>0.8000528401227236</v>
      </c>
      <c r="AA83" s="12">
        <f t="shared" si="32"/>
        <v>10</v>
      </c>
      <c r="AB83" s="12">
        <f t="shared" si="33"/>
        <v>40</v>
      </c>
    </row>
    <row r="84" spans="1:28" ht="17" customHeight="1" x14ac:dyDescent="0.2">
      <c r="A84" s="14">
        <f>INT((ROW() - 9) / COUNTA(Assignment_Data!$A$2:$A$8)) + 1</f>
        <v>11</v>
      </c>
      <c r="B84" s="13" t="str" cm="1">
        <f t="array" ref="B84">INDEX(Assignment_Data!$A$2:$A$8, MOD(ROWS($A$1:A83)-1, COUNTA(Assignment_Data!$A$2:$A$8)) + 1)</f>
        <v>HR</v>
      </c>
      <c r="C84" s="12" t="str">
        <f>VLOOKUP(B84, Assignment_Data!$J$1:$K$8, 2, FALSE)</f>
        <v>Corp</v>
      </c>
      <c r="D84" s="13">
        <f t="shared" si="35"/>
        <v>7</v>
      </c>
      <c r="E84" s="13" cm="1">
        <f t="array" ref="E84">IF(A84=0,0,INDEX(Headcount_Analysis!F:F, MATCH(1, (Headcount_Analysis!A:A=A84) * (Headcount_Analysis!B:B=B84), 0)))</f>
        <v>6.0754216897616251</v>
      </c>
      <c r="F84" s="13" cm="1">
        <f t="array" ref="F84">SUMPRODUCT(--(A84=A:A),E:E)</f>
        <v>133.72827667096331</v>
      </c>
      <c r="G84" s="12" cm="1">
        <f t="array" ref="G84">SUMPRODUCT(--(0=A:A),Q:Q)</f>
        <v>125</v>
      </c>
      <c r="H84" s="13">
        <f t="shared" si="34"/>
        <v>-8.7282766709633108</v>
      </c>
      <c r="I84" s="12" cm="1">
        <f t="array" ref="I84">SUMPRODUCT(--(A84=A:A),Q:Q)</f>
        <v>166</v>
      </c>
      <c r="J84" s="12">
        <f>IF(COUNTIF(Assignment_Data!K:K, VLOOKUP(B84,Assignment_Data!$J$1:$K$8, 2, FALSE)) &gt; 1, 1, 0)</f>
        <v>1</v>
      </c>
      <c r="K84" s="13">
        <f t="shared" si="24"/>
        <v>9.4151174409305707</v>
      </c>
      <c r="L84" s="15" cm="1">
        <f t="array" ref="L84">IF(AND(A84&gt;0,J84&gt;0),E84/K84,100%/SUMPRODUCT(--(A84=A:A),--(C84=C:C)))</f>
        <v>0.64528368635634814</v>
      </c>
      <c r="M84" s="12" cm="1">
        <f t="array" ref="M84">IF(OR(A84=1,A84=0),VLOOKUP(VLOOKUP(B84, Assignment_Data!$J$2:$K$8, 2, FALSE), Assignment_Data!$F$2:$H$8, 2, FALSE),INDEX($W:$W, MATCH(1, ($B:$B = B84) * ($A:$A = A84-1), 0)))</f>
        <v>7</v>
      </c>
      <c r="N84" s="12" cm="1">
        <f t="array" ref="N84">SUMPRODUCT(--(A84=A:A),L:L,M:M)</f>
        <v>57</v>
      </c>
      <c r="O84" s="12" cm="1">
        <f t="array" ref="O84">M84/SUMPRODUCT(--(A84=A:A),--(C84=C:C))</f>
        <v>3.5</v>
      </c>
      <c r="P84" s="12">
        <f>VLOOKUP(VLOOKUP(B84, Assignment_Data!$J$2:$K$8, 2, FALSE), Assignment_Data!$F$2:$H$8, 3, FALSE)</f>
        <v>3</v>
      </c>
      <c r="Q84" s="12">
        <f t="shared" si="36"/>
        <v>10.5</v>
      </c>
      <c r="R84" s="12">
        <f t="shared" si="25"/>
        <v>21</v>
      </c>
      <c r="S84" s="12">
        <f t="shared" si="26"/>
        <v>0</v>
      </c>
      <c r="T84" s="12" cm="1">
        <f t="array" ref="T84">IF(A84=0,0,S84/SUMPRODUCT(--(A84=A:A),--(C84=C:C)))</f>
        <v>0</v>
      </c>
      <c r="U84" s="12" cm="1">
        <f t="array" ref="U84">SUMPRODUCT(--(A84=A:A),T:T)</f>
        <v>1</v>
      </c>
      <c r="V84" s="13">
        <f t="shared" si="27"/>
        <v>11.584882559069429</v>
      </c>
      <c r="W84" s="12">
        <f t="shared" si="28"/>
        <v>7</v>
      </c>
      <c r="X84" s="12">
        <f t="shared" si="29"/>
        <v>21</v>
      </c>
      <c r="Y84" s="12">
        <f t="shared" si="30"/>
        <v>0</v>
      </c>
      <c r="Z84" s="15">
        <f t="shared" si="31"/>
        <v>0.28930579475055357</v>
      </c>
      <c r="AA84" s="12">
        <f t="shared" si="32"/>
        <v>7</v>
      </c>
      <c r="AB84" s="12">
        <f t="shared" si="33"/>
        <v>21</v>
      </c>
    </row>
    <row r="85" spans="1:28" ht="17" customHeight="1" x14ac:dyDescent="0.2">
      <c r="A85" s="14">
        <f>INT((ROW() - 9) / COUNTA(Assignment_Data!$A$2:$A$8)) + 1</f>
        <v>11</v>
      </c>
      <c r="B85" s="13" t="str" cm="1">
        <f t="array" ref="B85">INDEX(Assignment_Data!$A$2:$A$8, MOD(ROWS($A$1:A84)-1, COUNTA(Assignment_Data!$A$2:$A$8)) + 1)</f>
        <v>G&amp;A</v>
      </c>
      <c r="C85" s="12" t="str">
        <f>VLOOKUP(B85, Assignment_Data!$J$1:$K$8, 2, FALSE)</f>
        <v>Corp</v>
      </c>
      <c r="D85" s="13">
        <f t="shared" si="35"/>
        <v>7</v>
      </c>
      <c r="E85" s="13" cm="1">
        <f t="array" ref="E85">IF(A85=0,0,INDEX(Headcount_Analysis!F:F, MATCH(1, (Headcount_Analysis!A:A=A85) * (Headcount_Analysis!B:B=B85), 0)))</f>
        <v>3.3396957511689456</v>
      </c>
      <c r="F85" s="13" cm="1">
        <f t="array" ref="F85">SUMPRODUCT(--(A85=A:A),E:E)</f>
        <v>133.72827667096331</v>
      </c>
      <c r="G85" s="12" cm="1">
        <f t="array" ref="G85">SUMPRODUCT(--(0=A:A),Q:Q)</f>
        <v>125</v>
      </c>
      <c r="H85" s="13">
        <f t="shared" si="34"/>
        <v>-8.7282766709633108</v>
      </c>
      <c r="I85" s="12" cm="1">
        <f t="array" ref="I85">SUMPRODUCT(--(A85=A:A),Q:Q)</f>
        <v>166</v>
      </c>
      <c r="J85" s="12">
        <f>IF(COUNTIF(Assignment_Data!K:K, VLOOKUP(B85,Assignment_Data!$J$1:$K$8, 2, FALSE)) &gt; 1, 1, 0)</f>
        <v>1</v>
      </c>
      <c r="K85" s="13">
        <f t="shared" si="24"/>
        <v>9.4151174409305707</v>
      </c>
      <c r="L85" s="15" cm="1">
        <f t="array" ref="L85">IF(AND(A85&gt;0,J85&gt;0),E85/K85,100%/SUMPRODUCT(--(A85=A:A),--(C85=C:C)))</f>
        <v>0.35471631364365191</v>
      </c>
      <c r="M85" s="12" cm="1">
        <f t="array" ref="M85">IF(OR(A85=1,A85=0),VLOOKUP(VLOOKUP(B85, Assignment_Data!$J$2:$K$8, 2, FALSE), Assignment_Data!$F$2:$H$8, 2, FALSE),INDEX($W:$W, MATCH(1, ($B:$B = B85) * ($A:$A = A85-1), 0)))</f>
        <v>7</v>
      </c>
      <c r="N85" s="12" cm="1">
        <f t="array" ref="N85">SUMPRODUCT(--(A85=A:A),L:L,M:M)</f>
        <v>57</v>
      </c>
      <c r="O85" s="12" cm="1">
        <f t="array" ref="O85">M85/SUMPRODUCT(--(A85=A:A),--(C85=C:C))</f>
        <v>3.5</v>
      </c>
      <c r="P85" s="12">
        <f>VLOOKUP(VLOOKUP(B85, Assignment_Data!$J$2:$K$8, 2, FALSE), Assignment_Data!$F$2:$H$8, 3, FALSE)</f>
        <v>3</v>
      </c>
      <c r="Q85" s="12">
        <f t="shared" si="36"/>
        <v>10.5</v>
      </c>
      <c r="R85" s="12">
        <f t="shared" si="25"/>
        <v>21</v>
      </c>
      <c r="S85" s="12">
        <f t="shared" si="26"/>
        <v>0</v>
      </c>
      <c r="T85" s="12" cm="1">
        <f t="array" ref="T85">IF(A85=0,0,S85/SUMPRODUCT(--(A85=A:A),--(C85=C:C)))</f>
        <v>0</v>
      </c>
      <c r="U85" s="12" cm="1">
        <f t="array" ref="U85">SUMPRODUCT(--(A85=A:A),T:T)</f>
        <v>1</v>
      </c>
      <c r="V85" s="13">
        <f t="shared" si="27"/>
        <v>11.584882559069429</v>
      </c>
      <c r="W85" s="12">
        <f t="shared" si="28"/>
        <v>7</v>
      </c>
      <c r="X85" s="12">
        <f t="shared" si="29"/>
        <v>21</v>
      </c>
      <c r="Y85" s="12">
        <f t="shared" si="30"/>
        <v>0</v>
      </c>
      <c r="Z85" s="15">
        <f t="shared" si="31"/>
        <v>0.15903313100804503</v>
      </c>
      <c r="AA85" s="12">
        <f t="shared" si="32"/>
        <v>7</v>
      </c>
      <c r="AB85" s="12">
        <f t="shared" si="33"/>
        <v>21</v>
      </c>
    </row>
    <row r="86" spans="1:28" ht="17" customHeight="1" x14ac:dyDescent="0.2">
      <c r="A86" s="14">
        <f>INT((ROW() - 9) / COUNTA(Assignment_Data!$A$2:$A$8)) + 1</f>
        <v>12</v>
      </c>
      <c r="B86" s="13" t="str" cm="1">
        <f t="array" ref="B86">INDEX(Assignment_Data!$A$2:$A$8, MOD(ROWS($A$1:A85)-1, COUNTA(Assignment_Data!$A$2:$A$8)) + 1)</f>
        <v>Retail Banking</v>
      </c>
      <c r="C86" s="12" t="str">
        <f>VLOOKUP(B86, Assignment_Data!$J$1:$K$8, 2, FALSE)</f>
        <v>Financial</v>
      </c>
      <c r="D86" s="13">
        <f t="shared" si="35"/>
        <v>20</v>
      </c>
      <c r="E86" s="13" cm="1">
        <f t="array" ref="E86">IF(A86=0,0,INDEX(Headcount_Analysis!F:F, MATCH(1, (Headcount_Analysis!A:A=A86) * (Headcount_Analysis!B:B=B86), 0)))</f>
        <v>30.953453805946634</v>
      </c>
      <c r="F86" s="13" cm="1">
        <f t="array" ref="F86">SUMPRODUCT(--(A86=A:A),E:E)</f>
        <v>136.08764404521554</v>
      </c>
      <c r="G86" s="12" cm="1">
        <f t="array" ref="G86">SUMPRODUCT(--(0=A:A),Q:Q)</f>
        <v>125</v>
      </c>
      <c r="H86" s="13">
        <f t="shared" si="34"/>
        <v>-11.087644045215541</v>
      </c>
      <c r="I86" s="12" cm="1">
        <f t="array" ref="I86">SUMPRODUCT(--(A86=A:A),Q:Q)</f>
        <v>169</v>
      </c>
      <c r="J86" s="12">
        <f>IF(COUNTIF(Assignment_Data!K:K, VLOOKUP(B86,Assignment_Data!$J$1:$K$8, 2, FALSE)) &gt; 1, 1, 0)</f>
        <v>1</v>
      </c>
      <c r="K86" s="13">
        <f t="shared" si="24"/>
        <v>57.939977816144406</v>
      </c>
      <c r="L86" s="15" cm="1">
        <f t="array" ref="L86">IF(AND(A86&gt;0,J86&gt;0),E86/K86,100%/SUMPRODUCT(--(A86=A:A),--(C86=C:C)))</f>
        <v>0.53423309729541801</v>
      </c>
      <c r="M86" s="12" cm="1">
        <f t="array" ref="M86">IF(OR(A86=1,A86=0),VLOOKUP(VLOOKUP(B86, Assignment_Data!$J$2:$K$8, 2, FALSE), Assignment_Data!$F$2:$H$8, 2, FALSE),INDEX($W:$W, MATCH(1, ($B:$B = B86) * ($A:$A = A86-1), 0)))</f>
        <v>20</v>
      </c>
      <c r="N86" s="12" cm="1">
        <f t="array" ref="N86">SUMPRODUCT(--(A86=A:A),L:L,M:M)</f>
        <v>58</v>
      </c>
      <c r="O86" s="12" cm="1">
        <f t="array" ref="O86">M86/SUMPRODUCT(--(A86=A:A),--(C86=C:C))</f>
        <v>10</v>
      </c>
      <c r="P86" s="12">
        <f>VLOOKUP(VLOOKUP(B86, Assignment_Data!$J$2:$K$8, 2, FALSE), Assignment_Data!$F$2:$H$8, 3, FALSE)</f>
        <v>3</v>
      </c>
      <c r="Q86" s="12">
        <f t="shared" si="36"/>
        <v>30</v>
      </c>
      <c r="R86" s="12">
        <f t="shared" si="25"/>
        <v>60</v>
      </c>
      <c r="S86" s="12">
        <f t="shared" si="26"/>
        <v>0</v>
      </c>
      <c r="T86" s="12" cm="1">
        <f t="array" ref="T86">IF(A86=0,0,S86/SUMPRODUCT(--(A86=A:A),--(C86=C:C)))</f>
        <v>0</v>
      </c>
      <c r="U86" s="12" cm="1">
        <f t="array" ref="U86">SUMPRODUCT(--(A86=A:A),T:T)</f>
        <v>0</v>
      </c>
      <c r="V86" s="13">
        <f t="shared" si="27"/>
        <v>2.0600221838555939</v>
      </c>
      <c r="W86" s="12">
        <f t="shared" si="28"/>
        <v>20</v>
      </c>
      <c r="X86" s="12">
        <f t="shared" si="29"/>
        <v>60</v>
      </c>
      <c r="Y86" s="12">
        <f t="shared" si="30"/>
        <v>0</v>
      </c>
      <c r="Z86" s="15">
        <f t="shared" si="31"/>
        <v>0.51589089676577726</v>
      </c>
      <c r="AA86" s="12">
        <f t="shared" si="32"/>
        <v>20</v>
      </c>
      <c r="AB86" s="12">
        <f t="shared" si="33"/>
        <v>60</v>
      </c>
    </row>
    <row r="87" spans="1:28" ht="17" customHeight="1" x14ac:dyDescent="0.2">
      <c r="A87" s="14">
        <f>INT((ROW() - 9) / COUNTA(Assignment_Data!$A$2:$A$8)) + 1</f>
        <v>12</v>
      </c>
      <c r="B87" s="13" t="str" cm="1">
        <f t="array" ref="B87">INDEX(Assignment_Data!$A$2:$A$8, MOD(ROWS($A$1:A86)-1, COUNTA(Assignment_Data!$A$2:$A$8)) + 1)</f>
        <v>Corporate Banking</v>
      </c>
      <c r="C87" s="12" t="str">
        <f>VLOOKUP(B87, Assignment_Data!$J$1:$K$8, 2, FALSE)</f>
        <v>Financial</v>
      </c>
      <c r="D87" s="13">
        <f t="shared" si="35"/>
        <v>20</v>
      </c>
      <c r="E87" s="13" cm="1">
        <f t="array" ref="E87">IF(A87=0,0,INDEX(Headcount_Analysis!F:F, MATCH(1, (Headcount_Analysis!A:A=A87) * (Headcount_Analysis!B:B=B87), 0)))</f>
        <v>26.986524010197769</v>
      </c>
      <c r="F87" s="13" cm="1">
        <f t="array" ref="F87">SUMPRODUCT(--(A87=A:A),E:E)</f>
        <v>136.08764404521554</v>
      </c>
      <c r="G87" s="12" cm="1">
        <f t="array" ref="G87">SUMPRODUCT(--(0=A:A),Q:Q)</f>
        <v>125</v>
      </c>
      <c r="H87" s="13">
        <f t="shared" si="34"/>
        <v>-11.087644045215541</v>
      </c>
      <c r="I87" s="12" cm="1">
        <f t="array" ref="I87">SUMPRODUCT(--(A87=A:A),Q:Q)</f>
        <v>169</v>
      </c>
      <c r="J87" s="12">
        <f>IF(COUNTIF(Assignment_Data!K:K, VLOOKUP(B87,Assignment_Data!$J$1:$K$8, 2, FALSE)) &gt; 1, 1, 0)</f>
        <v>1</v>
      </c>
      <c r="K87" s="13">
        <f t="shared" si="24"/>
        <v>57.939977816144406</v>
      </c>
      <c r="L87" s="15" cm="1">
        <f t="array" ref="L87">IF(AND(A87&gt;0,J87&gt;0),E87/K87,100%/SUMPRODUCT(--(A87=A:A),--(C87=C:C)))</f>
        <v>0.46576690270458199</v>
      </c>
      <c r="M87" s="12" cm="1">
        <f t="array" ref="M87">IF(OR(A87=1,A87=0),VLOOKUP(VLOOKUP(B87, Assignment_Data!$J$2:$K$8, 2, FALSE), Assignment_Data!$F$2:$H$8, 2, FALSE),INDEX($W:$W, MATCH(1, ($B:$B = B87) * ($A:$A = A87-1), 0)))</f>
        <v>20</v>
      </c>
      <c r="N87" s="12" cm="1">
        <f t="array" ref="N87">SUMPRODUCT(--(A87=A:A),L:L,M:M)</f>
        <v>58</v>
      </c>
      <c r="O87" s="12" cm="1">
        <f t="array" ref="O87">M87/SUMPRODUCT(--(A87=A:A),--(C87=C:C))</f>
        <v>10</v>
      </c>
      <c r="P87" s="12">
        <f>VLOOKUP(VLOOKUP(B87, Assignment_Data!$J$2:$K$8, 2, FALSE), Assignment_Data!$F$2:$H$8, 3, FALSE)</f>
        <v>3</v>
      </c>
      <c r="Q87" s="12">
        <f t="shared" si="36"/>
        <v>30</v>
      </c>
      <c r="R87" s="12">
        <f t="shared" si="25"/>
        <v>60</v>
      </c>
      <c r="S87" s="12">
        <f t="shared" si="26"/>
        <v>0</v>
      </c>
      <c r="T87" s="12" cm="1">
        <f t="array" ref="T87">IF(A87=0,0,S87/SUMPRODUCT(--(A87=A:A),--(C87=C:C)))</f>
        <v>0</v>
      </c>
      <c r="U87" s="12" cm="1">
        <f t="array" ref="U87">SUMPRODUCT(--(A87=A:A),T:T)</f>
        <v>0</v>
      </c>
      <c r="V87" s="13">
        <f t="shared" si="27"/>
        <v>2.0600221838555939</v>
      </c>
      <c r="W87" s="12">
        <f t="shared" si="28"/>
        <v>20</v>
      </c>
      <c r="X87" s="12">
        <f t="shared" si="29"/>
        <v>60</v>
      </c>
      <c r="Y87" s="12">
        <f t="shared" si="30"/>
        <v>0</v>
      </c>
      <c r="Z87" s="15">
        <f t="shared" si="31"/>
        <v>0.44977540016996281</v>
      </c>
      <c r="AA87" s="12">
        <f t="shared" si="32"/>
        <v>20</v>
      </c>
      <c r="AB87" s="12">
        <f t="shared" si="33"/>
        <v>60</v>
      </c>
    </row>
    <row r="88" spans="1:28" ht="17" customHeight="1" x14ac:dyDescent="0.2">
      <c r="A88" s="14">
        <f>INT((ROW() - 9) / COUNTA(Assignment_Data!$A$2:$A$8)) + 1</f>
        <v>12</v>
      </c>
      <c r="B88" s="13" t="str" cm="1">
        <f t="array" ref="B88">INDEX(Assignment_Data!$A$2:$A$8, MOD(ROWS($A$1:A87)-1, COUNTA(Assignment_Data!$A$2:$A$8)) + 1)</f>
        <v>Investment Banking</v>
      </c>
      <c r="C88" s="12" t="str">
        <f>VLOOKUP(B88, Assignment_Data!$J$1:$K$8, 2, FALSE)</f>
        <v>Investment</v>
      </c>
      <c r="D88" s="13">
        <f t="shared" si="35"/>
        <v>15</v>
      </c>
      <c r="E88" s="13" cm="1">
        <f t="array" ref="E88">IF(A88=0,0,INDEX(Headcount_Analysis!F:F, MATCH(1, (Headcount_Analysis!A:A=A88) * (Headcount_Analysis!B:B=B88), 0)))</f>
        <v>29.27386424359138</v>
      </c>
      <c r="F88" s="13" cm="1">
        <f t="array" ref="F88">SUMPRODUCT(--(A88=A:A),E:E)</f>
        <v>136.08764404521554</v>
      </c>
      <c r="G88" s="12" cm="1">
        <f t="array" ref="G88">SUMPRODUCT(--(0=A:A),Q:Q)</f>
        <v>125</v>
      </c>
      <c r="H88" s="13">
        <f t="shared" si="34"/>
        <v>-11.087644045215541</v>
      </c>
      <c r="I88" s="12" cm="1">
        <f t="array" ref="I88">SUMPRODUCT(--(A88=A:A),Q:Q)</f>
        <v>169</v>
      </c>
      <c r="J88" s="12">
        <f>IF(COUNTIF(Assignment_Data!K:K, VLOOKUP(B88,Assignment_Data!$J$1:$K$8, 2, FALSE)) &gt; 1, 1, 0)</f>
        <v>0</v>
      </c>
      <c r="K88" s="13">
        <f t="shared" si="24"/>
        <v>29.27386424359138</v>
      </c>
      <c r="L88" s="15" cm="1">
        <f t="array" ref="L88">IF(AND(A88&gt;0,J88&gt;0),E88/K88,100%/SUMPRODUCT(--(A88=A:A),--(C88=C:C)))</f>
        <v>1</v>
      </c>
      <c r="M88" s="12" cm="1">
        <f t="array" ref="M88">IF(OR(A88=1,A88=0),VLOOKUP(VLOOKUP(B88, Assignment_Data!$J$2:$K$8, 2, FALSE), Assignment_Data!$F$2:$H$8, 2, FALSE),INDEX($W:$W, MATCH(1, ($B:$B = B88) * ($A:$A = A88-1), 0)))</f>
        <v>15</v>
      </c>
      <c r="N88" s="12" cm="1">
        <f t="array" ref="N88">SUMPRODUCT(--(A88=A:A),L:L,M:M)</f>
        <v>58</v>
      </c>
      <c r="O88" s="12" cm="1">
        <f t="array" ref="O88">M88/SUMPRODUCT(--(A88=A:A),--(C88=C:C))</f>
        <v>15</v>
      </c>
      <c r="P88" s="12">
        <f>VLOOKUP(VLOOKUP(B88, Assignment_Data!$J$2:$K$8, 2, FALSE), Assignment_Data!$F$2:$H$8, 3, FALSE)</f>
        <v>2</v>
      </c>
      <c r="Q88" s="12">
        <f t="shared" si="36"/>
        <v>30</v>
      </c>
      <c r="R88" s="12">
        <f t="shared" si="25"/>
        <v>30</v>
      </c>
      <c r="S88" s="12">
        <f t="shared" si="26"/>
        <v>0</v>
      </c>
      <c r="T88" s="12" cm="1">
        <f t="array" ref="T88">IF(A88=0,0,S88/SUMPRODUCT(--(A88=A:A),--(C88=C:C)))</f>
        <v>0</v>
      </c>
      <c r="U88" s="12" cm="1">
        <f t="array" ref="U88">SUMPRODUCT(--(A88=A:A),T:T)</f>
        <v>0</v>
      </c>
      <c r="V88" s="13">
        <f t="shared" si="27"/>
        <v>0.72613575640862038</v>
      </c>
      <c r="W88" s="12">
        <f t="shared" si="28"/>
        <v>15</v>
      </c>
      <c r="X88" s="12">
        <f t="shared" si="29"/>
        <v>30</v>
      </c>
      <c r="Y88" s="12">
        <f t="shared" si="30"/>
        <v>0</v>
      </c>
      <c r="Z88" s="15">
        <f t="shared" si="31"/>
        <v>0.97579547478637929</v>
      </c>
      <c r="AA88" s="12">
        <f t="shared" si="32"/>
        <v>15</v>
      </c>
      <c r="AB88" s="12">
        <f t="shared" si="33"/>
        <v>30</v>
      </c>
    </row>
    <row r="89" spans="1:28" ht="17" customHeight="1" x14ac:dyDescent="0.2">
      <c r="A89" s="14">
        <f>INT((ROW() - 9) / COUNTA(Assignment_Data!$A$2:$A$8)) + 1</f>
        <v>12</v>
      </c>
      <c r="B89" s="13" t="str" cm="1">
        <f t="array" ref="B89">INDEX(Assignment_Data!$A$2:$A$8, MOD(ROWS($A$1:A88)-1, COUNTA(Assignment_Data!$A$2:$A$8)) + 1)</f>
        <v>Risk Management</v>
      </c>
      <c r="C89" s="12" t="str">
        <f>VLOOKUP(B89, Assignment_Data!$J$1:$K$8, 2, FALSE)</f>
        <v>Risk</v>
      </c>
      <c r="D89" s="13">
        <f t="shared" ref="D89:D99" si="37">W89</f>
        <v>6</v>
      </c>
      <c r="E89" s="13" cm="1">
        <f t="array" ref="E89">IF(A89=0,0,INDEX(Headcount_Analysis!F:F, MATCH(1, (Headcount_Analysis!A:A=A89) * (Headcount_Analysis!B:B=B89), 0)))</f>
        <v>6.5734992442787945</v>
      </c>
      <c r="F89" s="13" cm="1">
        <f t="array" ref="F89">SUMPRODUCT(--(A89=A:A),E:E)</f>
        <v>136.08764404521554</v>
      </c>
      <c r="G89" s="12" cm="1">
        <f t="array" ref="G89">SUMPRODUCT(--(0=A:A),Q:Q)</f>
        <v>125</v>
      </c>
      <c r="H89" s="13">
        <f t="shared" si="34"/>
        <v>-11.087644045215541</v>
      </c>
      <c r="I89" s="12" cm="1">
        <f t="array" ref="I89">SUMPRODUCT(--(A89=A:A),Q:Q)</f>
        <v>169</v>
      </c>
      <c r="J89" s="12">
        <f>IF(COUNTIF(Assignment_Data!K:K, VLOOKUP(B89,Assignment_Data!$J$1:$K$8, 2, FALSE)) &gt; 1, 1, 0)</f>
        <v>0</v>
      </c>
      <c r="K89" s="13">
        <f t="shared" si="24"/>
        <v>6.5734992442787945</v>
      </c>
      <c r="L89" s="15" cm="1">
        <f t="array" ref="L89">IF(AND(A89&gt;0,J89&gt;0),E89/K89,100%/SUMPRODUCT(--(A89=A:A),--(C89=C:C)))</f>
        <v>1</v>
      </c>
      <c r="M89" s="12" cm="1">
        <f t="array" ref="M89">IF(OR(A89=1,A89=0),VLOOKUP(VLOOKUP(B89, Assignment_Data!$J$2:$K$8, 2, FALSE), Assignment_Data!$F$2:$H$8, 2, FALSE),INDEX($W:$W, MATCH(1, ($B:$B = B89) * ($A:$A = A89-1), 0)))</f>
        <v>6</v>
      </c>
      <c r="N89" s="12" cm="1">
        <f t="array" ref="N89">SUMPRODUCT(--(A89=A:A),L:L,M:M)</f>
        <v>58</v>
      </c>
      <c r="O89" s="12" cm="1">
        <f t="array" ref="O89">M89/SUMPRODUCT(--(A89=A:A),--(C89=C:C))</f>
        <v>6</v>
      </c>
      <c r="P89" s="12">
        <f>VLOOKUP(VLOOKUP(B89, Assignment_Data!$J$2:$K$8, 2, FALSE), Assignment_Data!$F$2:$H$8, 3, FALSE)</f>
        <v>3</v>
      </c>
      <c r="Q89" s="12">
        <f t="shared" si="36"/>
        <v>18</v>
      </c>
      <c r="R89" s="12">
        <f t="shared" si="25"/>
        <v>18</v>
      </c>
      <c r="S89" s="12">
        <f t="shared" si="26"/>
        <v>0</v>
      </c>
      <c r="T89" s="12" cm="1">
        <f t="array" ref="T89">IF(A89=0,0,S89/SUMPRODUCT(--(A89=A:A),--(C89=C:C)))</f>
        <v>0</v>
      </c>
      <c r="U89" s="12" cm="1">
        <f t="array" ref="U89">SUMPRODUCT(--(A89=A:A),T:T)</f>
        <v>0</v>
      </c>
      <c r="V89" s="13">
        <f t="shared" si="27"/>
        <v>11.426500755721205</v>
      </c>
      <c r="W89" s="12">
        <f t="shared" si="28"/>
        <v>6</v>
      </c>
      <c r="X89" s="12">
        <f t="shared" si="29"/>
        <v>18</v>
      </c>
      <c r="Y89" s="12">
        <f t="shared" si="30"/>
        <v>0</v>
      </c>
      <c r="Z89" s="15">
        <f t="shared" si="31"/>
        <v>0.36519440245993301</v>
      </c>
      <c r="AA89" s="12">
        <f t="shared" si="32"/>
        <v>6</v>
      </c>
      <c r="AB89" s="12">
        <f t="shared" si="33"/>
        <v>18</v>
      </c>
    </row>
    <row r="90" spans="1:28" ht="17" customHeight="1" x14ac:dyDescent="0.2">
      <c r="A90" s="14">
        <f>INT((ROW() - 9) / COUNTA(Assignment_Data!$A$2:$A$8)) + 1</f>
        <v>12</v>
      </c>
      <c r="B90" s="13" t="str" cm="1">
        <f t="array" ref="B90">INDEX(Assignment_Data!$A$2:$A$8, MOD(ROWS($A$1:A89)-1, COUNTA(Assignment_Data!$A$2:$A$8)) + 1)</f>
        <v>IT</v>
      </c>
      <c r="C90" s="12" t="str">
        <f>VLOOKUP(B90, Assignment_Data!$J$1:$K$8, 2, FALSE)</f>
        <v>IT</v>
      </c>
      <c r="D90" s="13">
        <f t="shared" si="37"/>
        <v>10</v>
      </c>
      <c r="E90" s="13" cm="1">
        <f t="array" ref="E90">IF(A90=0,0,INDEX(Headcount_Analysis!F:F, MATCH(1, (Headcount_Analysis!A:A=A90) * (Headcount_Analysis!B:B=B90), 0)))</f>
        <v>32.802166445031659</v>
      </c>
      <c r="F90" s="13" cm="1">
        <f t="array" ref="F90">SUMPRODUCT(--(A90=A:A),E:E)</f>
        <v>136.08764404521554</v>
      </c>
      <c r="G90" s="12" cm="1">
        <f t="array" ref="G90">SUMPRODUCT(--(0=A:A),Q:Q)</f>
        <v>125</v>
      </c>
      <c r="H90" s="13">
        <f t="shared" si="34"/>
        <v>-11.087644045215541</v>
      </c>
      <c r="I90" s="12" cm="1">
        <f t="array" ref="I90">SUMPRODUCT(--(A90=A:A),Q:Q)</f>
        <v>169</v>
      </c>
      <c r="J90" s="12">
        <f>IF(COUNTIF(Assignment_Data!K:K, VLOOKUP(B90,Assignment_Data!$J$1:$K$8, 2, FALSE)) &gt; 1, 1, 0)</f>
        <v>0</v>
      </c>
      <c r="K90" s="13">
        <f t="shared" si="24"/>
        <v>32.802166445031659</v>
      </c>
      <c r="L90" s="15" cm="1">
        <f t="array" ref="L90">IF(AND(A90&gt;0,J90&gt;0),E90/K90,100%/SUMPRODUCT(--(A90=A:A),--(C90=C:C)))</f>
        <v>1</v>
      </c>
      <c r="M90" s="12" cm="1">
        <f t="array" ref="M90">IF(OR(A90=1,A90=0),VLOOKUP(VLOOKUP(B90, Assignment_Data!$J$2:$K$8, 2, FALSE), Assignment_Data!$F$2:$H$8, 2, FALSE),INDEX($W:$W, MATCH(1, ($B:$B = B90) * ($A:$A = A90-1), 0)))</f>
        <v>10</v>
      </c>
      <c r="N90" s="12" cm="1">
        <f t="array" ref="N90">SUMPRODUCT(--(A90=A:A),L:L,M:M)</f>
        <v>58</v>
      </c>
      <c r="O90" s="12" cm="1">
        <f t="array" ref="O90">M90/SUMPRODUCT(--(A90=A:A),--(C90=C:C))</f>
        <v>10</v>
      </c>
      <c r="P90" s="12">
        <f>VLOOKUP(VLOOKUP(B90, Assignment_Data!$J$2:$K$8, 2, FALSE), Assignment_Data!$F$2:$H$8, 3, FALSE)</f>
        <v>4</v>
      </c>
      <c r="Q90" s="12">
        <f t="shared" si="36"/>
        <v>40</v>
      </c>
      <c r="R90" s="12">
        <f t="shared" si="25"/>
        <v>40</v>
      </c>
      <c r="S90" s="12">
        <f t="shared" si="26"/>
        <v>0</v>
      </c>
      <c r="T90" s="12" cm="1">
        <f t="array" ref="T90">IF(A90=0,0,S90/SUMPRODUCT(--(A90=A:A),--(C90=C:C)))</f>
        <v>0</v>
      </c>
      <c r="U90" s="12" cm="1">
        <f t="array" ref="U90">SUMPRODUCT(--(A90=A:A),T:T)</f>
        <v>0</v>
      </c>
      <c r="V90" s="13">
        <f t="shared" si="27"/>
        <v>7.1978335549683408</v>
      </c>
      <c r="W90" s="12">
        <f t="shared" si="28"/>
        <v>10</v>
      </c>
      <c r="X90" s="12">
        <f t="shared" si="29"/>
        <v>40</v>
      </c>
      <c r="Y90" s="12">
        <f t="shared" si="30"/>
        <v>0</v>
      </c>
      <c r="Z90" s="15">
        <f t="shared" si="31"/>
        <v>0.82005416112579144</v>
      </c>
      <c r="AA90" s="12">
        <f t="shared" si="32"/>
        <v>10</v>
      </c>
      <c r="AB90" s="12">
        <f t="shared" si="33"/>
        <v>40</v>
      </c>
    </row>
    <row r="91" spans="1:28" ht="17" customHeight="1" x14ac:dyDescent="0.2">
      <c r="A91" s="14">
        <f>INT((ROW() - 9) / COUNTA(Assignment_Data!$A$2:$A$8)) + 1</f>
        <v>12</v>
      </c>
      <c r="B91" s="13" t="str" cm="1">
        <f t="array" ref="B91">INDEX(Assignment_Data!$A$2:$A$8, MOD(ROWS($A$1:A90)-1, COUNTA(Assignment_Data!$A$2:$A$8)) + 1)</f>
        <v>HR</v>
      </c>
      <c r="C91" s="12" t="str">
        <f>VLOOKUP(B91, Assignment_Data!$J$1:$K$8, 2, FALSE)</f>
        <v>Corp</v>
      </c>
      <c r="D91" s="13">
        <f t="shared" si="37"/>
        <v>7</v>
      </c>
      <c r="E91" s="13" cm="1">
        <f t="array" ref="E91">IF(A91=0,0,INDEX(Headcount_Analysis!F:F, MATCH(1, (Headcount_Analysis!A:A=A91) * (Headcount_Analysis!B:B=B91), 0)))</f>
        <v>6.1361759066592407</v>
      </c>
      <c r="F91" s="13" cm="1">
        <f t="array" ref="F91">SUMPRODUCT(--(A91=A:A),E:E)</f>
        <v>136.08764404521554</v>
      </c>
      <c r="G91" s="12" cm="1">
        <f t="array" ref="G91">SUMPRODUCT(--(0=A:A),Q:Q)</f>
        <v>125</v>
      </c>
      <c r="H91" s="13">
        <f t="shared" si="34"/>
        <v>-11.087644045215541</v>
      </c>
      <c r="I91" s="12" cm="1">
        <f t="array" ref="I91">SUMPRODUCT(--(A91=A:A),Q:Q)</f>
        <v>169</v>
      </c>
      <c r="J91" s="12">
        <f>IF(COUNTIF(Assignment_Data!K:K, VLOOKUP(B91,Assignment_Data!$J$1:$K$8, 2, FALSE)) &gt; 1, 1, 0)</f>
        <v>1</v>
      </c>
      <c r="K91" s="13">
        <f t="shared" si="24"/>
        <v>9.4981362961693137</v>
      </c>
      <c r="L91" s="15" cm="1">
        <f t="array" ref="L91">IF(AND(A91&gt;0,J91&gt;0),E91/K91,100%/SUMPRODUCT(--(A91=A:A),--(C91=C:C)))</f>
        <v>0.64603999303884674</v>
      </c>
      <c r="M91" s="12" cm="1">
        <f t="array" ref="M91">IF(OR(A91=1,A91=0),VLOOKUP(VLOOKUP(B91, Assignment_Data!$J$2:$K$8, 2, FALSE), Assignment_Data!$F$2:$H$8, 2, FALSE),INDEX($W:$W, MATCH(1, ($B:$B = B91) * ($A:$A = A91-1), 0)))</f>
        <v>7</v>
      </c>
      <c r="N91" s="12" cm="1">
        <f t="array" ref="N91">SUMPRODUCT(--(A91=A:A),L:L,M:M)</f>
        <v>58</v>
      </c>
      <c r="O91" s="12" cm="1">
        <f t="array" ref="O91">M91/SUMPRODUCT(--(A91=A:A),--(C91=C:C))</f>
        <v>3.5</v>
      </c>
      <c r="P91" s="12">
        <f>VLOOKUP(VLOOKUP(B91, Assignment_Data!$J$2:$K$8, 2, FALSE), Assignment_Data!$F$2:$H$8, 3, FALSE)</f>
        <v>3</v>
      </c>
      <c r="Q91" s="12">
        <f t="shared" si="36"/>
        <v>10.5</v>
      </c>
      <c r="R91" s="12">
        <f t="shared" si="25"/>
        <v>21</v>
      </c>
      <c r="S91" s="12">
        <f t="shared" si="26"/>
        <v>0</v>
      </c>
      <c r="T91" s="12" cm="1">
        <f t="array" ref="T91">IF(A91=0,0,S91/SUMPRODUCT(--(A91=A:A),--(C91=C:C)))</f>
        <v>0</v>
      </c>
      <c r="U91" s="12" cm="1">
        <f t="array" ref="U91">SUMPRODUCT(--(A91=A:A),T:T)</f>
        <v>0</v>
      </c>
      <c r="V91" s="13">
        <f t="shared" si="27"/>
        <v>11.501863703830686</v>
      </c>
      <c r="W91" s="12">
        <f t="shared" si="28"/>
        <v>7</v>
      </c>
      <c r="X91" s="12">
        <f t="shared" si="29"/>
        <v>21</v>
      </c>
      <c r="Y91" s="12">
        <f t="shared" si="30"/>
        <v>0</v>
      </c>
      <c r="Z91" s="15">
        <f t="shared" si="31"/>
        <v>0.29219885269805906</v>
      </c>
      <c r="AA91" s="12">
        <f t="shared" si="32"/>
        <v>7</v>
      </c>
      <c r="AB91" s="12">
        <f t="shared" si="33"/>
        <v>21</v>
      </c>
    </row>
    <row r="92" spans="1:28" ht="17" customHeight="1" x14ac:dyDescent="0.2">
      <c r="A92" s="14">
        <f>INT((ROW() - 9) / COUNTA(Assignment_Data!$A$2:$A$8)) + 1</f>
        <v>12</v>
      </c>
      <c r="B92" s="13" t="str" cm="1">
        <f t="array" ref="B92">INDEX(Assignment_Data!$A$2:$A$8, MOD(ROWS($A$1:A91)-1, COUNTA(Assignment_Data!$A$2:$A$8)) + 1)</f>
        <v>G&amp;A</v>
      </c>
      <c r="C92" s="12" t="str">
        <f>VLOOKUP(B92, Assignment_Data!$J$1:$K$8, 2, FALSE)</f>
        <v>Corp</v>
      </c>
      <c r="D92" s="13">
        <f t="shared" si="37"/>
        <v>7</v>
      </c>
      <c r="E92" s="13" cm="1">
        <f t="array" ref="E92">IF(A92=0,0,INDEX(Headcount_Analysis!F:F, MATCH(1, (Headcount_Analysis!A:A=A92) * (Headcount_Analysis!B:B=B92), 0)))</f>
        <v>3.361960389510072</v>
      </c>
      <c r="F92" s="13" cm="1">
        <f t="array" ref="F92">SUMPRODUCT(--(A92=A:A),E:E)</f>
        <v>136.08764404521554</v>
      </c>
      <c r="G92" s="12" cm="1">
        <f t="array" ref="G92">SUMPRODUCT(--(0=A:A),Q:Q)</f>
        <v>125</v>
      </c>
      <c r="H92" s="13">
        <f t="shared" si="34"/>
        <v>-11.087644045215541</v>
      </c>
      <c r="I92" s="12" cm="1">
        <f t="array" ref="I92">SUMPRODUCT(--(A92=A:A),Q:Q)</f>
        <v>169</v>
      </c>
      <c r="J92" s="12">
        <f>IF(COUNTIF(Assignment_Data!K:K, VLOOKUP(B92,Assignment_Data!$J$1:$K$8, 2, FALSE)) &gt; 1, 1, 0)</f>
        <v>1</v>
      </c>
      <c r="K92" s="13">
        <f t="shared" si="24"/>
        <v>9.4981362961693137</v>
      </c>
      <c r="L92" s="15" cm="1">
        <f t="array" ref="L92">IF(AND(A92&gt;0,J92&gt;0),E92/K92,100%/SUMPRODUCT(--(A92=A:A),--(C92=C:C)))</f>
        <v>0.35396000696115321</v>
      </c>
      <c r="M92" s="12" cm="1">
        <f t="array" ref="M92">IF(OR(A92=1,A92=0),VLOOKUP(VLOOKUP(B92, Assignment_Data!$J$2:$K$8, 2, FALSE), Assignment_Data!$F$2:$H$8, 2, FALSE),INDEX($W:$W, MATCH(1, ($B:$B = B92) * ($A:$A = A92-1), 0)))</f>
        <v>7</v>
      </c>
      <c r="N92" s="12" cm="1">
        <f t="array" ref="N92">SUMPRODUCT(--(A92=A:A),L:L,M:M)</f>
        <v>58</v>
      </c>
      <c r="O92" s="12" cm="1">
        <f t="array" ref="O92">M92/SUMPRODUCT(--(A92=A:A),--(C92=C:C))</f>
        <v>3.5</v>
      </c>
      <c r="P92" s="12">
        <f>VLOOKUP(VLOOKUP(B92, Assignment_Data!$J$2:$K$8, 2, FALSE), Assignment_Data!$F$2:$H$8, 3, FALSE)</f>
        <v>3</v>
      </c>
      <c r="Q92" s="12">
        <f t="shared" si="36"/>
        <v>10.5</v>
      </c>
      <c r="R92" s="12">
        <f t="shared" si="25"/>
        <v>21</v>
      </c>
      <c r="S92" s="12">
        <f t="shared" si="26"/>
        <v>0</v>
      </c>
      <c r="T92" s="12" cm="1">
        <f t="array" ref="T92">IF(A92=0,0,S92/SUMPRODUCT(--(A92=A:A),--(C92=C:C)))</f>
        <v>0</v>
      </c>
      <c r="U92" s="12" cm="1">
        <f t="array" ref="U92">SUMPRODUCT(--(A92=A:A),T:T)</f>
        <v>0</v>
      </c>
      <c r="V92" s="13">
        <f t="shared" si="27"/>
        <v>11.501863703830686</v>
      </c>
      <c r="W92" s="12">
        <f t="shared" si="28"/>
        <v>7</v>
      </c>
      <c r="X92" s="12">
        <f t="shared" si="29"/>
        <v>21</v>
      </c>
      <c r="Y92" s="12">
        <f t="shared" si="30"/>
        <v>0</v>
      </c>
      <c r="Z92" s="15">
        <f t="shared" si="31"/>
        <v>0.16009335188143201</v>
      </c>
      <c r="AA92" s="12">
        <f t="shared" si="32"/>
        <v>7</v>
      </c>
      <c r="AB92" s="12">
        <f t="shared" si="33"/>
        <v>21</v>
      </c>
    </row>
    <row r="93" spans="1:28" ht="17" customHeight="1" x14ac:dyDescent="0.2">
      <c r="A93" s="14">
        <f>INT((ROW() - 9) / COUNTA(Assignment_Data!$A$2:$A$8)) + 1</f>
        <v>13</v>
      </c>
      <c r="B93" s="13" t="str" cm="1">
        <f t="array" ref="B93">INDEX(Assignment_Data!$A$2:$A$8, MOD(ROWS($A$1:A92)-1, COUNTA(Assignment_Data!$A$2:$A$8)) + 1)</f>
        <v>Retail Banking</v>
      </c>
      <c r="C93" s="12" t="str">
        <f>VLOOKUP(B93, Assignment_Data!$J$1:$K$8, 2, FALSE)</f>
        <v>Financial</v>
      </c>
      <c r="D93" s="13">
        <f t="shared" si="37"/>
        <v>20</v>
      </c>
      <c r="E93" s="13" cm="1">
        <f t="array" ref="E93">IF(A93=0,0,INDEX(Headcount_Analysis!F:F, MATCH(1, (Headcount_Analysis!A:A=A93) * (Headcount_Analysis!B:B=B93), 0)))</f>
        <v>31.340371978520967</v>
      </c>
      <c r="F93" s="13" cm="1">
        <f t="array" ref="F93">SUMPRODUCT(--(A93=A:A),E:E)</f>
        <v>138.49281793952611</v>
      </c>
      <c r="G93" s="12" cm="1">
        <f t="array" ref="G93">SUMPRODUCT(--(0=A:A),Q:Q)</f>
        <v>125</v>
      </c>
      <c r="H93" s="13">
        <f t="shared" si="34"/>
        <v>-13.492817939526105</v>
      </c>
      <c r="I93" s="12" cm="1">
        <f t="array" ref="I93">SUMPRODUCT(--(A93=A:A),Q:Q)</f>
        <v>169</v>
      </c>
      <c r="J93" s="12">
        <f>IF(COUNTIF(Assignment_Data!K:K, VLOOKUP(B93,Assignment_Data!$J$1:$K$8, 2, FALSE)) &gt; 1, 1, 0)</f>
        <v>1</v>
      </c>
      <c r="K93" s="13">
        <f t="shared" si="24"/>
        <v>58.776671388888701</v>
      </c>
      <c r="L93" s="15" cm="1">
        <f t="array" ref="L93">IF(AND(A93&gt;0,J93&gt;0),E93/K93,100%/SUMPRODUCT(--(A93=A:A),--(C93=C:C)))</f>
        <v>0.53321107231747111</v>
      </c>
      <c r="M93" s="12" cm="1">
        <f t="array" ref="M93">IF(OR(A93=1,A93=0),VLOOKUP(VLOOKUP(B93, Assignment_Data!$J$2:$K$8, 2, FALSE), Assignment_Data!$F$2:$H$8, 2, FALSE),INDEX($W:$W, MATCH(1, ($B:$B = B93) * ($A:$A = A93-1), 0)))</f>
        <v>20</v>
      </c>
      <c r="N93" s="12" cm="1">
        <f t="array" ref="N93">SUMPRODUCT(--(A93=A:A),L:L,M:M)</f>
        <v>57.999999999999993</v>
      </c>
      <c r="O93" s="12" cm="1">
        <f t="array" ref="O93">M93/SUMPRODUCT(--(A93=A:A),--(C93=C:C))</f>
        <v>10</v>
      </c>
      <c r="P93" s="12">
        <f>VLOOKUP(VLOOKUP(B93, Assignment_Data!$J$2:$K$8, 2, FALSE), Assignment_Data!$F$2:$H$8, 3, FALSE)</f>
        <v>3</v>
      </c>
      <c r="Q93" s="12">
        <f t="shared" si="36"/>
        <v>30</v>
      </c>
      <c r="R93" s="12">
        <f t="shared" si="25"/>
        <v>60</v>
      </c>
      <c r="S93" s="12">
        <f t="shared" si="26"/>
        <v>0</v>
      </c>
      <c r="T93" s="12" cm="1">
        <f t="array" ref="T93">IF(A93=0,0,S93/SUMPRODUCT(--(A93=A:A),--(C93=C:C)))</f>
        <v>0</v>
      </c>
      <c r="U93" s="12" cm="1">
        <f t="array" ref="U93">SUMPRODUCT(--(A93=A:A),T:T)</f>
        <v>0</v>
      </c>
      <c r="V93" s="13">
        <f t="shared" si="27"/>
        <v>1.2233286111112989</v>
      </c>
      <c r="W93" s="12">
        <f t="shared" si="28"/>
        <v>20</v>
      </c>
      <c r="X93" s="12">
        <f t="shared" si="29"/>
        <v>60</v>
      </c>
      <c r="Y93" s="12">
        <f t="shared" si="30"/>
        <v>0</v>
      </c>
      <c r="Z93" s="15">
        <f t="shared" si="31"/>
        <v>0.52233953297534941</v>
      </c>
      <c r="AA93" s="12">
        <f t="shared" si="32"/>
        <v>20</v>
      </c>
      <c r="AB93" s="12">
        <f t="shared" si="33"/>
        <v>60</v>
      </c>
    </row>
    <row r="94" spans="1:28" ht="17" customHeight="1" x14ac:dyDescent="0.2">
      <c r="A94" s="14">
        <f>INT((ROW() - 9) / COUNTA(Assignment_Data!$A$2:$A$8)) + 1</f>
        <v>13</v>
      </c>
      <c r="B94" s="13" t="str" cm="1">
        <f t="array" ref="B94">INDEX(Assignment_Data!$A$2:$A$8, MOD(ROWS($A$1:A93)-1, COUNTA(Assignment_Data!$A$2:$A$8)) + 1)</f>
        <v>Corporate Banking</v>
      </c>
      <c r="C94" s="12" t="str">
        <f>VLOOKUP(B94, Assignment_Data!$J$1:$K$8, 2, FALSE)</f>
        <v>Financial</v>
      </c>
      <c r="D94" s="13">
        <f t="shared" si="37"/>
        <v>20</v>
      </c>
      <c r="E94" s="13" cm="1">
        <f t="array" ref="E94">IF(A94=0,0,INDEX(Headcount_Analysis!F:F, MATCH(1, (Headcount_Analysis!A:A=A94) * (Headcount_Analysis!B:B=B94), 0)))</f>
        <v>27.436299410367731</v>
      </c>
      <c r="F94" s="13" cm="1">
        <f t="array" ref="F94">SUMPRODUCT(--(A94=A:A),E:E)</f>
        <v>138.49281793952611</v>
      </c>
      <c r="G94" s="12" cm="1">
        <f t="array" ref="G94">SUMPRODUCT(--(0=A:A),Q:Q)</f>
        <v>125</v>
      </c>
      <c r="H94" s="13">
        <f t="shared" si="34"/>
        <v>-13.492817939526105</v>
      </c>
      <c r="I94" s="12" cm="1">
        <f t="array" ref="I94">SUMPRODUCT(--(A94=A:A),Q:Q)</f>
        <v>169</v>
      </c>
      <c r="J94" s="12">
        <f>IF(COUNTIF(Assignment_Data!K:K, VLOOKUP(B94,Assignment_Data!$J$1:$K$8, 2, FALSE)) &gt; 1, 1, 0)</f>
        <v>1</v>
      </c>
      <c r="K94" s="13">
        <f t="shared" si="24"/>
        <v>58.776671388888701</v>
      </c>
      <c r="L94" s="15" cm="1">
        <f t="array" ref="L94">IF(AND(A94&gt;0,J94&gt;0),E94/K94,100%/SUMPRODUCT(--(A94=A:A),--(C94=C:C)))</f>
        <v>0.46678892768252883</v>
      </c>
      <c r="M94" s="12" cm="1">
        <f t="array" ref="M94">IF(OR(A94=1,A94=0),VLOOKUP(VLOOKUP(B94, Assignment_Data!$J$2:$K$8, 2, FALSE), Assignment_Data!$F$2:$H$8, 2, FALSE),INDEX($W:$W, MATCH(1, ($B:$B = B94) * ($A:$A = A94-1), 0)))</f>
        <v>20</v>
      </c>
      <c r="N94" s="12" cm="1">
        <f t="array" ref="N94">SUMPRODUCT(--(A94=A:A),L:L,M:M)</f>
        <v>57.999999999999993</v>
      </c>
      <c r="O94" s="12" cm="1">
        <f t="array" ref="O94">M94/SUMPRODUCT(--(A94=A:A),--(C94=C:C))</f>
        <v>10</v>
      </c>
      <c r="P94" s="12">
        <f>VLOOKUP(VLOOKUP(B94, Assignment_Data!$J$2:$K$8, 2, FALSE), Assignment_Data!$F$2:$H$8, 3, FALSE)</f>
        <v>3</v>
      </c>
      <c r="Q94" s="12">
        <f t="shared" si="36"/>
        <v>30</v>
      </c>
      <c r="R94" s="12">
        <f t="shared" si="25"/>
        <v>60</v>
      </c>
      <c r="S94" s="12">
        <f t="shared" si="26"/>
        <v>0</v>
      </c>
      <c r="T94" s="12" cm="1">
        <f t="array" ref="T94">IF(A94=0,0,S94/SUMPRODUCT(--(A94=A:A),--(C94=C:C)))</f>
        <v>0</v>
      </c>
      <c r="U94" s="12" cm="1">
        <f t="array" ref="U94">SUMPRODUCT(--(A94=A:A),T:T)</f>
        <v>0</v>
      </c>
      <c r="V94" s="13">
        <f t="shared" si="27"/>
        <v>1.2233286111112989</v>
      </c>
      <c r="W94" s="12">
        <f t="shared" si="28"/>
        <v>20</v>
      </c>
      <c r="X94" s="12">
        <f t="shared" si="29"/>
        <v>60</v>
      </c>
      <c r="Y94" s="12">
        <f t="shared" si="30"/>
        <v>0</v>
      </c>
      <c r="Z94" s="15">
        <f t="shared" si="31"/>
        <v>0.45727165683946219</v>
      </c>
      <c r="AA94" s="12">
        <f t="shared" si="32"/>
        <v>20</v>
      </c>
      <c r="AB94" s="12">
        <f t="shared" si="33"/>
        <v>60</v>
      </c>
    </row>
    <row r="95" spans="1:28" ht="17" customHeight="1" x14ac:dyDescent="0.2">
      <c r="A95" s="14">
        <f>INT((ROW() - 9) / COUNTA(Assignment_Data!$A$2:$A$8)) + 1</f>
        <v>13</v>
      </c>
      <c r="B95" s="13" t="str" cm="1">
        <f t="array" ref="B95">INDEX(Assignment_Data!$A$2:$A$8, MOD(ROWS($A$1:A94)-1, COUNTA(Assignment_Data!$A$2:$A$8)) + 1)</f>
        <v>Investment Banking</v>
      </c>
      <c r="C95" s="12" t="str">
        <f>VLOOKUP(B95, Assignment_Data!$J$1:$K$8, 2, FALSE)</f>
        <v>Investment</v>
      </c>
      <c r="D95" s="13">
        <f t="shared" si="37"/>
        <v>15</v>
      </c>
      <c r="E95" s="13" cm="1">
        <f t="array" ref="E95">IF(A95=0,0,INDEX(Headcount_Analysis!F:F, MATCH(1, (Headcount_Analysis!A:A=A95) * (Headcount_Analysis!B:B=B95), 0)))</f>
        <v>29.883736415332869</v>
      </c>
      <c r="F95" s="13" cm="1">
        <f t="array" ref="F95">SUMPRODUCT(--(A95=A:A),E:E)</f>
        <v>138.49281793952611</v>
      </c>
      <c r="G95" s="12" cm="1">
        <f t="array" ref="G95">SUMPRODUCT(--(0=A:A),Q:Q)</f>
        <v>125</v>
      </c>
      <c r="H95" s="13">
        <f t="shared" si="34"/>
        <v>-13.492817939526105</v>
      </c>
      <c r="I95" s="12" cm="1">
        <f t="array" ref="I95">SUMPRODUCT(--(A95=A:A),Q:Q)</f>
        <v>169</v>
      </c>
      <c r="J95" s="12">
        <f>IF(COUNTIF(Assignment_Data!K:K, VLOOKUP(B95,Assignment_Data!$J$1:$K$8, 2, FALSE)) &gt; 1, 1, 0)</f>
        <v>0</v>
      </c>
      <c r="K95" s="13">
        <f t="shared" si="24"/>
        <v>29.883736415332869</v>
      </c>
      <c r="L95" s="15" cm="1">
        <f t="array" ref="L95">IF(AND(A95&gt;0,J95&gt;0),E95/K95,100%/SUMPRODUCT(--(A95=A:A),--(C95=C:C)))</f>
        <v>1</v>
      </c>
      <c r="M95" s="12" cm="1">
        <f t="array" ref="M95">IF(OR(A95=1,A95=0),VLOOKUP(VLOOKUP(B95, Assignment_Data!$J$2:$K$8, 2, FALSE), Assignment_Data!$F$2:$H$8, 2, FALSE),INDEX($W:$W, MATCH(1, ($B:$B = B95) * ($A:$A = A95-1), 0)))</f>
        <v>15</v>
      </c>
      <c r="N95" s="12" cm="1">
        <f t="array" ref="N95">SUMPRODUCT(--(A95=A:A),L:L,M:M)</f>
        <v>57.999999999999993</v>
      </c>
      <c r="O95" s="12" cm="1">
        <f t="array" ref="O95">M95/SUMPRODUCT(--(A95=A:A),--(C95=C:C))</f>
        <v>15</v>
      </c>
      <c r="P95" s="12">
        <f>VLOOKUP(VLOOKUP(B95, Assignment_Data!$J$2:$K$8, 2, FALSE), Assignment_Data!$F$2:$H$8, 3, FALSE)</f>
        <v>2</v>
      </c>
      <c r="Q95" s="12">
        <f t="shared" si="36"/>
        <v>30</v>
      </c>
      <c r="R95" s="12">
        <f t="shared" si="25"/>
        <v>30</v>
      </c>
      <c r="S95" s="12">
        <f t="shared" si="26"/>
        <v>0</v>
      </c>
      <c r="T95" s="12" cm="1">
        <f t="array" ref="T95">IF(A95=0,0,S95/SUMPRODUCT(--(A95=A:A),--(C95=C:C)))</f>
        <v>0</v>
      </c>
      <c r="U95" s="12" cm="1">
        <f t="array" ref="U95">SUMPRODUCT(--(A95=A:A),T:T)</f>
        <v>0</v>
      </c>
      <c r="V95" s="13">
        <f t="shared" si="27"/>
        <v>0.11626358466713071</v>
      </c>
      <c r="W95" s="12">
        <f t="shared" si="28"/>
        <v>15</v>
      </c>
      <c r="X95" s="12">
        <f t="shared" si="29"/>
        <v>30</v>
      </c>
      <c r="Y95" s="12">
        <f t="shared" si="30"/>
        <v>0</v>
      </c>
      <c r="Z95" s="15">
        <f t="shared" si="31"/>
        <v>0.99612454717776233</v>
      </c>
      <c r="AA95" s="12">
        <f t="shared" si="32"/>
        <v>15</v>
      </c>
      <c r="AB95" s="12">
        <f t="shared" si="33"/>
        <v>30</v>
      </c>
    </row>
    <row r="96" spans="1:28" ht="17" customHeight="1" x14ac:dyDescent="0.2">
      <c r="A96" s="14">
        <f>INT((ROW() - 9) / COUNTA(Assignment_Data!$A$2:$A$8)) + 1</f>
        <v>13</v>
      </c>
      <c r="B96" s="13" t="str" cm="1">
        <f t="array" ref="B96">INDEX(Assignment_Data!$A$2:$A$8, MOD(ROWS($A$1:A95)-1, COUNTA(Assignment_Data!$A$2:$A$8)) + 1)</f>
        <v>Risk Management</v>
      </c>
      <c r="C96" s="12" t="str">
        <f>VLOOKUP(B96, Assignment_Data!$J$1:$K$8, 2, FALSE)</f>
        <v>Risk</v>
      </c>
      <c r="D96" s="13">
        <f t="shared" si="37"/>
        <v>6</v>
      </c>
      <c r="E96" s="13" cm="1">
        <f t="array" ref="E96">IF(A96=0,0,INDEX(Headcount_Analysis!F:F, MATCH(1, (Headcount_Analysis!A:A=A96) * (Headcount_Analysis!B:B=B96), 0)))</f>
        <v>6.6282784046477836</v>
      </c>
      <c r="F96" s="13" cm="1">
        <f t="array" ref="F96">SUMPRODUCT(--(A96=A:A),E:E)</f>
        <v>138.49281793952611</v>
      </c>
      <c r="G96" s="12" cm="1">
        <f t="array" ref="G96">SUMPRODUCT(--(0=A:A),Q:Q)</f>
        <v>125</v>
      </c>
      <c r="H96" s="13">
        <f t="shared" si="34"/>
        <v>-13.492817939526105</v>
      </c>
      <c r="I96" s="12" cm="1">
        <f t="array" ref="I96">SUMPRODUCT(--(A96=A:A),Q:Q)</f>
        <v>169</v>
      </c>
      <c r="J96" s="12">
        <f>IF(COUNTIF(Assignment_Data!K:K, VLOOKUP(B96,Assignment_Data!$J$1:$K$8, 2, FALSE)) &gt; 1, 1, 0)</f>
        <v>0</v>
      </c>
      <c r="K96" s="13">
        <f t="shared" si="24"/>
        <v>6.6282784046477836</v>
      </c>
      <c r="L96" s="15" cm="1">
        <f t="array" ref="L96">IF(AND(A96&gt;0,J96&gt;0),E96/K96,100%/SUMPRODUCT(--(A96=A:A),--(C96=C:C)))</f>
        <v>1</v>
      </c>
      <c r="M96" s="12" cm="1">
        <f t="array" ref="M96">IF(OR(A96=1,A96=0),VLOOKUP(VLOOKUP(B96, Assignment_Data!$J$2:$K$8, 2, FALSE), Assignment_Data!$F$2:$H$8, 2, FALSE),INDEX($W:$W, MATCH(1, ($B:$B = B96) * ($A:$A = A96-1), 0)))</f>
        <v>6</v>
      </c>
      <c r="N96" s="12" cm="1">
        <f t="array" ref="N96">SUMPRODUCT(--(A96=A:A),L:L,M:M)</f>
        <v>57.999999999999993</v>
      </c>
      <c r="O96" s="12" cm="1">
        <f t="array" ref="O96">M96/SUMPRODUCT(--(A96=A:A),--(C96=C:C))</f>
        <v>6</v>
      </c>
      <c r="P96" s="12">
        <f>VLOOKUP(VLOOKUP(B96, Assignment_Data!$J$2:$K$8, 2, FALSE), Assignment_Data!$F$2:$H$8, 3, FALSE)</f>
        <v>3</v>
      </c>
      <c r="Q96" s="12">
        <f t="shared" si="36"/>
        <v>18</v>
      </c>
      <c r="R96" s="12">
        <f t="shared" si="25"/>
        <v>18</v>
      </c>
      <c r="S96" s="12">
        <f t="shared" si="26"/>
        <v>0</v>
      </c>
      <c r="T96" s="12" cm="1">
        <f t="array" ref="T96">IF(A96=0,0,S96/SUMPRODUCT(--(A96=A:A),--(C96=C:C)))</f>
        <v>0</v>
      </c>
      <c r="U96" s="12" cm="1">
        <f t="array" ref="U96">SUMPRODUCT(--(A96=A:A),T:T)</f>
        <v>0</v>
      </c>
      <c r="V96" s="13">
        <f t="shared" si="27"/>
        <v>11.371721595352216</v>
      </c>
      <c r="W96" s="12">
        <f t="shared" si="28"/>
        <v>6</v>
      </c>
      <c r="X96" s="12">
        <f t="shared" si="29"/>
        <v>18</v>
      </c>
      <c r="Y96" s="12">
        <f t="shared" si="30"/>
        <v>0</v>
      </c>
      <c r="Z96" s="15">
        <f t="shared" si="31"/>
        <v>0.36823768914709909</v>
      </c>
      <c r="AA96" s="12">
        <f t="shared" si="32"/>
        <v>6</v>
      </c>
      <c r="AB96" s="12">
        <f t="shared" si="33"/>
        <v>18</v>
      </c>
    </row>
    <row r="97" spans="1:28" ht="17" customHeight="1" x14ac:dyDescent="0.2">
      <c r="A97" s="14">
        <f>INT((ROW() - 9) / COUNTA(Assignment_Data!$A$2:$A$8)) + 1</f>
        <v>13</v>
      </c>
      <c r="B97" s="13" t="str" cm="1">
        <f t="array" ref="B97">INDEX(Assignment_Data!$A$2:$A$8, MOD(ROWS($A$1:A96)-1, COUNTA(Assignment_Data!$A$2:$A$8)) + 1)</f>
        <v>IT</v>
      </c>
      <c r="C97" s="12" t="str">
        <f>VLOOKUP(B97, Assignment_Data!$J$1:$K$8, 2, FALSE)</f>
        <v>IT</v>
      </c>
      <c r="D97" s="13">
        <f t="shared" si="37"/>
        <v>10</v>
      </c>
      <c r="E97" s="13" cm="1">
        <f t="array" ref="E97">IF(A97=0,0,INDEX(Headcount_Analysis!F:F, MATCH(1, (Headcount_Analysis!A:A=A97) * (Headcount_Analysis!B:B=B97), 0)))</f>
        <v>33.622220606157455</v>
      </c>
      <c r="F97" s="13" cm="1">
        <f t="array" ref="F97">SUMPRODUCT(--(A97=A:A),E:E)</f>
        <v>138.49281793952611</v>
      </c>
      <c r="G97" s="12" cm="1">
        <f t="array" ref="G97">SUMPRODUCT(--(0=A:A),Q:Q)</f>
        <v>125</v>
      </c>
      <c r="H97" s="13">
        <f t="shared" si="34"/>
        <v>-13.492817939526105</v>
      </c>
      <c r="I97" s="12" cm="1">
        <f t="array" ref="I97">SUMPRODUCT(--(A97=A:A),Q:Q)</f>
        <v>169</v>
      </c>
      <c r="J97" s="12">
        <f>IF(COUNTIF(Assignment_Data!K:K, VLOOKUP(B97,Assignment_Data!$J$1:$K$8, 2, FALSE)) &gt; 1, 1, 0)</f>
        <v>0</v>
      </c>
      <c r="K97" s="13">
        <f t="shared" si="24"/>
        <v>33.622220606157455</v>
      </c>
      <c r="L97" s="15" cm="1">
        <f t="array" ref="L97">IF(AND(A97&gt;0,J97&gt;0),E97/K97,100%/SUMPRODUCT(--(A97=A:A),--(C97=C:C)))</f>
        <v>1</v>
      </c>
      <c r="M97" s="12" cm="1">
        <f t="array" ref="M97">IF(OR(A97=1,A97=0),VLOOKUP(VLOOKUP(B97, Assignment_Data!$J$2:$K$8, 2, FALSE), Assignment_Data!$F$2:$H$8, 2, FALSE),INDEX($W:$W, MATCH(1, ($B:$B = B97) * ($A:$A = A97-1), 0)))</f>
        <v>10</v>
      </c>
      <c r="N97" s="12" cm="1">
        <f t="array" ref="N97">SUMPRODUCT(--(A97=A:A),L:L,M:M)</f>
        <v>57.999999999999993</v>
      </c>
      <c r="O97" s="12" cm="1">
        <f t="array" ref="O97">M97/SUMPRODUCT(--(A97=A:A),--(C97=C:C))</f>
        <v>10</v>
      </c>
      <c r="P97" s="12">
        <f>VLOOKUP(VLOOKUP(B97, Assignment_Data!$J$2:$K$8, 2, FALSE), Assignment_Data!$F$2:$H$8, 3, FALSE)</f>
        <v>4</v>
      </c>
      <c r="Q97" s="12">
        <f t="shared" si="36"/>
        <v>40</v>
      </c>
      <c r="R97" s="12">
        <f t="shared" si="25"/>
        <v>40</v>
      </c>
      <c r="S97" s="12">
        <f t="shared" si="26"/>
        <v>0</v>
      </c>
      <c r="T97" s="12" cm="1">
        <f t="array" ref="T97">IF(A97=0,0,S97/SUMPRODUCT(--(A97=A:A),--(C97=C:C)))</f>
        <v>0</v>
      </c>
      <c r="U97" s="12" cm="1">
        <f t="array" ref="U97">SUMPRODUCT(--(A97=A:A),T:T)</f>
        <v>0</v>
      </c>
      <c r="V97" s="13">
        <f t="shared" si="27"/>
        <v>6.3777793938425447</v>
      </c>
      <c r="W97" s="12">
        <f t="shared" si="28"/>
        <v>10</v>
      </c>
      <c r="X97" s="12">
        <f t="shared" si="29"/>
        <v>40</v>
      </c>
      <c r="Y97" s="12">
        <f t="shared" si="30"/>
        <v>0</v>
      </c>
      <c r="Z97" s="15">
        <f t="shared" si="31"/>
        <v>0.84055551515393634</v>
      </c>
      <c r="AA97" s="12">
        <f t="shared" si="32"/>
        <v>10</v>
      </c>
      <c r="AB97" s="12">
        <f t="shared" si="33"/>
        <v>40</v>
      </c>
    </row>
    <row r="98" spans="1:28" ht="17" customHeight="1" x14ac:dyDescent="0.2">
      <c r="A98" s="14">
        <f>INT((ROW() - 9) / COUNTA(Assignment_Data!$A$2:$A$8)) + 1</f>
        <v>13</v>
      </c>
      <c r="B98" s="13" t="str" cm="1">
        <f t="array" ref="B98">INDEX(Assignment_Data!$A$2:$A$8, MOD(ROWS($A$1:A97)-1, COUNTA(Assignment_Data!$A$2:$A$8)) + 1)</f>
        <v>HR</v>
      </c>
      <c r="C98" s="12" t="str">
        <f>VLOOKUP(B98, Assignment_Data!$J$1:$K$8, 2, FALSE)</f>
        <v>Corp</v>
      </c>
      <c r="D98" s="13">
        <f t="shared" si="37"/>
        <v>7</v>
      </c>
      <c r="E98" s="13" cm="1">
        <f t="array" ref="E98">IF(A98=0,0,INDEX(Headcount_Analysis!F:F, MATCH(1, (Headcount_Analysis!A:A=A98) * (Headcount_Analysis!B:B=B98), 0)))</f>
        <v>6.1975376657258332</v>
      </c>
      <c r="F98" s="13" cm="1">
        <f t="array" ref="F98">SUMPRODUCT(--(A98=A:A),E:E)</f>
        <v>138.49281793952611</v>
      </c>
      <c r="G98" s="12" cm="1">
        <f t="array" ref="G98">SUMPRODUCT(--(0=A:A),Q:Q)</f>
        <v>125</v>
      </c>
      <c r="H98" s="13">
        <f t="shared" si="34"/>
        <v>-13.492817939526105</v>
      </c>
      <c r="I98" s="12" cm="1">
        <f t="array" ref="I98">SUMPRODUCT(--(A98=A:A),Q:Q)</f>
        <v>169</v>
      </c>
      <c r="J98" s="12">
        <f>IF(COUNTIF(Assignment_Data!K:K, VLOOKUP(B98,Assignment_Data!$J$1:$K$8, 2, FALSE)) &gt; 1, 1, 0)</f>
        <v>1</v>
      </c>
      <c r="K98" s="13">
        <f t="shared" si="24"/>
        <v>9.5819111244993067</v>
      </c>
      <c r="L98" s="15" cm="1">
        <f t="array" ref="L98">IF(AND(A98&gt;0,J98&gt;0),E98/K98,100%/SUMPRODUCT(--(A98=A:A),--(C98=C:C)))</f>
        <v>0.64679556981903019</v>
      </c>
      <c r="M98" s="12" cm="1">
        <f t="array" ref="M98">IF(OR(A98=1,A98=0),VLOOKUP(VLOOKUP(B98, Assignment_Data!$J$2:$K$8, 2, FALSE), Assignment_Data!$F$2:$H$8, 2, FALSE),INDEX($W:$W, MATCH(1, ($B:$B = B98) * ($A:$A = A98-1), 0)))</f>
        <v>7</v>
      </c>
      <c r="N98" s="12" cm="1">
        <f t="array" ref="N98">SUMPRODUCT(--(A98=A:A),L:L,M:M)</f>
        <v>57.999999999999993</v>
      </c>
      <c r="O98" s="12" cm="1">
        <f t="array" ref="O98">M98/SUMPRODUCT(--(A98=A:A),--(C98=C:C))</f>
        <v>3.5</v>
      </c>
      <c r="P98" s="12">
        <f>VLOOKUP(VLOOKUP(B98, Assignment_Data!$J$2:$K$8, 2, FALSE), Assignment_Data!$F$2:$H$8, 3, FALSE)</f>
        <v>3</v>
      </c>
      <c r="Q98" s="12">
        <f t="shared" si="36"/>
        <v>10.5</v>
      </c>
      <c r="R98" s="12">
        <f t="shared" si="25"/>
        <v>21</v>
      </c>
      <c r="S98" s="12">
        <f t="shared" ref="S98:S129" si="38">IF(A98=0,0,MAX(0, CEILING((K98 - R98) / P98, 1)))</f>
        <v>0</v>
      </c>
      <c r="T98" s="12" cm="1">
        <f t="array" ref="T98">IF(A98=0,0,S98/SUMPRODUCT(--(A98=A:A),--(C98=C:C)))</f>
        <v>0</v>
      </c>
      <c r="U98" s="12" cm="1">
        <f t="array" ref="U98">SUMPRODUCT(--(A98=A:A),T:T)</f>
        <v>0</v>
      </c>
      <c r="V98" s="13">
        <f t="shared" si="27"/>
        <v>11.418088875500693</v>
      </c>
      <c r="W98" s="12">
        <f t="shared" si="28"/>
        <v>7</v>
      </c>
      <c r="X98" s="12">
        <f t="shared" ref="X98:X129" si="39">W98*P98</f>
        <v>21</v>
      </c>
      <c r="Y98" s="12">
        <f t="shared" si="30"/>
        <v>0</v>
      </c>
      <c r="Z98" s="15">
        <f t="shared" si="31"/>
        <v>0.29512084122503968</v>
      </c>
      <c r="AA98" s="12">
        <f t="shared" si="32"/>
        <v>7</v>
      </c>
      <c r="AB98" s="12">
        <f t="shared" ref="AB98:AB129" si="40">AA98 * P98</f>
        <v>21</v>
      </c>
    </row>
    <row r="99" spans="1:28" ht="17" customHeight="1" x14ac:dyDescent="0.2">
      <c r="A99" s="14">
        <f>INT((ROW() - 9) / COUNTA(Assignment_Data!$A$2:$A$8)) + 1</f>
        <v>13</v>
      </c>
      <c r="B99" s="13" t="str" cm="1">
        <f t="array" ref="B99">INDEX(Assignment_Data!$A$2:$A$8, MOD(ROWS($A$1:A98)-1, COUNTA(Assignment_Data!$A$2:$A$8)) + 1)</f>
        <v>G&amp;A</v>
      </c>
      <c r="C99" s="12" t="str">
        <f>VLOOKUP(B99, Assignment_Data!$J$1:$K$8, 2, FALSE)</f>
        <v>Corp</v>
      </c>
      <c r="D99" s="13">
        <f t="shared" si="37"/>
        <v>7</v>
      </c>
      <c r="E99" s="13" cm="1">
        <f t="array" ref="E99">IF(A99=0,0,INDEX(Headcount_Analysis!F:F, MATCH(1, (Headcount_Analysis!A:A=A99) * (Headcount_Analysis!B:B=B99), 0)))</f>
        <v>3.3843734587734726</v>
      </c>
      <c r="F99" s="13" cm="1">
        <f t="array" ref="F99">SUMPRODUCT(--(A99=A:A),E:E)</f>
        <v>138.49281793952611</v>
      </c>
      <c r="G99" s="12" cm="1">
        <f t="array" ref="G99">SUMPRODUCT(--(0=A:A),Q:Q)</f>
        <v>125</v>
      </c>
      <c r="H99" s="13">
        <f t="shared" si="34"/>
        <v>-13.492817939526105</v>
      </c>
      <c r="I99" s="12" cm="1">
        <f t="array" ref="I99">SUMPRODUCT(--(A99=A:A),Q:Q)</f>
        <v>169</v>
      </c>
      <c r="J99" s="12">
        <f>IF(COUNTIF(Assignment_Data!K:K, VLOOKUP(B99,Assignment_Data!$J$1:$K$8, 2, FALSE)) &gt; 1, 1, 0)</f>
        <v>1</v>
      </c>
      <c r="K99" s="13">
        <f t="shared" si="24"/>
        <v>9.5819111244993067</v>
      </c>
      <c r="L99" s="15" cm="1">
        <f t="array" ref="L99">IF(AND(A99&gt;0,J99&gt;0),E99/K99,100%/SUMPRODUCT(--(A99=A:A),--(C99=C:C)))</f>
        <v>0.35320443018096975</v>
      </c>
      <c r="M99" s="12" cm="1">
        <f t="array" ref="M99">IF(OR(A99=1,A99=0),VLOOKUP(VLOOKUP(B99, Assignment_Data!$J$2:$K$8, 2, FALSE), Assignment_Data!$F$2:$H$8, 2, FALSE),INDEX($W:$W, MATCH(1, ($B:$B = B99) * ($A:$A = A99-1), 0)))</f>
        <v>7</v>
      </c>
      <c r="N99" s="12" cm="1">
        <f t="array" ref="N99">SUMPRODUCT(--(A99=A:A),L:L,M:M)</f>
        <v>57.999999999999993</v>
      </c>
      <c r="O99" s="12" cm="1">
        <f t="array" ref="O99">M99/SUMPRODUCT(--(A99=A:A),--(C99=C:C))</f>
        <v>3.5</v>
      </c>
      <c r="P99" s="12">
        <f>VLOOKUP(VLOOKUP(B99, Assignment_Data!$J$2:$K$8, 2, FALSE), Assignment_Data!$F$2:$H$8, 3, FALSE)</f>
        <v>3</v>
      </c>
      <c r="Q99" s="12">
        <f t="shared" si="36"/>
        <v>10.5</v>
      </c>
      <c r="R99" s="12">
        <f t="shared" si="25"/>
        <v>21</v>
      </c>
      <c r="S99" s="12">
        <f t="shared" si="38"/>
        <v>0</v>
      </c>
      <c r="T99" s="12" cm="1">
        <f t="array" ref="T99">IF(A99=0,0,S99/SUMPRODUCT(--(A99=A:A),--(C99=C:C)))</f>
        <v>0</v>
      </c>
      <c r="U99" s="12" cm="1">
        <f t="array" ref="U99">SUMPRODUCT(--(A99=A:A),T:T)</f>
        <v>0</v>
      </c>
      <c r="V99" s="13">
        <f t="shared" si="27"/>
        <v>11.418088875500693</v>
      </c>
      <c r="W99" s="12">
        <f t="shared" si="28"/>
        <v>7</v>
      </c>
      <c r="X99" s="12">
        <f t="shared" si="39"/>
        <v>21</v>
      </c>
      <c r="Y99" s="12">
        <f t="shared" si="30"/>
        <v>0</v>
      </c>
      <c r="Z99" s="15">
        <f t="shared" si="31"/>
        <v>0.16116064089397489</v>
      </c>
      <c r="AA99" s="12">
        <f t="shared" si="32"/>
        <v>7</v>
      </c>
      <c r="AB99" s="12">
        <f t="shared" si="40"/>
        <v>21</v>
      </c>
    </row>
    <row r="100" spans="1:28" x14ac:dyDescent="0.2">
      <c r="A100" s="6"/>
      <c r="B100" s="6"/>
      <c r="C100" s="6"/>
      <c r="D100" s="6"/>
      <c r="E100" s="6"/>
      <c r="F100" s="6"/>
      <c r="J100" s="6"/>
      <c r="K100" s="6"/>
      <c r="L100" s="7"/>
      <c r="Z100" s="7"/>
    </row>
    <row r="101" spans="1:28" hidden="1" x14ac:dyDescent="0.2">
      <c r="A101" s="6"/>
      <c r="B101" s="6"/>
      <c r="C101" s="6"/>
      <c r="D101" s="6"/>
      <c r="E101" s="6"/>
      <c r="F101" s="6"/>
      <c r="J101" s="6"/>
      <c r="K101" s="6"/>
      <c r="L101" s="6"/>
      <c r="Z101" s="7"/>
    </row>
    <row r="102" spans="1:28" hidden="1" x14ac:dyDescent="0.2">
      <c r="A102" s="6"/>
      <c r="B102" s="6"/>
      <c r="C102" s="6"/>
      <c r="D102" s="6"/>
      <c r="E102" s="6"/>
      <c r="F102" s="6"/>
      <c r="J102" s="6"/>
      <c r="K102" s="6"/>
      <c r="L102" s="6"/>
      <c r="Z102" s="7"/>
    </row>
    <row r="103" spans="1:28" hidden="1" x14ac:dyDescent="0.2">
      <c r="A103" s="6"/>
      <c r="B103" s="6"/>
      <c r="C103" s="6"/>
      <c r="D103" s="6"/>
      <c r="E103" s="6"/>
      <c r="F103" s="6"/>
      <c r="J103" s="6"/>
      <c r="K103" s="6"/>
      <c r="L103" s="6"/>
      <c r="Z103" s="7"/>
    </row>
    <row r="104" spans="1:28" hidden="1" x14ac:dyDescent="0.2">
      <c r="A104" s="6"/>
      <c r="B104" s="6"/>
      <c r="C104" s="6"/>
      <c r="D104" s="6"/>
      <c r="E104" s="6"/>
      <c r="F104" s="6"/>
      <c r="J104" s="6"/>
      <c r="K104" s="6"/>
      <c r="L104" s="6"/>
      <c r="Z104" s="7"/>
    </row>
    <row r="105" spans="1:28" hidden="1" x14ac:dyDescent="0.2">
      <c r="A105" s="6"/>
      <c r="B105" s="6"/>
      <c r="C105" s="6"/>
      <c r="D105" s="6"/>
      <c r="E105" s="6"/>
      <c r="F105" s="6"/>
      <c r="J105" s="6"/>
      <c r="K105" s="6"/>
      <c r="L105" s="6"/>
      <c r="Z105" s="7"/>
    </row>
    <row r="106" spans="1:28" hidden="1" x14ac:dyDescent="0.2">
      <c r="A106" s="6"/>
      <c r="B106" s="6"/>
      <c r="C106" s="6"/>
      <c r="D106" s="6"/>
      <c r="E106" s="6"/>
      <c r="F106" s="6"/>
      <c r="J106" s="6"/>
      <c r="K106" s="6"/>
      <c r="L106" s="6"/>
      <c r="Z106" s="7"/>
    </row>
    <row r="107" spans="1:28" hidden="1" x14ac:dyDescent="0.2">
      <c r="A107" s="6"/>
      <c r="B107" s="6"/>
      <c r="C107" s="6"/>
      <c r="D107" s="6"/>
      <c r="E107" s="6"/>
      <c r="F107" s="6"/>
      <c r="J107" s="6"/>
      <c r="K107" s="6"/>
      <c r="L107" s="6"/>
      <c r="Z107" s="7"/>
    </row>
    <row r="108" spans="1:28" hidden="1" x14ac:dyDescent="0.2">
      <c r="A108" s="6"/>
      <c r="B108" s="6"/>
      <c r="C108" s="6"/>
      <c r="D108" s="6"/>
      <c r="E108" s="6"/>
      <c r="F108" s="6"/>
      <c r="J108" s="6"/>
      <c r="K108" s="6"/>
      <c r="L108" s="6"/>
      <c r="Z108" s="7"/>
    </row>
    <row r="109" spans="1:28" hidden="1" x14ac:dyDescent="0.2">
      <c r="A109" s="6"/>
      <c r="B109" s="6"/>
      <c r="C109" s="6"/>
      <c r="D109" s="6"/>
      <c r="E109" s="6"/>
      <c r="F109" s="6"/>
      <c r="J109" s="6"/>
      <c r="K109" s="6"/>
      <c r="L109" s="6"/>
      <c r="Z109" s="7"/>
    </row>
    <row r="110" spans="1:28" hidden="1" x14ac:dyDescent="0.2">
      <c r="A110" s="6"/>
      <c r="B110" s="6"/>
      <c r="C110" s="6"/>
      <c r="D110" s="6"/>
      <c r="E110" s="6"/>
      <c r="F110" s="6"/>
      <c r="J110" s="6"/>
      <c r="K110" s="6"/>
      <c r="L110" s="6"/>
      <c r="Z110" s="7"/>
    </row>
    <row r="111" spans="1:28" hidden="1" x14ac:dyDescent="0.2">
      <c r="A111" s="6"/>
      <c r="B111" s="6"/>
      <c r="C111" s="6"/>
      <c r="D111" s="6"/>
      <c r="E111" s="6"/>
      <c r="F111" s="6"/>
      <c r="J111" s="6"/>
      <c r="K111" s="6"/>
      <c r="L111" s="6"/>
      <c r="Z111" s="7"/>
    </row>
    <row r="112" spans="1:28" hidden="1" x14ac:dyDescent="0.2">
      <c r="A112" s="6"/>
      <c r="B112" s="6"/>
      <c r="C112" s="6"/>
      <c r="D112" s="6"/>
      <c r="E112" s="6"/>
      <c r="F112" s="6"/>
      <c r="J112" s="6"/>
      <c r="K112" s="6"/>
      <c r="L112" s="6"/>
      <c r="Z112" s="7"/>
    </row>
    <row r="113" spans="1:26" hidden="1" x14ac:dyDescent="0.2">
      <c r="A113" s="6"/>
      <c r="B113" s="6"/>
      <c r="C113" s="6"/>
      <c r="D113" s="6"/>
      <c r="E113" s="6"/>
      <c r="F113" s="6"/>
      <c r="J113" s="6"/>
      <c r="K113" s="6"/>
      <c r="L113" s="6"/>
      <c r="Z113" s="7"/>
    </row>
    <row r="114" spans="1:26" hidden="1" x14ac:dyDescent="0.2">
      <c r="A114" s="6"/>
      <c r="B114" s="6"/>
      <c r="C114" s="6"/>
      <c r="D114" s="6"/>
      <c r="E114" s="6"/>
      <c r="F114" s="6"/>
      <c r="J114" s="6"/>
      <c r="K114" s="6"/>
      <c r="L114" s="6"/>
      <c r="Z114" s="7"/>
    </row>
    <row r="115" spans="1:26" hidden="1" x14ac:dyDescent="0.2">
      <c r="A115" s="6"/>
      <c r="B115" s="6"/>
      <c r="C115" s="6"/>
      <c r="D115" s="6"/>
      <c r="E115" s="6"/>
      <c r="F115" s="6"/>
      <c r="J115" s="6"/>
      <c r="K115" s="6"/>
      <c r="L115" s="6"/>
      <c r="Z115" s="7"/>
    </row>
    <row r="116" spans="1:26" hidden="1" x14ac:dyDescent="0.2">
      <c r="A116" s="6"/>
      <c r="B116" s="6"/>
      <c r="C116" s="6"/>
      <c r="D116" s="6"/>
      <c r="E116" s="6"/>
      <c r="F116" s="6"/>
      <c r="J116" s="6"/>
      <c r="K116" s="6"/>
      <c r="L116" s="6"/>
      <c r="Z116" s="7"/>
    </row>
    <row r="117" spans="1:26" hidden="1" x14ac:dyDescent="0.2">
      <c r="A117" s="6"/>
      <c r="B117" s="6"/>
      <c r="C117" s="6"/>
      <c r="D117" s="6"/>
      <c r="E117" s="6"/>
      <c r="F117" s="6"/>
      <c r="J117" s="6"/>
      <c r="K117" s="6"/>
      <c r="L117" s="6"/>
      <c r="Z117" s="7"/>
    </row>
    <row r="118" spans="1:26" hidden="1" x14ac:dyDescent="0.2">
      <c r="A118" s="6"/>
      <c r="B118" s="6"/>
      <c r="C118" s="6"/>
      <c r="D118" s="6"/>
      <c r="E118" s="6"/>
      <c r="F118" s="6"/>
      <c r="J118" s="6"/>
      <c r="K118" s="6"/>
      <c r="L118" s="6"/>
      <c r="Z118" s="7"/>
    </row>
    <row r="119" spans="1:26" hidden="1" x14ac:dyDescent="0.2">
      <c r="A119" s="6"/>
      <c r="B119" s="6"/>
      <c r="C119" s="6"/>
      <c r="D119" s="6"/>
      <c r="E119" s="6"/>
      <c r="F119" s="6"/>
      <c r="J119" s="6"/>
      <c r="K119" s="6"/>
      <c r="L119" s="6"/>
      <c r="Z119" s="7"/>
    </row>
    <row r="120" spans="1:26" hidden="1" x14ac:dyDescent="0.2">
      <c r="A120" s="6"/>
      <c r="B120" s="6"/>
      <c r="C120" s="6"/>
      <c r="D120" s="6"/>
      <c r="E120" s="6"/>
      <c r="F120" s="6"/>
      <c r="J120" s="6"/>
      <c r="K120" s="6"/>
      <c r="L120" s="6"/>
      <c r="Z120" s="7"/>
    </row>
    <row r="121" spans="1:26" hidden="1" x14ac:dyDescent="0.2">
      <c r="A121" s="6"/>
      <c r="B121" s="6"/>
      <c r="C121" s="6"/>
      <c r="D121" s="6"/>
      <c r="E121" s="6"/>
      <c r="F121" s="6"/>
      <c r="J121" s="6"/>
      <c r="K121" s="6"/>
      <c r="L121" s="6"/>
      <c r="Z121" s="7"/>
    </row>
    <row r="122" spans="1:26" hidden="1" x14ac:dyDescent="0.2">
      <c r="A122" s="6"/>
      <c r="B122" s="6"/>
      <c r="C122" s="6"/>
      <c r="D122" s="6"/>
      <c r="E122" s="6"/>
      <c r="F122" s="6"/>
      <c r="J122" s="6"/>
      <c r="K122" s="6"/>
      <c r="L122" s="6"/>
      <c r="Z122" s="7"/>
    </row>
    <row r="123" spans="1:26" hidden="1" x14ac:dyDescent="0.2">
      <c r="A123" s="6"/>
      <c r="B123" s="6"/>
      <c r="C123" s="6"/>
      <c r="D123" s="6"/>
      <c r="E123" s="6"/>
      <c r="F123" s="6"/>
      <c r="J123" s="6"/>
      <c r="K123" s="6"/>
      <c r="L123" s="6"/>
      <c r="Z123" s="7"/>
    </row>
    <row r="124" spans="1:26" hidden="1" x14ac:dyDescent="0.2">
      <c r="A124" s="6"/>
      <c r="B124" s="6"/>
      <c r="C124" s="6"/>
      <c r="D124" s="6"/>
      <c r="E124" s="6"/>
      <c r="F124" s="6"/>
      <c r="J124" s="6"/>
      <c r="K124" s="6"/>
      <c r="L124" s="6"/>
      <c r="Z124" s="7"/>
    </row>
    <row r="125" spans="1:26" hidden="1" x14ac:dyDescent="0.2">
      <c r="A125" s="6"/>
      <c r="B125" s="6"/>
      <c r="C125" s="6"/>
      <c r="D125" s="6"/>
      <c r="E125" s="6"/>
      <c r="F125" s="6"/>
      <c r="J125" s="6"/>
      <c r="K125" s="6"/>
      <c r="L125" s="6"/>
      <c r="Z125" s="7"/>
    </row>
    <row r="126" spans="1:26" hidden="1" x14ac:dyDescent="0.2">
      <c r="A126" s="6"/>
      <c r="B126" s="6"/>
      <c r="C126" s="6"/>
      <c r="D126" s="6"/>
      <c r="E126" s="6"/>
      <c r="F126" s="6"/>
      <c r="J126" s="6"/>
      <c r="K126" s="6"/>
      <c r="L126" s="6"/>
      <c r="Z126" s="7"/>
    </row>
    <row r="127" spans="1:26" hidden="1" x14ac:dyDescent="0.2">
      <c r="A127" s="6"/>
      <c r="B127" s="6"/>
      <c r="C127" s="6"/>
      <c r="D127" s="6"/>
      <c r="E127" s="6"/>
      <c r="F127" s="6"/>
      <c r="J127" s="6"/>
      <c r="K127" s="6"/>
      <c r="L127" s="6"/>
      <c r="Z127" s="7"/>
    </row>
    <row r="128" spans="1:26" hidden="1" x14ac:dyDescent="0.2">
      <c r="A128" s="6"/>
      <c r="B128" s="6"/>
      <c r="C128" s="6"/>
      <c r="D128" s="6"/>
      <c r="E128" s="6"/>
      <c r="F128" s="6"/>
      <c r="J128" s="6"/>
      <c r="K128" s="6"/>
      <c r="L128" s="6"/>
      <c r="Z128" s="7"/>
    </row>
    <row r="129" spans="1:26" hidden="1" x14ac:dyDescent="0.2">
      <c r="A129" s="6"/>
      <c r="B129" s="6"/>
      <c r="C129" s="6"/>
      <c r="D129" s="6"/>
      <c r="E129" s="6"/>
      <c r="F129" s="6"/>
      <c r="J129" s="6"/>
      <c r="K129" s="6"/>
      <c r="L129" s="6"/>
      <c r="Z129" s="7"/>
    </row>
    <row r="130" spans="1:26" hidden="1" x14ac:dyDescent="0.2">
      <c r="A130" s="6"/>
      <c r="B130" s="6"/>
      <c r="C130" s="6"/>
      <c r="D130" s="6"/>
      <c r="E130" s="6"/>
      <c r="F130" s="6"/>
      <c r="J130" s="6"/>
      <c r="K130" s="6"/>
      <c r="L130" s="6"/>
      <c r="Z130" s="7"/>
    </row>
    <row r="131" spans="1:26" hidden="1" x14ac:dyDescent="0.2">
      <c r="A131" s="6"/>
      <c r="B131" s="6"/>
      <c r="C131" s="6"/>
      <c r="D131" s="6"/>
      <c r="E131" s="6"/>
      <c r="F131" s="6"/>
      <c r="J131" s="6"/>
      <c r="K131" s="6"/>
      <c r="L131" s="6"/>
      <c r="Z131" s="7"/>
    </row>
    <row r="132" spans="1:26" hidden="1" x14ac:dyDescent="0.2">
      <c r="A132" s="6"/>
      <c r="B132" s="6"/>
      <c r="C132" s="6"/>
      <c r="D132" s="6"/>
      <c r="E132" s="6"/>
      <c r="F132" s="6"/>
      <c r="J132" s="6"/>
      <c r="K132" s="6"/>
      <c r="L132" s="6"/>
      <c r="Z132" s="7"/>
    </row>
    <row r="133" spans="1:26" hidden="1" x14ac:dyDescent="0.2">
      <c r="A133" s="6"/>
      <c r="B133" s="6"/>
      <c r="C133" s="6"/>
      <c r="D133" s="6"/>
      <c r="E133" s="6"/>
      <c r="F133" s="6"/>
      <c r="J133" s="6"/>
      <c r="K133" s="6"/>
      <c r="L133" s="6"/>
      <c r="Z133" s="7"/>
    </row>
    <row r="134" spans="1:26" hidden="1" x14ac:dyDescent="0.2">
      <c r="A134" s="6"/>
      <c r="B134" s="6"/>
      <c r="C134" s="6"/>
      <c r="D134" s="6"/>
      <c r="E134" s="6"/>
      <c r="F134" s="6"/>
      <c r="J134" s="6"/>
      <c r="K134" s="6"/>
      <c r="L134" s="6"/>
      <c r="Z134" s="7"/>
    </row>
    <row r="135" spans="1:26" hidden="1" x14ac:dyDescent="0.2">
      <c r="A135" s="6"/>
      <c r="B135" s="6"/>
      <c r="C135" s="6"/>
      <c r="D135" s="6"/>
      <c r="E135" s="6"/>
      <c r="F135" s="6"/>
      <c r="J135" s="6"/>
      <c r="K135" s="6"/>
      <c r="L135" s="6"/>
      <c r="Z135" s="7"/>
    </row>
    <row r="136" spans="1:26" hidden="1" x14ac:dyDescent="0.2">
      <c r="A136" s="6"/>
      <c r="B136" s="6"/>
      <c r="C136" s="6"/>
      <c r="D136" s="6"/>
      <c r="E136" s="6"/>
      <c r="F136" s="6"/>
      <c r="J136" s="6"/>
      <c r="K136" s="6"/>
      <c r="L136" s="6"/>
      <c r="Z136" s="7"/>
    </row>
    <row r="137" spans="1:26" hidden="1" x14ac:dyDescent="0.2">
      <c r="A137" s="6"/>
      <c r="B137" s="6"/>
      <c r="C137" s="6"/>
      <c r="D137" s="6"/>
      <c r="E137" s="6"/>
      <c r="F137" s="6"/>
      <c r="J137" s="6"/>
      <c r="K137" s="6"/>
      <c r="L137" s="6"/>
      <c r="Z137" s="7"/>
    </row>
    <row r="138" spans="1:26" hidden="1" x14ac:dyDescent="0.2">
      <c r="A138" s="6"/>
      <c r="B138" s="6"/>
      <c r="C138" s="6"/>
      <c r="D138" s="6"/>
      <c r="E138" s="6"/>
      <c r="F138" s="6"/>
      <c r="J138" s="6"/>
      <c r="K138" s="6"/>
      <c r="L138" s="6"/>
      <c r="Z138" s="7"/>
    </row>
    <row r="139" spans="1:26" hidden="1" x14ac:dyDescent="0.2">
      <c r="A139" s="6"/>
      <c r="B139" s="6"/>
      <c r="C139" s="6"/>
      <c r="D139" s="6"/>
      <c r="E139" s="6"/>
      <c r="F139" s="6"/>
      <c r="J139" s="6"/>
      <c r="K139" s="6"/>
      <c r="L139" s="6"/>
      <c r="Z139" s="7"/>
    </row>
    <row r="140" spans="1:26" hidden="1" x14ac:dyDescent="0.2">
      <c r="A140" s="6"/>
      <c r="B140" s="6"/>
      <c r="C140" s="6"/>
      <c r="D140" s="6"/>
      <c r="E140" s="6"/>
      <c r="F140" s="6"/>
      <c r="J140" s="6"/>
      <c r="K140" s="6"/>
      <c r="L140" s="6"/>
      <c r="Z140" s="7"/>
    </row>
    <row r="141" spans="1:26" hidden="1" x14ac:dyDescent="0.2">
      <c r="A141" s="6"/>
      <c r="B141" s="6"/>
      <c r="C141" s="6"/>
      <c r="D141" s="6"/>
      <c r="E141" s="6"/>
      <c r="F141" s="6"/>
      <c r="J141" s="6"/>
      <c r="K141" s="6"/>
      <c r="L141" s="6"/>
      <c r="Z141" s="7"/>
    </row>
    <row r="142" spans="1:26" hidden="1" x14ac:dyDescent="0.2">
      <c r="A142" s="6"/>
      <c r="B142" s="6"/>
      <c r="C142" s="6"/>
      <c r="D142" s="6"/>
      <c r="E142" s="6"/>
      <c r="F142" s="6"/>
      <c r="J142" s="6"/>
      <c r="K142" s="6"/>
      <c r="L142" s="6"/>
      <c r="Z142" s="7"/>
    </row>
    <row r="143" spans="1:26" hidden="1" x14ac:dyDescent="0.2">
      <c r="A143" s="6"/>
      <c r="B143" s="6"/>
      <c r="C143" s="6"/>
      <c r="D143" s="6"/>
      <c r="E143" s="6"/>
      <c r="F143" s="6"/>
      <c r="J143" s="6"/>
      <c r="K143" s="6"/>
      <c r="L143" s="6"/>
      <c r="Z143" s="7"/>
    </row>
    <row r="144" spans="1:26" hidden="1" x14ac:dyDescent="0.2">
      <c r="A144" s="6"/>
      <c r="B144" s="6"/>
      <c r="C144" s="6"/>
      <c r="D144" s="6"/>
      <c r="E144" s="6"/>
      <c r="F144" s="6"/>
      <c r="J144" s="6"/>
      <c r="K144" s="6"/>
      <c r="L144" s="6"/>
      <c r="Z144" s="7"/>
    </row>
    <row r="145" spans="1:26" hidden="1" x14ac:dyDescent="0.2">
      <c r="A145" s="6"/>
      <c r="B145" s="6"/>
      <c r="C145" s="6"/>
      <c r="D145" s="6"/>
      <c r="E145" s="6"/>
      <c r="F145" s="6"/>
      <c r="J145" s="6"/>
      <c r="K145" s="6"/>
      <c r="L145" s="6"/>
      <c r="Z145" s="7"/>
    </row>
    <row r="146" spans="1:26" hidden="1" x14ac:dyDescent="0.2">
      <c r="A146" s="6"/>
      <c r="B146" s="6"/>
      <c r="C146" s="6"/>
      <c r="D146" s="6"/>
      <c r="E146" s="6"/>
      <c r="F146" s="6"/>
      <c r="J146" s="6"/>
      <c r="K146" s="6"/>
      <c r="L146" s="6"/>
      <c r="Z146" s="7"/>
    </row>
    <row r="147" spans="1:26" hidden="1" x14ac:dyDescent="0.2">
      <c r="A147" s="6"/>
      <c r="B147" s="6"/>
      <c r="C147" s="6"/>
      <c r="D147" s="6"/>
      <c r="E147" s="6"/>
      <c r="F147" s="6"/>
      <c r="J147" s="6"/>
      <c r="K147" s="6"/>
      <c r="L147" s="6"/>
      <c r="Z147" s="7"/>
    </row>
    <row r="148" spans="1:26" hidden="1" x14ac:dyDescent="0.2">
      <c r="A148" s="6"/>
      <c r="B148" s="6"/>
      <c r="C148" s="6"/>
      <c r="D148" s="6"/>
      <c r="E148" s="6"/>
      <c r="F148" s="6"/>
      <c r="J148" s="6"/>
      <c r="K148" s="6"/>
      <c r="L148" s="6"/>
      <c r="Z148" s="7"/>
    </row>
    <row r="149" spans="1:26" hidden="1" x14ac:dyDescent="0.2">
      <c r="A149" s="6"/>
      <c r="B149" s="6"/>
      <c r="C149" s="6"/>
      <c r="D149" s="6"/>
      <c r="E149" s="6"/>
      <c r="F149" s="6"/>
      <c r="J149" s="6"/>
      <c r="K149" s="6"/>
      <c r="L149" s="6"/>
      <c r="Z149" s="7"/>
    </row>
    <row r="150" spans="1:26" hidden="1" x14ac:dyDescent="0.2">
      <c r="A150" s="6"/>
      <c r="B150" s="6"/>
      <c r="C150" s="6"/>
      <c r="D150" s="6"/>
      <c r="E150" s="6"/>
      <c r="F150" s="6"/>
      <c r="J150" s="6"/>
      <c r="K150" s="6"/>
      <c r="L150" s="6"/>
      <c r="Z150" s="7"/>
    </row>
    <row r="151" spans="1:26" hidden="1" x14ac:dyDescent="0.2">
      <c r="A151" s="6"/>
      <c r="B151" s="6"/>
      <c r="C151" s="6"/>
      <c r="D151" s="6"/>
      <c r="E151" s="6"/>
      <c r="F151" s="6"/>
      <c r="J151" s="6"/>
      <c r="K151" s="6"/>
      <c r="L151" s="6"/>
      <c r="Z151" s="7"/>
    </row>
    <row r="152" spans="1:26" hidden="1" x14ac:dyDescent="0.2">
      <c r="A152" s="6"/>
      <c r="B152" s="6"/>
      <c r="C152" s="6"/>
      <c r="D152" s="6"/>
      <c r="E152" s="6"/>
      <c r="F152" s="6"/>
      <c r="J152" s="6"/>
      <c r="K152" s="6"/>
      <c r="L152" s="6"/>
      <c r="Z152" s="7"/>
    </row>
    <row r="153" spans="1:26" hidden="1" x14ac:dyDescent="0.2">
      <c r="A153" s="6"/>
      <c r="B153" s="6"/>
      <c r="C153" s="6"/>
      <c r="D153" s="6"/>
      <c r="E153" s="6"/>
      <c r="F153" s="6"/>
      <c r="J153" s="6"/>
      <c r="K153" s="6"/>
      <c r="L153" s="6"/>
      <c r="Z153" s="7"/>
    </row>
    <row r="154" spans="1:26" hidden="1" x14ac:dyDescent="0.2">
      <c r="A154" s="6"/>
      <c r="B154" s="6"/>
      <c r="C154" s="6"/>
      <c r="D154" s="6"/>
      <c r="E154" s="6"/>
      <c r="F154" s="6"/>
      <c r="J154" s="6"/>
      <c r="K154" s="6"/>
      <c r="L154" s="6"/>
      <c r="Z154" s="7"/>
    </row>
    <row r="155" spans="1:26" hidden="1" x14ac:dyDescent="0.2">
      <c r="A155" s="6"/>
      <c r="B155" s="6"/>
      <c r="C155" s="6"/>
      <c r="D155" s="6"/>
      <c r="E155" s="6"/>
      <c r="F155" s="6"/>
      <c r="J155" s="6"/>
      <c r="K155" s="6"/>
      <c r="L155" s="6"/>
      <c r="Z155" s="7"/>
    </row>
    <row r="156" spans="1:26" hidden="1" x14ac:dyDescent="0.2">
      <c r="A156" s="6"/>
      <c r="B156" s="6"/>
      <c r="C156" s="6"/>
      <c r="D156" s="6"/>
      <c r="E156" s="6"/>
      <c r="F156" s="6"/>
      <c r="J156" s="6"/>
      <c r="K156" s="6"/>
      <c r="L156" s="6"/>
      <c r="Z156" s="7"/>
    </row>
    <row r="157" spans="1:26" hidden="1" x14ac:dyDescent="0.2">
      <c r="A157" s="6"/>
      <c r="B157" s="6"/>
      <c r="C157" s="6"/>
      <c r="D157" s="6"/>
      <c r="E157" s="6"/>
      <c r="F157" s="6"/>
      <c r="J157" s="6"/>
      <c r="K157" s="6"/>
      <c r="L157" s="6"/>
      <c r="Z157" s="7"/>
    </row>
    <row r="158" spans="1:26" hidden="1" x14ac:dyDescent="0.2">
      <c r="A158" s="6"/>
      <c r="B158" s="6"/>
      <c r="C158" s="6"/>
      <c r="D158" s="6"/>
      <c r="E158" s="6"/>
      <c r="F158" s="6"/>
      <c r="J158" s="6"/>
      <c r="K158" s="6"/>
      <c r="L158" s="6"/>
      <c r="Z158" s="7"/>
    </row>
    <row r="159" spans="1:26" hidden="1" x14ac:dyDescent="0.2">
      <c r="A159" s="6"/>
      <c r="B159" s="6"/>
      <c r="C159" s="6"/>
      <c r="D159" s="6"/>
      <c r="E159" s="6"/>
      <c r="F159" s="6"/>
      <c r="J159" s="6"/>
      <c r="K159" s="6"/>
      <c r="L159" s="6"/>
      <c r="Z159" s="7"/>
    </row>
    <row r="160" spans="1:26" hidden="1" x14ac:dyDescent="0.2">
      <c r="A160" s="6"/>
      <c r="B160" s="6"/>
      <c r="C160" s="6"/>
      <c r="D160" s="6"/>
      <c r="E160" s="6"/>
      <c r="F160" s="6"/>
      <c r="J160" s="6"/>
      <c r="K160" s="6"/>
      <c r="L160" s="6"/>
      <c r="Z160" s="7"/>
    </row>
    <row r="161" spans="1:26" hidden="1" x14ac:dyDescent="0.2">
      <c r="A161" s="6"/>
      <c r="B161" s="6"/>
      <c r="C161" s="6"/>
      <c r="D161" s="6"/>
      <c r="E161" s="6"/>
      <c r="F161" s="6"/>
      <c r="J161" s="6"/>
      <c r="K161" s="6"/>
      <c r="L161" s="6"/>
      <c r="Z161" s="7"/>
    </row>
    <row r="162" spans="1:26" hidden="1" x14ac:dyDescent="0.2">
      <c r="A162" s="6"/>
      <c r="B162" s="6"/>
      <c r="C162" s="6"/>
      <c r="D162" s="6"/>
      <c r="E162" s="6"/>
      <c r="F162" s="6"/>
      <c r="J162" s="6"/>
      <c r="K162" s="6"/>
      <c r="L162" s="6"/>
      <c r="Z162" s="7"/>
    </row>
    <row r="163" spans="1:26" hidden="1" x14ac:dyDescent="0.2">
      <c r="A163" s="6"/>
      <c r="B163" s="6"/>
      <c r="C163" s="6"/>
      <c r="D163" s="6"/>
      <c r="E163" s="6"/>
      <c r="F163" s="6"/>
      <c r="J163" s="6"/>
      <c r="K163" s="6"/>
      <c r="L163" s="6"/>
      <c r="Z163" s="7"/>
    </row>
    <row r="164" spans="1:26" hidden="1" x14ac:dyDescent="0.2">
      <c r="A164" s="6"/>
      <c r="B164" s="6"/>
      <c r="C164" s="6"/>
      <c r="D164" s="6"/>
      <c r="E164" s="6"/>
      <c r="F164" s="6"/>
      <c r="J164" s="6"/>
      <c r="K164" s="6"/>
      <c r="L164" s="6"/>
      <c r="Z164" s="7"/>
    </row>
    <row r="165" spans="1:26" hidden="1" x14ac:dyDescent="0.2">
      <c r="A165" s="6"/>
      <c r="B165" s="6"/>
      <c r="C165" s="6"/>
      <c r="D165" s="6"/>
      <c r="E165" s="6"/>
      <c r="F165" s="6"/>
      <c r="J165" s="6"/>
      <c r="K165" s="6"/>
      <c r="L165" s="6"/>
      <c r="Z165" s="7"/>
    </row>
    <row r="166" spans="1:26" hidden="1" x14ac:dyDescent="0.2">
      <c r="A166" s="6"/>
      <c r="B166" s="6"/>
      <c r="C166" s="6"/>
      <c r="D166" s="6"/>
      <c r="E166" s="6"/>
      <c r="F166" s="6"/>
      <c r="J166" s="6"/>
      <c r="K166" s="6"/>
      <c r="L166" s="6"/>
      <c r="Z166" s="7"/>
    </row>
    <row r="167" spans="1:26" hidden="1" x14ac:dyDescent="0.2">
      <c r="A167" s="6"/>
      <c r="B167" s="6"/>
      <c r="C167" s="6"/>
      <c r="D167" s="6"/>
      <c r="E167" s="6"/>
      <c r="F167" s="6"/>
      <c r="J167" s="6"/>
      <c r="K167" s="6"/>
      <c r="L167" s="6"/>
      <c r="Z167" s="7"/>
    </row>
    <row r="168" spans="1:26" hidden="1" x14ac:dyDescent="0.2">
      <c r="A168" s="6"/>
      <c r="B168" s="6"/>
      <c r="C168" s="6"/>
      <c r="D168" s="6"/>
      <c r="E168" s="6"/>
      <c r="F168" s="6"/>
      <c r="J168" s="6"/>
      <c r="K168" s="6"/>
      <c r="L168" s="6"/>
      <c r="Z168" s="7"/>
    </row>
    <row r="169" spans="1:26" hidden="1" x14ac:dyDescent="0.2">
      <c r="A169" s="6"/>
      <c r="B169" s="6"/>
      <c r="C169" s="6"/>
      <c r="D169" s="6"/>
      <c r="E169" s="6"/>
      <c r="F169" s="6"/>
      <c r="J169" s="6"/>
      <c r="K169" s="6"/>
      <c r="L169" s="6"/>
      <c r="Z169" s="7"/>
    </row>
    <row r="170" spans="1:26" hidden="1" x14ac:dyDescent="0.2">
      <c r="A170" s="6"/>
      <c r="B170" s="6"/>
      <c r="C170" s="6"/>
      <c r="D170" s="6"/>
      <c r="E170" s="6"/>
      <c r="F170" s="6"/>
      <c r="J170" s="6"/>
      <c r="K170" s="6"/>
      <c r="L170" s="6"/>
      <c r="Z170" s="7"/>
    </row>
    <row r="171" spans="1:26" hidden="1" x14ac:dyDescent="0.2">
      <c r="A171" s="6"/>
      <c r="B171" s="6"/>
      <c r="C171" s="6"/>
      <c r="D171" s="6"/>
      <c r="E171" s="6"/>
      <c r="F171" s="6"/>
      <c r="J171" s="6"/>
      <c r="K171" s="6"/>
      <c r="L171" s="6"/>
      <c r="Z171" s="7"/>
    </row>
    <row r="172" spans="1:26" hidden="1" x14ac:dyDescent="0.2">
      <c r="A172" s="6"/>
      <c r="B172" s="6"/>
      <c r="C172" s="6"/>
      <c r="D172" s="6"/>
      <c r="E172" s="6"/>
      <c r="F172" s="6"/>
      <c r="J172" s="6"/>
      <c r="K172" s="6"/>
      <c r="L172" s="6"/>
      <c r="Z172" s="7"/>
    </row>
    <row r="173" spans="1:26" hidden="1" x14ac:dyDescent="0.2">
      <c r="A173" s="6"/>
      <c r="B173" s="6"/>
      <c r="C173" s="6"/>
      <c r="D173" s="6"/>
      <c r="E173" s="6"/>
      <c r="F173" s="6"/>
      <c r="J173" s="6"/>
      <c r="K173" s="6"/>
      <c r="L173" s="6"/>
      <c r="Z173" s="7"/>
    </row>
    <row r="174" spans="1:26" hidden="1" x14ac:dyDescent="0.2">
      <c r="A174" s="6"/>
      <c r="B174" s="6"/>
      <c r="C174" s="6"/>
      <c r="D174" s="6"/>
      <c r="E174" s="6"/>
      <c r="F174" s="6"/>
      <c r="J174" s="6"/>
      <c r="K174" s="6"/>
      <c r="L174" s="6"/>
      <c r="Z174" s="7"/>
    </row>
    <row r="175" spans="1:26" hidden="1" x14ac:dyDescent="0.2">
      <c r="A175" s="6"/>
      <c r="B175" s="6"/>
      <c r="C175" s="6"/>
      <c r="D175" s="6"/>
      <c r="E175" s="6"/>
      <c r="F175" s="6"/>
      <c r="J175" s="6"/>
      <c r="K175" s="6"/>
      <c r="L175" s="6"/>
      <c r="Z175" s="7"/>
    </row>
    <row r="176" spans="1:26" hidden="1" x14ac:dyDescent="0.2">
      <c r="A176" s="6"/>
      <c r="B176" s="6"/>
      <c r="C176" s="6"/>
      <c r="D176" s="6"/>
      <c r="E176" s="6"/>
      <c r="F176" s="6"/>
      <c r="J176" s="6"/>
      <c r="K176" s="6"/>
      <c r="L176" s="6"/>
      <c r="Z176"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49347-03F3-2245-BDD7-B98C49D30329}">
  <dimension ref="A1:P105"/>
  <sheetViews>
    <sheetView workbookViewId="0">
      <selection sqref="A1:G1"/>
    </sheetView>
  </sheetViews>
  <sheetFormatPr baseColWidth="10" defaultColWidth="0" defaultRowHeight="16" zeroHeight="1" x14ac:dyDescent="0.2"/>
  <cols>
    <col min="1" max="1" width="6.33203125" bestFit="1" customWidth="1"/>
    <col min="2" max="2" width="17" bestFit="1" customWidth="1"/>
    <col min="3" max="3" width="23.1640625" bestFit="1" customWidth="1"/>
    <col min="4" max="4" width="25" bestFit="1" customWidth="1"/>
    <col min="5" max="5" width="25.6640625" bestFit="1" customWidth="1"/>
    <col min="6" max="6" width="21.6640625" bestFit="1" customWidth="1"/>
    <col min="7" max="7" width="25.1640625" bestFit="1" customWidth="1"/>
    <col min="8" max="8" width="10.83203125" customWidth="1"/>
    <col min="17" max="16384" width="10.83203125" hidden="1"/>
  </cols>
  <sheetData>
    <row r="1" spans="1:7" ht="34" customHeight="1" x14ac:dyDescent="0.2">
      <c r="A1" s="17" t="s">
        <v>19</v>
      </c>
      <c r="B1" s="17" t="s">
        <v>1</v>
      </c>
      <c r="C1" s="17" t="s">
        <v>20</v>
      </c>
      <c r="D1" s="17" t="s">
        <v>21</v>
      </c>
      <c r="E1" s="17" t="s">
        <v>22</v>
      </c>
      <c r="F1" s="17" t="s">
        <v>23</v>
      </c>
      <c r="G1" s="17" t="s">
        <v>24</v>
      </c>
    </row>
    <row r="2" spans="1:7" x14ac:dyDescent="0.2">
      <c r="A2" s="12">
        <f>INT((ROW() - 9) / COUNTA(Assignment_Data!$A$2:$A$8)) + 1</f>
        <v>0</v>
      </c>
      <c r="B2" s="13" t="str" cm="1">
        <f t="array" ref="B2">INDEX(Assignment_Data!$A$2:$A$8, MOD(ROWS($A$1:A1)-1, COUNTA(Assignment_Data!$A$2:$A$8)) + 1)</f>
        <v>Retail Banking</v>
      </c>
      <c r="C2" s="13">
        <f>IF(OR(A2=1,A2=0),VLOOKUP(B2,Assignment_Data!$A$1:$B$8,2,FALSE),IF(A9=1,VLOOKUP(B9,Assignment_Data!$A$1:$B$8,2,FALSE),))</f>
        <v>1200</v>
      </c>
      <c r="D2" s="13">
        <f>IF(A2=0,0,IF(A2=1, C2* (VLOOKUP(B2,  Assignment_Data!A:D, 3, FALSE)/12), C2 * (VLOOKUP(B2,  Assignment_Data!A:D, 3, FALSE)/12)))</f>
        <v>0</v>
      </c>
      <c r="E2" s="13">
        <f>IF(A2=0,0,IF(A2=1, C2 * (VLOOKUP(B2,  Assignment_Data!A:D, 4, FALSE)/12), C2 * (VLOOKUP(B2, Assignment_Data!A:D, 4, FALSE)/12)))</f>
        <v>0</v>
      </c>
      <c r="F2" s="13">
        <f>D2 + E2</f>
        <v>0</v>
      </c>
      <c r="G2" s="13">
        <f>C2+D2</f>
        <v>1200</v>
      </c>
    </row>
    <row r="3" spans="1:7" x14ac:dyDescent="0.2">
      <c r="A3" s="12">
        <f>INT((ROW() - 9) / COUNTA(Assignment_Data!$A$2:$A$8)) + 1</f>
        <v>0</v>
      </c>
      <c r="B3" s="13" t="str" cm="1">
        <f t="array" ref="B3">INDEX(Assignment_Data!$A$2:$A$8, MOD(ROWS($A$1:A2)-1, COUNTA(Assignment_Data!$A$2:$A$8)) + 1)</f>
        <v>Corporate Banking</v>
      </c>
      <c r="C3" s="13">
        <f>IF(OR(A3=1,A3=0),VLOOKUP(B3,Assignment_Data!$A$1:$B$8,2,FALSE),IF(A10=1,VLOOKUP(B10,Assignment_Data!$A$1:$B$8,2,FALSE),))</f>
        <v>900</v>
      </c>
      <c r="D3" s="13">
        <f>IF(A3=0,0,IF(A3=1, C3* (VLOOKUP(B3,  Assignment_Data!A:D, 3, FALSE)/12), C3 * (VLOOKUP(B3,  Assignment_Data!A:D, 3, FALSE)/12)))</f>
        <v>0</v>
      </c>
      <c r="E3" s="13">
        <f>IF(A3=0,0,IF(A3=1, C3 * (VLOOKUP(B3,  Assignment_Data!A:D, 4, FALSE)/12), C3 * (VLOOKUP(B3, Assignment_Data!A:D, 4, FALSE)/12)))</f>
        <v>0</v>
      </c>
      <c r="F3" s="13">
        <f t="shared" ref="F3:F15" si="0">D3 + E3</f>
        <v>0</v>
      </c>
      <c r="G3" s="13">
        <f t="shared" ref="G3:G15" si="1">C3+D3</f>
        <v>900</v>
      </c>
    </row>
    <row r="4" spans="1:7" x14ac:dyDescent="0.2">
      <c r="A4" s="12">
        <f>INT((ROW() - 9) / COUNTA(Assignment_Data!$A$2:$A$8)) + 1</f>
        <v>0</v>
      </c>
      <c r="B4" s="13" t="str" cm="1">
        <f t="array" ref="B4">INDEX(Assignment_Data!$A$2:$A$8, MOD(ROWS($A$1:A3)-1, COUNTA(Assignment_Data!$A$2:$A$8)) + 1)</f>
        <v>Investment Banking</v>
      </c>
      <c r="C4" s="13">
        <f>IF(OR(A4=1,A4=0),VLOOKUP(B4,Assignment_Data!$A$1:$B$8,2,FALSE),IF(A11=1,VLOOKUP(B11,Assignment_Data!$A$1:$B$8,2,FALSE),))</f>
        <v>700</v>
      </c>
      <c r="D4" s="13">
        <f>IF(A4=0,0,IF(A4=1, C4* (VLOOKUP(B4,  Assignment_Data!A:D, 3, FALSE)/12), C4 * (VLOOKUP(B4,  Assignment_Data!A:D, 3, FALSE)/12)))</f>
        <v>0</v>
      </c>
      <c r="E4" s="13">
        <f>IF(A4=0,0,IF(A4=1, C4 * (VLOOKUP(B4,  Assignment_Data!A:D, 4, FALSE)/12), C4 * (VLOOKUP(B4, Assignment_Data!A:D, 4, FALSE)/12)))</f>
        <v>0</v>
      </c>
      <c r="F4" s="13">
        <f t="shared" si="0"/>
        <v>0</v>
      </c>
      <c r="G4" s="13">
        <f t="shared" si="1"/>
        <v>700</v>
      </c>
    </row>
    <row r="5" spans="1:7" x14ac:dyDescent="0.2">
      <c r="A5" s="12">
        <f>INT((ROW() - 9) / COUNTA(Assignment_Data!$A$2:$A$8)) + 1</f>
        <v>0</v>
      </c>
      <c r="B5" s="13" t="str" cm="1">
        <f t="array" ref="B5">INDEX(Assignment_Data!$A$2:$A$8, MOD(ROWS($A$1:A4)-1, COUNTA(Assignment_Data!$A$2:$A$8)) + 1)</f>
        <v>Risk Management</v>
      </c>
      <c r="C5" s="13">
        <f>IF(OR(A5=1,A5=0),VLOOKUP(B5,Assignment_Data!$A$1:$B$8,2,FALSE),IF(A12=1,VLOOKUP(B12,Assignment_Data!$A$1:$B$8,2,FALSE),))</f>
        <v>400</v>
      </c>
      <c r="D5" s="13">
        <f>IF(A5=0,0,IF(A5=1, C5* (VLOOKUP(B5,  Assignment_Data!A:D, 3, FALSE)/12), C5 * (VLOOKUP(B5,  Assignment_Data!A:D, 3, FALSE)/12)))</f>
        <v>0</v>
      </c>
      <c r="E5" s="13">
        <f>IF(A5=0,0,IF(A5=1, C5 * (VLOOKUP(B5,  Assignment_Data!A:D, 4, FALSE)/12), C5 * (VLOOKUP(B5, Assignment_Data!A:D, 4, FALSE)/12)))</f>
        <v>0</v>
      </c>
      <c r="F5" s="13">
        <f t="shared" si="0"/>
        <v>0</v>
      </c>
      <c r="G5" s="13">
        <f t="shared" si="1"/>
        <v>400</v>
      </c>
    </row>
    <row r="6" spans="1:7" x14ac:dyDescent="0.2">
      <c r="A6" s="12">
        <f>INT((ROW() - 9) / COUNTA(Assignment_Data!$A$2:$A$8)) + 1</f>
        <v>0</v>
      </c>
      <c r="B6" s="13" t="str" cm="1">
        <f t="array" ref="B6">INDEX(Assignment_Data!$A$2:$A$8, MOD(ROWS($A$1:A5)-1, COUNTA(Assignment_Data!$A$2:$A$8)) + 1)</f>
        <v>IT</v>
      </c>
      <c r="C6" s="13">
        <f>IF(OR(A6=1,A6=0),VLOOKUP(B6,Assignment_Data!$A$1:$B$8,2,FALSE),IF(A13=1,VLOOKUP(B13,Assignment_Data!$A$1:$B$8,2,FALSE),))</f>
        <v>600</v>
      </c>
      <c r="D6" s="13">
        <f>IF(A6=0,0,IF(A6=1, C6* (VLOOKUP(B6,  Assignment_Data!A:D, 3, FALSE)/12), C6 * (VLOOKUP(B6,  Assignment_Data!A:D, 3, FALSE)/12)))</f>
        <v>0</v>
      </c>
      <c r="E6" s="13">
        <f>IF(A6=0,0,IF(A6=1, C6 * (VLOOKUP(B6,  Assignment_Data!A:D, 4, FALSE)/12), C6 * (VLOOKUP(B6, Assignment_Data!A:D, 4, FALSE)/12)))</f>
        <v>0</v>
      </c>
      <c r="F6" s="13">
        <f t="shared" si="0"/>
        <v>0</v>
      </c>
      <c r="G6" s="13">
        <f t="shared" si="1"/>
        <v>600</v>
      </c>
    </row>
    <row r="7" spans="1:7" x14ac:dyDescent="0.2">
      <c r="A7" s="12">
        <f>INT((ROW() - 9) / COUNTA(Assignment_Data!$A$2:$A$8)) + 1</f>
        <v>0</v>
      </c>
      <c r="B7" s="13" t="str" cm="1">
        <f t="array" ref="B7">INDEX(Assignment_Data!$A$2:$A$8, MOD(ROWS($A$1:A6)-1, COUNTA(Assignment_Data!$A$2:$A$8)) + 1)</f>
        <v>HR</v>
      </c>
      <c r="C7" s="13">
        <f>IF(OR(A7=1,A7=0),VLOOKUP(B7,Assignment_Data!$A$1:$B$8,2,FALSE),IF(A14=1,VLOOKUP(B14,Assignment_Data!$A$1:$B$8,2,FALSE),))</f>
        <v>300</v>
      </c>
      <c r="D7" s="13">
        <f>IF(A7=0,0,IF(A7=1, C7* (VLOOKUP(B7,  Assignment_Data!A:D, 3, FALSE)/12), C7 * (VLOOKUP(B7,  Assignment_Data!A:D, 3, FALSE)/12)))</f>
        <v>0</v>
      </c>
      <c r="E7" s="13">
        <f>IF(A7=0,0,IF(A7=1, C7 * (VLOOKUP(B7,  Assignment_Data!A:D, 4, FALSE)/12), C7 * (VLOOKUP(B7, Assignment_Data!A:D, 4, FALSE)/12)))</f>
        <v>0</v>
      </c>
      <c r="F7" s="13">
        <f t="shared" si="0"/>
        <v>0</v>
      </c>
      <c r="G7" s="13">
        <f t="shared" si="1"/>
        <v>300</v>
      </c>
    </row>
    <row r="8" spans="1:7" x14ac:dyDescent="0.2">
      <c r="A8" s="12">
        <f>INT((ROW() - 9) / COUNTA(Assignment_Data!$A$2:$A$8)) + 1</f>
        <v>0</v>
      </c>
      <c r="B8" s="13" t="str" cm="1">
        <f t="array" ref="B8">INDEX(Assignment_Data!$A$2:$A$8, MOD(ROWS($A$1:A7)-1, COUNTA(Assignment_Data!$A$2:$A$8)) + 1)</f>
        <v>G&amp;A</v>
      </c>
      <c r="C8" s="13">
        <f>IF(OR(A8=1,A8=0),VLOOKUP(B8,Assignment_Data!$A$1:$B$8,2,FALSE),IF(A15=1,VLOOKUP(B15,Assignment_Data!$A$1:$B$8,2,FALSE),))</f>
        <v>250</v>
      </c>
      <c r="D8" s="13">
        <f>IF(A8=0,0,IF(A8=1, C8* (VLOOKUP(B8,  Assignment_Data!A:D, 3, FALSE)/12), C8 * (VLOOKUP(B8,  Assignment_Data!A:D, 3, FALSE)/12)))</f>
        <v>0</v>
      </c>
      <c r="E8" s="13">
        <f>IF(A8=0,0,IF(A8=1, C8 * (VLOOKUP(B8,  Assignment_Data!A:D, 4, FALSE)/12), C8 * (VLOOKUP(B8, Assignment_Data!A:D, 4, FALSE)/12)))</f>
        <v>0</v>
      </c>
      <c r="F8" s="13">
        <f t="shared" si="0"/>
        <v>0</v>
      </c>
      <c r="G8" s="13">
        <f t="shared" si="1"/>
        <v>250</v>
      </c>
    </row>
    <row r="9" spans="1:7" x14ac:dyDescent="0.2">
      <c r="A9" s="12">
        <f>INT((ROW() - 9) / COUNTA(Assignment_Data!$A$2:$A$8)) + 1</f>
        <v>1</v>
      </c>
      <c r="B9" s="13" t="str" cm="1">
        <f t="array" ref="B9">INDEX(Assignment_Data!$A$2:$A$8, MOD(ROWS($A$1:A8)-1, COUNTA(Assignment_Data!$A$2:$A$8)) + 1)</f>
        <v>Retail Banking</v>
      </c>
      <c r="C9" s="13" cm="1">
        <f t="array" ref="C9">IF(A9=1, VLOOKUP(B9, Assignment_Data!$A$1:$B$8, 2, FALSE), INDEX($G$1:G8, MATCH(1, INDEX(($B$1:B8=B9)*($A$1:A8=A9-1), 0, 1), 0)))</f>
        <v>1200</v>
      </c>
      <c r="D9" s="13">
        <f>IF(A9=0,0,IF(A9=1, C9* (VLOOKUP(B9,  Assignment_Data!A:D, 3, FALSE)/12), C9 * (VLOOKUP(B9,  Assignment_Data!A:D, 3, FALSE)/12)))</f>
        <v>14.999999999999998</v>
      </c>
      <c r="E9" s="13">
        <f>IF(A9=0,0,IF(A9=1, C9 * (VLOOKUP(B9,  Assignment_Data!A:D, 4, FALSE)/12), C9 * (VLOOKUP(B9, Assignment_Data!A:D, 4, FALSE)/12)))</f>
        <v>12</v>
      </c>
      <c r="F9" s="13">
        <f t="shared" si="0"/>
        <v>27</v>
      </c>
      <c r="G9" s="13">
        <f t="shared" si="1"/>
        <v>1215</v>
      </c>
    </row>
    <row r="10" spans="1:7" x14ac:dyDescent="0.2">
      <c r="A10" s="12">
        <f>INT((ROW() - 9) / COUNTA(Assignment_Data!$A$2:$A$8)) + 1</f>
        <v>1</v>
      </c>
      <c r="B10" s="13" t="str" cm="1">
        <f t="array" ref="B10">INDEX(Assignment_Data!$A$2:$A$8, MOD(ROWS($A$1:A9)-1, COUNTA(Assignment_Data!$A$2:$A$8)) + 1)</f>
        <v>Corporate Banking</v>
      </c>
      <c r="C10" s="13" cm="1">
        <f t="array" ref="C10">IF(A10=1, VLOOKUP(B10, Assignment_Data!$A$1:$B$8, 2, FALSE), INDEX($G$1:G9, MATCH(1, INDEX(($B$1:B9=B10)*($A$1:A9=A10-1), 0, 1), 0)))</f>
        <v>900</v>
      </c>
      <c r="D10" s="13">
        <f>IF(A10=0,0,IF(A10=1, C10* (VLOOKUP(B10,  Assignment_Data!A:D, 3, FALSE)/12), C10 * (VLOOKUP(B10,  Assignment_Data!A:D, 3, FALSE)/12)))</f>
        <v>15</v>
      </c>
      <c r="E10" s="13">
        <f>IF(A10=0,0,IF(A10=1, C10 * (VLOOKUP(B10,  Assignment_Data!A:D, 4, FALSE)/12), C10 * (VLOOKUP(B10, Assignment_Data!A:D, 4, FALSE)/12)))</f>
        <v>7.5</v>
      </c>
      <c r="F10" s="13">
        <f t="shared" si="0"/>
        <v>22.5</v>
      </c>
      <c r="G10" s="13">
        <f t="shared" si="1"/>
        <v>915</v>
      </c>
    </row>
    <row r="11" spans="1:7" x14ac:dyDescent="0.2">
      <c r="A11" s="12">
        <f>INT((ROW() - 9) / COUNTA(Assignment_Data!$A$2:$A$8)) + 1</f>
        <v>1</v>
      </c>
      <c r="B11" s="13" t="str" cm="1">
        <f t="array" ref="B11">INDEX(Assignment_Data!$A$2:$A$8, MOD(ROWS($A$1:A10)-1, COUNTA(Assignment_Data!$A$2:$A$8)) + 1)</f>
        <v>Investment Banking</v>
      </c>
      <c r="C11" s="13" cm="1">
        <f t="array" ref="C11">IF(A11=1, VLOOKUP(B11, Assignment_Data!$A$1:$B$8, 2, FALSE), INDEX($G$1:G10, MATCH(1, INDEX(($B$1:B10=B11)*($A$1:A10=A11-1), 0, 1), 0)))</f>
        <v>700</v>
      </c>
      <c r="D11" s="13">
        <f>IF(A11=0,0,IF(A11=1, C11* (VLOOKUP(B11,  Assignment_Data!A:D, 3, FALSE)/12), C11 * (VLOOKUP(B11,  Assignment_Data!A:D, 3, FALSE)/12)))</f>
        <v>14.583333333333332</v>
      </c>
      <c r="E11" s="13">
        <f>IF(A11=0,0,IF(A11=1, C11 * (VLOOKUP(B11,  Assignment_Data!A:D, 4, FALSE)/12), C11 * (VLOOKUP(B11, Assignment_Data!A:D, 4, FALSE)/12)))</f>
        <v>8.75</v>
      </c>
      <c r="F11" s="13">
        <f t="shared" si="0"/>
        <v>23.333333333333332</v>
      </c>
      <c r="G11" s="13">
        <f t="shared" si="1"/>
        <v>714.58333333333337</v>
      </c>
    </row>
    <row r="12" spans="1:7" x14ac:dyDescent="0.2">
      <c r="A12" s="12">
        <f>INT((ROW() - 9) / COUNTA(Assignment_Data!$A$2:$A$8)) + 1</f>
        <v>1</v>
      </c>
      <c r="B12" s="13" t="str" cm="1">
        <f t="array" ref="B12">INDEX(Assignment_Data!$A$2:$A$8, MOD(ROWS($A$1:A11)-1, COUNTA(Assignment_Data!$A$2:$A$8)) + 1)</f>
        <v>Risk Management</v>
      </c>
      <c r="C12" s="13" cm="1">
        <f t="array" ref="C12">IF(A12=1, VLOOKUP(B12, Assignment_Data!$A$1:$B$8, 2, FALSE), INDEX($G$1:G11, MATCH(1, INDEX(($B$1:B11=B12)*($A$1:A11=A12-1), 0, 1), 0)))</f>
        <v>400</v>
      </c>
      <c r="D12" s="13">
        <f>IF(A12=0,0,IF(A12=1, C12* (VLOOKUP(B12,  Assignment_Data!A:D, 3, FALSE)/12), C12 * (VLOOKUP(B12,  Assignment_Data!A:D, 3, FALSE)/12)))</f>
        <v>3.3333333333333335</v>
      </c>
      <c r="E12" s="13">
        <f>IF(A12=0,0,IF(A12=1, C12 * (VLOOKUP(B12,  Assignment_Data!A:D, 4, FALSE)/12), C12 * (VLOOKUP(B12, Assignment_Data!A:D, 4, FALSE)/12)))</f>
        <v>2.666666666666667</v>
      </c>
      <c r="F12" s="13">
        <f t="shared" si="0"/>
        <v>6</v>
      </c>
      <c r="G12" s="13">
        <f t="shared" si="1"/>
        <v>403.33333333333331</v>
      </c>
    </row>
    <row r="13" spans="1:7" x14ac:dyDescent="0.2">
      <c r="A13" s="12">
        <f>INT((ROW() - 9) / COUNTA(Assignment_Data!$A$2:$A$8)) + 1</f>
        <v>1</v>
      </c>
      <c r="B13" s="13" t="str" cm="1">
        <f t="array" ref="B13">INDEX(Assignment_Data!$A$2:$A$8, MOD(ROWS($A$1:A12)-1, COUNTA(Assignment_Data!$A$2:$A$8)) + 1)</f>
        <v>IT</v>
      </c>
      <c r="C13" s="13" cm="1">
        <f t="array" ref="C13">IF(A13=1, VLOOKUP(B13, Assignment_Data!$A$1:$B$8, 2, FALSE), INDEX($G$1:G12, MATCH(1, INDEX(($B$1:B12=B13)*($A$1:A12=A13-1), 0, 1), 0)))</f>
        <v>600</v>
      </c>
      <c r="D13" s="13">
        <f>IF(A13=0,0,IF(A13=1, C13* (VLOOKUP(B13,  Assignment_Data!A:D, 3, FALSE)/12), C13 * (VLOOKUP(B13,  Assignment_Data!A:D, 3, FALSE)/12)))</f>
        <v>14.999999999999998</v>
      </c>
      <c r="E13" s="13">
        <f>IF(A13=0,0,IF(A13=1, C13 * (VLOOKUP(B13,  Assignment_Data!A:D, 4, FALSE)/12), C13 * (VLOOKUP(B13, Assignment_Data!A:D, 4, FALSE)/12)))</f>
        <v>10</v>
      </c>
      <c r="F13" s="13">
        <f t="shared" si="0"/>
        <v>25</v>
      </c>
      <c r="G13" s="13">
        <f t="shared" si="1"/>
        <v>615</v>
      </c>
    </row>
    <row r="14" spans="1:7" x14ac:dyDescent="0.2">
      <c r="A14" s="12">
        <f>INT((ROW() - 9) / COUNTA(Assignment_Data!$A$2:$A$8)) + 1</f>
        <v>1</v>
      </c>
      <c r="B14" s="13" t="str" cm="1">
        <f t="array" ref="B14">INDEX(Assignment_Data!$A$2:$A$8, MOD(ROWS($A$1:A13)-1, COUNTA(Assignment_Data!$A$2:$A$8)) + 1)</f>
        <v>HR</v>
      </c>
      <c r="C14" s="13" cm="1">
        <f t="array" ref="C14">IF(A14=1, VLOOKUP(B14, Assignment_Data!$A$1:$B$8, 2, FALSE), INDEX($G$1:G13, MATCH(1, INDEX(($B$1:B13=B14)*($A$1:A13=A14-1), 0, 1), 0)))</f>
        <v>300</v>
      </c>
      <c r="D14" s="13">
        <f>IF(A14=0,0,IF(A14=1, C14* (VLOOKUP(B14,  Assignment_Data!A:D, 3, FALSE)/12), C14 * (VLOOKUP(B14,  Assignment_Data!A:D, 3, FALSE)/12)))</f>
        <v>3</v>
      </c>
      <c r="E14" s="13">
        <f>IF(A14=0,0,IF(A14=1, C14 * (VLOOKUP(B14,  Assignment_Data!A:D, 4, FALSE)/12), C14 * (VLOOKUP(B14, Assignment_Data!A:D, 4, FALSE)/12)))</f>
        <v>2.5</v>
      </c>
      <c r="F14" s="13">
        <f t="shared" si="0"/>
        <v>5.5</v>
      </c>
      <c r="G14" s="13">
        <f t="shared" si="1"/>
        <v>303</v>
      </c>
    </row>
    <row r="15" spans="1:7" x14ac:dyDescent="0.2">
      <c r="A15" s="12">
        <f>INT((ROW() - 9) / COUNTA(Assignment_Data!$A$2:$A$8)) + 1</f>
        <v>1</v>
      </c>
      <c r="B15" s="13" t="str" cm="1">
        <f t="array" ref="B15">INDEX(Assignment_Data!$A$2:$A$8, MOD(ROWS($A$1:A14)-1, COUNTA(Assignment_Data!$A$2:$A$8)) + 1)</f>
        <v>G&amp;A</v>
      </c>
      <c r="C15" s="13" cm="1">
        <f t="array" ref="C15">IF(A15=1, VLOOKUP(B15, Assignment_Data!$A$1:$B$8, 2, FALSE), INDEX($G$1:G14, MATCH(1, INDEX(($B$1:B14=B15)*($A$1:A14=A15-1), 0, 1), 0)))</f>
        <v>250</v>
      </c>
      <c r="D15" s="13">
        <f>IF(A15=0,0,IF(A15=1, C15* (VLOOKUP(B15,  Assignment_Data!A:D, 3, FALSE)/12), C15 * (VLOOKUP(B15,  Assignment_Data!A:D, 3, FALSE)/12)))</f>
        <v>1.6666666666666667</v>
      </c>
      <c r="E15" s="13">
        <f>IF(A15=0,0,IF(A15=1, C15 * (VLOOKUP(B15,  Assignment_Data!A:D, 4, FALSE)/12), C15 * (VLOOKUP(B15, Assignment_Data!A:D, 4, FALSE)/12)))</f>
        <v>1.4583333333333335</v>
      </c>
      <c r="F15" s="13">
        <f t="shared" si="0"/>
        <v>3.125</v>
      </c>
      <c r="G15" s="13">
        <f t="shared" si="1"/>
        <v>251.66666666666666</v>
      </c>
    </row>
    <row r="16" spans="1:7" x14ac:dyDescent="0.2">
      <c r="A16" s="12">
        <f>INT((ROW() - 9) / COUNTA(Assignment_Data!$A$2:$A$8)) + 1</f>
        <v>2</v>
      </c>
      <c r="B16" s="13" t="str" cm="1">
        <f t="array" ref="B16">INDEX(Assignment_Data!$A$2:$A$8, MOD(ROWS($A$1:A15)-1, COUNTA(Assignment_Data!$A$2:$A$8)) + 1)</f>
        <v>Retail Banking</v>
      </c>
      <c r="C16" s="13" cm="1">
        <f t="array" ref="C16">IF(A16=1, VLOOKUP(B16, Assignment_Data!$A$1:$B$8, 2, FALSE), INDEX($G$1:G15, MATCH(1, INDEX(($B$1:B15=B16)*($A$1:A15=A16-1), 0, 1), 0)))</f>
        <v>1215</v>
      </c>
      <c r="D16" s="13">
        <f>IF(A16=0,0,IF(A16=1, C16* (VLOOKUP(B16,  Assignment_Data!A:D, 3, FALSE)/12), C16 * (VLOOKUP(B16,  Assignment_Data!A:D, 3, FALSE)/12)))</f>
        <v>15.187499999999998</v>
      </c>
      <c r="E16" s="13">
        <f>IF(A16=0,0,IF(A16=1, C16 * (VLOOKUP(B16,  Assignment_Data!A:D, 4, FALSE)/12), C16 * (VLOOKUP(B16, Assignment_Data!A:D, 4, FALSE)/12)))</f>
        <v>12.15</v>
      </c>
      <c r="F16" s="13">
        <f t="shared" ref="F16:F79" si="2">D16 + E16</f>
        <v>27.337499999999999</v>
      </c>
      <c r="G16" s="13">
        <f t="shared" ref="G16:G79" si="3">C16+D16</f>
        <v>1230.1875</v>
      </c>
    </row>
    <row r="17" spans="1:7" x14ac:dyDescent="0.2">
      <c r="A17" s="12">
        <f>INT((ROW() - 9) / COUNTA(Assignment_Data!$A$2:$A$8)) + 1</f>
        <v>2</v>
      </c>
      <c r="B17" s="13" t="str" cm="1">
        <f t="array" ref="B17">INDEX(Assignment_Data!$A$2:$A$8, MOD(ROWS($A$1:A16)-1, COUNTA(Assignment_Data!$A$2:$A$8)) + 1)</f>
        <v>Corporate Banking</v>
      </c>
      <c r="C17" s="13" cm="1">
        <f t="array" ref="C17">IF(A17=1, VLOOKUP(B17, Assignment_Data!$A$1:$B$8, 2, FALSE), INDEX($G$1:G16, MATCH(1, INDEX(($B$1:B16=B17)*($A$1:A16=A17-1), 0, 1), 0)))</f>
        <v>915</v>
      </c>
      <c r="D17" s="13">
        <f>IF(A17=0,0,IF(A17=1, C17* (VLOOKUP(B17,  Assignment_Data!A:D, 3, FALSE)/12), C17 * (VLOOKUP(B17,  Assignment_Data!A:D, 3, FALSE)/12)))</f>
        <v>15.25</v>
      </c>
      <c r="E17" s="13">
        <f>IF(A17=0,0,IF(A17=1, C17 * (VLOOKUP(B17,  Assignment_Data!A:D, 4, FALSE)/12), C17 * (VLOOKUP(B17, Assignment_Data!A:D, 4, FALSE)/12)))</f>
        <v>7.625</v>
      </c>
      <c r="F17" s="13">
        <f t="shared" si="2"/>
        <v>22.875</v>
      </c>
      <c r="G17" s="13">
        <f t="shared" si="3"/>
        <v>930.25</v>
      </c>
    </row>
    <row r="18" spans="1:7" x14ac:dyDescent="0.2">
      <c r="A18" s="12">
        <f>INT((ROW() - 9) / COUNTA(Assignment_Data!$A$2:$A$8)) + 1</f>
        <v>2</v>
      </c>
      <c r="B18" s="13" t="str" cm="1">
        <f t="array" ref="B18">INDEX(Assignment_Data!$A$2:$A$8, MOD(ROWS($A$1:A17)-1, COUNTA(Assignment_Data!$A$2:$A$8)) + 1)</f>
        <v>Investment Banking</v>
      </c>
      <c r="C18" s="13" cm="1">
        <f t="array" ref="C18">IF(A18=1, VLOOKUP(B18, Assignment_Data!$A$1:$B$8, 2, FALSE), INDEX($G$1:G17, MATCH(1, INDEX(($B$1:B17=B18)*($A$1:A17=A18-1), 0, 1), 0)))</f>
        <v>714.58333333333337</v>
      </c>
      <c r="D18" s="13">
        <f>IF(A18=0,0,IF(A18=1, C18* (VLOOKUP(B18,  Assignment_Data!A:D, 3, FALSE)/12), C18 * (VLOOKUP(B18,  Assignment_Data!A:D, 3, FALSE)/12)))</f>
        <v>14.887152777777779</v>
      </c>
      <c r="E18" s="13">
        <f>IF(A18=0,0,IF(A18=1, C18 * (VLOOKUP(B18,  Assignment_Data!A:D, 4, FALSE)/12), C18 * (VLOOKUP(B18, Assignment_Data!A:D, 4, FALSE)/12)))</f>
        <v>8.9322916666666661</v>
      </c>
      <c r="F18" s="13">
        <f t="shared" si="2"/>
        <v>23.819444444444443</v>
      </c>
      <c r="G18" s="13">
        <f t="shared" si="3"/>
        <v>729.4704861111112</v>
      </c>
    </row>
    <row r="19" spans="1:7" x14ac:dyDescent="0.2">
      <c r="A19" s="12">
        <f>INT((ROW() - 9) / COUNTA(Assignment_Data!$A$2:$A$8)) + 1</f>
        <v>2</v>
      </c>
      <c r="B19" s="13" t="str" cm="1">
        <f t="array" ref="B19">INDEX(Assignment_Data!$A$2:$A$8, MOD(ROWS($A$1:A18)-1, COUNTA(Assignment_Data!$A$2:$A$8)) + 1)</f>
        <v>Risk Management</v>
      </c>
      <c r="C19" s="13" cm="1">
        <f t="array" ref="C19">IF(A19=1, VLOOKUP(B19, Assignment_Data!$A$1:$B$8, 2, FALSE), INDEX($G$1:G18, MATCH(1, INDEX(($B$1:B18=B19)*($A$1:A18=A19-1), 0, 1), 0)))</f>
        <v>403.33333333333331</v>
      </c>
      <c r="D19" s="13">
        <f>IF(A19=0,0,IF(A19=1, C19* (VLOOKUP(B19,  Assignment_Data!A:D, 3, FALSE)/12), C19 * (VLOOKUP(B19,  Assignment_Data!A:D, 3, FALSE)/12)))</f>
        <v>3.3611111111111107</v>
      </c>
      <c r="E19" s="13">
        <f>IF(A19=0,0,IF(A19=1, C19 * (VLOOKUP(B19,  Assignment_Data!A:D, 4, FALSE)/12), C19 * (VLOOKUP(B19, Assignment_Data!A:D, 4, FALSE)/12)))</f>
        <v>2.6888888888888891</v>
      </c>
      <c r="F19" s="13">
        <f t="shared" si="2"/>
        <v>6.05</v>
      </c>
      <c r="G19" s="13">
        <f t="shared" si="3"/>
        <v>406.6944444444444</v>
      </c>
    </row>
    <row r="20" spans="1:7" x14ac:dyDescent="0.2">
      <c r="A20" s="12">
        <f>INT((ROW() - 9) / COUNTA(Assignment_Data!$A$2:$A$8)) + 1</f>
        <v>2</v>
      </c>
      <c r="B20" s="13" t="str" cm="1">
        <f t="array" ref="B20">INDEX(Assignment_Data!$A$2:$A$8, MOD(ROWS($A$1:A19)-1, COUNTA(Assignment_Data!$A$2:$A$8)) + 1)</f>
        <v>IT</v>
      </c>
      <c r="C20" s="13" cm="1">
        <f t="array" ref="C20">IF(A20=1, VLOOKUP(B20, Assignment_Data!$A$1:$B$8, 2, FALSE), INDEX($G$1:G19, MATCH(1, INDEX(($B$1:B19=B20)*($A$1:A19=A20-1), 0, 1), 0)))</f>
        <v>615</v>
      </c>
      <c r="D20" s="13">
        <f>IF(A20=0,0,IF(A20=1, C20* (VLOOKUP(B20,  Assignment_Data!A:D, 3, FALSE)/12), C20 * (VLOOKUP(B20,  Assignment_Data!A:D, 3, FALSE)/12)))</f>
        <v>15.374999999999998</v>
      </c>
      <c r="E20" s="13">
        <f>IF(A20=0,0,IF(A20=1, C20 * (VLOOKUP(B20,  Assignment_Data!A:D, 4, FALSE)/12), C20 * (VLOOKUP(B20, Assignment_Data!A:D, 4, FALSE)/12)))</f>
        <v>10.25</v>
      </c>
      <c r="F20" s="13">
        <f t="shared" si="2"/>
        <v>25.625</v>
      </c>
      <c r="G20" s="13">
        <f t="shared" si="3"/>
        <v>630.375</v>
      </c>
    </row>
    <row r="21" spans="1:7" x14ac:dyDescent="0.2">
      <c r="A21" s="12">
        <f>INT((ROW() - 9) / COUNTA(Assignment_Data!$A$2:$A$8)) + 1</f>
        <v>2</v>
      </c>
      <c r="B21" s="13" t="str" cm="1">
        <f t="array" ref="B21">INDEX(Assignment_Data!$A$2:$A$8, MOD(ROWS($A$1:A20)-1, COUNTA(Assignment_Data!$A$2:$A$8)) + 1)</f>
        <v>HR</v>
      </c>
      <c r="C21" s="13" cm="1">
        <f t="array" ref="C21">IF(A21=1, VLOOKUP(B21, Assignment_Data!$A$1:$B$8, 2, FALSE), INDEX($G$1:G20, MATCH(1, INDEX(($B$1:B20=B21)*($A$1:A20=A21-1), 0, 1), 0)))</f>
        <v>303</v>
      </c>
      <c r="D21" s="13">
        <f>IF(A21=0,0,IF(A21=1, C21* (VLOOKUP(B21,  Assignment_Data!A:D, 3, FALSE)/12), C21 * (VLOOKUP(B21,  Assignment_Data!A:D, 3, FALSE)/12)))</f>
        <v>3.0300000000000002</v>
      </c>
      <c r="E21" s="13">
        <f>IF(A21=0,0,IF(A21=1, C21 * (VLOOKUP(B21,  Assignment_Data!A:D, 4, FALSE)/12), C21 * (VLOOKUP(B21, Assignment_Data!A:D, 4, FALSE)/12)))</f>
        <v>2.5249999999999999</v>
      </c>
      <c r="F21" s="13">
        <f t="shared" si="2"/>
        <v>5.5549999999999997</v>
      </c>
      <c r="G21" s="13">
        <f t="shared" si="3"/>
        <v>306.02999999999997</v>
      </c>
    </row>
    <row r="22" spans="1:7" x14ac:dyDescent="0.2">
      <c r="A22" s="12">
        <f>INT((ROW() - 9) / COUNTA(Assignment_Data!$A$2:$A$8)) + 1</f>
        <v>2</v>
      </c>
      <c r="B22" s="13" t="str" cm="1">
        <f t="array" ref="B22">INDEX(Assignment_Data!$A$2:$A$8, MOD(ROWS($A$1:A21)-1, COUNTA(Assignment_Data!$A$2:$A$8)) + 1)</f>
        <v>G&amp;A</v>
      </c>
      <c r="C22" s="13" cm="1">
        <f t="array" ref="C22">IF(A22=1, VLOOKUP(B22, Assignment_Data!$A$1:$B$8, 2, FALSE), INDEX($G$1:G21, MATCH(1, INDEX(($B$1:B21=B22)*($A$1:A21=A22-1), 0, 1), 0)))</f>
        <v>251.66666666666666</v>
      </c>
      <c r="D22" s="13">
        <f>IF(A22=0,0,IF(A22=1, C22* (VLOOKUP(B22,  Assignment_Data!A:D, 3, FALSE)/12), C22 * (VLOOKUP(B22,  Assignment_Data!A:D, 3, FALSE)/12)))</f>
        <v>1.6777777777777778</v>
      </c>
      <c r="E22" s="13">
        <f>IF(A22=0,0,IF(A22=1, C22 * (VLOOKUP(B22,  Assignment_Data!A:D, 4, FALSE)/12), C22 * (VLOOKUP(B22, Assignment_Data!A:D, 4, FALSE)/12)))</f>
        <v>1.4680555555555557</v>
      </c>
      <c r="F22" s="13">
        <f t="shared" si="2"/>
        <v>3.1458333333333335</v>
      </c>
      <c r="G22" s="13">
        <f t="shared" si="3"/>
        <v>253.34444444444443</v>
      </c>
    </row>
    <row r="23" spans="1:7" x14ac:dyDescent="0.2">
      <c r="A23" s="12">
        <f>INT((ROW() - 9) / COUNTA(Assignment_Data!$A$2:$A$8)) + 1</f>
        <v>3</v>
      </c>
      <c r="B23" s="13" t="str" cm="1">
        <f t="array" ref="B23">INDEX(Assignment_Data!$A$2:$A$8, MOD(ROWS($A$1:A22)-1, COUNTA(Assignment_Data!$A$2:$A$8)) + 1)</f>
        <v>Retail Banking</v>
      </c>
      <c r="C23" s="13" cm="1">
        <f t="array" ref="C23">IF(A23=1, VLOOKUP(B23, Assignment_Data!$A$1:$B$8, 2, FALSE), INDEX($G$1:G22, MATCH(1, INDEX(($B$1:B22=B23)*($A$1:A22=A23-1), 0, 1), 0)))</f>
        <v>1230.1875</v>
      </c>
      <c r="D23" s="13">
        <f>IF(A23=0,0,IF(A23=1, C23* (VLOOKUP(B23,  Assignment_Data!A:D, 3, FALSE)/12), C23 * (VLOOKUP(B23,  Assignment_Data!A:D, 3, FALSE)/12)))</f>
        <v>15.377343749999998</v>
      </c>
      <c r="E23" s="13">
        <f>IF(A23=0,0,IF(A23=1, C23 * (VLOOKUP(B23,  Assignment_Data!A:D, 4, FALSE)/12), C23 * (VLOOKUP(B23, Assignment_Data!A:D, 4, FALSE)/12)))</f>
        <v>12.301875000000001</v>
      </c>
      <c r="F23" s="13">
        <f t="shared" si="2"/>
        <v>27.679218749999997</v>
      </c>
      <c r="G23" s="13">
        <f t="shared" si="3"/>
        <v>1245.5648437499999</v>
      </c>
    </row>
    <row r="24" spans="1:7" x14ac:dyDescent="0.2">
      <c r="A24" s="12">
        <f>INT((ROW() - 9) / COUNTA(Assignment_Data!$A$2:$A$8)) + 1</f>
        <v>3</v>
      </c>
      <c r="B24" s="13" t="str" cm="1">
        <f t="array" ref="B24">INDEX(Assignment_Data!$A$2:$A$8, MOD(ROWS($A$1:A23)-1, COUNTA(Assignment_Data!$A$2:$A$8)) + 1)</f>
        <v>Corporate Banking</v>
      </c>
      <c r="C24" s="13" cm="1">
        <f t="array" ref="C24">IF(A24=1, VLOOKUP(B24, Assignment_Data!$A$1:$B$8, 2, FALSE), INDEX($G$1:G23, MATCH(1, INDEX(($B$1:B23=B24)*($A$1:A23=A24-1), 0, 1), 0)))</f>
        <v>930.25</v>
      </c>
      <c r="D24" s="13">
        <f>IF(A24=0,0,IF(A24=1, C24* (VLOOKUP(B24,  Assignment_Data!A:D, 3, FALSE)/12), C24 * (VLOOKUP(B24,  Assignment_Data!A:D, 3, FALSE)/12)))</f>
        <v>15.504166666666666</v>
      </c>
      <c r="E24" s="13">
        <f>IF(A24=0,0,IF(A24=1, C24 * (VLOOKUP(B24,  Assignment_Data!A:D, 4, FALSE)/12), C24 * (VLOOKUP(B24, Assignment_Data!A:D, 4, FALSE)/12)))</f>
        <v>7.7520833333333332</v>
      </c>
      <c r="F24" s="13">
        <f t="shared" si="2"/>
        <v>23.256250000000001</v>
      </c>
      <c r="G24" s="13">
        <f t="shared" si="3"/>
        <v>945.75416666666672</v>
      </c>
    </row>
    <row r="25" spans="1:7" x14ac:dyDescent="0.2">
      <c r="A25" s="12">
        <f>INT((ROW() - 9) / COUNTA(Assignment_Data!$A$2:$A$8)) + 1</f>
        <v>3</v>
      </c>
      <c r="B25" s="13" t="str" cm="1">
        <f t="array" ref="B25">INDEX(Assignment_Data!$A$2:$A$8, MOD(ROWS($A$1:A24)-1, COUNTA(Assignment_Data!$A$2:$A$8)) + 1)</f>
        <v>Investment Banking</v>
      </c>
      <c r="C25" s="13" cm="1">
        <f t="array" ref="C25">IF(A25=1, VLOOKUP(B25, Assignment_Data!$A$1:$B$8, 2, FALSE), INDEX($G$1:G24, MATCH(1, INDEX(($B$1:B24=B25)*($A$1:A24=A25-1), 0, 1), 0)))</f>
        <v>729.4704861111112</v>
      </c>
      <c r="D25" s="13">
        <f>IF(A25=0,0,IF(A25=1, C25* (VLOOKUP(B25,  Assignment_Data!A:D, 3, FALSE)/12), C25 * (VLOOKUP(B25,  Assignment_Data!A:D, 3, FALSE)/12)))</f>
        <v>15.197301793981483</v>
      </c>
      <c r="E25" s="13">
        <f>IF(A25=0,0,IF(A25=1, C25 * (VLOOKUP(B25,  Assignment_Data!A:D, 4, FALSE)/12), C25 * (VLOOKUP(B25, Assignment_Data!A:D, 4, FALSE)/12)))</f>
        <v>9.1183810763888893</v>
      </c>
      <c r="F25" s="13">
        <f t="shared" si="2"/>
        <v>24.315682870370374</v>
      </c>
      <c r="G25" s="13">
        <f t="shared" si="3"/>
        <v>744.66778790509272</v>
      </c>
    </row>
    <row r="26" spans="1:7" x14ac:dyDescent="0.2">
      <c r="A26" s="12">
        <f>INT((ROW() - 9) / COUNTA(Assignment_Data!$A$2:$A$8)) + 1</f>
        <v>3</v>
      </c>
      <c r="B26" s="13" t="str" cm="1">
        <f t="array" ref="B26">INDEX(Assignment_Data!$A$2:$A$8, MOD(ROWS($A$1:A25)-1, COUNTA(Assignment_Data!$A$2:$A$8)) + 1)</f>
        <v>Risk Management</v>
      </c>
      <c r="C26" s="13" cm="1">
        <f t="array" ref="C26">IF(A26=1, VLOOKUP(B26, Assignment_Data!$A$1:$B$8, 2, FALSE), INDEX($G$1:G25, MATCH(1, INDEX(($B$1:B25=B26)*($A$1:A25=A26-1), 0, 1), 0)))</f>
        <v>406.6944444444444</v>
      </c>
      <c r="D26" s="13">
        <f>IF(A26=0,0,IF(A26=1, C26* (VLOOKUP(B26,  Assignment_Data!A:D, 3, FALSE)/12), C26 * (VLOOKUP(B26,  Assignment_Data!A:D, 3, FALSE)/12)))</f>
        <v>3.3891203703703701</v>
      </c>
      <c r="E26" s="13">
        <f>IF(A26=0,0,IF(A26=1, C26 * (VLOOKUP(B26,  Assignment_Data!A:D, 4, FALSE)/12), C26 * (VLOOKUP(B26, Assignment_Data!A:D, 4, FALSE)/12)))</f>
        <v>2.7112962962962963</v>
      </c>
      <c r="F26" s="13">
        <f t="shared" si="2"/>
        <v>6.1004166666666659</v>
      </c>
      <c r="G26" s="13">
        <f t="shared" si="3"/>
        <v>410.08356481481479</v>
      </c>
    </row>
    <row r="27" spans="1:7" x14ac:dyDescent="0.2">
      <c r="A27" s="12">
        <f>INT((ROW() - 9) / COUNTA(Assignment_Data!$A$2:$A$8)) + 1</f>
        <v>3</v>
      </c>
      <c r="B27" s="13" t="str" cm="1">
        <f t="array" ref="B27">INDEX(Assignment_Data!$A$2:$A$8, MOD(ROWS($A$1:A26)-1, COUNTA(Assignment_Data!$A$2:$A$8)) + 1)</f>
        <v>IT</v>
      </c>
      <c r="C27" s="13" cm="1">
        <f t="array" ref="C27">IF(A27=1, VLOOKUP(B27, Assignment_Data!$A$1:$B$8, 2, FALSE), INDEX($G$1:G26, MATCH(1, INDEX(($B$1:B26=B27)*($A$1:A26=A27-1), 0, 1), 0)))</f>
        <v>630.375</v>
      </c>
      <c r="D27" s="13">
        <f>IF(A27=0,0,IF(A27=1, C27* (VLOOKUP(B27,  Assignment_Data!A:D, 3, FALSE)/12), C27 * (VLOOKUP(B27,  Assignment_Data!A:D, 3, FALSE)/12)))</f>
        <v>15.759374999999999</v>
      </c>
      <c r="E27" s="13">
        <f>IF(A27=0,0,IF(A27=1, C27 * (VLOOKUP(B27,  Assignment_Data!A:D, 4, FALSE)/12), C27 * (VLOOKUP(B27, Assignment_Data!A:D, 4, FALSE)/12)))</f>
        <v>10.50625</v>
      </c>
      <c r="F27" s="13">
        <f t="shared" si="2"/>
        <v>26.265625</v>
      </c>
      <c r="G27" s="13">
        <f t="shared" si="3"/>
        <v>646.13437499999998</v>
      </c>
    </row>
    <row r="28" spans="1:7" x14ac:dyDescent="0.2">
      <c r="A28" s="12">
        <f>INT((ROW() - 9) / COUNTA(Assignment_Data!$A$2:$A$8)) + 1</f>
        <v>3</v>
      </c>
      <c r="B28" s="13" t="str" cm="1">
        <f t="array" ref="B28">INDEX(Assignment_Data!$A$2:$A$8, MOD(ROWS($A$1:A27)-1, COUNTA(Assignment_Data!$A$2:$A$8)) + 1)</f>
        <v>HR</v>
      </c>
      <c r="C28" s="13" cm="1">
        <f t="array" ref="C28">IF(A28=1, VLOOKUP(B28, Assignment_Data!$A$1:$B$8, 2, FALSE), INDEX($G$1:G27, MATCH(1, INDEX(($B$1:B27=B28)*($A$1:A27=A28-1), 0, 1), 0)))</f>
        <v>306.02999999999997</v>
      </c>
      <c r="D28" s="13">
        <f>IF(A28=0,0,IF(A28=1, C28* (VLOOKUP(B28,  Assignment_Data!A:D, 3, FALSE)/12), C28 * (VLOOKUP(B28,  Assignment_Data!A:D, 3, FALSE)/12)))</f>
        <v>3.0602999999999998</v>
      </c>
      <c r="E28" s="13">
        <f>IF(A28=0,0,IF(A28=1, C28 * (VLOOKUP(B28,  Assignment_Data!A:D, 4, FALSE)/12), C28 * (VLOOKUP(B28, Assignment_Data!A:D, 4, FALSE)/12)))</f>
        <v>2.5502499999999997</v>
      </c>
      <c r="F28" s="13">
        <f t="shared" si="2"/>
        <v>5.6105499999999999</v>
      </c>
      <c r="G28" s="13">
        <f t="shared" si="3"/>
        <v>309.09029999999996</v>
      </c>
    </row>
    <row r="29" spans="1:7" x14ac:dyDescent="0.2">
      <c r="A29" s="12">
        <f>INT((ROW() - 9) / COUNTA(Assignment_Data!$A$2:$A$8)) + 1</f>
        <v>3</v>
      </c>
      <c r="B29" s="13" t="str" cm="1">
        <f t="array" ref="B29">INDEX(Assignment_Data!$A$2:$A$8, MOD(ROWS($A$1:A28)-1, COUNTA(Assignment_Data!$A$2:$A$8)) + 1)</f>
        <v>G&amp;A</v>
      </c>
      <c r="C29" s="13" cm="1">
        <f t="array" ref="C29">IF(A29=1, VLOOKUP(B29, Assignment_Data!$A$1:$B$8, 2, FALSE), INDEX($G$1:G28, MATCH(1, INDEX(($B$1:B28=B29)*($A$1:A28=A29-1), 0, 1), 0)))</f>
        <v>253.34444444444443</v>
      </c>
      <c r="D29" s="13">
        <f>IF(A29=0,0,IF(A29=1, C29* (VLOOKUP(B29,  Assignment_Data!A:D, 3, FALSE)/12), C29 * (VLOOKUP(B29,  Assignment_Data!A:D, 3, FALSE)/12)))</f>
        <v>1.688962962962963</v>
      </c>
      <c r="E29" s="13">
        <f>IF(A29=0,0,IF(A29=1, C29 * (VLOOKUP(B29,  Assignment_Data!A:D, 4, FALSE)/12), C29 * (VLOOKUP(B29, Assignment_Data!A:D, 4, FALSE)/12)))</f>
        <v>1.4778425925925927</v>
      </c>
      <c r="F29" s="13">
        <f t="shared" si="2"/>
        <v>3.1668055555555554</v>
      </c>
      <c r="G29" s="13">
        <f t="shared" si="3"/>
        <v>255.0334074074074</v>
      </c>
    </row>
    <row r="30" spans="1:7" x14ac:dyDescent="0.2">
      <c r="A30" s="12">
        <f>INT((ROW() - 9) / COUNTA(Assignment_Data!$A$2:$A$8)) + 1</f>
        <v>4</v>
      </c>
      <c r="B30" s="13" t="str" cm="1">
        <f t="array" ref="B30">INDEX(Assignment_Data!$A$2:$A$8, MOD(ROWS($A$1:A29)-1, COUNTA(Assignment_Data!$A$2:$A$8)) + 1)</f>
        <v>Retail Banking</v>
      </c>
      <c r="C30" s="13" cm="1">
        <f t="array" ref="C30">IF(A30=1, VLOOKUP(B30, Assignment_Data!$A$1:$B$8, 2, FALSE), INDEX($G$1:G29, MATCH(1, INDEX(($B$1:B29=B30)*($A$1:A29=A30-1), 0, 1), 0)))</f>
        <v>1245.5648437499999</v>
      </c>
      <c r="D30" s="13">
        <f>IF(A30=0,0,IF(A30=1, C30* (VLOOKUP(B30,  Assignment_Data!A:D, 3, FALSE)/12), C30 * (VLOOKUP(B30,  Assignment_Data!A:D, 3, FALSE)/12)))</f>
        <v>15.569560546874998</v>
      </c>
      <c r="E30" s="13">
        <f>IF(A30=0,0,IF(A30=1, C30 * (VLOOKUP(B30,  Assignment_Data!A:D, 4, FALSE)/12), C30 * (VLOOKUP(B30, Assignment_Data!A:D, 4, FALSE)/12)))</f>
        <v>12.455648437499999</v>
      </c>
      <c r="F30" s="13">
        <f t="shared" si="2"/>
        <v>28.025208984374999</v>
      </c>
      <c r="G30" s="13">
        <f t="shared" si="3"/>
        <v>1261.1344042968749</v>
      </c>
    </row>
    <row r="31" spans="1:7" x14ac:dyDescent="0.2">
      <c r="A31" s="12">
        <f>INT((ROW() - 9) / COUNTA(Assignment_Data!$A$2:$A$8)) + 1</f>
        <v>4</v>
      </c>
      <c r="B31" s="13" t="str" cm="1">
        <f t="array" ref="B31">INDEX(Assignment_Data!$A$2:$A$8, MOD(ROWS($A$1:A30)-1, COUNTA(Assignment_Data!$A$2:$A$8)) + 1)</f>
        <v>Corporate Banking</v>
      </c>
      <c r="C31" s="13" cm="1">
        <f t="array" ref="C31">IF(A31=1, VLOOKUP(B31, Assignment_Data!$A$1:$B$8, 2, FALSE), INDEX($G$1:G30, MATCH(1, INDEX(($B$1:B30=B31)*($A$1:A30=A31-1), 0, 1), 0)))</f>
        <v>945.75416666666672</v>
      </c>
      <c r="D31" s="13">
        <f>IF(A31=0,0,IF(A31=1, C31* (VLOOKUP(B31,  Assignment_Data!A:D, 3, FALSE)/12), C31 * (VLOOKUP(B31,  Assignment_Data!A:D, 3, FALSE)/12)))</f>
        <v>15.762569444444445</v>
      </c>
      <c r="E31" s="13">
        <f>IF(A31=0,0,IF(A31=1, C31 * (VLOOKUP(B31,  Assignment_Data!A:D, 4, FALSE)/12), C31 * (VLOOKUP(B31, Assignment_Data!A:D, 4, FALSE)/12)))</f>
        <v>7.8812847222222224</v>
      </c>
      <c r="F31" s="13">
        <f t="shared" si="2"/>
        <v>23.643854166666667</v>
      </c>
      <c r="G31" s="13">
        <f t="shared" si="3"/>
        <v>961.51673611111119</v>
      </c>
    </row>
    <row r="32" spans="1:7" x14ac:dyDescent="0.2">
      <c r="A32" s="12">
        <f>INT((ROW() - 9) / COUNTA(Assignment_Data!$A$2:$A$8)) + 1</f>
        <v>4</v>
      </c>
      <c r="B32" s="13" t="str" cm="1">
        <f t="array" ref="B32">INDEX(Assignment_Data!$A$2:$A$8, MOD(ROWS($A$1:A31)-1, COUNTA(Assignment_Data!$A$2:$A$8)) + 1)</f>
        <v>Investment Banking</v>
      </c>
      <c r="C32" s="13" cm="1">
        <f t="array" ref="C32">IF(A32=1, VLOOKUP(B32, Assignment_Data!$A$1:$B$8, 2, FALSE), INDEX($G$1:G31, MATCH(1, INDEX(($B$1:B31=B32)*($A$1:A31=A32-1), 0, 1), 0)))</f>
        <v>744.66778790509272</v>
      </c>
      <c r="D32" s="13">
        <f>IF(A32=0,0,IF(A32=1, C32* (VLOOKUP(B32,  Assignment_Data!A:D, 3, FALSE)/12), C32 * (VLOOKUP(B32,  Assignment_Data!A:D, 3, FALSE)/12)))</f>
        <v>15.513912248022764</v>
      </c>
      <c r="E32" s="13">
        <f>IF(A32=0,0,IF(A32=1, C32 * (VLOOKUP(B32,  Assignment_Data!A:D, 4, FALSE)/12), C32 * (VLOOKUP(B32, Assignment_Data!A:D, 4, FALSE)/12)))</f>
        <v>9.3083473488136583</v>
      </c>
      <c r="F32" s="13">
        <f t="shared" si="2"/>
        <v>24.822259596836425</v>
      </c>
      <c r="G32" s="13">
        <f t="shared" si="3"/>
        <v>760.18170015311546</v>
      </c>
    </row>
    <row r="33" spans="1:7" x14ac:dyDescent="0.2">
      <c r="A33" s="12">
        <f>INT((ROW() - 9) / COUNTA(Assignment_Data!$A$2:$A$8)) + 1</f>
        <v>4</v>
      </c>
      <c r="B33" s="13" t="str" cm="1">
        <f t="array" ref="B33">INDEX(Assignment_Data!$A$2:$A$8, MOD(ROWS($A$1:A32)-1, COUNTA(Assignment_Data!$A$2:$A$8)) + 1)</f>
        <v>Risk Management</v>
      </c>
      <c r="C33" s="13" cm="1">
        <f t="array" ref="C33">IF(A33=1, VLOOKUP(B33, Assignment_Data!$A$1:$B$8, 2, FALSE), INDEX($G$1:G32, MATCH(1, INDEX(($B$1:B32=B33)*($A$1:A32=A33-1), 0, 1), 0)))</f>
        <v>410.08356481481479</v>
      </c>
      <c r="D33" s="13">
        <f>IF(A33=0,0,IF(A33=1, C33* (VLOOKUP(B33,  Assignment_Data!A:D, 3, FALSE)/12), C33 * (VLOOKUP(B33,  Assignment_Data!A:D, 3, FALSE)/12)))</f>
        <v>3.4173630401234565</v>
      </c>
      <c r="E33" s="13">
        <f>IF(A33=0,0,IF(A33=1, C33 * (VLOOKUP(B33,  Assignment_Data!A:D, 4, FALSE)/12), C33 * (VLOOKUP(B33, Assignment_Data!A:D, 4, FALSE)/12)))</f>
        <v>2.7338904320987654</v>
      </c>
      <c r="F33" s="13">
        <f t="shared" si="2"/>
        <v>6.1512534722222219</v>
      </c>
      <c r="G33" s="13">
        <f t="shared" si="3"/>
        <v>413.50092785493825</v>
      </c>
    </row>
    <row r="34" spans="1:7" x14ac:dyDescent="0.2">
      <c r="A34" s="12">
        <f>INT((ROW() - 9) / COUNTA(Assignment_Data!$A$2:$A$8)) + 1</f>
        <v>4</v>
      </c>
      <c r="B34" s="13" t="str" cm="1">
        <f t="array" ref="B34">INDEX(Assignment_Data!$A$2:$A$8, MOD(ROWS($A$1:A33)-1, COUNTA(Assignment_Data!$A$2:$A$8)) + 1)</f>
        <v>IT</v>
      </c>
      <c r="C34" s="13" cm="1">
        <f t="array" ref="C34">IF(A34=1, VLOOKUP(B34, Assignment_Data!$A$1:$B$8, 2, FALSE), INDEX($G$1:G33, MATCH(1, INDEX(($B$1:B33=B34)*($A$1:A33=A34-1), 0, 1), 0)))</f>
        <v>646.13437499999998</v>
      </c>
      <c r="D34" s="13">
        <f>IF(A34=0,0,IF(A34=1, C34* (VLOOKUP(B34,  Assignment_Data!A:D, 3, FALSE)/12), C34 * (VLOOKUP(B34,  Assignment_Data!A:D, 3, FALSE)/12)))</f>
        <v>16.153359374999997</v>
      </c>
      <c r="E34" s="13">
        <f>IF(A34=0,0,IF(A34=1, C34 * (VLOOKUP(B34,  Assignment_Data!A:D, 4, FALSE)/12), C34 * (VLOOKUP(B34, Assignment_Data!A:D, 4, FALSE)/12)))</f>
        <v>10.768906249999999</v>
      </c>
      <c r="F34" s="13">
        <f t="shared" si="2"/>
        <v>26.922265624999994</v>
      </c>
      <c r="G34" s="13">
        <f t="shared" si="3"/>
        <v>662.28773437500001</v>
      </c>
    </row>
    <row r="35" spans="1:7" x14ac:dyDescent="0.2">
      <c r="A35" s="12">
        <f>INT((ROW() - 9) / COUNTA(Assignment_Data!$A$2:$A$8)) + 1</f>
        <v>4</v>
      </c>
      <c r="B35" s="13" t="str" cm="1">
        <f t="array" ref="B35">INDEX(Assignment_Data!$A$2:$A$8, MOD(ROWS($A$1:A34)-1, COUNTA(Assignment_Data!$A$2:$A$8)) + 1)</f>
        <v>HR</v>
      </c>
      <c r="C35" s="13" cm="1">
        <f t="array" ref="C35">IF(A35=1, VLOOKUP(B35, Assignment_Data!$A$1:$B$8, 2, FALSE), INDEX($G$1:G34, MATCH(1, INDEX(($B$1:B34=B35)*($A$1:A34=A35-1), 0, 1), 0)))</f>
        <v>309.09029999999996</v>
      </c>
      <c r="D35" s="13">
        <f>IF(A35=0,0,IF(A35=1, C35* (VLOOKUP(B35,  Assignment_Data!A:D, 3, FALSE)/12), C35 * (VLOOKUP(B35,  Assignment_Data!A:D, 3, FALSE)/12)))</f>
        <v>3.0909029999999995</v>
      </c>
      <c r="E35" s="13">
        <f>IF(A35=0,0,IF(A35=1, C35 * (VLOOKUP(B35,  Assignment_Data!A:D, 4, FALSE)/12), C35 * (VLOOKUP(B35, Assignment_Data!A:D, 4, FALSE)/12)))</f>
        <v>2.5757524999999997</v>
      </c>
      <c r="F35" s="13">
        <f t="shared" si="2"/>
        <v>5.6666554999999992</v>
      </c>
      <c r="G35" s="13">
        <f t="shared" si="3"/>
        <v>312.18120299999998</v>
      </c>
    </row>
    <row r="36" spans="1:7" x14ac:dyDescent="0.2">
      <c r="A36" s="12">
        <f>INT((ROW() - 9) / COUNTA(Assignment_Data!$A$2:$A$8)) + 1</f>
        <v>4</v>
      </c>
      <c r="B36" s="13" t="str" cm="1">
        <f t="array" ref="B36">INDEX(Assignment_Data!$A$2:$A$8, MOD(ROWS($A$1:A35)-1, COUNTA(Assignment_Data!$A$2:$A$8)) + 1)</f>
        <v>G&amp;A</v>
      </c>
      <c r="C36" s="13" cm="1">
        <f t="array" ref="C36">IF(A36=1, VLOOKUP(B36, Assignment_Data!$A$1:$B$8, 2, FALSE), INDEX($G$1:G35, MATCH(1, INDEX(($B$1:B35=B36)*($A$1:A35=A36-1), 0, 1), 0)))</f>
        <v>255.0334074074074</v>
      </c>
      <c r="D36" s="13">
        <f>IF(A36=0,0,IF(A36=1, C36* (VLOOKUP(B36,  Assignment_Data!A:D, 3, FALSE)/12), C36 * (VLOOKUP(B36,  Assignment_Data!A:D, 3, FALSE)/12)))</f>
        <v>1.7002227160493828</v>
      </c>
      <c r="E36" s="13">
        <f>IF(A36=0,0,IF(A36=1, C36 * (VLOOKUP(B36,  Assignment_Data!A:D, 4, FALSE)/12), C36 * (VLOOKUP(B36, Assignment_Data!A:D, 4, FALSE)/12)))</f>
        <v>1.4876948765432099</v>
      </c>
      <c r="F36" s="13">
        <f t="shared" si="2"/>
        <v>3.1879175925925924</v>
      </c>
      <c r="G36" s="13">
        <f t="shared" si="3"/>
        <v>256.73363012345681</v>
      </c>
    </row>
    <row r="37" spans="1:7" x14ac:dyDescent="0.2">
      <c r="A37" s="12">
        <f>INT((ROW() - 9) / COUNTA(Assignment_Data!$A$2:$A$8)) + 1</f>
        <v>5</v>
      </c>
      <c r="B37" s="13" t="str" cm="1">
        <f t="array" ref="B37">INDEX(Assignment_Data!$A$2:$A$8, MOD(ROWS($A$1:A36)-1, COUNTA(Assignment_Data!$A$2:$A$8)) + 1)</f>
        <v>Retail Banking</v>
      </c>
      <c r="C37" s="13" cm="1">
        <f t="array" ref="C37">IF(A37=1, VLOOKUP(B37, Assignment_Data!$A$1:$B$8, 2, FALSE), INDEX($G$1:G36, MATCH(1, INDEX(($B$1:B36=B37)*($A$1:A36=A37-1), 0, 1), 0)))</f>
        <v>1261.1344042968749</v>
      </c>
      <c r="D37" s="13">
        <f>IF(A37=0,0,IF(A37=1, C37* (VLOOKUP(B37,  Assignment_Data!A:D, 3, FALSE)/12), C37 * (VLOOKUP(B37,  Assignment_Data!A:D, 3, FALSE)/12)))</f>
        <v>15.764180053710934</v>
      </c>
      <c r="E37" s="13">
        <f>IF(A37=0,0,IF(A37=1, C37 * (VLOOKUP(B37,  Assignment_Data!A:D, 4, FALSE)/12), C37 * (VLOOKUP(B37, Assignment_Data!A:D, 4, FALSE)/12)))</f>
        <v>12.611344042968749</v>
      </c>
      <c r="F37" s="13">
        <f t="shared" si="2"/>
        <v>28.375524096679683</v>
      </c>
      <c r="G37" s="13">
        <f t="shared" si="3"/>
        <v>1276.8985843505859</v>
      </c>
    </row>
    <row r="38" spans="1:7" x14ac:dyDescent="0.2">
      <c r="A38" s="12">
        <f>INT((ROW() - 9) / COUNTA(Assignment_Data!$A$2:$A$8)) + 1</f>
        <v>5</v>
      </c>
      <c r="B38" s="13" t="str" cm="1">
        <f t="array" ref="B38">INDEX(Assignment_Data!$A$2:$A$8, MOD(ROWS($A$1:A37)-1, COUNTA(Assignment_Data!$A$2:$A$8)) + 1)</f>
        <v>Corporate Banking</v>
      </c>
      <c r="C38" s="13" cm="1">
        <f t="array" ref="C38">IF(A38=1, VLOOKUP(B38, Assignment_Data!$A$1:$B$8, 2, FALSE), INDEX($G$1:G37, MATCH(1, INDEX(($B$1:B37=B38)*($A$1:A37=A38-1), 0, 1), 0)))</f>
        <v>961.51673611111119</v>
      </c>
      <c r="D38" s="13">
        <f>IF(A38=0,0,IF(A38=1, C38* (VLOOKUP(B38,  Assignment_Data!A:D, 3, FALSE)/12), C38 * (VLOOKUP(B38,  Assignment_Data!A:D, 3, FALSE)/12)))</f>
        <v>16.025278935185185</v>
      </c>
      <c r="E38" s="13">
        <f>IF(A38=0,0,IF(A38=1, C38 * (VLOOKUP(B38,  Assignment_Data!A:D, 4, FALSE)/12), C38 * (VLOOKUP(B38, Assignment_Data!A:D, 4, FALSE)/12)))</f>
        <v>8.0126394675925923</v>
      </c>
      <c r="F38" s="13">
        <f t="shared" si="2"/>
        <v>24.037918402777777</v>
      </c>
      <c r="G38" s="13">
        <f t="shared" si="3"/>
        <v>977.54201504629634</v>
      </c>
    </row>
    <row r="39" spans="1:7" x14ac:dyDescent="0.2">
      <c r="A39" s="12">
        <f>INT((ROW() - 9) / COUNTA(Assignment_Data!$A$2:$A$8)) + 1</f>
        <v>5</v>
      </c>
      <c r="B39" s="13" t="str" cm="1">
        <f t="array" ref="B39">INDEX(Assignment_Data!$A$2:$A$8, MOD(ROWS($A$1:A38)-1, COUNTA(Assignment_Data!$A$2:$A$8)) + 1)</f>
        <v>Investment Banking</v>
      </c>
      <c r="C39" s="13" cm="1">
        <f t="array" ref="C39">IF(A39=1, VLOOKUP(B39, Assignment_Data!$A$1:$B$8, 2, FALSE), INDEX($G$1:G38, MATCH(1, INDEX(($B$1:B38=B39)*($A$1:A38=A39-1), 0, 1), 0)))</f>
        <v>760.18170015311546</v>
      </c>
      <c r="D39" s="13">
        <f>IF(A39=0,0,IF(A39=1, C39* (VLOOKUP(B39,  Assignment_Data!A:D, 3, FALSE)/12), C39 * (VLOOKUP(B39,  Assignment_Data!A:D, 3, FALSE)/12)))</f>
        <v>15.837118753189905</v>
      </c>
      <c r="E39" s="13">
        <f>IF(A39=0,0,IF(A39=1, C39 * (VLOOKUP(B39,  Assignment_Data!A:D, 4, FALSE)/12), C39 * (VLOOKUP(B39, Assignment_Data!A:D, 4, FALSE)/12)))</f>
        <v>9.5022712519139425</v>
      </c>
      <c r="F39" s="13">
        <f t="shared" si="2"/>
        <v>25.339390005103848</v>
      </c>
      <c r="G39" s="13">
        <f t="shared" si="3"/>
        <v>776.01881890630534</v>
      </c>
    </row>
    <row r="40" spans="1:7" x14ac:dyDescent="0.2">
      <c r="A40" s="12">
        <f>INT((ROW() - 9) / COUNTA(Assignment_Data!$A$2:$A$8)) + 1</f>
        <v>5</v>
      </c>
      <c r="B40" s="13" t="str" cm="1">
        <f t="array" ref="B40">INDEX(Assignment_Data!$A$2:$A$8, MOD(ROWS($A$1:A39)-1, COUNTA(Assignment_Data!$A$2:$A$8)) + 1)</f>
        <v>Risk Management</v>
      </c>
      <c r="C40" s="13" cm="1">
        <f t="array" ref="C40">IF(A40=1, VLOOKUP(B40, Assignment_Data!$A$1:$B$8, 2, FALSE), INDEX($G$1:G39, MATCH(1, INDEX(($B$1:B39=B40)*($A$1:A39=A40-1), 0, 1), 0)))</f>
        <v>413.50092785493825</v>
      </c>
      <c r="D40" s="13">
        <f>IF(A40=0,0,IF(A40=1, C40* (VLOOKUP(B40,  Assignment_Data!A:D, 3, FALSE)/12), C40 * (VLOOKUP(B40,  Assignment_Data!A:D, 3, FALSE)/12)))</f>
        <v>3.4458410654578189</v>
      </c>
      <c r="E40" s="13">
        <f>IF(A40=0,0,IF(A40=1, C40 * (VLOOKUP(B40,  Assignment_Data!A:D, 4, FALSE)/12), C40 * (VLOOKUP(B40, Assignment_Data!A:D, 4, FALSE)/12)))</f>
        <v>2.7566728523662554</v>
      </c>
      <c r="F40" s="13">
        <f t="shared" si="2"/>
        <v>6.2025139178240742</v>
      </c>
      <c r="G40" s="13">
        <f t="shared" si="3"/>
        <v>416.9467689203961</v>
      </c>
    </row>
    <row r="41" spans="1:7" x14ac:dyDescent="0.2">
      <c r="A41" s="12">
        <f>INT((ROW() - 9) / COUNTA(Assignment_Data!$A$2:$A$8)) + 1</f>
        <v>5</v>
      </c>
      <c r="B41" s="13" t="str" cm="1">
        <f t="array" ref="B41">INDEX(Assignment_Data!$A$2:$A$8, MOD(ROWS($A$1:A40)-1, COUNTA(Assignment_Data!$A$2:$A$8)) + 1)</f>
        <v>IT</v>
      </c>
      <c r="C41" s="13" cm="1">
        <f t="array" ref="C41">IF(A41=1, VLOOKUP(B41, Assignment_Data!$A$1:$B$8, 2, FALSE), INDEX($G$1:G40, MATCH(1, INDEX(($B$1:B40=B41)*($A$1:A40=A41-1), 0, 1), 0)))</f>
        <v>662.28773437500001</v>
      </c>
      <c r="D41" s="13">
        <f>IF(A41=0,0,IF(A41=1, C41* (VLOOKUP(B41,  Assignment_Data!A:D, 3, FALSE)/12), C41 * (VLOOKUP(B41,  Assignment_Data!A:D, 3, FALSE)/12)))</f>
        <v>16.557193359374999</v>
      </c>
      <c r="E41" s="13">
        <f>IF(A41=0,0,IF(A41=1, C41 * (VLOOKUP(B41,  Assignment_Data!A:D, 4, FALSE)/12), C41 * (VLOOKUP(B41, Assignment_Data!A:D, 4, FALSE)/12)))</f>
        <v>11.03812890625</v>
      </c>
      <c r="F41" s="13">
        <f t="shared" si="2"/>
        <v>27.595322265625001</v>
      </c>
      <c r="G41" s="13">
        <f t="shared" si="3"/>
        <v>678.84492773437501</v>
      </c>
    </row>
    <row r="42" spans="1:7" x14ac:dyDescent="0.2">
      <c r="A42" s="12">
        <f>INT((ROW() - 9) / COUNTA(Assignment_Data!$A$2:$A$8)) + 1</f>
        <v>5</v>
      </c>
      <c r="B42" s="13" t="str" cm="1">
        <f t="array" ref="B42">INDEX(Assignment_Data!$A$2:$A$8, MOD(ROWS($A$1:A41)-1, COUNTA(Assignment_Data!$A$2:$A$8)) + 1)</f>
        <v>HR</v>
      </c>
      <c r="C42" s="13" cm="1">
        <f t="array" ref="C42">IF(A42=1, VLOOKUP(B42, Assignment_Data!$A$1:$B$8, 2, FALSE), INDEX($G$1:G41, MATCH(1, INDEX(($B$1:B41=B42)*($A$1:A41=A42-1), 0, 1), 0)))</f>
        <v>312.18120299999998</v>
      </c>
      <c r="D42" s="13">
        <f>IF(A42=0,0,IF(A42=1, C42* (VLOOKUP(B42,  Assignment_Data!A:D, 3, FALSE)/12), C42 * (VLOOKUP(B42,  Assignment_Data!A:D, 3, FALSE)/12)))</f>
        <v>3.1218120300000001</v>
      </c>
      <c r="E42" s="13">
        <f>IF(A42=0,0,IF(A42=1, C42 * (VLOOKUP(B42,  Assignment_Data!A:D, 4, FALSE)/12), C42 * (VLOOKUP(B42, Assignment_Data!A:D, 4, FALSE)/12)))</f>
        <v>2.6015100249999996</v>
      </c>
      <c r="F42" s="13">
        <f t="shared" si="2"/>
        <v>5.7233220549999997</v>
      </c>
      <c r="G42" s="13">
        <f t="shared" si="3"/>
        <v>315.30301502999998</v>
      </c>
    </row>
    <row r="43" spans="1:7" x14ac:dyDescent="0.2">
      <c r="A43" s="12">
        <f>INT((ROW() - 9) / COUNTA(Assignment_Data!$A$2:$A$8)) + 1</f>
        <v>5</v>
      </c>
      <c r="B43" s="13" t="str" cm="1">
        <f t="array" ref="B43">INDEX(Assignment_Data!$A$2:$A$8, MOD(ROWS($A$1:A42)-1, COUNTA(Assignment_Data!$A$2:$A$8)) + 1)</f>
        <v>G&amp;A</v>
      </c>
      <c r="C43" s="13" cm="1">
        <f t="array" ref="C43">IF(A43=1, VLOOKUP(B43, Assignment_Data!$A$1:$B$8, 2, FALSE), INDEX($G$1:G42, MATCH(1, INDEX(($B$1:B42=B43)*($A$1:A42=A43-1), 0, 1), 0)))</f>
        <v>256.73363012345681</v>
      </c>
      <c r="D43" s="13">
        <f>IF(A43=0,0,IF(A43=1, C43* (VLOOKUP(B43,  Assignment_Data!A:D, 3, FALSE)/12), C43 * (VLOOKUP(B43,  Assignment_Data!A:D, 3, FALSE)/12)))</f>
        <v>1.7115575341563789</v>
      </c>
      <c r="E43" s="13">
        <f>IF(A43=0,0,IF(A43=1, C43 * (VLOOKUP(B43,  Assignment_Data!A:D, 4, FALSE)/12), C43 * (VLOOKUP(B43, Assignment_Data!A:D, 4, FALSE)/12)))</f>
        <v>1.4976128423868313</v>
      </c>
      <c r="F43" s="13">
        <f t="shared" si="2"/>
        <v>3.2091703765432102</v>
      </c>
      <c r="G43" s="13">
        <f t="shared" si="3"/>
        <v>258.44518765761319</v>
      </c>
    </row>
    <row r="44" spans="1:7" x14ac:dyDescent="0.2">
      <c r="A44" s="12">
        <f>INT((ROW() - 9) / COUNTA(Assignment_Data!$A$2:$A$8)) + 1</f>
        <v>6</v>
      </c>
      <c r="B44" s="13" t="str" cm="1">
        <f t="array" ref="B44">INDEX(Assignment_Data!$A$2:$A$8, MOD(ROWS($A$1:A43)-1, COUNTA(Assignment_Data!$A$2:$A$8)) + 1)</f>
        <v>Retail Banking</v>
      </c>
      <c r="C44" s="13" cm="1">
        <f t="array" ref="C44">IF(A44=1, VLOOKUP(B44, Assignment_Data!$A$1:$B$8, 2, FALSE), INDEX($G$1:G43, MATCH(1, INDEX(($B$1:B43=B44)*($A$1:A43=A44-1), 0, 1), 0)))</f>
        <v>1276.8985843505859</v>
      </c>
      <c r="D44" s="13">
        <f>IF(A44=0,0,IF(A44=1, C44* (VLOOKUP(B44,  Assignment_Data!A:D, 3, FALSE)/12), C44 * (VLOOKUP(B44,  Assignment_Data!A:D, 3, FALSE)/12)))</f>
        <v>15.961232304382323</v>
      </c>
      <c r="E44" s="13">
        <f>IF(A44=0,0,IF(A44=1, C44 * (VLOOKUP(B44,  Assignment_Data!A:D, 4, FALSE)/12), C44 * (VLOOKUP(B44, Assignment_Data!A:D, 4, FALSE)/12)))</f>
        <v>12.76898584350586</v>
      </c>
      <c r="F44" s="13">
        <f t="shared" si="2"/>
        <v>28.730218147888181</v>
      </c>
      <c r="G44" s="13">
        <f t="shared" si="3"/>
        <v>1292.8598166549682</v>
      </c>
    </row>
    <row r="45" spans="1:7" x14ac:dyDescent="0.2">
      <c r="A45" s="12">
        <f>INT((ROW() - 9) / COUNTA(Assignment_Data!$A$2:$A$8)) + 1</f>
        <v>6</v>
      </c>
      <c r="B45" s="13" t="str" cm="1">
        <f t="array" ref="B45">INDEX(Assignment_Data!$A$2:$A$8, MOD(ROWS($A$1:A44)-1, COUNTA(Assignment_Data!$A$2:$A$8)) + 1)</f>
        <v>Corporate Banking</v>
      </c>
      <c r="C45" s="13" cm="1">
        <f t="array" ref="C45">IF(A45=1, VLOOKUP(B45, Assignment_Data!$A$1:$B$8, 2, FALSE), INDEX($G$1:G44, MATCH(1, INDEX(($B$1:B44=B45)*($A$1:A44=A45-1), 0, 1), 0)))</f>
        <v>977.54201504629634</v>
      </c>
      <c r="D45" s="13">
        <f>IF(A45=0,0,IF(A45=1, C45* (VLOOKUP(B45,  Assignment_Data!A:D, 3, FALSE)/12), C45 * (VLOOKUP(B45,  Assignment_Data!A:D, 3, FALSE)/12)))</f>
        <v>16.292366917438272</v>
      </c>
      <c r="E45" s="13">
        <f>IF(A45=0,0,IF(A45=1, C45 * (VLOOKUP(B45,  Assignment_Data!A:D, 4, FALSE)/12), C45 * (VLOOKUP(B45, Assignment_Data!A:D, 4, FALSE)/12)))</f>
        <v>8.1461834587191362</v>
      </c>
      <c r="F45" s="13">
        <f t="shared" si="2"/>
        <v>24.438550376157409</v>
      </c>
      <c r="G45" s="13">
        <f t="shared" si="3"/>
        <v>993.83438196373459</v>
      </c>
    </row>
    <row r="46" spans="1:7" x14ac:dyDescent="0.2">
      <c r="A46" s="12">
        <f>INT((ROW() - 9) / COUNTA(Assignment_Data!$A$2:$A$8)) + 1</f>
        <v>6</v>
      </c>
      <c r="B46" s="13" t="str" cm="1">
        <f t="array" ref="B46">INDEX(Assignment_Data!$A$2:$A$8, MOD(ROWS($A$1:A45)-1, COUNTA(Assignment_Data!$A$2:$A$8)) + 1)</f>
        <v>Investment Banking</v>
      </c>
      <c r="C46" s="13" cm="1">
        <f t="array" ref="C46">IF(A46=1, VLOOKUP(B46, Assignment_Data!$A$1:$B$8, 2, FALSE), INDEX($G$1:G45, MATCH(1, INDEX(($B$1:B45=B46)*($A$1:A45=A46-1), 0, 1), 0)))</f>
        <v>776.01881890630534</v>
      </c>
      <c r="D46" s="13">
        <f>IF(A46=0,0,IF(A46=1, C46* (VLOOKUP(B46,  Assignment_Data!A:D, 3, FALSE)/12), C46 * (VLOOKUP(B46,  Assignment_Data!A:D, 3, FALSE)/12)))</f>
        <v>16.167058727214695</v>
      </c>
      <c r="E46" s="13">
        <f>IF(A46=0,0,IF(A46=1, C46 * (VLOOKUP(B46,  Assignment_Data!A:D, 4, FALSE)/12), C46 * (VLOOKUP(B46, Assignment_Data!A:D, 4, FALSE)/12)))</f>
        <v>9.7002352363288153</v>
      </c>
      <c r="F46" s="13">
        <f t="shared" si="2"/>
        <v>25.86729396354351</v>
      </c>
      <c r="G46" s="13">
        <f t="shared" si="3"/>
        <v>792.18587763352002</v>
      </c>
    </row>
    <row r="47" spans="1:7" x14ac:dyDescent="0.2">
      <c r="A47" s="12">
        <f>INT((ROW() - 9) / COUNTA(Assignment_Data!$A$2:$A$8)) + 1</f>
        <v>6</v>
      </c>
      <c r="B47" s="13" t="str" cm="1">
        <f t="array" ref="B47">INDEX(Assignment_Data!$A$2:$A$8, MOD(ROWS($A$1:A46)-1, COUNTA(Assignment_Data!$A$2:$A$8)) + 1)</f>
        <v>Risk Management</v>
      </c>
      <c r="C47" s="13" cm="1">
        <f t="array" ref="C47">IF(A47=1, VLOOKUP(B47, Assignment_Data!$A$1:$B$8, 2, FALSE), INDEX($G$1:G46, MATCH(1, INDEX(($B$1:B46=B47)*($A$1:A46=A47-1), 0, 1), 0)))</f>
        <v>416.9467689203961</v>
      </c>
      <c r="D47" s="13">
        <f>IF(A47=0,0,IF(A47=1, C47* (VLOOKUP(B47,  Assignment_Data!A:D, 3, FALSE)/12), C47 * (VLOOKUP(B47,  Assignment_Data!A:D, 3, FALSE)/12)))</f>
        <v>3.4745564076699673</v>
      </c>
      <c r="E47" s="13">
        <f>IF(A47=0,0,IF(A47=1, C47 * (VLOOKUP(B47,  Assignment_Data!A:D, 4, FALSE)/12), C47 * (VLOOKUP(B47, Assignment_Data!A:D, 4, FALSE)/12)))</f>
        <v>2.779645126135974</v>
      </c>
      <c r="F47" s="13">
        <f t="shared" si="2"/>
        <v>6.2542015338059418</v>
      </c>
      <c r="G47" s="13">
        <f t="shared" si="3"/>
        <v>420.42132532806608</v>
      </c>
    </row>
    <row r="48" spans="1:7" x14ac:dyDescent="0.2">
      <c r="A48" s="12">
        <f>INT((ROW() - 9) / COUNTA(Assignment_Data!$A$2:$A$8)) + 1</f>
        <v>6</v>
      </c>
      <c r="B48" s="13" t="str" cm="1">
        <f t="array" ref="B48">INDEX(Assignment_Data!$A$2:$A$8, MOD(ROWS($A$1:A47)-1, COUNTA(Assignment_Data!$A$2:$A$8)) + 1)</f>
        <v>IT</v>
      </c>
      <c r="C48" s="13" cm="1">
        <f t="array" ref="C48">IF(A48=1, VLOOKUP(B48, Assignment_Data!$A$1:$B$8, 2, FALSE), INDEX($G$1:G47, MATCH(1, INDEX(($B$1:B47=B48)*($A$1:A47=A48-1), 0, 1), 0)))</f>
        <v>678.84492773437501</v>
      </c>
      <c r="D48" s="13">
        <f>IF(A48=0,0,IF(A48=1, C48* (VLOOKUP(B48,  Assignment_Data!A:D, 3, FALSE)/12), C48 * (VLOOKUP(B48,  Assignment_Data!A:D, 3, FALSE)/12)))</f>
        <v>16.971123193359375</v>
      </c>
      <c r="E48" s="13">
        <f>IF(A48=0,0,IF(A48=1, C48 * (VLOOKUP(B48,  Assignment_Data!A:D, 4, FALSE)/12), C48 * (VLOOKUP(B48, Assignment_Data!A:D, 4, FALSE)/12)))</f>
        <v>11.31408212890625</v>
      </c>
      <c r="F48" s="13">
        <f t="shared" si="2"/>
        <v>28.285205322265625</v>
      </c>
      <c r="G48" s="13">
        <f t="shared" si="3"/>
        <v>695.81605092773441</v>
      </c>
    </row>
    <row r="49" spans="1:7" x14ac:dyDescent="0.2">
      <c r="A49" s="12">
        <f>INT((ROW() - 9) / COUNTA(Assignment_Data!$A$2:$A$8)) + 1</f>
        <v>6</v>
      </c>
      <c r="B49" s="13" t="str" cm="1">
        <f t="array" ref="B49">INDEX(Assignment_Data!$A$2:$A$8, MOD(ROWS($A$1:A48)-1, COUNTA(Assignment_Data!$A$2:$A$8)) + 1)</f>
        <v>HR</v>
      </c>
      <c r="C49" s="13" cm="1">
        <f t="array" ref="C49">IF(A49=1, VLOOKUP(B49, Assignment_Data!$A$1:$B$8, 2, FALSE), INDEX($G$1:G48, MATCH(1, INDEX(($B$1:B48=B49)*($A$1:A48=A49-1), 0, 1), 0)))</f>
        <v>315.30301502999998</v>
      </c>
      <c r="D49" s="13">
        <f>IF(A49=0,0,IF(A49=1, C49* (VLOOKUP(B49,  Assignment_Data!A:D, 3, FALSE)/12), C49 * (VLOOKUP(B49,  Assignment_Data!A:D, 3, FALSE)/12)))</f>
        <v>3.1530301502999998</v>
      </c>
      <c r="E49" s="13">
        <f>IF(A49=0,0,IF(A49=1, C49 * (VLOOKUP(B49,  Assignment_Data!A:D, 4, FALSE)/12), C49 * (VLOOKUP(B49, Assignment_Data!A:D, 4, FALSE)/12)))</f>
        <v>2.62752512525</v>
      </c>
      <c r="F49" s="13">
        <f t="shared" si="2"/>
        <v>5.7805552755500003</v>
      </c>
      <c r="G49" s="13">
        <f t="shared" si="3"/>
        <v>318.45604518030001</v>
      </c>
    </row>
    <row r="50" spans="1:7" x14ac:dyDescent="0.2">
      <c r="A50" s="12">
        <f>INT((ROW() - 9) / COUNTA(Assignment_Data!$A$2:$A$8)) + 1</f>
        <v>6</v>
      </c>
      <c r="B50" s="13" t="str" cm="1">
        <f t="array" ref="B50">INDEX(Assignment_Data!$A$2:$A$8, MOD(ROWS($A$1:A49)-1, COUNTA(Assignment_Data!$A$2:$A$8)) + 1)</f>
        <v>G&amp;A</v>
      </c>
      <c r="C50" s="13" cm="1">
        <f t="array" ref="C50">IF(A50=1, VLOOKUP(B50, Assignment_Data!$A$1:$B$8, 2, FALSE), INDEX($G$1:G49, MATCH(1, INDEX(($B$1:B49=B50)*($A$1:A49=A50-1), 0, 1), 0)))</f>
        <v>258.44518765761319</v>
      </c>
      <c r="D50" s="13">
        <f>IF(A50=0,0,IF(A50=1, C50* (VLOOKUP(B50,  Assignment_Data!A:D, 3, FALSE)/12), C50 * (VLOOKUP(B50,  Assignment_Data!A:D, 3, FALSE)/12)))</f>
        <v>1.7229679177174213</v>
      </c>
      <c r="E50" s="13">
        <f>IF(A50=0,0,IF(A50=1, C50 * (VLOOKUP(B50,  Assignment_Data!A:D, 4, FALSE)/12), C50 * (VLOOKUP(B50, Assignment_Data!A:D, 4, FALSE)/12)))</f>
        <v>1.5075969280027437</v>
      </c>
      <c r="F50" s="13">
        <f t="shared" si="2"/>
        <v>3.2305648457201652</v>
      </c>
      <c r="G50" s="13">
        <f t="shared" si="3"/>
        <v>260.16815557533062</v>
      </c>
    </row>
    <row r="51" spans="1:7" x14ac:dyDescent="0.2">
      <c r="A51" s="12">
        <f>INT((ROW() - 9) / COUNTA(Assignment_Data!$A$2:$A$8)) + 1</f>
        <v>7</v>
      </c>
      <c r="B51" s="13" t="str" cm="1">
        <f t="array" ref="B51">INDEX(Assignment_Data!$A$2:$A$8, MOD(ROWS($A$1:A50)-1, COUNTA(Assignment_Data!$A$2:$A$8)) + 1)</f>
        <v>Retail Banking</v>
      </c>
      <c r="C51" s="13" cm="1">
        <f t="array" ref="C51">IF(A51=1, VLOOKUP(B51, Assignment_Data!$A$1:$B$8, 2, FALSE), INDEX($G$1:G50, MATCH(1, INDEX(($B$1:B50=B51)*($A$1:A50=A51-1), 0, 1), 0)))</f>
        <v>1292.8598166549682</v>
      </c>
      <c r="D51" s="13">
        <f>IF(A51=0,0,IF(A51=1, C51* (VLOOKUP(B51,  Assignment_Data!A:D, 3, FALSE)/12), C51 * (VLOOKUP(B51,  Assignment_Data!A:D, 3, FALSE)/12)))</f>
        <v>16.160747708187102</v>
      </c>
      <c r="E51" s="13">
        <f>IF(A51=0,0,IF(A51=1, C51 * (VLOOKUP(B51,  Assignment_Data!A:D, 4, FALSE)/12), C51 * (VLOOKUP(B51, Assignment_Data!A:D, 4, FALSE)/12)))</f>
        <v>12.928598166549682</v>
      </c>
      <c r="F51" s="13">
        <f t="shared" si="2"/>
        <v>29.089345874736786</v>
      </c>
      <c r="G51" s="13">
        <f t="shared" si="3"/>
        <v>1309.0205643631552</v>
      </c>
    </row>
    <row r="52" spans="1:7" x14ac:dyDescent="0.2">
      <c r="A52" s="12">
        <f>INT((ROW() - 9) / COUNTA(Assignment_Data!$A$2:$A$8)) + 1</f>
        <v>7</v>
      </c>
      <c r="B52" s="13" t="str" cm="1">
        <f t="array" ref="B52">INDEX(Assignment_Data!$A$2:$A$8, MOD(ROWS($A$1:A51)-1, COUNTA(Assignment_Data!$A$2:$A$8)) + 1)</f>
        <v>Corporate Banking</v>
      </c>
      <c r="C52" s="13" cm="1">
        <f t="array" ref="C52">IF(A52=1, VLOOKUP(B52, Assignment_Data!$A$1:$B$8, 2, FALSE), INDEX($G$1:G51, MATCH(1, INDEX(($B$1:B51=B52)*($A$1:A51=A52-1), 0, 1), 0)))</f>
        <v>993.83438196373459</v>
      </c>
      <c r="D52" s="13">
        <f>IF(A52=0,0,IF(A52=1, C52* (VLOOKUP(B52,  Assignment_Data!A:D, 3, FALSE)/12), C52 * (VLOOKUP(B52,  Assignment_Data!A:D, 3, FALSE)/12)))</f>
        <v>16.563906366062241</v>
      </c>
      <c r="E52" s="13">
        <f>IF(A52=0,0,IF(A52=1, C52 * (VLOOKUP(B52,  Assignment_Data!A:D, 4, FALSE)/12), C52 * (VLOOKUP(B52, Assignment_Data!A:D, 4, FALSE)/12)))</f>
        <v>8.2819531830311206</v>
      </c>
      <c r="F52" s="13">
        <f t="shared" si="2"/>
        <v>24.845859549093362</v>
      </c>
      <c r="G52" s="13">
        <f t="shared" si="3"/>
        <v>1010.3982883297969</v>
      </c>
    </row>
    <row r="53" spans="1:7" x14ac:dyDescent="0.2">
      <c r="A53" s="12">
        <f>INT((ROW() - 9) / COUNTA(Assignment_Data!$A$2:$A$8)) + 1</f>
        <v>7</v>
      </c>
      <c r="B53" s="13" t="str" cm="1">
        <f t="array" ref="B53">INDEX(Assignment_Data!$A$2:$A$8, MOD(ROWS($A$1:A52)-1, COUNTA(Assignment_Data!$A$2:$A$8)) + 1)</f>
        <v>Investment Banking</v>
      </c>
      <c r="C53" s="13" cm="1">
        <f t="array" ref="C53">IF(A53=1, VLOOKUP(B53, Assignment_Data!$A$1:$B$8, 2, FALSE), INDEX($G$1:G52, MATCH(1, INDEX(($B$1:B52=B53)*($A$1:A52=A53-1), 0, 1), 0)))</f>
        <v>792.18587763352002</v>
      </c>
      <c r="D53" s="13">
        <f>IF(A53=0,0,IF(A53=1, C53* (VLOOKUP(B53,  Assignment_Data!A:D, 3, FALSE)/12), C53 * (VLOOKUP(B53,  Assignment_Data!A:D, 3, FALSE)/12)))</f>
        <v>16.503872450698331</v>
      </c>
      <c r="E53" s="13">
        <f>IF(A53=0,0,IF(A53=1, C53 * (VLOOKUP(B53,  Assignment_Data!A:D, 4, FALSE)/12), C53 * (VLOOKUP(B53, Assignment_Data!A:D, 4, FALSE)/12)))</f>
        <v>9.9023234704189989</v>
      </c>
      <c r="F53" s="13">
        <f t="shared" si="2"/>
        <v>26.40619592111733</v>
      </c>
      <c r="G53" s="13">
        <f t="shared" si="3"/>
        <v>808.6897500842183</v>
      </c>
    </row>
    <row r="54" spans="1:7" x14ac:dyDescent="0.2">
      <c r="A54" s="12">
        <f>INT((ROW() - 9) / COUNTA(Assignment_Data!$A$2:$A$8)) + 1</f>
        <v>7</v>
      </c>
      <c r="B54" s="13" t="str" cm="1">
        <f t="array" ref="B54">INDEX(Assignment_Data!$A$2:$A$8, MOD(ROWS($A$1:A53)-1, COUNTA(Assignment_Data!$A$2:$A$8)) + 1)</f>
        <v>Risk Management</v>
      </c>
      <c r="C54" s="13" cm="1">
        <f t="array" ref="C54">IF(A54=1, VLOOKUP(B54, Assignment_Data!$A$1:$B$8, 2, FALSE), INDEX($G$1:G53, MATCH(1, INDEX(($B$1:B53=B54)*($A$1:A53=A54-1), 0, 1), 0)))</f>
        <v>420.42132532806608</v>
      </c>
      <c r="D54" s="13">
        <f>IF(A54=0,0,IF(A54=1, C54* (VLOOKUP(B54,  Assignment_Data!A:D, 3, FALSE)/12), C54 * (VLOOKUP(B54,  Assignment_Data!A:D, 3, FALSE)/12)))</f>
        <v>3.5035110444005504</v>
      </c>
      <c r="E54" s="13">
        <f>IF(A54=0,0,IF(A54=1, C54 * (VLOOKUP(B54,  Assignment_Data!A:D, 4, FALSE)/12), C54 * (VLOOKUP(B54, Assignment_Data!A:D, 4, FALSE)/12)))</f>
        <v>2.8028088355204406</v>
      </c>
      <c r="F54" s="13">
        <f t="shared" si="2"/>
        <v>6.3063198799209914</v>
      </c>
      <c r="G54" s="13">
        <f t="shared" si="3"/>
        <v>423.92483637246664</v>
      </c>
    </row>
    <row r="55" spans="1:7" x14ac:dyDescent="0.2">
      <c r="A55" s="12">
        <f>INT((ROW() - 9) / COUNTA(Assignment_Data!$A$2:$A$8)) + 1</f>
        <v>7</v>
      </c>
      <c r="B55" s="13" t="str" cm="1">
        <f t="array" ref="B55">INDEX(Assignment_Data!$A$2:$A$8, MOD(ROWS($A$1:A54)-1, COUNTA(Assignment_Data!$A$2:$A$8)) + 1)</f>
        <v>IT</v>
      </c>
      <c r="C55" s="13" cm="1">
        <f t="array" ref="C55">IF(A55=1, VLOOKUP(B55, Assignment_Data!$A$1:$B$8, 2, FALSE), INDEX($G$1:G54, MATCH(1, INDEX(($B$1:B54=B55)*($A$1:A54=A55-1), 0, 1), 0)))</f>
        <v>695.81605092773441</v>
      </c>
      <c r="D55" s="13">
        <f>IF(A55=0,0,IF(A55=1, C55* (VLOOKUP(B55,  Assignment_Data!A:D, 3, FALSE)/12), C55 * (VLOOKUP(B55,  Assignment_Data!A:D, 3, FALSE)/12)))</f>
        <v>17.395401273193357</v>
      </c>
      <c r="E55" s="13">
        <f>IF(A55=0,0,IF(A55=1, C55 * (VLOOKUP(B55,  Assignment_Data!A:D, 4, FALSE)/12), C55 * (VLOOKUP(B55, Assignment_Data!A:D, 4, FALSE)/12)))</f>
        <v>11.596934182128907</v>
      </c>
      <c r="F55" s="13">
        <f t="shared" si="2"/>
        <v>28.992335455322262</v>
      </c>
      <c r="G55" s="13">
        <f t="shared" si="3"/>
        <v>713.21145220092774</v>
      </c>
    </row>
    <row r="56" spans="1:7" x14ac:dyDescent="0.2">
      <c r="A56" s="12">
        <f>INT((ROW() - 9) / COUNTA(Assignment_Data!$A$2:$A$8)) + 1</f>
        <v>7</v>
      </c>
      <c r="B56" s="13" t="str" cm="1">
        <f t="array" ref="B56">INDEX(Assignment_Data!$A$2:$A$8, MOD(ROWS($A$1:A55)-1, COUNTA(Assignment_Data!$A$2:$A$8)) + 1)</f>
        <v>HR</v>
      </c>
      <c r="C56" s="13" cm="1">
        <f t="array" ref="C56">IF(A56=1, VLOOKUP(B56, Assignment_Data!$A$1:$B$8, 2, FALSE), INDEX($G$1:G55, MATCH(1, INDEX(($B$1:B55=B56)*($A$1:A55=A56-1), 0, 1), 0)))</f>
        <v>318.45604518030001</v>
      </c>
      <c r="D56" s="13">
        <f>IF(A56=0,0,IF(A56=1, C56* (VLOOKUP(B56,  Assignment_Data!A:D, 3, FALSE)/12), C56 * (VLOOKUP(B56,  Assignment_Data!A:D, 3, FALSE)/12)))</f>
        <v>3.1845604518030002</v>
      </c>
      <c r="E56" s="13">
        <f>IF(A56=0,0,IF(A56=1, C56 * (VLOOKUP(B56,  Assignment_Data!A:D, 4, FALSE)/12), C56 * (VLOOKUP(B56, Assignment_Data!A:D, 4, FALSE)/12)))</f>
        <v>2.6538003765025002</v>
      </c>
      <c r="F56" s="13">
        <f t="shared" si="2"/>
        <v>5.8383608283055004</v>
      </c>
      <c r="G56" s="13">
        <f t="shared" si="3"/>
        <v>321.64060563210302</v>
      </c>
    </row>
    <row r="57" spans="1:7" x14ac:dyDescent="0.2">
      <c r="A57" s="12">
        <f>INT((ROW() - 9) / COUNTA(Assignment_Data!$A$2:$A$8)) + 1</f>
        <v>7</v>
      </c>
      <c r="B57" s="13" t="str" cm="1">
        <f t="array" ref="B57">INDEX(Assignment_Data!$A$2:$A$8, MOD(ROWS($A$1:A56)-1, COUNTA(Assignment_Data!$A$2:$A$8)) + 1)</f>
        <v>G&amp;A</v>
      </c>
      <c r="C57" s="13" cm="1">
        <f t="array" ref="C57">IF(A57=1, VLOOKUP(B57, Assignment_Data!$A$1:$B$8, 2, FALSE), INDEX($G$1:G56, MATCH(1, INDEX(($B$1:B56=B57)*($A$1:A56=A57-1), 0, 1), 0)))</f>
        <v>260.16815557533062</v>
      </c>
      <c r="D57" s="13">
        <f>IF(A57=0,0,IF(A57=1, C57* (VLOOKUP(B57,  Assignment_Data!A:D, 3, FALSE)/12), C57 * (VLOOKUP(B57,  Assignment_Data!A:D, 3, FALSE)/12)))</f>
        <v>1.7344543705022042</v>
      </c>
      <c r="E57" s="13">
        <f>IF(A57=0,0,IF(A57=1, C57 * (VLOOKUP(B57,  Assignment_Data!A:D, 4, FALSE)/12), C57 * (VLOOKUP(B57, Assignment_Data!A:D, 4, FALSE)/12)))</f>
        <v>1.5176475741894286</v>
      </c>
      <c r="F57" s="13">
        <f t="shared" si="2"/>
        <v>3.2521019446916331</v>
      </c>
      <c r="G57" s="13">
        <f t="shared" si="3"/>
        <v>261.90260994583281</v>
      </c>
    </row>
    <row r="58" spans="1:7" x14ac:dyDescent="0.2">
      <c r="A58" s="12">
        <f>INT((ROW() - 9) / COUNTA(Assignment_Data!$A$2:$A$8)) + 1</f>
        <v>8</v>
      </c>
      <c r="B58" s="13" t="str" cm="1">
        <f t="array" ref="B58">INDEX(Assignment_Data!$A$2:$A$8, MOD(ROWS($A$1:A57)-1, COUNTA(Assignment_Data!$A$2:$A$8)) + 1)</f>
        <v>Retail Banking</v>
      </c>
      <c r="C58" s="13" cm="1">
        <f t="array" ref="C58">IF(A58=1, VLOOKUP(B58, Assignment_Data!$A$1:$B$8, 2, FALSE), INDEX($G$1:G57, MATCH(1, INDEX(($B$1:B57=B58)*($A$1:A57=A58-1), 0, 1), 0)))</f>
        <v>1309.0205643631552</v>
      </c>
      <c r="D58" s="13">
        <f>IF(A58=0,0,IF(A58=1, C58* (VLOOKUP(B58,  Assignment_Data!A:D, 3, FALSE)/12), C58 * (VLOOKUP(B58,  Assignment_Data!A:D, 3, FALSE)/12)))</f>
        <v>16.36275705453944</v>
      </c>
      <c r="E58" s="13">
        <f>IF(A58=0,0,IF(A58=1, C58 * (VLOOKUP(B58,  Assignment_Data!A:D, 4, FALSE)/12), C58 * (VLOOKUP(B58, Assignment_Data!A:D, 4, FALSE)/12)))</f>
        <v>13.090205643631553</v>
      </c>
      <c r="F58" s="13">
        <f t="shared" si="2"/>
        <v>29.452962698170992</v>
      </c>
      <c r="G58" s="13">
        <f t="shared" si="3"/>
        <v>1325.3833214176948</v>
      </c>
    </row>
    <row r="59" spans="1:7" x14ac:dyDescent="0.2">
      <c r="A59" s="12">
        <f>INT((ROW() - 9) / COUNTA(Assignment_Data!$A$2:$A$8)) + 1</f>
        <v>8</v>
      </c>
      <c r="B59" s="13" t="str" cm="1">
        <f t="array" ref="B59">INDEX(Assignment_Data!$A$2:$A$8, MOD(ROWS($A$1:A58)-1, COUNTA(Assignment_Data!$A$2:$A$8)) + 1)</f>
        <v>Corporate Banking</v>
      </c>
      <c r="C59" s="13" cm="1">
        <f t="array" ref="C59">IF(A59=1, VLOOKUP(B59, Assignment_Data!$A$1:$B$8, 2, FALSE), INDEX($G$1:G58, MATCH(1, INDEX(($B$1:B58=B59)*($A$1:A58=A59-1), 0, 1), 0)))</f>
        <v>1010.3982883297969</v>
      </c>
      <c r="D59" s="13">
        <f>IF(A59=0,0,IF(A59=1, C59* (VLOOKUP(B59,  Assignment_Data!A:D, 3, FALSE)/12), C59 * (VLOOKUP(B59,  Assignment_Data!A:D, 3, FALSE)/12)))</f>
        <v>16.839971472163281</v>
      </c>
      <c r="E59" s="13">
        <f>IF(A59=0,0,IF(A59=1, C59 * (VLOOKUP(B59,  Assignment_Data!A:D, 4, FALSE)/12), C59 * (VLOOKUP(B59, Assignment_Data!A:D, 4, FALSE)/12)))</f>
        <v>8.4199857360816406</v>
      </c>
      <c r="F59" s="13">
        <f t="shared" si="2"/>
        <v>25.25995720824492</v>
      </c>
      <c r="G59" s="13">
        <f t="shared" si="3"/>
        <v>1027.2382598019601</v>
      </c>
    </row>
    <row r="60" spans="1:7" x14ac:dyDescent="0.2">
      <c r="A60" s="12">
        <f>INT((ROW() - 9) / COUNTA(Assignment_Data!$A$2:$A$8)) + 1</f>
        <v>8</v>
      </c>
      <c r="B60" s="13" t="str" cm="1">
        <f t="array" ref="B60">INDEX(Assignment_Data!$A$2:$A$8, MOD(ROWS($A$1:A59)-1, COUNTA(Assignment_Data!$A$2:$A$8)) + 1)</f>
        <v>Investment Banking</v>
      </c>
      <c r="C60" s="13" cm="1">
        <f t="array" ref="C60">IF(A60=1, VLOOKUP(B60, Assignment_Data!$A$1:$B$8, 2, FALSE), INDEX($G$1:G59, MATCH(1, INDEX(($B$1:B59=B60)*($A$1:A59=A60-1), 0, 1), 0)))</f>
        <v>808.6897500842183</v>
      </c>
      <c r="D60" s="13">
        <f>IF(A60=0,0,IF(A60=1, C60* (VLOOKUP(B60,  Assignment_Data!A:D, 3, FALSE)/12), C60 * (VLOOKUP(B60,  Assignment_Data!A:D, 3, FALSE)/12)))</f>
        <v>16.847703126754546</v>
      </c>
      <c r="E60" s="13">
        <f>IF(A60=0,0,IF(A60=1, C60 * (VLOOKUP(B60,  Assignment_Data!A:D, 4, FALSE)/12), C60 * (VLOOKUP(B60, Assignment_Data!A:D, 4, FALSE)/12)))</f>
        <v>10.108621876052728</v>
      </c>
      <c r="F60" s="13">
        <f t="shared" si="2"/>
        <v>26.956325002807276</v>
      </c>
      <c r="G60" s="13">
        <f t="shared" si="3"/>
        <v>825.5374532109729</v>
      </c>
    </row>
    <row r="61" spans="1:7" x14ac:dyDescent="0.2">
      <c r="A61" s="12">
        <f>INT((ROW() - 9) / COUNTA(Assignment_Data!$A$2:$A$8)) + 1</f>
        <v>8</v>
      </c>
      <c r="B61" s="13" t="str" cm="1">
        <f t="array" ref="B61">INDEX(Assignment_Data!$A$2:$A$8, MOD(ROWS($A$1:A60)-1, COUNTA(Assignment_Data!$A$2:$A$8)) + 1)</f>
        <v>Risk Management</v>
      </c>
      <c r="C61" s="13" cm="1">
        <f t="array" ref="C61">IF(A61=1, VLOOKUP(B61, Assignment_Data!$A$1:$B$8, 2, FALSE), INDEX($G$1:G60, MATCH(1, INDEX(($B$1:B60=B61)*($A$1:A60=A61-1), 0, 1), 0)))</f>
        <v>423.92483637246664</v>
      </c>
      <c r="D61" s="13">
        <f>IF(A61=0,0,IF(A61=1, C61* (VLOOKUP(B61,  Assignment_Data!A:D, 3, FALSE)/12), C61 * (VLOOKUP(B61,  Assignment_Data!A:D, 3, FALSE)/12)))</f>
        <v>3.5327069697705551</v>
      </c>
      <c r="E61" s="13">
        <f>IF(A61=0,0,IF(A61=1, C61 * (VLOOKUP(B61,  Assignment_Data!A:D, 4, FALSE)/12), C61 * (VLOOKUP(B61, Assignment_Data!A:D, 4, FALSE)/12)))</f>
        <v>2.8261655758164443</v>
      </c>
      <c r="F61" s="13">
        <f t="shared" si="2"/>
        <v>6.3588725455869994</v>
      </c>
      <c r="G61" s="13">
        <f t="shared" si="3"/>
        <v>427.45754334223722</v>
      </c>
    </row>
    <row r="62" spans="1:7" x14ac:dyDescent="0.2">
      <c r="A62" s="12">
        <f>INT((ROW() - 9) / COUNTA(Assignment_Data!$A$2:$A$8)) + 1</f>
        <v>8</v>
      </c>
      <c r="B62" s="13" t="str" cm="1">
        <f t="array" ref="B62">INDEX(Assignment_Data!$A$2:$A$8, MOD(ROWS($A$1:A61)-1, COUNTA(Assignment_Data!$A$2:$A$8)) + 1)</f>
        <v>IT</v>
      </c>
      <c r="C62" s="13" cm="1">
        <f t="array" ref="C62">IF(A62=1, VLOOKUP(B62, Assignment_Data!$A$1:$B$8, 2, FALSE), INDEX($G$1:G61, MATCH(1, INDEX(($B$1:B61=B62)*($A$1:A61=A62-1), 0, 1), 0)))</f>
        <v>713.21145220092774</v>
      </c>
      <c r="D62" s="13">
        <f>IF(A62=0,0,IF(A62=1, C62* (VLOOKUP(B62,  Assignment_Data!A:D, 3, FALSE)/12), C62 * (VLOOKUP(B62,  Assignment_Data!A:D, 3, FALSE)/12)))</f>
        <v>17.830286305023193</v>
      </c>
      <c r="E62" s="13">
        <f>IF(A62=0,0,IF(A62=1, C62 * (VLOOKUP(B62,  Assignment_Data!A:D, 4, FALSE)/12), C62 * (VLOOKUP(B62, Assignment_Data!A:D, 4, FALSE)/12)))</f>
        <v>11.886857536682129</v>
      </c>
      <c r="F62" s="13">
        <f t="shared" si="2"/>
        <v>29.717143841705322</v>
      </c>
      <c r="G62" s="13">
        <f t="shared" si="3"/>
        <v>731.04173850595089</v>
      </c>
    </row>
    <row r="63" spans="1:7" x14ac:dyDescent="0.2">
      <c r="A63" s="12">
        <f>INT((ROW() - 9) / COUNTA(Assignment_Data!$A$2:$A$8)) + 1</f>
        <v>8</v>
      </c>
      <c r="B63" s="13" t="str" cm="1">
        <f t="array" ref="B63">INDEX(Assignment_Data!$A$2:$A$8, MOD(ROWS($A$1:A62)-1, COUNTA(Assignment_Data!$A$2:$A$8)) + 1)</f>
        <v>HR</v>
      </c>
      <c r="C63" s="13" cm="1">
        <f t="array" ref="C63">IF(A63=1, VLOOKUP(B63, Assignment_Data!$A$1:$B$8, 2, FALSE), INDEX($G$1:G62, MATCH(1, INDEX(($B$1:B62=B63)*($A$1:A62=A63-1), 0, 1), 0)))</f>
        <v>321.64060563210302</v>
      </c>
      <c r="D63" s="13">
        <f>IF(A63=0,0,IF(A63=1, C63* (VLOOKUP(B63,  Assignment_Data!A:D, 3, FALSE)/12), C63 * (VLOOKUP(B63,  Assignment_Data!A:D, 3, FALSE)/12)))</f>
        <v>3.2164060563210302</v>
      </c>
      <c r="E63" s="13">
        <f>IF(A63=0,0,IF(A63=1, C63 * (VLOOKUP(B63,  Assignment_Data!A:D, 4, FALSE)/12), C63 * (VLOOKUP(B63, Assignment_Data!A:D, 4, FALSE)/12)))</f>
        <v>2.6803383802675249</v>
      </c>
      <c r="F63" s="13">
        <f t="shared" si="2"/>
        <v>5.8967444365885555</v>
      </c>
      <c r="G63" s="13">
        <f t="shared" si="3"/>
        <v>324.85701168842405</v>
      </c>
    </row>
    <row r="64" spans="1:7" x14ac:dyDescent="0.2">
      <c r="A64" s="12">
        <f>INT((ROW() - 9) / COUNTA(Assignment_Data!$A$2:$A$8)) + 1</f>
        <v>8</v>
      </c>
      <c r="B64" s="13" t="str" cm="1">
        <f t="array" ref="B64">INDEX(Assignment_Data!$A$2:$A$8, MOD(ROWS($A$1:A63)-1, COUNTA(Assignment_Data!$A$2:$A$8)) + 1)</f>
        <v>G&amp;A</v>
      </c>
      <c r="C64" s="13" cm="1">
        <f t="array" ref="C64">IF(A64=1, VLOOKUP(B64, Assignment_Data!$A$1:$B$8, 2, FALSE), INDEX($G$1:G63, MATCH(1, INDEX(($B$1:B63=B64)*($A$1:A63=A64-1), 0, 1), 0)))</f>
        <v>261.90260994583281</v>
      </c>
      <c r="D64" s="13">
        <f>IF(A64=0,0,IF(A64=1, C64* (VLOOKUP(B64,  Assignment_Data!A:D, 3, FALSE)/12), C64 * (VLOOKUP(B64,  Assignment_Data!A:D, 3, FALSE)/12)))</f>
        <v>1.7460173996388855</v>
      </c>
      <c r="E64" s="13">
        <f>IF(A64=0,0,IF(A64=1, C64 * (VLOOKUP(B64,  Assignment_Data!A:D, 4, FALSE)/12), C64 * (VLOOKUP(B64, Assignment_Data!A:D, 4, FALSE)/12)))</f>
        <v>1.5277652246840248</v>
      </c>
      <c r="F64" s="13">
        <f t="shared" si="2"/>
        <v>3.2737826243229105</v>
      </c>
      <c r="G64" s="13">
        <f t="shared" si="3"/>
        <v>263.64862734547171</v>
      </c>
    </row>
    <row r="65" spans="1:7" x14ac:dyDescent="0.2">
      <c r="A65" s="12">
        <f>INT((ROW() - 9) / COUNTA(Assignment_Data!$A$2:$A$8)) + 1</f>
        <v>9</v>
      </c>
      <c r="B65" s="13" t="str" cm="1">
        <f t="array" ref="B65">INDEX(Assignment_Data!$A$2:$A$8, MOD(ROWS($A$1:A64)-1, COUNTA(Assignment_Data!$A$2:$A$8)) + 1)</f>
        <v>Retail Banking</v>
      </c>
      <c r="C65" s="13" cm="1">
        <f t="array" ref="C65">IF(A65=1, VLOOKUP(B65, Assignment_Data!$A$1:$B$8, 2, FALSE), INDEX($G$1:G64, MATCH(1, INDEX(($B$1:B64=B65)*($A$1:A64=A65-1), 0, 1), 0)))</f>
        <v>1325.3833214176948</v>
      </c>
      <c r="D65" s="13">
        <f>IF(A65=0,0,IF(A65=1, C65* (VLOOKUP(B65,  Assignment_Data!A:D, 3, FALSE)/12), C65 * (VLOOKUP(B65,  Assignment_Data!A:D, 3, FALSE)/12)))</f>
        <v>16.567291517721184</v>
      </c>
      <c r="E65" s="13">
        <f>IF(A65=0,0,IF(A65=1, C65 * (VLOOKUP(B65,  Assignment_Data!A:D, 4, FALSE)/12), C65 * (VLOOKUP(B65, Assignment_Data!A:D, 4, FALSE)/12)))</f>
        <v>13.253833214176948</v>
      </c>
      <c r="F65" s="13">
        <f t="shared" si="2"/>
        <v>29.821124731898131</v>
      </c>
      <c r="G65" s="13">
        <f t="shared" si="3"/>
        <v>1341.9506129354161</v>
      </c>
    </row>
    <row r="66" spans="1:7" x14ac:dyDescent="0.2">
      <c r="A66" s="12">
        <f>INT((ROW() - 9) / COUNTA(Assignment_Data!$A$2:$A$8)) + 1</f>
        <v>9</v>
      </c>
      <c r="B66" s="13" t="str" cm="1">
        <f t="array" ref="B66">INDEX(Assignment_Data!$A$2:$A$8, MOD(ROWS($A$1:A65)-1, COUNTA(Assignment_Data!$A$2:$A$8)) + 1)</f>
        <v>Corporate Banking</v>
      </c>
      <c r="C66" s="13" cm="1">
        <f t="array" ref="C66">IF(A66=1, VLOOKUP(B66, Assignment_Data!$A$1:$B$8, 2, FALSE), INDEX($G$1:G65, MATCH(1, INDEX(($B$1:B65=B66)*($A$1:A65=A66-1), 0, 1), 0)))</f>
        <v>1027.2382598019601</v>
      </c>
      <c r="D66" s="13">
        <f>IF(A66=0,0,IF(A66=1, C66* (VLOOKUP(B66,  Assignment_Data!A:D, 3, FALSE)/12), C66 * (VLOOKUP(B66,  Assignment_Data!A:D, 3, FALSE)/12)))</f>
        <v>17.120637663366001</v>
      </c>
      <c r="E66" s="13">
        <f>IF(A66=0,0,IF(A66=1, C66 * (VLOOKUP(B66,  Assignment_Data!A:D, 4, FALSE)/12), C66 * (VLOOKUP(B66, Assignment_Data!A:D, 4, FALSE)/12)))</f>
        <v>8.5603188316830003</v>
      </c>
      <c r="F66" s="13">
        <f t="shared" si="2"/>
        <v>25.680956495049003</v>
      </c>
      <c r="G66" s="13">
        <f t="shared" si="3"/>
        <v>1044.3588974653262</v>
      </c>
    </row>
    <row r="67" spans="1:7" x14ac:dyDescent="0.2">
      <c r="A67" s="12">
        <f>INT((ROW() - 9) / COUNTA(Assignment_Data!$A$2:$A$8)) + 1</f>
        <v>9</v>
      </c>
      <c r="B67" s="13" t="str" cm="1">
        <f t="array" ref="B67">INDEX(Assignment_Data!$A$2:$A$8, MOD(ROWS($A$1:A66)-1, COUNTA(Assignment_Data!$A$2:$A$8)) + 1)</f>
        <v>Investment Banking</v>
      </c>
      <c r="C67" s="13" cm="1">
        <f t="array" ref="C67">IF(A67=1, VLOOKUP(B67, Assignment_Data!$A$1:$B$8, 2, FALSE), INDEX($G$1:G66, MATCH(1, INDEX(($B$1:B66=B67)*($A$1:A66=A67-1), 0, 1), 0)))</f>
        <v>825.5374532109729</v>
      </c>
      <c r="D67" s="13">
        <f>IF(A67=0,0,IF(A67=1, C67* (VLOOKUP(B67,  Assignment_Data!A:D, 3, FALSE)/12), C67 * (VLOOKUP(B67,  Assignment_Data!A:D, 3, FALSE)/12)))</f>
        <v>17.198696941895268</v>
      </c>
      <c r="E67" s="13">
        <f>IF(A67=0,0,IF(A67=1, C67 * (VLOOKUP(B67,  Assignment_Data!A:D, 4, FALSE)/12), C67 * (VLOOKUP(B67, Assignment_Data!A:D, 4, FALSE)/12)))</f>
        <v>10.31921816513716</v>
      </c>
      <c r="F67" s="13">
        <f t="shared" si="2"/>
        <v>27.517915107032429</v>
      </c>
      <c r="G67" s="13">
        <f t="shared" si="3"/>
        <v>842.73615015286816</v>
      </c>
    </row>
    <row r="68" spans="1:7" x14ac:dyDescent="0.2">
      <c r="A68" s="12">
        <f>INT((ROW() - 9) / COUNTA(Assignment_Data!$A$2:$A$8)) + 1</f>
        <v>9</v>
      </c>
      <c r="B68" s="13" t="str" cm="1">
        <f t="array" ref="B68">INDEX(Assignment_Data!$A$2:$A$8, MOD(ROWS($A$1:A67)-1, COUNTA(Assignment_Data!$A$2:$A$8)) + 1)</f>
        <v>Risk Management</v>
      </c>
      <c r="C68" s="13" cm="1">
        <f t="array" ref="C68">IF(A68=1, VLOOKUP(B68, Assignment_Data!$A$1:$B$8, 2, FALSE), INDEX($G$1:G67, MATCH(1, INDEX(($B$1:B67=B68)*($A$1:A67=A68-1), 0, 1), 0)))</f>
        <v>427.45754334223722</v>
      </c>
      <c r="D68" s="13">
        <f>IF(A68=0,0,IF(A68=1, C68* (VLOOKUP(B68,  Assignment_Data!A:D, 3, FALSE)/12), C68 * (VLOOKUP(B68,  Assignment_Data!A:D, 3, FALSE)/12)))</f>
        <v>3.5621461945186432</v>
      </c>
      <c r="E68" s="13">
        <f>IF(A68=0,0,IF(A68=1, C68 * (VLOOKUP(B68,  Assignment_Data!A:D, 4, FALSE)/12), C68 * (VLOOKUP(B68, Assignment_Data!A:D, 4, FALSE)/12)))</f>
        <v>2.8497169556149151</v>
      </c>
      <c r="F68" s="13">
        <f t="shared" si="2"/>
        <v>6.4118631501335583</v>
      </c>
      <c r="G68" s="13">
        <f t="shared" si="3"/>
        <v>431.01968953675583</v>
      </c>
    </row>
    <row r="69" spans="1:7" x14ac:dyDescent="0.2">
      <c r="A69" s="12">
        <f>INT((ROW() - 9) / COUNTA(Assignment_Data!$A$2:$A$8)) + 1</f>
        <v>9</v>
      </c>
      <c r="B69" s="13" t="str" cm="1">
        <f t="array" ref="B69">INDEX(Assignment_Data!$A$2:$A$8, MOD(ROWS($A$1:A68)-1, COUNTA(Assignment_Data!$A$2:$A$8)) + 1)</f>
        <v>IT</v>
      </c>
      <c r="C69" s="13" cm="1">
        <f t="array" ref="C69">IF(A69=1, VLOOKUP(B69, Assignment_Data!$A$1:$B$8, 2, FALSE), INDEX($G$1:G68, MATCH(1, INDEX(($B$1:B68=B69)*($A$1:A68=A69-1), 0, 1), 0)))</f>
        <v>731.04173850595089</v>
      </c>
      <c r="D69" s="13">
        <f>IF(A69=0,0,IF(A69=1, C69* (VLOOKUP(B69,  Assignment_Data!A:D, 3, FALSE)/12), C69 * (VLOOKUP(B69,  Assignment_Data!A:D, 3, FALSE)/12)))</f>
        <v>18.276043462648772</v>
      </c>
      <c r="E69" s="13">
        <f>IF(A69=0,0,IF(A69=1, C69 * (VLOOKUP(B69,  Assignment_Data!A:D, 4, FALSE)/12), C69 * (VLOOKUP(B69, Assignment_Data!A:D, 4, FALSE)/12)))</f>
        <v>12.184028975099181</v>
      </c>
      <c r="F69" s="13">
        <f t="shared" si="2"/>
        <v>30.460072437747954</v>
      </c>
      <c r="G69" s="13">
        <f t="shared" si="3"/>
        <v>749.31778196859966</v>
      </c>
    </row>
    <row r="70" spans="1:7" x14ac:dyDescent="0.2">
      <c r="A70" s="12">
        <f>INT((ROW() - 9) / COUNTA(Assignment_Data!$A$2:$A$8)) + 1</f>
        <v>9</v>
      </c>
      <c r="B70" s="13" t="str" cm="1">
        <f t="array" ref="B70">INDEX(Assignment_Data!$A$2:$A$8, MOD(ROWS($A$1:A69)-1, COUNTA(Assignment_Data!$A$2:$A$8)) + 1)</f>
        <v>HR</v>
      </c>
      <c r="C70" s="13" cm="1">
        <f t="array" ref="C70">IF(A70=1, VLOOKUP(B70, Assignment_Data!$A$1:$B$8, 2, FALSE), INDEX($G$1:G69, MATCH(1, INDEX(($B$1:B69=B70)*($A$1:A69=A70-1), 0, 1), 0)))</f>
        <v>324.85701168842405</v>
      </c>
      <c r="D70" s="13">
        <f>IF(A70=0,0,IF(A70=1, C70* (VLOOKUP(B70,  Assignment_Data!A:D, 3, FALSE)/12), C70 * (VLOOKUP(B70,  Assignment_Data!A:D, 3, FALSE)/12)))</f>
        <v>3.2485701168842405</v>
      </c>
      <c r="E70" s="13">
        <f>IF(A70=0,0,IF(A70=1, C70 * (VLOOKUP(B70,  Assignment_Data!A:D, 4, FALSE)/12), C70 * (VLOOKUP(B70, Assignment_Data!A:D, 4, FALSE)/12)))</f>
        <v>2.7071417640702005</v>
      </c>
      <c r="F70" s="13">
        <f t="shared" si="2"/>
        <v>5.9557118809544409</v>
      </c>
      <c r="G70" s="13">
        <f t="shared" si="3"/>
        <v>328.1055818053083</v>
      </c>
    </row>
    <row r="71" spans="1:7" x14ac:dyDescent="0.2">
      <c r="A71" s="12">
        <f>INT((ROW() - 9) / COUNTA(Assignment_Data!$A$2:$A$8)) + 1</f>
        <v>9</v>
      </c>
      <c r="B71" s="13" t="str" cm="1">
        <f t="array" ref="B71">INDEX(Assignment_Data!$A$2:$A$8, MOD(ROWS($A$1:A70)-1, COUNTA(Assignment_Data!$A$2:$A$8)) + 1)</f>
        <v>G&amp;A</v>
      </c>
      <c r="C71" s="13" cm="1">
        <f t="array" ref="C71">IF(A71=1, VLOOKUP(B71, Assignment_Data!$A$1:$B$8, 2, FALSE), INDEX($G$1:G70, MATCH(1, INDEX(($B$1:B70=B71)*($A$1:A70=A71-1), 0, 1), 0)))</f>
        <v>263.64862734547171</v>
      </c>
      <c r="D71" s="13">
        <f>IF(A71=0,0,IF(A71=1, C71* (VLOOKUP(B71,  Assignment_Data!A:D, 3, FALSE)/12), C71 * (VLOOKUP(B71,  Assignment_Data!A:D, 3, FALSE)/12)))</f>
        <v>1.7576575156364782</v>
      </c>
      <c r="E71" s="13">
        <f>IF(A71=0,0,IF(A71=1, C71 * (VLOOKUP(B71,  Assignment_Data!A:D, 4, FALSE)/12), C71 * (VLOOKUP(B71, Assignment_Data!A:D, 4, FALSE)/12)))</f>
        <v>1.5379503261819183</v>
      </c>
      <c r="F71" s="13">
        <f t="shared" si="2"/>
        <v>3.2956078418183967</v>
      </c>
      <c r="G71" s="13">
        <f t="shared" si="3"/>
        <v>265.40628486110819</v>
      </c>
    </row>
    <row r="72" spans="1:7" x14ac:dyDescent="0.2">
      <c r="A72" s="12">
        <f>INT((ROW() - 9) / COUNTA(Assignment_Data!$A$2:$A$8)) + 1</f>
        <v>10</v>
      </c>
      <c r="B72" s="13" t="str" cm="1">
        <f t="array" ref="B72">INDEX(Assignment_Data!$A$2:$A$8, MOD(ROWS($A$1:A71)-1, COUNTA(Assignment_Data!$A$2:$A$8)) + 1)</f>
        <v>Retail Banking</v>
      </c>
      <c r="C72" s="13" cm="1">
        <f t="array" ref="C72">IF(A72=1, VLOOKUP(B72, Assignment_Data!$A$1:$B$8, 2, FALSE), INDEX($G$1:G71, MATCH(1, INDEX(($B$1:B71=B72)*($A$1:A71=A72-1), 0, 1), 0)))</f>
        <v>1341.9506129354161</v>
      </c>
      <c r="D72" s="13">
        <f>IF(A72=0,0,IF(A72=1, C72* (VLOOKUP(B72,  Assignment_Data!A:D, 3, FALSE)/12), C72 * (VLOOKUP(B72,  Assignment_Data!A:D, 3, FALSE)/12)))</f>
        <v>16.774382661692698</v>
      </c>
      <c r="E72" s="13">
        <f>IF(A72=0,0,IF(A72=1, C72 * (VLOOKUP(B72,  Assignment_Data!A:D, 4, FALSE)/12), C72 * (VLOOKUP(B72, Assignment_Data!A:D, 4, FALSE)/12)))</f>
        <v>13.419506129354161</v>
      </c>
      <c r="F72" s="13">
        <f t="shared" si="2"/>
        <v>30.193888791046859</v>
      </c>
      <c r="G72" s="13">
        <f t="shared" si="3"/>
        <v>1358.7249955971088</v>
      </c>
    </row>
    <row r="73" spans="1:7" x14ac:dyDescent="0.2">
      <c r="A73" s="12">
        <f>INT((ROW() - 9) / COUNTA(Assignment_Data!$A$2:$A$8)) + 1</f>
        <v>10</v>
      </c>
      <c r="B73" s="13" t="str" cm="1">
        <f t="array" ref="B73">INDEX(Assignment_Data!$A$2:$A$8, MOD(ROWS($A$1:A72)-1, COUNTA(Assignment_Data!$A$2:$A$8)) + 1)</f>
        <v>Corporate Banking</v>
      </c>
      <c r="C73" s="13" cm="1">
        <f t="array" ref="C73">IF(A73=1, VLOOKUP(B73, Assignment_Data!$A$1:$B$8, 2, FALSE), INDEX($G$1:G72, MATCH(1, INDEX(($B$1:B72=B73)*($A$1:A72=A73-1), 0, 1), 0)))</f>
        <v>1044.3588974653262</v>
      </c>
      <c r="D73" s="13">
        <f>IF(A73=0,0,IF(A73=1, C73* (VLOOKUP(B73,  Assignment_Data!A:D, 3, FALSE)/12), C73 * (VLOOKUP(B73,  Assignment_Data!A:D, 3, FALSE)/12)))</f>
        <v>17.405981624422104</v>
      </c>
      <c r="E73" s="13">
        <f>IF(A73=0,0,IF(A73=1, C73 * (VLOOKUP(B73,  Assignment_Data!A:D, 4, FALSE)/12), C73 * (VLOOKUP(B73, Assignment_Data!A:D, 4, FALSE)/12)))</f>
        <v>8.702990812211052</v>
      </c>
      <c r="F73" s="13">
        <f t="shared" si="2"/>
        <v>26.108972436633156</v>
      </c>
      <c r="G73" s="13">
        <f t="shared" si="3"/>
        <v>1061.7648790897483</v>
      </c>
    </row>
    <row r="74" spans="1:7" x14ac:dyDescent="0.2">
      <c r="A74" s="12">
        <f>INT((ROW() - 9) / COUNTA(Assignment_Data!$A$2:$A$8)) + 1</f>
        <v>10</v>
      </c>
      <c r="B74" s="13" t="str" cm="1">
        <f t="array" ref="B74">INDEX(Assignment_Data!$A$2:$A$8, MOD(ROWS($A$1:A73)-1, COUNTA(Assignment_Data!$A$2:$A$8)) + 1)</f>
        <v>Investment Banking</v>
      </c>
      <c r="C74" s="13" cm="1">
        <f t="array" ref="C74">IF(A74=1, VLOOKUP(B74, Assignment_Data!$A$1:$B$8, 2, FALSE), INDEX($G$1:G73, MATCH(1, INDEX(($B$1:B73=B74)*($A$1:A73=A74-1), 0, 1), 0)))</f>
        <v>842.73615015286816</v>
      </c>
      <c r="D74" s="13">
        <f>IF(A74=0,0,IF(A74=1, C74* (VLOOKUP(B74,  Assignment_Data!A:D, 3, FALSE)/12), C74 * (VLOOKUP(B74,  Assignment_Data!A:D, 3, FALSE)/12)))</f>
        <v>17.557003128184753</v>
      </c>
      <c r="E74" s="13">
        <f>IF(A74=0,0,IF(A74=1, C74 * (VLOOKUP(B74,  Assignment_Data!A:D, 4, FALSE)/12), C74 * (VLOOKUP(B74, Assignment_Data!A:D, 4, FALSE)/12)))</f>
        <v>10.534201876910851</v>
      </c>
      <c r="F74" s="13">
        <f t="shared" si="2"/>
        <v>28.091205005095603</v>
      </c>
      <c r="G74" s="13">
        <f t="shared" si="3"/>
        <v>860.29315328105292</v>
      </c>
    </row>
    <row r="75" spans="1:7" x14ac:dyDescent="0.2">
      <c r="A75" s="12">
        <f>INT((ROW() - 9) / COUNTA(Assignment_Data!$A$2:$A$8)) + 1</f>
        <v>10</v>
      </c>
      <c r="B75" s="13" t="str" cm="1">
        <f t="array" ref="B75">INDEX(Assignment_Data!$A$2:$A$8, MOD(ROWS($A$1:A74)-1, COUNTA(Assignment_Data!$A$2:$A$8)) + 1)</f>
        <v>Risk Management</v>
      </c>
      <c r="C75" s="13" cm="1">
        <f t="array" ref="C75">IF(A75=1, VLOOKUP(B75, Assignment_Data!$A$1:$B$8, 2, FALSE), INDEX($G$1:G74, MATCH(1, INDEX(($B$1:B74=B75)*($A$1:A74=A75-1), 0, 1), 0)))</f>
        <v>431.01968953675583</v>
      </c>
      <c r="D75" s="13">
        <f>IF(A75=0,0,IF(A75=1, C75* (VLOOKUP(B75,  Assignment_Data!A:D, 3, FALSE)/12), C75 * (VLOOKUP(B75,  Assignment_Data!A:D, 3, FALSE)/12)))</f>
        <v>3.5918307461396317</v>
      </c>
      <c r="E75" s="13">
        <f>IF(A75=0,0,IF(A75=1, C75 * (VLOOKUP(B75,  Assignment_Data!A:D, 4, FALSE)/12), C75 * (VLOOKUP(B75, Assignment_Data!A:D, 4, FALSE)/12)))</f>
        <v>2.8734645969117056</v>
      </c>
      <c r="F75" s="13">
        <f t="shared" si="2"/>
        <v>6.4652953430513378</v>
      </c>
      <c r="G75" s="13">
        <f t="shared" si="3"/>
        <v>434.61152028289547</v>
      </c>
    </row>
    <row r="76" spans="1:7" x14ac:dyDescent="0.2">
      <c r="A76" s="12">
        <f>INT((ROW() - 9) / COUNTA(Assignment_Data!$A$2:$A$8)) + 1</f>
        <v>10</v>
      </c>
      <c r="B76" s="13" t="str" cm="1">
        <f t="array" ref="B76">INDEX(Assignment_Data!$A$2:$A$8, MOD(ROWS($A$1:A75)-1, COUNTA(Assignment_Data!$A$2:$A$8)) + 1)</f>
        <v>IT</v>
      </c>
      <c r="C76" s="13" cm="1">
        <f t="array" ref="C76">IF(A76=1, VLOOKUP(B76, Assignment_Data!$A$1:$B$8, 2, FALSE), INDEX($G$1:G75, MATCH(1, INDEX(($B$1:B75=B76)*($A$1:A75=A76-1), 0, 1), 0)))</f>
        <v>749.31778196859966</v>
      </c>
      <c r="D76" s="13">
        <f>IF(A76=0,0,IF(A76=1, C76* (VLOOKUP(B76,  Assignment_Data!A:D, 3, FALSE)/12), C76 * (VLOOKUP(B76,  Assignment_Data!A:D, 3, FALSE)/12)))</f>
        <v>18.732944549214992</v>
      </c>
      <c r="E76" s="13">
        <f>IF(A76=0,0,IF(A76=1, C76 * (VLOOKUP(B76,  Assignment_Data!A:D, 4, FALSE)/12), C76 * (VLOOKUP(B76, Assignment_Data!A:D, 4, FALSE)/12)))</f>
        <v>12.488629699476661</v>
      </c>
      <c r="F76" s="13">
        <f t="shared" si="2"/>
        <v>31.221574248691653</v>
      </c>
      <c r="G76" s="13">
        <f t="shared" si="3"/>
        <v>768.05072651781461</v>
      </c>
    </row>
    <row r="77" spans="1:7" x14ac:dyDescent="0.2">
      <c r="A77" s="12">
        <f>INT((ROW() - 9) / COUNTA(Assignment_Data!$A$2:$A$8)) + 1</f>
        <v>10</v>
      </c>
      <c r="B77" s="13" t="str" cm="1">
        <f t="array" ref="B77">INDEX(Assignment_Data!$A$2:$A$8, MOD(ROWS($A$1:A76)-1, COUNTA(Assignment_Data!$A$2:$A$8)) + 1)</f>
        <v>HR</v>
      </c>
      <c r="C77" s="13" cm="1">
        <f t="array" ref="C77">IF(A77=1, VLOOKUP(B77, Assignment_Data!$A$1:$B$8, 2, FALSE), INDEX($G$1:G76, MATCH(1, INDEX(($B$1:B76=B77)*($A$1:A76=A77-1), 0, 1), 0)))</f>
        <v>328.1055818053083</v>
      </c>
      <c r="D77" s="13">
        <f>IF(A77=0,0,IF(A77=1, C77* (VLOOKUP(B77,  Assignment_Data!A:D, 3, FALSE)/12), C77 * (VLOOKUP(B77,  Assignment_Data!A:D, 3, FALSE)/12)))</f>
        <v>3.2810558180530833</v>
      </c>
      <c r="E77" s="13">
        <f>IF(A77=0,0,IF(A77=1, C77 * (VLOOKUP(B77,  Assignment_Data!A:D, 4, FALSE)/12), C77 * (VLOOKUP(B77, Assignment_Data!A:D, 4, FALSE)/12)))</f>
        <v>2.7342131817109023</v>
      </c>
      <c r="F77" s="13">
        <f t="shared" si="2"/>
        <v>6.0152689997639861</v>
      </c>
      <c r="G77" s="13">
        <f t="shared" si="3"/>
        <v>331.38663762336137</v>
      </c>
    </row>
    <row r="78" spans="1:7" x14ac:dyDescent="0.2">
      <c r="A78" s="12">
        <f>INT((ROW() - 9) / COUNTA(Assignment_Data!$A$2:$A$8)) + 1</f>
        <v>10</v>
      </c>
      <c r="B78" s="13" t="str" cm="1">
        <f t="array" ref="B78">INDEX(Assignment_Data!$A$2:$A$8, MOD(ROWS($A$1:A77)-1, COUNTA(Assignment_Data!$A$2:$A$8)) + 1)</f>
        <v>G&amp;A</v>
      </c>
      <c r="C78" s="13" cm="1">
        <f t="array" ref="C78">IF(A78=1, VLOOKUP(B78, Assignment_Data!$A$1:$B$8, 2, FALSE), INDEX($G$1:G77, MATCH(1, INDEX(($B$1:B77=B78)*($A$1:A77=A78-1), 0, 1), 0)))</f>
        <v>265.40628486110819</v>
      </c>
      <c r="D78" s="13">
        <f>IF(A78=0,0,IF(A78=1, C78* (VLOOKUP(B78,  Assignment_Data!A:D, 3, FALSE)/12), C78 * (VLOOKUP(B78,  Assignment_Data!A:D, 3, FALSE)/12)))</f>
        <v>1.7693752324073881</v>
      </c>
      <c r="E78" s="13">
        <f>IF(A78=0,0,IF(A78=1, C78 * (VLOOKUP(B78,  Assignment_Data!A:D, 4, FALSE)/12), C78 * (VLOOKUP(B78, Assignment_Data!A:D, 4, FALSE)/12)))</f>
        <v>1.5482033283564645</v>
      </c>
      <c r="F78" s="13">
        <f t="shared" si="2"/>
        <v>3.3175785607638524</v>
      </c>
      <c r="G78" s="13">
        <f t="shared" si="3"/>
        <v>267.1756600935156</v>
      </c>
    </row>
    <row r="79" spans="1:7" x14ac:dyDescent="0.2">
      <c r="A79" s="12">
        <f>INT((ROW() - 9) / COUNTA(Assignment_Data!$A$2:$A$8)) + 1</f>
        <v>11</v>
      </c>
      <c r="B79" s="13" t="str" cm="1">
        <f t="array" ref="B79">INDEX(Assignment_Data!$A$2:$A$8, MOD(ROWS($A$1:A78)-1, COUNTA(Assignment_Data!$A$2:$A$8)) + 1)</f>
        <v>Retail Banking</v>
      </c>
      <c r="C79" s="13" cm="1">
        <f t="array" ref="C79">IF(A79=1, VLOOKUP(B79, Assignment_Data!$A$1:$B$8, 2, FALSE), INDEX($G$1:G78, MATCH(1, INDEX(($B$1:B78=B79)*($A$1:A78=A79-1), 0, 1), 0)))</f>
        <v>1358.7249955971088</v>
      </c>
      <c r="D79" s="13">
        <f>IF(A79=0,0,IF(A79=1, C79* (VLOOKUP(B79,  Assignment_Data!A:D, 3, FALSE)/12), C79 * (VLOOKUP(B79,  Assignment_Data!A:D, 3, FALSE)/12)))</f>
        <v>16.984062444963858</v>
      </c>
      <c r="E79" s="13">
        <f>IF(A79=0,0,IF(A79=1, C79 * (VLOOKUP(B79,  Assignment_Data!A:D, 4, FALSE)/12), C79 * (VLOOKUP(B79, Assignment_Data!A:D, 4, FALSE)/12)))</f>
        <v>13.587249955971089</v>
      </c>
      <c r="F79" s="13">
        <f t="shared" si="2"/>
        <v>30.571312400934946</v>
      </c>
      <c r="G79" s="13">
        <f t="shared" si="3"/>
        <v>1375.7090580420727</v>
      </c>
    </row>
    <row r="80" spans="1:7" x14ac:dyDescent="0.2">
      <c r="A80" s="12">
        <f>INT((ROW() - 9) / COUNTA(Assignment_Data!$A$2:$A$8)) + 1</f>
        <v>11</v>
      </c>
      <c r="B80" s="13" t="str" cm="1">
        <f t="array" ref="B80">INDEX(Assignment_Data!$A$2:$A$8, MOD(ROWS($A$1:A79)-1, COUNTA(Assignment_Data!$A$2:$A$8)) + 1)</f>
        <v>Corporate Banking</v>
      </c>
      <c r="C80" s="13" cm="1">
        <f t="array" ref="C80">IF(A80=1, VLOOKUP(B80, Assignment_Data!$A$1:$B$8, 2, FALSE), INDEX($G$1:G79, MATCH(1, INDEX(($B$1:B79=B80)*($A$1:A79=A80-1), 0, 1), 0)))</f>
        <v>1061.7648790897483</v>
      </c>
      <c r="D80" s="13">
        <f>IF(A80=0,0,IF(A80=1, C80* (VLOOKUP(B80,  Assignment_Data!A:D, 3, FALSE)/12), C80 * (VLOOKUP(B80,  Assignment_Data!A:D, 3, FALSE)/12)))</f>
        <v>17.69608131816247</v>
      </c>
      <c r="E80" s="13">
        <f>IF(A80=0,0,IF(A80=1, C80 * (VLOOKUP(B80,  Assignment_Data!A:D, 4, FALSE)/12), C80 * (VLOOKUP(B80, Assignment_Data!A:D, 4, FALSE)/12)))</f>
        <v>8.848040659081235</v>
      </c>
      <c r="F80" s="13">
        <f t="shared" ref="F80:F99" si="4">D80 + E80</f>
        <v>26.544121977243705</v>
      </c>
      <c r="G80" s="13">
        <f t="shared" ref="G80:G99" si="5">C80+D80</f>
        <v>1079.4609604079108</v>
      </c>
    </row>
    <row r="81" spans="1:7" x14ac:dyDescent="0.2">
      <c r="A81" s="12">
        <f>INT((ROW() - 9) / COUNTA(Assignment_Data!$A$2:$A$8)) + 1</f>
        <v>11</v>
      </c>
      <c r="B81" s="13" t="str" cm="1">
        <f t="array" ref="B81">INDEX(Assignment_Data!$A$2:$A$8, MOD(ROWS($A$1:A80)-1, COUNTA(Assignment_Data!$A$2:$A$8)) + 1)</f>
        <v>Investment Banking</v>
      </c>
      <c r="C81" s="13" cm="1">
        <f t="array" ref="C81">IF(A81=1, VLOOKUP(B81, Assignment_Data!$A$1:$B$8, 2, FALSE), INDEX($G$1:G80, MATCH(1, INDEX(($B$1:B80=B81)*($A$1:A80=A81-1), 0, 1), 0)))</f>
        <v>860.29315328105292</v>
      </c>
      <c r="D81" s="13">
        <f>IF(A81=0,0,IF(A81=1, C81* (VLOOKUP(B81,  Assignment_Data!A:D, 3, FALSE)/12), C81 * (VLOOKUP(B81,  Assignment_Data!A:D, 3, FALSE)/12)))</f>
        <v>17.9227740266886</v>
      </c>
      <c r="E81" s="13">
        <f>IF(A81=0,0,IF(A81=1, C81 * (VLOOKUP(B81,  Assignment_Data!A:D, 4, FALSE)/12), C81 * (VLOOKUP(B81, Assignment_Data!A:D, 4, FALSE)/12)))</f>
        <v>10.75366441601316</v>
      </c>
      <c r="F81" s="13">
        <f t="shared" si="4"/>
        <v>28.676438442701759</v>
      </c>
      <c r="G81" s="13">
        <f t="shared" si="5"/>
        <v>878.21592730774148</v>
      </c>
    </row>
    <row r="82" spans="1:7" x14ac:dyDescent="0.2">
      <c r="A82" s="12">
        <f>INT((ROW() - 9) / COUNTA(Assignment_Data!$A$2:$A$8)) + 1</f>
        <v>11</v>
      </c>
      <c r="B82" s="13" t="str" cm="1">
        <f t="array" ref="B82">INDEX(Assignment_Data!$A$2:$A$8, MOD(ROWS($A$1:A81)-1, COUNTA(Assignment_Data!$A$2:$A$8)) + 1)</f>
        <v>Risk Management</v>
      </c>
      <c r="C82" s="13" cm="1">
        <f t="array" ref="C82">IF(A82=1, VLOOKUP(B82, Assignment_Data!$A$1:$B$8, 2, FALSE), INDEX($G$1:G81, MATCH(1, INDEX(($B$1:B81=B82)*($A$1:A81=A82-1), 0, 1), 0)))</f>
        <v>434.61152028289547</v>
      </c>
      <c r="D82" s="13">
        <f>IF(A82=0,0,IF(A82=1, C82* (VLOOKUP(B82,  Assignment_Data!A:D, 3, FALSE)/12), C82 * (VLOOKUP(B82,  Assignment_Data!A:D, 3, FALSE)/12)))</f>
        <v>3.6217626690241289</v>
      </c>
      <c r="E82" s="13">
        <f>IF(A82=0,0,IF(A82=1, C82 * (VLOOKUP(B82,  Assignment_Data!A:D, 4, FALSE)/12), C82 * (VLOOKUP(B82, Assignment_Data!A:D, 4, FALSE)/12)))</f>
        <v>2.8974101352193031</v>
      </c>
      <c r="F82" s="13">
        <f t="shared" si="4"/>
        <v>6.519172804243432</v>
      </c>
      <c r="G82" s="13">
        <f t="shared" si="5"/>
        <v>438.23328295191959</v>
      </c>
    </row>
    <row r="83" spans="1:7" x14ac:dyDescent="0.2">
      <c r="A83" s="12">
        <f>INT((ROW() - 9) / COUNTA(Assignment_Data!$A$2:$A$8)) + 1</f>
        <v>11</v>
      </c>
      <c r="B83" s="13" t="str" cm="1">
        <f t="array" ref="B83">INDEX(Assignment_Data!$A$2:$A$8, MOD(ROWS($A$1:A82)-1, COUNTA(Assignment_Data!$A$2:$A$8)) + 1)</f>
        <v>IT</v>
      </c>
      <c r="C83" s="13" cm="1">
        <f t="array" ref="C83">IF(A83=1, VLOOKUP(B83, Assignment_Data!$A$1:$B$8, 2, FALSE), INDEX($G$1:G82, MATCH(1, INDEX(($B$1:B82=B83)*($A$1:A82=A83-1), 0, 1), 0)))</f>
        <v>768.05072651781461</v>
      </c>
      <c r="D83" s="13">
        <f>IF(A83=0,0,IF(A83=1, C83* (VLOOKUP(B83,  Assignment_Data!A:D, 3, FALSE)/12), C83 * (VLOOKUP(B83,  Assignment_Data!A:D, 3, FALSE)/12)))</f>
        <v>19.201268162945365</v>
      </c>
      <c r="E83" s="13">
        <f>IF(A83=0,0,IF(A83=1, C83 * (VLOOKUP(B83,  Assignment_Data!A:D, 4, FALSE)/12), C83 * (VLOOKUP(B83, Assignment_Data!A:D, 4, FALSE)/12)))</f>
        <v>12.800845441963576</v>
      </c>
      <c r="F83" s="13">
        <f t="shared" si="4"/>
        <v>32.002113604908942</v>
      </c>
      <c r="G83" s="13">
        <f t="shared" si="5"/>
        <v>787.25199468075994</v>
      </c>
    </row>
    <row r="84" spans="1:7" x14ac:dyDescent="0.2">
      <c r="A84" s="12">
        <f>INT((ROW() - 9) / COUNTA(Assignment_Data!$A$2:$A$8)) + 1</f>
        <v>11</v>
      </c>
      <c r="B84" s="13" t="str" cm="1">
        <f t="array" ref="B84">INDEX(Assignment_Data!$A$2:$A$8, MOD(ROWS($A$1:A83)-1, COUNTA(Assignment_Data!$A$2:$A$8)) + 1)</f>
        <v>HR</v>
      </c>
      <c r="C84" s="13" cm="1">
        <f t="array" ref="C84">IF(A84=1, VLOOKUP(B84, Assignment_Data!$A$1:$B$8, 2, FALSE), INDEX($G$1:G83, MATCH(1, INDEX(($B$1:B83=B84)*($A$1:A83=A84-1), 0, 1), 0)))</f>
        <v>331.38663762336137</v>
      </c>
      <c r="D84" s="13">
        <f>IF(A84=0,0,IF(A84=1, C84* (VLOOKUP(B84,  Assignment_Data!A:D, 3, FALSE)/12), C84 * (VLOOKUP(B84,  Assignment_Data!A:D, 3, FALSE)/12)))</f>
        <v>3.3138663762336136</v>
      </c>
      <c r="E84" s="13">
        <f>IF(A84=0,0,IF(A84=1, C84 * (VLOOKUP(B84,  Assignment_Data!A:D, 4, FALSE)/12), C84 * (VLOOKUP(B84, Assignment_Data!A:D, 4, FALSE)/12)))</f>
        <v>2.7615553135280115</v>
      </c>
      <c r="F84" s="13">
        <f t="shared" si="4"/>
        <v>6.0754216897616251</v>
      </c>
      <c r="G84" s="13">
        <f t="shared" si="5"/>
        <v>334.70050399959496</v>
      </c>
    </row>
    <row r="85" spans="1:7" x14ac:dyDescent="0.2">
      <c r="A85" s="12">
        <f>INT((ROW() - 9) / COUNTA(Assignment_Data!$A$2:$A$8)) + 1</f>
        <v>11</v>
      </c>
      <c r="B85" s="13" t="str" cm="1">
        <f t="array" ref="B85">INDEX(Assignment_Data!$A$2:$A$8, MOD(ROWS($A$1:A84)-1, COUNTA(Assignment_Data!$A$2:$A$8)) + 1)</f>
        <v>G&amp;A</v>
      </c>
      <c r="C85" s="13" cm="1">
        <f t="array" ref="C85">IF(A85=1, VLOOKUP(B85, Assignment_Data!$A$1:$B$8, 2, FALSE), INDEX($G$1:G84, MATCH(1, INDEX(($B$1:B84=B85)*($A$1:A84=A85-1), 0, 1), 0)))</f>
        <v>267.1756600935156</v>
      </c>
      <c r="D85" s="13">
        <f>IF(A85=0,0,IF(A85=1, C85* (VLOOKUP(B85,  Assignment_Data!A:D, 3, FALSE)/12), C85 * (VLOOKUP(B85,  Assignment_Data!A:D, 3, FALSE)/12)))</f>
        <v>1.7811710672901042</v>
      </c>
      <c r="E85" s="13">
        <f>IF(A85=0,0,IF(A85=1, C85 * (VLOOKUP(B85,  Assignment_Data!A:D, 4, FALSE)/12), C85 * (VLOOKUP(B85, Assignment_Data!A:D, 4, FALSE)/12)))</f>
        <v>1.5585246838788411</v>
      </c>
      <c r="F85" s="13">
        <f t="shared" si="4"/>
        <v>3.3396957511689456</v>
      </c>
      <c r="G85" s="13">
        <f t="shared" si="5"/>
        <v>268.95683116080573</v>
      </c>
    </row>
    <row r="86" spans="1:7" x14ac:dyDescent="0.2">
      <c r="A86" s="12">
        <f>INT((ROW() - 9) / COUNTA(Assignment_Data!$A$2:$A$8)) + 1</f>
        <v>12</v>
      </c>
      <c r="B86" s="13" t="str" cm="1">
        <f t="array" ref="B86">INDEX(Assignment_Data!$A$2:$A$8, MOD(ROWS($A$1:A85)-1, COUNTA(Assignment_Data!$A$2:$A$8)) + 1)</f>
        <v>Retail Banking</v>
      </c>
      <c r="C86" s="13" cm="1">
        <f t="array" ref="C86">IF(A86=1, VLOOKUP(B86, Assignment_Data!$A$1:$B$8, 2, FALSE), INDEX($G$1:G85, MATCH(1, INDEX(($B$1:B85=B86)*($A$1:A85=A86-1), 0, 1), 0)))</f>
        <v>1375.7090580420727</v>
      </c>
      <c r="D86" s="13">
        <f>IF(A86=0,0,IF(A86=1, C86* (VLOOKUP(B86,  Assignment_Data!A:D, 3, FALSE)/12), C86 * (VLOOKUP(B86,  Assignment_Data!A:D, 3, FALSE)/12)))</f>
        <v>17.196363225525907</v>
      </c>
      <c r="E86" s="13">
        <f>IF(A86=0,0,IF(A86=1, C86 * (VLOOKUP(B86,  Assignment_Data!A:D, 4, FALSE)/12), C86 * (VLOOKUP(B86, Assignment_Data!A:D, 4, FALSE)/12)))</f>
        <v>13.757090580420726</v>
      </c>
      <c r="F86" s="13">
        <f t="shared" si="4"/>
        <v>30.953453805946634</v>
      </c>
      <c r="G86" s="13">
        <f t="shared" si="5"/>
        <v>1392.9054212675985</v>
      </c>
    </row>
    <row r="87" spans="1:7" x14ac:dyDescent="0.2">
      <c r="A87" s="12">
        <f>INT((ROW() - 9) / COUNTA(Assignment_Data!$A$2:$A$8)) + 1</f>
        <v>12</v>
      </c>
      <c r="B87" s="13" t="str" cm="1">
        <f t="array" ref="B87">INDEX(Assignment_Data!$A$2:$A$8, MOD(ROWS($A$1:A86)-1, COUNTA(Assignment_Data!$A$2:$A$8)) + 1)</f>
        <v>Corporate Banking</v>
      </c>
      <c r="C87" s="13" cm="1">
        <f t="array" ref="C87">IF(A87=1, VLOOKUP(B87, Assignment_Data!$A$1:$B$8, 2, FALSE), INDEX($G$1:G86, MATCH(1, INDEX(($B$1:B86=B87)*($A$1:A86=A87-1), 0, 1), 0)))</f>
        <v>1079.4609604079108</v>
      </c>
      <c r="D87" s="13">
        <f>IF(A87=0,0,IF(A87=1, C87* (VLOOKUP(B87,  Assignment_Data!A:D, 3, FALSE)/12), C87 * (VLOOKUP(B87,  Assignment_Data!A:D, 3, FALSE)/12)))</f>
        <v>17.991016006798514</v>
      </c>
      <c r="E87" s="13">
        <f>IF(A87=0,0,IF(A87=1, C87 * (VLOOKUP(B87,  Assignment_Data!A:D, 4, FALSE)/12), C87 * (VLOOKUP(B87, Assignment_Data!A:D, 4, FALSE)/12)))</f>
        <v>8.9955080033992569</v>
      </c>
      <c r="F87" s="13">
        <f t="shared" si="4"/>
        <v>26.986524010197769</v>
      </c>
      <c r="G87" s="13">
        <f t="shared" si="5"/>
        <v>1097.4519764147092</v>
      </c>
    </row>
    <row r="88" spans="1:7" x14ac:dyDescent="0.2">
      <c r="A88" s="12">
        <f>INT((ROW() - 9) / COUNTA(Assignment_Data!$A$2:$A$8)) + 1</f>
        <v>12</v>
      </c>
      <c r="B88" s="13" t="str" cm="1">
        <f t="array" ref="B88">INDEX(Assignment_Data!$A$2:$A$8, MOD(ROWS($A$1:A87)-1, COUNTA(Assignment_Data!$A$2:$A$8)) + 1)</f>
        <v>Investment Banking</v>
      </c>
      <c r="C88" s="13" cm="1">
        <f t="array" ref="C88">IF(A88=1, VLOOKUP(B88, Assignment_Data!$A$1:$B$8, 2, FALSE), INDEX($G$1:G87, MATCH(1, INDEX(($B$1:B87=B88)*($A$1:A87=A88-1), 0, 1), 0)))</f>
        <v>878.21592730774148</v>
      </c>
      <c r="D88" s="13">
        <f>IF(A88=0,0,IF(A88=1, C88* (VLOOKUP(B88,  Assignment_Data!A:D, 3, FALSE)/12), C88 * (VLOOKUP(B88,  Assignment_Data!A:D, 3, FALSE)/12)))</f>
        <v>18.296165152244612</v>
      </c>
      <c r="E88" s="13">
        <f>IF(A88=0,0,IF(A88=1, C88 * (VLOOKUP(B88,  Assignment_Data!A:D, 4, FALSE)/12), C88 * (VLOOKUP(B88, Assignment_Data!A:D, 4, FALSE)/12)))</f>
        <v>10.977699091346768</v>
      </c>
      <c r="F88" s="13">
        <f t="shared" si="4"/>
        <v>29.27386424359138</v>
      </c>
      <c r="G88" s="13">
        <f t="shared" si="5"/>
        <v>896.51209245998609</v>
      </c>
    </row>
    <row r="89" spans="1:7" x14ac:dyDescent="0.2">
      <c r="A89" s="12">
        <f>INT((ROW() - 9) / COUNTA(Assignment_Data!$A$2:$A$8)) + 1</f>
        <v>12</v>
      </c>
      <c r="B89" s="13" t="str" cm="1">
        <f t="array" ref="B89">INDEX(Assignment_Data!$A$2:$A$8, MOD(ROWS($A$1:A88)-1, COUNTA(Assignment_Data!$A$2:$A$8)) + 1)</f>
        <v>Risk Management</v>
      </c>
      <c r="C89" s="13" cm="1">
        <f t="array" ref="C89">IF(A89=1, VLOOKUP(B89, Assignment_Data!$A$1:$B$8, 2, FALSE), INDEX($G$1:G88, MATCH(1, INDEX(($B$1:B88=B89)*($A$1:A88=A89-1), 0, 1), 0)))</f>
        <v>438.23328295191959</v>
      </c>
      <c r="D89" s="13">
        <f>IF(A89=0,0,IF(A89=1, C89* (VLOOKUP(B89,  Assignment_Data!A:D, 3, FALSE)/12), C89 * (VLOOKUP(B89,  Assignment_Data!A:D, 3, FALSE)/12)))</f>
        <v>3.65194402459933</v>
      </c>
      <c r="E89" s="13">
        <f>IF(A89=0,0,IF(A89=1, C89 * (VLOOKUP(B89,  Assignment_Data!A:D, 4, FALSE)/12), C89 * (VLOOKUP(B89, Assignment_Data!A:D, 4, FALSE)/12)))</f>
        <v>2.9215552196794641</v>
      </c>
      <c r="F89" s="13">
        <f t="shared" si="4"/>
        <v>6.5734992442787945</v>
      </c>
      <c r="G89" s="13">
        <f t="shared" si="5"/>
        <v>441.88522697651894</v>
      </c>
    </row>
    <row r="90" spans="1:7" x14ac:dyDescent="0.2">
      <c r="A90" s="12">
        <f>INT((ROW() - 9) / COUNTA(Assignment_Data!$A$2:$A$8)) + 1</f>
        <v>12</v>
      </c>
      <c r="B90" s="13" t="str" cm="1">
        <f t="array" ref="B90">INDEX(Assignment_Data!$A$2:$A$8, MOD(ROWS($A$1:A89)-1, COUNTA(Assignment_Data!$A$2:$A$8)) + 1)</f>
        <v>IT</v>
      </c>
      <c r="C90" s="13" cm="1">
        <f t="array" ref="C90">IF(A90=1, VLOOKUP(B90, Assignment_Data!$A$1:$B$8, 2, FALSE), INDEX($G$1:G89, MATCH(1, INDEX(($B$1:B89=B90)*($A$1:A89=A90-1), 0, 1), 0)))</f>
        <v>787.25199468075994</v>
      </c>
      <c r="D90" s="13">
        <f>IF(A90=0,0,IF(A90=1, C90* (VLOOKUP(B90,  Assignment_Data!A:D, 3, FALSE)/12), C90 * (VLOOKUP(B90,  Assignment_Data!A:D, 3, FALSE)/12)))</f>
        <v>19.681299867018996</v>
      </c>
      <c r="E90" s="13">
        <f>IF(A90=0,0,IF(A90=1, C90 * (VLOOKUP(B90,  Assignment_Data!A:D, 4, FALSE)/12), C90 * (VLOOKUP(B90, Assignment_Data!A:D, 4, FALSE)/12)))</f>
        <v>13.120866578012665</v>
      </c>
      <c r="F90" s="13">
        <f t="shared" si="4"/>
        <v>32.802166445031659</v>
      </c>
      <c r="G90" s="13">
        <f t="shared" si="5"/>
        <v>806.93329454777893</v>
      </c>
    </row>
    <row r="91" spans="1:7" x14ac:dyDescent="0.2">
      <c r="A91" s="12">
        <f>INT((ROW() - 9) / COUNTA(Assignment_Data!$A$2:$A$8)) + 1</f>
        <v>12</v>
      </c>
      <c r="B91" s="13" t="str" cm="1">
        <f t="array" ref="B91">INDEX(Assignment_Data!$A$2:$A$8, MOD(ROWS($A$1:A90)-1, COUNTA(Assignment_Data!$A$2:$A$8)) + 1)</f>
        <v>HR</v>
      </c>
      <c r="C91" s="13" cm="1">
        <f t="array" ref="C91">IF(A91=1, VLOOKUP(B91, Assignment_Data!$A$1:$B$8, 2, FALSE), INDEX($G$1:G90, MATCH(1, INDEX(($B$1:B90=B91)*($A$1:A90=A91-1), 0, 1), 0)))</f>
        <v>334.70050399959496</v>
      </c>
      <c r="D91" s="13">
        <f>IF(A91=0,0,IF(A91=1, C91* (VLOOKUP(B91,  Assignment_Data!A:D, 3, FALSE)/12), C91 * (VLOOKUP(B91,  Assignment_Data!A:D, 3, FALSE)/12)))</f>
        <v>3.3470050399959494</v>
      </c>
      <c r="E91" s="13">
        <f>IF(A91=0,0,IF(A91=1, C91 * (VLOOKUP(B91,  Assignment_Data!A:D, 4, FALSE)/12), C91 * (VLOOKUP(B91, Assignment_Data!A:D, 4, FALSE)/12)))</f>
        <v>2.7891708666632913</v>
      </c>
      <c r="F91" s="13">
        <f t="shared" si="4"/>
        <v>6.1361759066592407</v>
      </c>
      <c r="G91" s="13">
        <f t="shared" si="5"/>
        <v>338.04750903959092</v>
      </c>
    </row>
    <row r="92" spans="1:7" x14ac:dyDescent="0.2">
      <c r="A92" s="12">
        <f>INT((ROW() - 9) / COUNTA(Assignment_Data!$A$2:$A$8)) + 1</f>
        <v>12</v>
      </c>
      <c r="B92" s="13" t="str" cm="1">
        <f t="array" ref="B92">INDEX(Assignment_Data!$A$2:$A$8, MOD(ROWS($A$1:A91)-1, COUNTA(Assignment_Data!$A$2:$A$8)) + 1)</f>
        <v>G&amp;A</v>
      </c>
      <c r="C92" s="13" cm="1">
        <f t="array" ref="C92">IF(A92=1, VLOOKUP(B92, Assignment_Data!$A$1:$B$8, 2, FALSE), INDEX($G$1:G91, MATCH(1, INDEX(($B$1:B91=B92)*($A$1:A91=A92-1), 0, 1), 0)))</f>
        <v>268.95683116080573</v>
      </c>
      <c r="D92" s="13">
        <f>IF(A92=0,0,IF(A92=1, C92* (VLOOKUP(B92,  Assignment_Data!A:D, 3, FALSE)/12), C92 * (VLOOKUP(B92,  Assignment_Data!A:D, 3, FALSE)/12)))</f>
        <v>1.7930455410720383</v>
      </c>
      <c r="E92" s="13">
        <f>IF(A92=0,0,IF(A92=1, C92 * (VLOOKUP(B92,  Assignment_Data!A:D, 4, FALSE)/12), C92 * (VLOOKUP(B92, Assignment_Data!A:D, 4, FALSE)/12)))</f>
        <v>1.5689148484380335</v>
      </c>
      <c r="F92" s="13">
        <f t="shared" si="4"/>
        <v>3.361960389510072</v>
      </c>
      <c r="G92" s="13">
        <f t="shared" si="5"/>
        <v>270.74987670187778</v>
      </c>
    </row>
    <row r="93" spans="1:7" x14ac:dyDescent="0.2">
      <c r="A93" s="12">
        <f>INT((ROW() - 9) / COUNTA(Assignment_Data!$A$2:$A$8)) + 1</f>
        <v>13</v>
      </c>
      <c r="B93" s="13" t="str" cm="1">
        <f t="array" ref="B93">INDEX(Assignment_Data!$A$2:$A$8, MOD(ROWS($A$1:A92)-1, COUNTA(Assignment_Data!$A$2:$A$8)) + 1)</f>
        <v>Retail Banking</v>
      </c>
      <c r="C93" s="13" cm="1">
        <f t="array" ref="C93">IF(A93=1, VLOOKUP(B93, Assignment_Data!$A$1:$B$8, 2, FALSE), INDEX($G$1:G92, MATCH(1, INDEX(($B$1:B92=B93)*($A$1:A92=A93-1), 0, 1), 0)))</f>
        <v>1392.9054212675985</v>
      </c>
      <c r="D93" s="13">
        <f>IF(A93=0,0,IF(A93=1, C93* (VLOOKUP(B93,  Assignment_Data!A:D, 3, FALSE)/12), C93 * (VLOOKUP(B93,  Assignment_Data!A:D, 3, FALSE)/12)))</f>
        <v>17.411317765844981</v>
      </c>
      <c r="E93" s="13">
        <f>IF(A93=0,0,IF(A93=1, C93 * (VLOOKUP(B93,  Assignment_Data!A:D, 4, FALSE)/12), C93 * (VLOOKUP(B93, Assignment_Data!A:D, 4, FALSE)/12)))</f>
        <v>13.929054212675986</v>
      </c>
      <c r="F93" s="13">
        <f t="shared" si="4"/>
        <v>31.340371978520967</v>
      </c>
      <c r="G93" s="13">
        <f t="shared" si="5"/>
        <v>1410.3167390334436</v>
      </c>
    </row>
    <row r="94" spans="1:7" x14ac:dyDescent="0.2">
      <c r="A94" s="12">
        <f>INT((ROW() - 9) / COUNTA(Assignment_Data!$A$2:$A$8)) + 1</f>
        <v>13</v>
      </c>
      <c r="B94" s="13" t="str" cm="1">
        <f t="array" ref="B94">INDEX(Assignment_Data!$A$2:$A$8, MOD(ROWS($A$1:A93)-1, COUNTA(Assignment_Data!$A$2:$A$8)) + 1)</f>
        <v>Corporate Banking</v>
      </c>
      <c r="C94" s="13" cm="1">
        <f t="array" ref="C94">IF(A94=1, VLOOKUP(B94, Assignment_Data!$A$1:$B$8, 2, FALSE), INDEX($G$1:G93, MATCH(1, INDEX(($B$1:B93=B94)*($A$1:A93=A94-1), 0, 1), 0)))</f>
        <v>1097.4519764147092</v>
      </c>
      <c r="D94" s="13">
        <f>IF(A94=0,0,IF(A94=1, C94* (VLOOKUP(B94,  Assignment_Data!A:D, 3, FALSE)/12), C94 * (VLOOKUP(B94,  Assignment_Data!A:D, 3, FALSE)/12)))</f>
        <v>18.290866273578487</v>
      </c>
      <c r="E94" s="13">
        <f>IF(A94=0,0,IF(A94=1, C94 * (VLOOKUP(B94,  Assignment_Data!A:D, 4, FALSE)/12), C94 * (VLOOKUP(B94, Assignment_Data!A:D, 4, FALSE)/12)))</f>
        <v>9.1454331367892436</v>
      </c>
      <c r="F94" s="13">
        <f t="shared" si="4"/>
        <v>27.436299410367731</v>
      </c>
      <c r="G94" s="13">
        <f t="shared" si="5"/>
        <v>1115.7428426882877</v>
      </c>
    </row>
    <row r="95" spans="1:7" x14ac:dyDescent="0.2">
      <c r="A95" s="12">
        <f>INT((ROW() - 9) / COUNTA(Assignment_Data!$A$2:$A$8)) + 1</f>
        <v>13</v>
      </c>
      <c r="B95" s="13" t="str" cm="1">
        <f t="array" ref="B95">INDEX(Assignment_Data!$A$2:$A$8, MOD(ROWS($A$1:A94)-1, COUNTA(Assignment_Data!$A$2:$A$8)) + 1)</f>
        <v>Investment Banking</v>
      </c>
      <c r="C95" s="13" cm="1">
        <f t="array" ref="C95">IF(A95=1, VLOOKUP(B95, Assignment_Data!$A$1:$B$8, 2, FALSE), INDEX($G$1:G94, MATCH(1, INDEX(($B$1:B94=B95)*($A$1:A94=A95-1), 0, 1), 0)))</f>
        <v>896.51209245998609</v>
      </c>
      <c r="D95" s="13">
        <f>IF(A95=0,0,IF(A95=1, C95* (VLOOKUP(B95,  Assignment_Data!A:D, 3, FALSE)/12), C95 * (VLOOKUP(B95,  Assignment_Data!A:D, 3, FALSE)/12)))</f>
        <v>18.677335259583042</v>
      </c>
      <c r="E95" s="13">
        <f>IF(A95=0,0,IF(A95=1, C95 * (VLOOKUP(B95,  Assignment_Data!A:D, 4, FALSE)/12), C95 * (VLOOKUP(B95, Assignment_Data!A:D, 4, FALSE)/12)))</f>
        <v>11.206401155749825</v>
      </c>
      <c r="F95" s="13">
        <f t="shared" si="4"/>
        <v>29.883736415332869</v>
      </c>
      <c r="G95" s="13">
        <f t="shared" si="5"/>
        <v>915.18942771956915</v>
      </c>
    </row>
    <row r="96" spans="1:7" x14ac:dyDescent="0.2">
      <c r="A96" s="12">
        <f>INT((ROW() - 9) / COUNTA(Assignment_Data!$A$2:$A$8)) + 1</f>
        <v>13</v>
      </c>
      <c r="B96" s="13" t="str" cm="1">
        <f t="array" ref="B96">INDEX(Assignment_Data!$A$2:$A$8, MOD(ROWS($A$1:A95)-1, COUNTA(Assignment_Data!$A$2:$A$8)) + 1)</f>
        <v>Risk Management</v>
      </c>
      <c r="C96" s="13" cm="1">
        <f t="array" ref="C96">IF(A96=1, VLOOKUP(B96, Assignment_Data!$A$1:$B$8, 2, FALSE), INDEX($G$1:G95, MATCH(1, INDEX(($B$1:B95=B96)*($A$1:A95=A96-1), 0, 1), 0)))</f>
        <v>441.88522697651894</v>
      </c>
      <c r="D96" s="13">
        <f>IF(A96=0,0,IF(A96=1, C96* (VLOOKUP(B96,  Assignment_Data!A:D, 3, FALSE)/12), C96 * (VLOOKUP(B96,  Assignment_Data!A:D, 3, FALSE)/12)))</f>
        <v>3.6823768914709909</v>
      </c>
      <c r="E96" s="13">
        <f>IF(A96=0,0,IF(A96=1, C96 * (VLOOKUP(B96,  Assignment_Data!A:D, 4, FALSE)/12), C96 * (VLOOKUP(B96, Assignment_Data!A:D, 4, FALSE)/12)))</f>
        <v>2.9459015131767932</v>
      </c>
      <c r="F96" s="13">
        <f t="shared" si="4"/>
        <v>6.6282784046477836</v>
      </c>
      <c r="G96" s="13">
        <f t="shared" si="5"/>
        <v>445.56760386798993</v>
      </c>
    </row>
    <row r="97" spans="1:7" x14ac:dyDescent="0.2">
      <c r="A97" s="12">
        <f>INT((ROW() - 9) / COUNTA(Assignment_Data!$A$2:$A$8)) + 1</f>
        <v>13</v>
      </c>
      <c r="B97" s="13" t="str" cm="1">
        <f t="array" ref="B97">INDEX(Assignment_Data!$A$2:$A$8, MOD(ROWS($A$1:A96)-1, COUNTA(Assignment_Data!$A$2:$A$8)) + 1)</f>
        <v>IT</v>
      </c>
      <c r="C97" s="13" cm="1">
        <f t="array" ref="C97">IF(A97=1, VLOOKUP(B97, Assignment_Data!$A$1:$B$8, 2, FALSE), INDEX($G$1:G96, MATCH(1, INDEX(($B$1:B96=B97)*($A$1:A96=A97-1), 0, 1), 0)))</f>
        <v>806.93329454777893</v>
      </c>
      <c r="D97" s="13">
        <f>IF(A97=0,0,IF(A97=1, C97* (VLOOKUP(B97,  Assignment_Data!A:D, 3, FALSE)/12), C97 * (VLOOKUP(B97,  Assignment_Data!A:D, 3, FALSE)/12)))</f>
        <v>20.17333236369447</v>
      </c>
      <c r="E97" s="13">
        <f>IF(A97=0,0,IF(A97=1, C97 * (VLOOKUP(B97,  Assignment_Data!A:D, 4, FALSE)/12), C97 * (VLOOKUP(B97, Assignment_Data!A:D, 4, FALSE)/12)))</f>
        <v>13.448888242462981</v>
      </c>
      <c r="F97" s="13">
        <f t="shared" si="4"/>
        <v>33.622220606157455</v>
      </c>
      <c r="G97" s="13">
        <f t="shared" si="5"/>
        <v>827.10662691147343</v>
      </c>
    </row>
    <row r="98" spans="1:7" x14ac:dyDescent="0.2">
      <c r="A98" s="12">
        <f>INT((ROW() - 9) / COUNTA(Assignment_Data!$A$2:$A$8)) + 1</f>
        <v>13</v>
      </c>
      <c r="B98" s="13" t="str" cm="1">
        <f t="array" ref="B98">INDEX(Assignment_Data!$A$2:$A$8, MOD(ROWS($A$1:A97)-1, COUNTA(Assignment_Data!$A$2:$A$8)) + 1)</f>
        <v>HR</v>
      </c>
      <c r="C98" s="13" cm="1">
        <f t="array" ref="C98">IF(A98=1, VLOOKUP(B98, Assignment_Data!$A$1:$B$8, 2, FALSE), INDEX($G$1:G97, MATCH(1, INDEX(($B$1:B97=B98)*($A$1:A97=A98-1), 0, 1), 0)))</f>
        <v>338.04750903959092</v>
      </c>
      <c r="D98" s="13">
        <f>IF(A98=0,0,IF(A98=1, C98* (VLOOKUP(B98,  Assignment_Data!A:D, 3, FALSE)/12), C98 * (VLOOKUP(B98,  Assignment_Data!A:D, 3, FALSE)/12)))</f>
        <v>3.3804750903959091</v>
      </c>
      <c r="E98" s="13">
        <f>IF(A98=0,0,IF(A98=1, C98 * (VLOOKUP(B98,  Assignment_Data!A:D, 4, FALSE)/12), C98 * (VLOOKUP(B98, Assignment_Data!A:D, 4, FALSE)/12)))</f>
        <v>2.8170625753299241</v>
      </c>
      <c r="F98" s="13">
        <f t="shared" si="4"/>
        <v>6.1975376657258332</v>
      </c>
      <c r="G98" s="13">
        <f t="shared" si="5"/>
        <v>341.42798412998684</v>
      </c>
    </row>
    <row r="99" spans="1:7" x14ac:dyDescent="0.2">
      <c r="A99" s="12">
        <f>INT((ROW() - 9) / COUNTA(Assignment_Data!$A$2:$A$8)) + 1</f>
        <v>13</v>
      </c>
      <c r="B99" s="13" t="str" cm="1">
        <f t="array" ref="B99">INDEX(Assignment_Data!$A$2:$A$8, MOD(ROWS($A$1:A98)-1, COUNTA(Assignment_Data!$A$2:$A$8)) + 1)</f>
        <v>G&amp;A</v>
      </c>
      <c r="C99" s="13" cm="1">
        <f t="array" ref="C99">IF(A99=1, VLOOKUP(B99, Assignment_Data!$A$1:$B$8, 2, FALSE), INDEX($G$1:G98, MATCH(1, INDEX(($B$1:B98=B99)*($A$1:A98=A99-1), 0, 1), 0)))</f>
        <v>270.74987670187778</v>
      </c>
      <c r="D99" s="13">
        <f>IF(A99=0,0,IF(A99=1, C99* (VLOOKUP(B99,  Assignment_Data!A:D, 3, FALSE)/12), C99 * (VLOOKUP(B99,  Assignment_Data!A:D, 3, FALSE)/12)))</f>
        <v>1.8049991780125187</v>
      </c>
      <c r="E99" s="13">
        <f>IF(A99=0,0,IF(A99=1, C99 * (VLOOKUP(B99,  Assignment_Data!A:D, 4, FALSE)/12), C99 * (VLOOKUP(B99, Assignment_Data!A:D, 4, FALSE)/12)))</f>
        <v>1.5793742807609539</v>
      </c>
      <c r="F99" s="13">
        <f t="shared" si="4"/>
        <v>3.3843734587734726</v>
      </c>
      <c r="G99" s="13">
        <f t="shared" si="5"/>
        <v>272.55487587989029</v>
      </c>
    </row>
    <row r="100" spans="1:7" x14ac:dyDescent="0.2">
      <c r="A100" s="12">
        <f>INT((ROW() - 9) / COUNTA(Assignment_Data!$A$2:$A$8)) + 1</f>
        <v>14</v>
      </c>
      <c r="B100" s="13" t="str" cm="1">
        <f t="array" ref="B100">INDEX(Assignment_Data!$A$2:$A$8, MOD(ROWS($A$1:A99)-1, COUNTA(Assignment_Data!$A$2:$A$8)) + 1)</f>
        <v>Retail Banking</v>
      </c>
      <c r="C100" s="13" cm="1">
        <f t="array" ref="C100">IF(A100=1, VLOOKUP(B100, Assignment_Data!$A$1:$B$8, 2, FALSE), INDEX($G$1:G99, MATCH(1, INDEX(($B$1:B99=B100)*($A$1:A99=A100-1), 0, 1), 0)))</f>
        <v>1410.3167390334436</v>
      </c>
      <c r="D100" s="13">
        <f>IF(A100=0,0,IF(A100=1, C100* (VLOOKUP(B100,  Assignment_Data!A:D, 3, FALSE)/12), C100 * (VLOOKUP(B100,  Assignment_Data!A:D, 3, FALSE)/12)))</f>
        <v>17.628959237918043</v>
      </c>
      <c r="E100" s="13">
        <f>IF(A100=0,0,IF(A100=1, C100 * (VLOOKUP(B100,  Assignment_Data!A:D, 4, FALSE)/12), C100 * (VLOOKUP(B100, Assignment_Data!A:D, 4, FALSE)/12)))</f>
        <v>14.103167390334436</v>
      </c>
      <c r="F100" s="13">
        <f t="shared" ref="F100:F104" si="6">D100 + E100</f>
        <v>31.73212662825248</v>
      </c>
      <c r="G100" s="13">
        <f t="shared" ref="G100:G104" si="7">C100+D100</f>
        <v>1427.9456982713616</v>
      </c>
    </row>
    <row r="101" spans="1:7" x14ac:dyDescent="0.2">
      <c r="A101" s="12">
        <f>INT((ROW() - 9) / COUNTA(Assignment_Data!$A$2:$A$8)) + 1</f>
        <v>14</v>
      </c>
      <c r="B101" s="13" t="str" cm="1">
        <f t="array" ref="B101">INDEX(Assignment_Data!$A$2:$A$8, MOD(ROWS($A$1:A100)-1, COUNTA(Assignment_Data!$A$2:$A$8)) + 1)</f>
        <v>Corporate Banking</v>
      </c>
      <c r="C101" s="13" cm="1">
        <f t="array" ref="C101">IF(A101=1, VLOOKUP(B101, Assignment_Data!$A$1:$B$8, 2, FALSE), INDEX($G$1:G100, MATCH(1, INDEX(($B$1:B100=B101)*($A$1:A100=A101-1), 0, 1), 0)))</f>
        <v>1115.7428426882877</v>
      </c>
      <c r="D101" s="13">
        <f>IF(A101=0,0,IF(A101=1, C101* (VLOOKUP(B101,  Assignment_Data!A:D, 3, FALSE)/12), C101 * (VLOOKUP(B101,  Assignment_Data!A:D, 3, FALSE)/12)))</f>
        <v>18.595714044804794</v>
      </c>
      <c r="E101" s="13">
        <f>IF(A101=0,0,IF(A101=1, C101 * (VLOOKUP(B101,  Assignment_Data!A:D, 4, FALSE)/12), C101 * (VLOOKUP(B101, Assignment_Data!A:D, 4, FALSE)/12)))</f>
        <v>9.2978570224023969</v>
      </c>
      <c r="F101" s="13">
        <f t="shared" si="6"/>
        <v>27.893571067207191</v>
      </c>
      <c r="G101" s="13">
        <f t="shared" si="7"/>
        <v>1134.3385567330924</v>
      </c>
    </row>
    <row r="102" spans="1:7" x14ac:dyDescent="0.2">
      <c r="A102" s="12">
        <f>INT((ROW() - 9) / COUNTA(Assignment_Data!$A$2:$A$8)) + 1</f>
        <v>14</v>
      </c>
      <c r="B102" s="13" t="str" cm="1">
        <f t="array" ref="B102">INDEX(Assignment_Data!$A$2:$A$8, MOD(ROWS($A$1:A101)-1, COUNTA(Assignment_Data!$A$2:$A$8)) + 1)</f>
        <v>Investment Banking</v>
      </c>
      <c r="C102" s="13" cm="1">
        <f t="array" ref="C102">IF(A102=1, VLOOKUP(B102, Assignment_Data!$A$1:$B$8, 2, FALSE), INDEX($G$1:G101, MATCH(1, INDEX(($B$1:B101=B102)*($A$1:A101=A102-1), 0, 1), 0)))</f>
        <v>915.18942771956915</v>
      </c>
      <c r="D102" s="13">
        <f>IF(A102=0,0,IF(A102=1, C102* (VLOOKUP(B102,  Assignment_Data!A:D, 3, FALSE)/12), C102 * (VLOOKUP(B102,  Assignment_Data!A:D, 3, FALSE)/12)))</f>
        <v>19.066446410824355</v>
      </c>
      <c r="E102" s="13">
        <f>IF(A102=0,0,IF(A102=1, C102 * (VLOOKUP(B102,  Assignment_Data!A:D, 4, FALSE)/12), C102 * (VLOOKUP(B102, Assignment_Data!A:D, 4, FALSE)/12)))</f>
        <v>11.439867846494613</v>
      </c>
      <c r="F102" s="13">
        <f t="shared" si="6"/>
        <v>30.506314257318969</v>
      </c>
      <c r="G102" s="13">
        <f t="shared" si="7"/>
        <v>934.25587413039352</v>
      </c>
    </row>
    <row r="103" spans="1:7" x14ac:dyDescent="0.2">
      <c r="A103" s="12">
        <f>INT((ROW() - 9) / COUNTA(Assignment_Data!$A$2:$A$8)) + 1</f>
        <v>14</v>
      </c>
      <c r="B103" s="13" t="str" cm="1">
        <f t="array" ref="B103">INDEX(Assignment_Data!$A$2:$A$8, MOD(ROWS($A$1:A102)-1, COUNTA(Assignment_Data!$A$2:$A$8)) + 1)</f>
        <v>Risk Management</v>
      </c>
      <c r="C103" s="13" cm="1">
        <f t="array" ref="C103">IF(A103=1, VLOOKUP(B103, Assignment_Data!$A$1:$B$8, 2, FALSE), INDEX($G$1:G102, MATCH(1, INDEX(($B$1:B102=B103)*($A$1:A102=A103-1), 0, 1), 0)))</f>
        <v>445.56760386798993</v>
      </c>
      <c r="D103" s="13">
        <f>IF(A103=0,0,IF(A103=1, C103* (VLOOKUP(B103,  Assignment_Data!A:D, 3, FALSE)/12), C103 * (VLOOKUP(B103,  Assignment_Data!A:D, 3, FALSE)/12)))</f>
        <v>3.7130633655665828</v>
      </c>
      <c r="E103" s="13">
        <f>IF(A103=0,0,IF(A103=1, C103 * (VLOOKUP(B103,  Assignment_Data!A:D, 4, FALSE)/12), C103 * (VLOOKUP(B103, Assignment_Data!A:D, 4, FALSE)/12)))</f>
        <v>2.9704506924532663</v>
      </c>
      <c r="F103" s="13">
        <f t="shared" si="6"/>
        <v>6.6835140580198491</v>
      </c>
      <c r="G103" s="13">
        <f t="shared" si="7"/>
        <v>449.28066723355653</v>
      </c>
    </row>
    <row r="104" spans="1:7" x14ac:dyDescent="0.2">
      <c r="A104" s="12">
        <f>INT((ROW() - 9) / COUNTA(Assignment_Data!$A$2:$A$8)) + 1</f>
        <v>14</v>
      </c>
      <c r="B104" s="13" t="str" cm="1">
        <f t="array" ref="B104">INDEX(Assignment_Data!$A$2:$A$8, MOD(ROWS($A$1:A103)-1, COUNTA(Assignment_Data!$A$2:$A$8)) + 1)</f>
        <v>IT</v>
      </c>
      <c r="C104" s="13" cm="1">
        <f t="array" ref="C104">IF(A104=1, VLOOKUP(B104, Assignment_Data!$A$1:$B$8, 2, FALSE), INDEX($G$1:G103, MATCH(1, INDEX(($B$1:B103=B104)*($A$1:A103=A104-1), 0, 1), 0)))</f>
        <v>827.10662691147343</v>
      </c>
      <c r="D104" s="13">
        <f>IF(A104=0,0,IF(A104=1, C104* (VLOOKUP(B104,  Assignment_Data!A:D, 3, FALSE)/12), C104 * (VLOOKUP(B104,  Assignment_Data!A:D, 3, FALSE)/12)))</f>
        <v>20.677665672786834</v>
      </c>
      <c r="E104" s="13">
        <f>IF(A104=0,0,IF(A104=1, C104 * (VLOOKUP(B104,  Assignment_Data!A:D, 4, FALSE)/12), C104 * (VLOOKUP(B104, Assignment_Data!A:D, 4, FALSE)/12)))</f>
        <v>13.785110448524557</v>
      </c>
      <c r="F104" s="13">
        <f t="shared" si="6"/>
        <v>34.462776121311393</v>
      </c>
      <c r="G104" s="13">
        <f t="shared" si="7"/>
        <v>847.78429258426024</v>
      </c>
    </row>
    <row r="105" spans="1:7"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A841-BF59-E541-A16D-C97EF3F66AB7}">
  <dimension ref="A1:Y31"/>
  <sheetViews>
    <sheetView topLeftCell="E1" workbookViewId="0">
      <selection activeCell="J1" sqref="J1:Y31"/>
    </sheetView>
  </sheetViews>
  <sheetFormatPr baseColWidth="10" defaultColWidth="0" defaultRowHeight="16" zeroHeight="1" x14ac:dyDescent="0.2"/>
  <cols>
    <col min="1" max="1" width="31.33203125" bestFit="1" customWidth="1"/>
    <col min="2" max="2" width="16.6640625" bestFit="1" customWidth="1"/>
    <col min="3" max="4" width="5.1640625" bestFit="1" customWidth="1"/>
    <col min="5" max="5" width="17.6640625" bestFit="1" customWidth="1"/>
    <col min="6" max="6" width="5.1640625" bestFit="1" customWidth="1"/>
    <col min="7" max="7" width="13" bestFit="1" customWidth="1"/>
    <col min="8" max="8" width="16" bestFit="1" customWidth="1"/>
    <col min="9" max="9" width="10.5" bestFit="1" customWidth="1"/>
    <col min="10" max="25" width="10.83203125" customWidth="1"/>
    <col min="26" max="16384" width="10.83203125" hidden="1"/>
  </cols>
  <sheetData>
    <row r="1" spans="1:25" x14ac:dyDescent="0.2">
      <c r="A1" s="8" t="s">
        <v>35</v>
      </c>
      <c r="B1" s="8" t="s">
        <v>32</v>
      </c>
      <c r="J1" s="18"/>
      <c r="K1" s="18"/>
      <c r="L1" s="18"/>
      <c r="M1" s="18"/>
      <c r="N1" s="18"/>
      <c r="O1" s="18"/>
      <c r="P1" s="18"/>
      <c r="Q1" s="18"/>
      <c r="R1" s="18"/>
      <c r="S1" s="18"/>
      <c r="T1" s="18"/>
      <c r="U1" s="18"/>
      <c r="V1" s="18"/>
      <c r="W1" s="18"/>
      <c r="X1" s="18"/>
      <c r="Y1" s="18"/>
    </row>
    <row r="2" spans="1:25" x14ac:dyDescent="0.2">
      <c r="A2" s="8" t="s">
        <v>34</v>
      </c>
      <c r="B2" t="s">
        <v>6</v>
      </c>
      <c r="C2" t="s">
        <v>11</v>
      </c>
      <c r="D2" t="s">
        <v>10</v>
      </c>
      <c r="E2" t="s">
        <v>7</v>
      </c>
      <c r="F2" t="s">
        <v>9</v>
      </c>
      <c r="G2" t="s">
        <v>5</v>
      </c>
      <c r="H2" t="s">
        <v>8</v>
      </c>
      <c r="I2" t="s">
        <v>33</v>
      </c>
      <c r="J2" s="18"/>
      <c r="K2" s="18"/>
      <c r="L2" s="18"/>
      <c r="M2" s="18"/>
      <c r="N2" s="18"/>
      <c r="O2" s="18"/>
      <c r="P2" s="18"/>
      <c r="Q2" s="18"/>
      <c r="R2" s="18"/>
      <c r="S2" s="18"/>
      <c r="T2" s="18"/>
      <c r="U2" s="18"/>
      <c r="V2" s="18"/>
      <c r="W2" s="18"/>
      <c r="X2" s="18"/>
      <c r="Y2" s="18"/>
    </row>
    <row r="3" spans="1:25" x14ac:dyDescent="0.2">
      <c r="A3" s="11">
        <v>0</v>
      </c>
      <c r="B3" s="10">
        <v>900</v>
      </c>
      <c r="C3" s="10">
        <v>250</v>
      </c>
      <c r="D3" s="10">
        <v>300</v>
      </c>
      <c r="E3" s="10">
        <v>700</v>
      </c>
      <c r="F3" s="10">
        <v>600</v>
      </c>
      <c r="G3" s="10">
        <v>1200</v>
      </c>
      <c r="H3" s="10">
        <v>400</v>
      </c>
      <c r="I3" s="10">
        <v>4350</v>
      </c>
      <c r="J3" s="18"/>
      <c r="K3" s="18"/>
      <c r="L3" s="18"/>
      <c r="M3" s="18"/>
      <c r="N3" s="18"/>
      <c r="O3" s="18"/>
      <c r="P3" s="18"/>
      <c r="Q3" s="18"/>
      <c r="R3" s="18"/>
      <c r="S3" s="18"/>
      <c r="T3" s="18"/>
      <c r="U3" s="18"/>
      <c r="V3" s="18"/>
      <c r="W3" s="18"/>
      <c r="X3" s="18"/>
      <c r="Y3" s="18"/>
    </row>
    <row r="4" spans="1:25" x14ac:dyDescent="0.2">
      <c r="A4" s="11">
        <v>1</v>
      </c>
      <c r="B4" s="10">
        <v>915</v>
      </c>
      <c r="C4" s="10">
        <v>251.66666666666666</v>
      </c>
      <c r="D4" s="10">
        <v>303</v>
      </c>
      <c r="E4" s="10">
        <v>714.58333333333337</v>
      </c>
      <c r="F4" s="10">
        <v>615</v>
      </c>
      <c r="G4" s="10">
        <v>1215</v>
      </c>
      <c r="H4" s="10">
        <v>403.33333333333331</v>
      </c>
      <c r="I4" s="10">
        <v>4417.583333333333</v>
      </c>
      <c r="J4" s="18"/>
      <c r="K4" s="18"/>
      <c r="L4" s="18"/>
      <c r="M4" s="18"/>
      <c r="N4" s="18"/>
      <c r="O4" s="18"/>
      <c r="P4" s="18"/>
      <c r="Q4" s="18"/>
      <c r="R4" s="18"/>
      <c r="S4" s="18"/>
      <c r="T4" s="18"/>
      <c r="U4" s="18"/>
      <c r="V4" s="18"/>
      <c r="W4" s="18"/>
      <c r="X4" s="18"/>
      <c r="Y4" s="18"/>
    </row>
    <row r="5" spans="1:25" x14ac:dyDescent="0.2">
      <c r="A5" s="11">
        <v>2</v>
      </c>
      <c r="B5" s="10">
        <v>915</v>
      </c>
      <c r="C5" s="10">
        <v>251.66666666666666</v>
      </c>
      <c r="D5" s="10">
        <v>303</v>
      </c>
      <c r="E5" s="10">
        <v>714.58333333333337</v>
      </c>
      <c r="F5" s="10">
        <v>615</v>
      </c>
      <c r="G5" s="10">
        <v>1215</v>
      </c>
      <c r="H5" s="10">
        <v>403.33333333333331</v>
      </c>
      <c r="I5" s="10">
        <v>4417.583333333333</v>
      </c>
      <c r="J5" s="18"/>
      <c r="K5" s="18"/>
      <c r="L5" s="18"/>
      <c r="M5" s="18"/>
      <c r="N5" s="18"/>
      <c r="O5" s="18"/>
      <c r="P5" s="18"/>
      <c r="Q5" s="18"/>
      <c r="R5" s="18"/>
      <c r="S5" s="18"/>
      <c r="T5" s="18"/>
      <c r="U5" s="18"/>
      <c r="V5" s="18"/>
      <c r="W5" s="18"/>
      <c r="X5" s="18"/>
      <c r="Y5" s="18"/>
    </row>
    <row r="6" spans="1:25" x14ac:dyDescent="0.2">
      <c r="A6" s="11">
        <v>3</v>
      </c>
      <c r="B6" s="10">
        <v>930.25</v>
      </c>
      <c r="C6" s="10">
        <v>253.34444444444443</v>
      </c>
      <c r="D6" s="10">
        <v>306.02999999999997</v>
      </c>
      <c r="E6" s="10">
        <v>729.4704861111112</v>
      </c>
      <c r="F6" s="10">
        <v>630.375</v>
      </c>
      <c r="G6" s="10">
        <v>1230.1875</v>
      </c>
      <c r="H6" s="10">
        <v>406.6944444444444</v>
      </c>
      <c r="I6" s="10">
        <v>4486.3518750000003</v>
      </c>
      <c r="J6" s="18"/>
      <c r="K6" s="18"/>
      <c r="L6" s="18"/>
      <c r="M6" s="18"/>
      <c r="N6" s="18"/>
      <c r="O6" s="18"/>
      <c r="P6" s="18"/>
      <c r="Q6" s="18"/>
      <c r="R6" s="18"/>
      <c r="S6" s="18"/>
      <c r="T6" s="18"/>
      <c r="U6" s="18"/>
      <c r="V6" s="18"/>
      <c r="W6" s="18"/>
      <c r="X6" s="18"/>
      <c r="Y6" s="18"/>
    </row>
    <row r="7" spans="1:25" x14ac:dyDescent="0.2">
      <c r="A7" s="11">
        <v>4</v>
      </c>
      <c r="B7" s="10">
        <v>930.25</v>
      </c>
      <c r="C7" s="10">
        <v>253.34444444444443</v>
      </c>
      <c r="D7" s="10">
        <v>306.02999999999997</v>
      </c>
      <c r="E7" s="10">
        <v>729.4704861111112</v>
      </c>
      <c r="F7" s="10">
        <v>630.375</v>
      </c>
      <c r="G7" s="10">
        <v>1230.1875</v>
      </c>
      <c r="H7" s="10">
        <v>406.6944444444444</v>
      </c>
      <c r="I7" s="10">
        <v>4486.3518750000003</v>
      </c>
      <c r="J7" s="18"/>
      <c r="K7" s="18"/>
      <c r="L7" s="18"/>
      <c r="M7" s="18"/>
      <c r="N7" s="18"/>
      <c r="O7" s="18"/>
      <c r="P7" s="18"/>
      <c r="Q7" s="18"/>
      <c r="R7" s="18"/>
      <c r="S7" s="18"/>
      <c r="T7" s="18"/>
      <c r="U7" s="18"/>
      <c r="V7" s="18"/>
      <c r="W7" s="18"/>
      <c r="X7" s="18"/>
      <c r="Y7" s="18"/>
    </row>
    <row r="8" spans="1:25" x14ac:dyDescent="0.2">
      <c r="A8" s="11">
        <v>5</v>
      </c>
      <c r="B8" s="10">
        <v>945.75416666666672</v>
      </c>
      <c r="C8" s="10">
        <v>255.0334074074074</v>
      </c>
      <c r="D8" s="10">
        <v>309.09029999999996</v>
      </c>
      <c r="E8" s="10">
        <v>744.66778790509272</v>
      </c>
      <c r="F8" s="10">
        <v>646.13437499999998</v>
      </c>
      <c r="G8" s="10">
        <v>1245.5648437499999</v>
      </c>
      <c r="H8" s="10">
        <v>410.08356481481479</v>
      </c>
      <c r="I8" s="10">
        <v>4556.3284455439816</v>
      </c>
      <c r="J8" s="18"/>
      <c r="K8" s="18"/>
      <c r="L8" s="18"/>
      <c r="M8" s="18"/>
      <c r="N8" s="18"/>
      <c r="O8" s="18"/>
      <c r="P8" s="18"/>
      <c r="Q8" s="18"/>
      <c r="R8" s="18"/>
      <c r="S8" s="18"/>
      <c r="T8" s="18"/>
      <c r="U8" s="18"/>
      <c r="V8" s="18"/>
      <c r="W8" s="18"/>
      <c r="X8" s="18"/>
      <c r="Y8" s="18"/>
    </row>
    <row r="9" spans="1:25" x14ac:dyDescent="0.2">
      <c r="A9" s="11">
        <v>6</v>
      </c>
      <c r="B9" s="10">
        <v>945.75416666666672</v>
      </c>
      <c r="C9" s="10">
        <v>255.0334074074074</v>
      </c>
      <c r="D9" s="10">
        <v>309.09029999999996</v>
      </c>
      <c r="E9" s="10">
        <v>744.66778790509272</v>
      </c>
      <c r="F9" s="10">
        <v>646.13437499999998</v>
      </c>
      <c r="G9" s="10">
        <v>1245.5648437499999</v>
      </c>
      <c r="H9" s="10">
        <v>410.08356481481479</v>
      </c>
      <c r="I9" s="10">
        <v>4556.3284455439816</v>
      </c>
      <c r="J9" s="18"/>
      <c r="K9" s="18"/>
      <c r="L9" s="18"/>
      <c r="M9" s="18"/>
      <c r="N9" s="18"/>
      <c r="O9" s="18"/>
      <c r="P9" s="18"/>
      <c r="Q9" s="18"/>
      <c r="R9" s="18"/>
      <c r="S9" s="18"/>
      <c r="T9" s="18"/>
      <c r="U9" s="18"/>
      <c r="V9" s="18"/>
      <c r="W9" s="18"/>
      <c r="X9" s="18"/>
      <c r="Y9" s="18"/>
    </row>
    <row r="10" spans="1:25" x14ac:dyDescent="0.2">
      <c r="A10" s="11">
        <v>7</v>
      </c>
      <c r="B10" s="10">
        <v>961.51673611111119</v>
      </c>
      <c r="C10" s="10">
        <v>256.73363012345681</v>
      </c>
      <c r="D10" s="10">
        <v>312.18120299999998</v>
      </c>
      <c r="E10" s="10">
        <v>760.18170015311546</v>
      </c>
      <c r="F10" s="10">
        <v>662.28773437500001</v>
      </c>
      <c r="G10" s="10">
        <v>1261.1344042968749</v>
      </c>
      <c r="H10" s="10">
        <v>413.50092785493825</v>
      </c>
      <c r="I10" s="10">
        <v>4627.5363359144976</v>
      </c>
      <c r="J10" s="18"/>
      <c r="K10" s="18"/>
      <c r="L10" s="18"/>
      <c r="M10" s="18"/>
      <c r="N10" s="18"/>
      <c r="O10" s="18"/>
      <c r="P10" s="18"/>
      <c r="Q10" s="18"/>
      <c r="R10" s="18"/>
      <c r="S10" s="18"/>
      <c r="T10" s="18"/>
      <c r="U10" s="18"/>
      <c r="V10" s="18"/>
      <c r="W10" s="18"/>
      <c r="X10" s="18"/>
      <c r="Y10" s="18"/>
    </row>
    <row r="11" spans="1:25" x14ac:dyDescent="0.2">
      <c r="A11" s="11">
        <v>8</v>
      </c>
      <c r="B11" s="10">
        <v>961.51673611111119</v>
      </c>
      <c r="C11" s="10">
        <v>256.73363012345681</v>
      </c>
      <c r="D11" s="10">
        <v>312.18120299999998</v>
      </c>
      <c r="E11" s="10">
        <v>760.18170015311546</v>
      </c>
      <c r="F11" s="10">
        <v>662.28773437500001</v>
      </c>
      <c r="G11" s="10">
        <v>1261.1344042968749</v>
      </c>
      <c r="H11" s="10">
        <v>413.50092785493825</v>
      </c>
      <c r="I11" s="10">
        <v>4627.5363359144976</v>
      </c>
      <c r="J11" s="18"/>
      <c r="K11" s="18"/>
      <c r="L11" s="18"/>
      <c r="M11" s="18"/>
      <c r="N11" s="18"/>
      <c r="O11" s="18"/>
      <c r="P11" s="18"/>
      <c r="Q11" s="18"/>
      <c r="R11" s="18"/>
      <c r="S11" s="18"/>
      <c r="T11" s="18"/>
      <c r="U11" s="18"/>
      <c r="V11" s="18"/>
      <c r="W11" s="18"/>
      <c r="X11" s="18"/>
      <c r="Y11" s="18"/>
    </row>
    <row r="12" spans="1:25" x14ac:dyDescent="0.2">
      <c r="A12" s="11">
        <v>9</v>
      </c>
      <c r="B12" s="10">
        <v>977.54201504629634</v>
      </c>
      <c r="C12" s="10">
        <v>258.44518765761319</v>
      </c>
      <c r="D12" s="10">
        <v>315.30301502999998</v>
      </c>
      <c r="E12" s="10">
        <v>776.01881890630534</v>
      </c>
      <c r="F12" s="10">
        <v>678.84492773437501</v>
      </c>
      <c r="G12" s="10">
        <v>1276.8985843505859</v>
      </c>
      <c r="H12" s="10">
        <v>416.9467689203961</v>
      </c>
      <c r="I12" s="10">
        <v>4699.9993176455719</v>
      </c>
      <c r="J12" s="18"/>
      <c r="K12" s="18"/>
      <c r="L12" s="18"/>
      <c r="M12" s="18"/>
      <c r="N12" s="18"/>
      <c r="O12" s="18"/>
      <c r="P12" s="18"/>
      <c r="Q12" s="18"/>
      <c r="R12" s="18"/>
      <c r="S12" s="18"/>
      <c r="T12" s="18"/>
      <c r="U12" s="18"/>
      <c r="V12" s="18"/>
      <c r="W12" s="18"/>
      <c r="X12" s="18"/>
      <c r="Y12" s="18"/>
    </row>
    <row r="13" spans="1:25" x14ac:dyDescent="0.2">
      <c r="A13" s="11">
        <v>10</v>
      </c>
      <c r="B13" s="10">
        <v>977.54201504629634</v>
      </c>
      <c r="C13" s="10">
        <v>258.44518765761319</v>
      </c>
      <c r="D13" s="10">
        <v>315.30301502999998</v>
      </c>
      <c r="E13" s="10">
        <v>776.01881890630534</v>
      </c>
      <c r="F13" s="10">
        <v>678.84492773437501</v>
      </c>
      <c r="G13" s="10">
        <v>1276.8985843505859</v>
      </c>
      <c r="H13" s="10">
        <v>416.9467689203961</v>
      </c>
      <c r="I13" s="10">
        <v>4699.9993176455719</v>
      </c>
      <c r="J13" s="18"/>
      <c r="K13" s="18"/>
      <c r="L13" s="18"/>
      <c r="M13" s="18"/>
      <c r="N13" s="18"/>
      <c r="O13" s="18"/>
      <c r="P13" s="18"/>
      <c r="Q13" s="18"/>
      <c r="R13" s="18"/>
      <c r="S13" s="18"/>
      <c r="T13" s="18"/>
      <c r="U13" s="18"/>
      <c r="V13" s="18"/>
      <c r="W13" s="18"/>
      <c r="X13" s="18"/>
      <c r="Y13" s="18"/>
    </row>
    <row r="14" spans="1:25" x14ac:dyDescent="0.2">
      <c r="A14" s="11">
        <v>11</v>
      </c>
      <c r="B14" s="10">
        <v>993.83438196373459</v>
      </c>
      <c r="C14" s="10">
        <v>260.16815557533062</v>
      </c>
      <c r="D14" s="10">
        <v>318.45604518030001</v>
      </c>
      <c r="E14" s="10">
        <v>792.18587763352002</v>
      </c>
      <c r="F14" s="10">
        <v>695.81605092773441</v>
      </c>
      <c r="G14" s="10">
        <v>1292.8598166549682</v>
      </c>
      <c r="H14" s="10">
        <v>420.42132532806608</v>
      </c>
      <c r="I14" s="10">
        <v>4773.7416532636535</v>
      </c>
      <c r="J14" s="18"/>
      <c r="K14" s="18"/>
      <c r="L14" s="18"/>
      <c r="M14" s="18"/>
      <c r="N14" s="18"/>
      <c r="O14" s="18"/>
      <c r="P14" s="18"/>
      <c r="Q14" s="18"/>
      <c r="R14" s="18"/>
      <c r="S14" s="18"/>
      <c r="T14" s="18"/>
      <c r="U14" s="18"/>
      <c r="V14" s="18"/>
      <c r="W14" s="18"/>
      <c r="X14" s="18"/>
      <c r="Y14" s="18"/>
    </row>
    <row r="15" spans="1:25" x14ac:dyDescent="0.2">
      <c r="A15" s="11">
        <v>12</v>
      </c>
      <c r="B15" s="10">
        <v>993.83438196373459</v>
      </c>
      <c r="C15" s="10">
        <v>260.16815557533062</v>
      </c>
      <c r="D15" s="10">
        <v>318.45604518030001</v>
      </c>
      <c r="E15" s="10">
        <v>792.18587763352002</v>
      </c>
      <c r="F15" s="10">
        <v>695.81605092773441</v>
      </c>
      <c r="G15" s="10">
        <v>1292.8598166549682</v>
      </c>
      <c r="H15" s="10">
        <v>420.42132532806608</v>
      </c>
      <c r="I15" s="10">
        <v>4773.7416532636535</v>
      </c>
      <c r="J15" s="18"/>
      <c r="K15" s="18"/>
      <c r="L15" s="18"/>
      <c r="M15" s="18"/>
      <c r="N15" s="18"/>
      <c r="O15" s="18"/>
      <c r="P15" s="18"/>
      <c r="Q15" s="18"/>
      <c r="R15" s="18"/>
      <c r="S15" s="18"/>
      <c r="T15" s="18"/>
      <c r="U15" s="18"/>
      <c r="V15" s="18"/>
      <c r="W15" s="18"/>
      <c r="X15" s="18"/>
      <c r="Y15" s="18"/>
    </row>
    <row r="16" spans="1:25" x14ac:dyDescent="0.2">
      <c r="A16" s="11" t="s">
        <v>33</v>
      </c>
      <c r="B16" s="10">
        <v>12347.794599575614</v>
      </c>
      <c r="C16" s="10">
        <v>3320.7829837498384</v>
      </c>
      <c r="D16" s="10">
        <v>4028.1211264205999</v>
      </c>
      <c r="E16" s="10">
        <v>9734.2160080849571</v>
      </c>
      <c r="F16" s="10">
        <v>8456.916176074219</v>
      </c>
      <c r="G16" s="10">
        <v>16243.290298104854</v>
      </c>
      <c r="H16" s="10">
        <v>5341.9607293919853</v>
      </c>
      <c r="I16" s="10">
        <v>59473.081921402088</v>
      </c>
      <c r="J16" s="18"/>
      <c r="K16" s="18"/>
      <c r="L16" s="18"/>
      <c r="M16" s="18"/>
      <c r="N16" s="18"/>
      <c r="O16" s="18"/>
      <c r="P16" s="18"/>
      <c r="Q16" s="18"/>
      <c r="R16" s="18"/>
      <c r="S16" s="18"/>
      <c r="T16" s="18"/>
      <c r="U16" s="18"/>
      <c r="V16" s="18"/>
      <c r="W16" s="18"/>
      <c r="X16" s="18"/>
      <c r="Y16" s="18"/>
    </row>
    <row r="17" spans="1:25" x14ac:dyDescent="0.2">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x14ac:dyDescent="0.2">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x14ac:dyDescent="0.2">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x14ac:dyDescent="0.2">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x14ac:dyDescent="0.2">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x14ac:dyDescent="0.2">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x14ac:dyDescent="0.2">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x14ac:dyDescent="0.2">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x14ac:dyDescent="0.2">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5F53-59DA-2544-9063-C5E022107C5B}">
  <dimension ref="A1:P23"/>
  <sheetViews>
    <sheetView workbookViewId="0">
      <selection activeCell="D20" sqref="D20"/>
    </sheetView>
  </sheetViews>
  <sheetFormatPr baseColWidth="10" defaultColWidth="0" defaultRowHeight="16" zeroHeight="1" x14ac:dyDescent="0.2"/>
  <cols>
    <col min="1" max="1" width="30.33203125" bestFit="1" customWidth="1"/>
    <col min="2" max="2" width="16" bestFit="1" customWidth="1"/>
    <col min="3" max="4" width="12.1640625" bestFit="1" customWidth="1"/>
    <col min="5" max="5" width="3.1640625" bestFit="1" customWidth="1"/>
    <col min="6" max="6" width="4.83203125" bestFit="1" customWidth="1"/>
    <col min="7" max="7" width="12.1640625" bestFit="1" customWidth="1"/>
    <col min="8" max="8" width="19.33203125" bestFit="1" customWidth="1"/>
    <col min="9" max="9" width="22.1640625" bestFit="1" customWidth="1"/>
    <col min="10" max="10" width="4.1640625" bestFit="1" customWidth="1"/>
    <col min="11" max="11" width="6.83203125" bestFit="1" customWidth="1"/>
    <col min="12" max="12" width="14.6640625" bestFit="1" customWidth="1"/>
    <col min="13" max="13" width="17.5" bestFit="1" customWidth="1"/>
    <col min="14" max="14" width="17.6640625" bestFit="1" customWidth="1"/>
    <col min="15" max="15" width="20.5" bestFit="1" customWidth="1"/>
    <col min="16" max="16" width="10.5" bestFit="1" customWidth="1"/>
    <col min="17" max="16384" width="10.83203125" hidden="1"/>
  </cols>
  <sheetData>
    <row r="1" spans="1:16" x14ac:dyDescent="0.2">
      <c r="A1" s="19" t="s">
        <v>42</v>
      </c>
      <c r="B1" s="19" t="s">
        <v>32</v>
      </c>
      <c r="C1" s="20"/>
      <c r="D1" s="20"/>
      <c r="E1" s="20"/>
      <c r="F1" s="20"/>
      <c r="G1" s="20"/>
      <c r="H1" s="20"/>
      <c r="I1" s="20"/>
      <c r="J1" s="20"/>
      <c r="K1" s="20"/>
      <c r="L1" s="20"/>
      <c r="M1" s="20"/>
      <c r="N1" s="20"/>
      <c r="O1" s="20"/>
      <c r="P1" s="20"/>
    </row>
    <row r="2" spans="1:16" x14ac:dyDescent="0.2">
      <c r="A2" s="19" t="s">
        <v>34</v>
      </c>
      <c r="B2" s="20" t="s">
        <v>18</v>
      </c>
      <c r="C2" s="20" t="s">
        <v>15</v>
      </c>
      <c r="D2" s="20" t="s">
        <v>16</v>
      </c>
      <c r="E2" s="20" t="s">
        <v>9</v>
      </c>
      <c r="F2" s="20" t="s">
        <v>17</v>
      </c>
      <c r="G2" s="20" t="s">
        <v>33</v>
      </c>
      <c r="H2" s="20"/>
      <c r="I2" s="20"/>
      <c r="J2" s="20"/>
      <c r="K2" s="20"/>
      <c r="L2" s="20"/>
      <c r="M2" s="20"/>
      <c r="N2" s="20"/>
      <c r="O2" s="20"/>
      <c r="P2" s="20"/>
    </row>
    <row r="3" spans="1:16" x14ac:dyDescent="0.2">
      <c r="A3" s="21">
        <v>0</v>
      </c>
      <c r="B3" s="20">
        <v>7</v>
      </c>
      <c r="C3" s="20">
        <v>10</v>
      </c>
      <c r="D3" s="20">
        <v>8</v>
      </c>
      <c r="E3" s="20">
        <v>10</v>
      </c>
      <c r="F3" s="20">
        <v>6</v>
      </c>
      <c r="G3" s="20">
        <v>8.2857142857142865</v>
      </c>
      <c r="H3" s="20"/>
      <c r="I3" s="20"/>
      <c r="J3" s="20"/>
      <c r="K3" s="20"/>
      <c r="L3" s="20"/>
      <c r="M3" s="20"/>
      <c r="N3" s="20"/>
      <c r="O3" s="20"/>
      <c r="P3" s="20"/>
    </row>
    <row r="4" spans="1:16" x14ac:dyDescent="0.2">
      <c r="A4" s="21">
        <v>1</v>
      </c>
      <c r="B4" s="20">
        <v>7</v>
      </c>
      <c r="C4" s="20">
        <v>17</v>
      </c>
      <c r="D4" s="20">
        <v>12</v>
      </c>
      <c r="E4" s="20">
        <v>10</v>
      </c>
      <c r="F4" s="20">
        <v>6</v>
      </c>
      <c r="G4" s="20">
        <v>10.857142857142858</v>
      </c>
      <c r="H4" s="20"/>
      <c r="I4" s="20"/>
      <c r="J4" s="20"/>
      <c r="K4" s="20"/>
      <c r="L4" s="20"/>
      <c r="M4" s="20"/>
      <c r="N4" s="20"/>
      <c r="O4" s="20"/>
      <c r="P4" s="20"/>
    </row>
    <row r="5" spans="1:16" x14ac:dyDescent="0.2">
      <c r="A5" s="21">
        <v>2</v>
      </c>
      <c r="B5" s="20">
        <v>7</v>
      </c>
      <c r="C5" s="20">
        <v>17</v>
      </c>
      <c r="D5" s="20">
        <v>12</v>
      </c>
      <c r="E5" s="20">
        <v>10</v>
      </c>
      <c r="F5" s="20">
        <v>6</v>
      </c>
      <c r="G5" s="20">
        <v>10.857142857142858</v>
      </c>
      <c r="H5" s="20"/>
      <c r="I5" s="20"/>
      <c r="J5" s="20"/>
      <c r="K5" s="20"/>
      <c r="L5" s="20"/>
      <c r="M5" s="20"/>
      <c r="N5" s="20"/>
      <c r="O5" s="20"/>
      <c r="P5" s="20"/>
    </row>
    <row r="6" spans="1:16" x14ac:dyDescent="0.2">
      <c r="A6" s="21">
        <v>3</v>
      </c>
      <c r="B6" s="20">
        <v>7</v>
      </c>
      <c r="C6" s="20">
        <v>17</v>
      </c>
      <c r="D6" s="20">
        <v>13</v>
      </c>
      <c r="E6" s="20">
        <v>10</v>
      </c>
      <c r="F6" s="20">
        <v>6</v>
      </c>
      <c r="G6" s="20">
        <v>11</v>
      </c>
      <c r="H6" s="20"/>
      <c r="I6" s="20"/>
      <c r="J6" s="20"/>
      <c r="K6" s="20"/>
      <c r="L6" s="20"/>
      <c r="M6" s="20"/>
      <c r="N6" s="20"/>
      <c r="O6" s="20"/>
      <c r="P6" s="20"/>
    </row>
    <row r="7" spans="1:16" x14ac:dyDescent="0.2">
      <c r="A7" s="21">
        <v>4</v>
      </c>
      <c r="B7" s="20">
        <v>7</v>
      </c>
      <c r="C7" s="20">
        <v>18</v>
      </c>
      <c r="D7" s="20">
        <v>13</v>
      </c>
      <c r="E7" s="20">
        <v>10</v>
      </c>
      <c r="F7" s="20">
        <v>6</v>
      </c>
      <c r="G7" s="20">
        <v>11.285714285714286</v>
      </c>
      <c r="H7" s="20"/>
      <c r="I7" s="20"/>
      <c r="J7" s="20"/>
      <c r="K7" s="20"/>
      <c r="L7" s="20"/>
      <c r="M7" s="20"/>
      <c r="N7" s="20"/>
      <c r="O7" s="20"/>
      <c r="P7" s="20"/>
    </row>
    <row r="8" spans="1:16" x14ac:dyDescent="0.2">
      <c r="A8" s="21">
        <v>5</v>
      </c>
      <c r="B8" s="20">
        <v>7</v>
      </c>
      <c r="C8" s="20">
        <v>18</v>
      </c>
      <c r="D8" s="20">
        <v>13</v>
      </c>
      <c r="E8" s="20">
        <v>10</v>
      </c>
      <c r="F8" s="20">
        <v>6</v>
      </c>
      <c r="G8" s="20">
        <v>11.285714285714286</v>
      </c>
      <c r="H8" s="20"/>
      <c r="I8" s="20"/>
      <c r="J8" s="20"/>
      <c r="K8" s="20"/>
      <c r="L8" s="20"/>
      <c r="M8" s="20"/>
      <c r="N8" s="20"/>
      <c r="O8" s="20"/>
      <c r="P8" s="20"/>
    </row>
    <row r="9" spans="1:16" x14ac:dyDescent="0.2">
      <c r="A9" s="21">
        <v>6</v>
      </c>
      <c r="B9" s="20">
        <v>7</v>
      </c>
      <c r="C9" s="20">
        <v>18</v>
      </c>
      <c r="D9" s="20">
        <v>13</v>
      </c>
      <c r="E9" s="20">
        <v>10</v>
      </c>
      <c r="F9" s="20">
        <v>6</v>
      </c>
      <c r="G9" s="20">
        <v>11.285714285714286</v>
      </c>
      <c r="H9" s="20"/>
      <c r="I9" s="20"/>
      <c r="J9" s="20"/>
      <c r="K9" s="20"/>
      <c r="L9" s="20"/>
      <c r="M9" s="20"/>
      <c r="N9" s="20"/>
      <c r="O9" s="20"/>
      <c r="P9" s="20"/>
    </row>
    <row r="10" spans="1:16" x14ac:dyDescent="0.2">
      <c r="A10" s="21">
        <v>7</v>
      </c>
      <c r="B10" s="20">
        <v>7</v>
      </c>
      <c r="C10" s="20">
        <v>18</v>
      </c>
      <c r="D10" s="20">
        <v>14</v>
      </c>
      <c r="E10" s="20">
        <v>10</v>
      </c>
      <c r="F10" s="20">
        <v>6</v>
      </c>
      <c r="G10" s="20">
        <v>11.428571428571429</v>
      </c>
      <c r="H10" s="20"/>
      <c r="I10" s="20"/>
      <c r="J10" s="20"/>
      <c r="K10" s="20"/>
      <c r="L10" s="20"/>
      <c r="M10" s="20"/>
      <c r="N10" s="20"/>
      <c r="O10" s="20"/>
      <c r="P10" s="20"/>
    </row>
    <row r="11" spans="1:16" x14ac:dyDescent="0.2">
      <c r="A11" s="21">
        <v>8</v>
      </c>
      <c r="B11" s="20">
        <v>7</v>
      </c>
      <c r="C11" s="20">
        <v>19</v>
      </c>
      <c r="D11" s="20">
        <v>14</v>
      </c>
      <c r="E11" s="20">
        <v>10</v>
      </c>
      <c r="F11" s="20">
        <v>6</v>
      </c>
      <c r="G11" s="20">
        <v>11.714285714285714</v>
      </c>
      <c r="H11" s="20"/>
      <c r="I11" s="20"/>
      <c r="J11" s="20"/>
      <c r="K11" s="20"/>
      <c r="L11" s="20"/>
      <c r="M11" s="20"/>
      <c r="N11" s="20"/>
      <c r="O11" s="20"/>
      <c r="P11" s="20"/>
    </row>
    <row r="12" spans="1:16" x14ac:dyDescent="0.2">
      <c r="A12" s="21">
        <v>9</v>
      </c>
      <c r="B12" s="20">
        <v>7</v>
      </c>
      <c r="C12" s="20">
        <v>19</v>
      </c>
      <c r="D12" s="20">
        <v>14</v>
      </c>
      <c r="E12" s="20">
        <v>10</v>
      </c>
      <c r="F12" s="20">
        <v>6</v>
      </c>
      <c r="G12" s="20">
        <v>11.714285714285714</v>
      </c>
      <c r="H12" s="20"/>
      <c r="I12" s="20"/>
      <c r="J12" s="20"/>
      <c r="K12" s="20"/>
      <c r="L12" s="20"/>
      <c r="M12" s="20"/>
      <c r="N12" s="20"/>
      <c r="O12" s="20"/>
      <c r="P12" s="20"/>
    </row>
    <row r="13" spans="1:16" x14ac:dyDescent="0.2">
      <c r="A13" s="21">
        <v>10</v>
      </c>
      <c r="B13" s="20">
        <v>7</v>
      </c>
      <c r="C13" s="20">
        <v>19</v>
      </c>
      <c r="D13" s="20">
        <v>15</v>
      </c>
      <c r="E13" s="20">
        <v>10</v>
      </c>
      <c r="F13" s="20">
        <v>6</v>
      </c>
      <c r="G13" s="20">
        <v>11.857142857142858</v>
      </c>
      <c r="H13" s="20"/>
      <c r="I13" s="20"/>
      <c r="J13" s="20"/>
      <c r="K13" s="20"/>
      <c r="L13" s="20"/>
      <c r="M13" s="20"/>
      <c r="N13" s="20"/>
      <c r="O13" s="20"/>
      <c r="P13" s="20"/>
    </row>
    <row r="14" spans="1:16" x14ac:dyDescent="0.2">
      <c r="A14" s="21">
        <v>11</v>
      </c>
      <c r="B14" s="20">
        <v>7</v>
      </c>
      <c r="C14" s="20">
        <v>20</v>
      </c>
      <c r="D14" s="20">
        <v>15</v>
      </c>
      <c r="E14" s="20">
        <v>10</v>
      </c>
      <c r="F14" s="20">
        <v>6</v>
      </c>
      <c r="G14" s="20">
        <v>12.142857142857142</v>
      </c>
      <c r="H14" s="20"/>
      <c r="I14" s="20"/>
      <c r="J14" s="20"/>
      <c r="K14" s="20"/>
      <c r="L14" s="20"/>
      <c r="M14" s="20"/>
      <c r="N14" s="20"/>
      <c r="O14" s="20"/>
      <c r="P14" s="20"/>
    </row>
    <row r="15" spans="1:16" x14ac:dyDescent="0.2">
      <c r="A15" s="21">
        <v>12</v>
      </c>
      <c r="B15" s="20">
        <v>7</v>
      </c>
      <c r="C15" s="20">
        <v>20</v>
      </c>
      <c r="D15" s="20">
        <v>15</v>
      </c>
      <c r="E15" s="20">
        <v>10</v>
      </c>
      <c r="F15" s="20">
        <v>6</v>
      </c>
      <c r="G15" s="20">
        <v>12.142857142857142</v>
      </c>
      <c r="H15" s="20"/>
      <c r="I15" s="20"/>
      <c r="J15" s="20"/>
      <c r="K15" s="20"/>
      <c r="L15" s="20"/>
      <c r="M15" s="20"/>
      <c r="N15" s="20"/>
      <c r="O15" s="20"/>
      <c r="P15" s="20"/>
    </row>
    <row r="16" spans="1:16" x14ac:dyDescent="0.2">
      <c r="A16" s="21" t="s">
        <v>33</v>
      </c>
      <c r="B16" s="20">
        <v>7</v>
      </c>
      <c r="C16" s="20">
        <v>17.692307692307693</v>
      </c>
      <c r="D16" s="20">
        <v>13.153846153846153</v>
      </c>
      <c r="E16" s="20">
        <v>10</v>
      </c>
      <c r="F16" s="20">
        <v>6</v>
      </c>
      <c r="G16" s="20">
        <v>11.219780219780219</v>
      </c>
      <c r="H16" s="20"/>
      <c r="I16" s="20"/>
      <c r="J16" s="20"/>
      <c r="K16" s="20"/>
      <c r="L16" s="20"/>
      <c r="M16" s="20"/>
      <c r="N16" s="20"/>
      <c r="O16" s="20"/>
      <c r="P16" s="20"/>
    </row>
    <row r="17" spans="1:16" x14ac:dyDescent="0.2">
      <c r="A17" s="20"/>
      <c r="B17" s="20"/>
      <c r="C17" s="20"/>
      <c r="D17" s="20"/>
      <c r="E17" s="20"/>
      <c r="F17" s="20"/>
      <c r="G17" s="20"/>
      <c r="H17" s="20"/>
      <c r="I17" s="20"/>
      <c r="J17" s="20"/>
      <c r="K17" s="20"/>
      <c r="L17" s="20"/>
      <c r="M17" s="20"/>
      <c r="N17" s="20"/>
      <c r="O17" s="20"/>
      <c r="P17" s="20"/>
    </row>
    <row r="18" spans="1:16" x14ac:dyDescent="0.2">
      <c r="A18" s="20"/>
      <c r="B18" s="20"/>
      <c r="C18" s="20"/>
      <c r="D18" s="20"/>
      <c r="E18" s="20"/>
      <c r="F18" s="20"/>
      <c r="G18" s="20"/>
      <c r="H18" s="20"/>
      <c r="I18" s="20"/>
      <c r="J18" s="20"/>
      <c r="K18" s="20"/>
      <c r="L18" s="20"/>
      <c r="M18" s="20"/>
      <c r="N18" s="20"/>
      <c r="O18" s="20"/>
      <c r="P18" s="20"/>
    </row>
    <row r="19" spans="1:16" x14ac:dyDescent="0.2">
      <c r="A19" s="20"/>
      <c r="B19" s="20"/>
      <c r="C19" s="20"/>
      <c r="D19" s="20"/>
      <c r="E19" s="20"/>
      <c r="F19" s="20"/>
      <c r="G19" s="20"/>
      <c r="H19" s="20"/>
      <c r="I19" s="20"/>
      <c r="J19" s="20"/>
      <c r="K19" s="20"/>
      <c r="L19" s="20"/>
      <c r="M19" s="20"/>
      <c r="N19" s="20"/>
      <c r="O19" s="20"/>
      <c r="P19" s="20"/>
    </row>
    <row r="20" spans="1:16" x14ac:dyDescent="0.2">
      <c r="A20" s="20"/>
      <c r="B20" s="20"/>
      <c r="C20" s="20"/>
      <c r="D20" s="20"/>
      <c r="E20" s="20"/>
      <c r="F20" s="20"/>
      <c r="G20" s="20"/>
      <c r="H20" s="20"/>
      <c r="I20" s="20"/>
      <c r="J20" s="20"/>
      <c r="K20" s="20"/>
      <c r="L20" s="20"/>
      <c r="M20" s="20"/>
      <c r="N20" s="20"/>
      <c r="O20" s="20"/>
      <c r="P20" s="20"/>
    </row>
    <row r="21" spans="1:16" x14ac:dyDescent="0.2">
      <c r="A21" s="20"/>
      <c r="B21" s="20"/>
      <c r="C21" s="20"/>
      <c r="D21" s="20"/>
      <c r="E21" s="20"/>
      <c r="F21" s="20"/>
      <c r="G21" s="20"/>
      <c r="H21" s="20"/>
      <c r="I21" s="20"/>
      <c r="J21" s="20"/>
      <c r="K21" s="20"/>
      <c r="L21" s="20"/>
      <c r="M21" s="20"/>
      <c r="N21" s="20"/>
      <c r="O21" s="20"/>
      <c r="P21" s="20"/>
    </row>
    <row r="22" spans="1:16" x14ac:dyDescent="0.2">
      <c r="A22" s="20"/>
      <c r="B22" s="20"/>
      <c r="C22" s="20"/>
      <c r="D22" s="20"/>
      <c r="E22" s="20"/>
      <c r="F22" s="20"/>
      <c r="G22" s="20"/>
      <c r="H22" s="20"/>
      <c r="I22" s="20"/>
      <c r="J22" s="20"/>
      <c r="K22" s="20"/>
      <c r="L22" s="20"/>
      <c r="M22" s="20"/>
      <c r="N22" s="20"/>
      <c r="O22" s="20"/>
      <c r="P22" s="20"/>
    </row>
    <row r="23" spans="1:16" x14ac:dyDescent="0.2">
      <c r="A23" s="20"/>
      <c r="B23" s="20"/>
      <c r="C23" s="20"/>
      <c r="D23" s="20"/>
      <c r="E23" s="20"/>
      <c r="F23" s="20"/>
      <c r="G23" s="20"/>
      <c r="H23" s="20"/>
      <c r="I23" s="20"/>
      <c r="J23" s="20"/>
      <c r="K23" s="20"/>
      <c r="L23" s="20"/>
      <c r="M23" s="20"/>
      <c r="N23" s="20"/>
      <c r="O23" s="20"/>
      <c r="P23" s="20"/>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Assignment Prompt</vt:lpstr>
      <vt:lpstr>Assignment_Data</vt:lpstr>
      <vt:lpstr>All_Visuals</vt:lpstr>
      <vt:lpstr>Growth_&amp;_Attrition_Graph</vt:lpstr>
      <vt:lpstr>Recruitment_Analysis</vt:lpstr>
      <vt:lpstr>Headcount_Analysis</vt:lpstr>
      <vt:lpstr>Headcount_Viz</vt:lpstr>
      <vt:lpstr>Recruit_Viz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das</dc:creator>
  <cp:lastModifiedBy>dave das</cp:lastModifiedBy>
  <dcterms:created xsi:type="dcterms:W3CDTF">2024-08-01T11:00:53Z</dcterms:created>
  <dcterms:modified xsi:type="dcterms:W3CDTF">2024-09-04T02:51:41Z</dcterms:modified>
</cp:coreProperties>
</file>