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vil\Documents\Projects\Database\"/>
    </mc:Choice>
  </mc:AlternateContent>
  <xr:revisionPtr revIDLastSave="0" documentId="13_ncr:1_{3539539E-A7D4-44AC-B770-BD24B760BE31}" xr6:coauthVersionLast="47" xr6:coauthVersionMax="47" xr10:uidLastSave="{00000000-0000-0000-0000-000000000000}"/>
  <bookViews>
    <workbookView xWindow="1665" yWindow="1635" windowWidth="27555" windowHeight="19200" tabRatio="876" xr2:uid="{B2ED6CB2-5688-4B44-AC47-15449917FD0B}"/>
  </bookViews>
  <sheets>
    <sheet name="Sheet1" sheetId="1" r:id="rId1"/>
    <sheet name="2021-08-25" sheetId="2" r:id="rId2"/>
    <sheet name="2021-05-12" sheetId="3" r:id="rId3"/>
    <sheet name="2021-06-08" sheetId="4" r:id="rId4"/>
    <sheet name="2021-06-13" sheetId="5" r:id="rId5"/>
    <sheet name="2021-06-16" sheetId="6" r:id="rId6"/>
    <sheet name="2021-06-18" sheetId="7" r:id="rId7"/>
    <sheet name="2021-06-20" sheetId="8" r:id="rId8"/>
    <sheet name="2021-06-21" sheetId="9" r:id="rId9"/>
    <sheet name="2021-06-29" sheetId="10" r:id="rId10"/>
    <sheet name="2021-07-03" sheetId="11" r:id="rId11"/>
    <sheet name="2021-07-05" sheetId="12" r:id="rId12"/>
    <sheet name="2021-07-06" sheetId="13" r:id="rId13"/>
    <sheet name="2021-07-09" sheetId="14" r:id="rId14"/>
    <sheet name="2021-07-11" sheetId="15" r:id="rId15"/>
    <sheet name="2021-07-26" sheetId="16" r:id="rId16"/>
    <sheet name="2021-08-05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D24" i="1"/>
  <c r="C24" i="1"/>
  <c r="D23" i="1"/>
  <c r="C23" i="1"/>
  <c r="D22" i="1"/>
  <c r="C22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1" i="1"/>
  <c r="C12" i="1"/>
  <c r="B12" i="1"/>
  <c r="D11" i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B11" i="1"/>
  <c r="D10" i="1"/>
  <c r="C10" i="1"/>
  <c r="B10" i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D9" i="1"/>
  <c r="C9" i="1"/>
  <c r="B9" i="1"/>
  <c r="D8" i="1"/>
  <c r="C8" i="1"/>
  <c r="B8" i="1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D6" i="1"/>
  <c r="D7" i="1"/>
  <c r="B7" i="1"/>
  <c r="K2" i="7"/>
  <c r="C7" i="1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C6" i="1"/>
  <c r="B6" i="1"/>
  <c r="D5" i="1"/>
  <c r="C5" i="1"/>
  <c r="B5" i="1"/>
  <c r="K3" i="6"/>
  <c r="L3" i="6" s="1"/>
  <c r="K4" i="6"/>
  <c r="L4" i="6"/>
  <c r="K5" i="6"/>
  <c r="L5" i="6" s="1"/>
  <c r="K6" i="6"/>
  <c r="L6" i="6"/>
  <c r="K7" i="6"/>
  <c r="L7" i="6" s="1"/>
  <c r="K8" i="6"/>
  <c r="L8" i="6"/>
  <c r="K9" i="6"/>
  <c r="L9" i="6" s="1"/>
  <c r="K10" i="6"/>
  <c r="L10" i="6"/>
  <c r="K11" i="6"/>
  <c r="L11" i="6" s="1"/>
  <c r="K12" i="6"/>
  <c r="L12" i="6"/>
  <c r="K13" i="6"/>
  <c r="L13" i="6" s="1"/>
  <c r="K14" i="6"/>
  <c r="L14" i="6"/>
  <c r="K15" i="6"/>
  <c r="L15" i="6" s="1"/>
  <c r="K16" i="6"/>
  <c r="L16" i="6"/>
  <c r="K17" i="6"/>
  <c r="L17" i="6" s="1"/>
  <c r="K18" i="6"/>
  <c r="L18" i="6"/>
  <c r="K19" i="6"/>
  <c r="L19" i="6" s="1"/>
  <c r="K20" i="6"/>
  <c r="L20" i="6"/>
  <c r="K21" i="6"/>
  <c r="L21" i="6" s="1"/>
  <c r="K22" i="6"/>
  <c r="L22" i="6"/>
  <c r="K23" i="6"/>
  <c r="L23" i="6" s="1"/>
  <c r="K24" i="6"/>
  <c r="L24" i="6"/>
  <c r="K25" i="6"/>
  <c r="L25" i="6" s="1"/>
  <c r="K26" i="6"/>
  <c r="L26" i="6"/>
  <c r="K27" i="6"/>
  <c r="L27" i="6" s="1"/>
  <c r="K28" i="6"/>
  <c r="L28" i="6"/>
  <c r="K29" i="6"/>
  <c r="L29" i="6" s="1"/>
  <c r="K30" i="6"/>
  <c r="L30" i="6"/>
  <c r="K31" i="6"/>
  <c r="L31" i="6" s="1"/>
  <c r="K32" i="6"/>
  <c r="L32" i="6"/>
  <c r="K33" i="6"/>
  <c r="L33" i="6" s="1"/>
  <c r="K34" i="6"/>
  <c r="L34" i="6"/>
  <c r="K35" i="6"/>
  <c r="L35" i="6" s="1"/>
  <c r="K36" i="6"/>
  <c r="L36" i="6"/>
  <c r="K37" i="6"/>
  <c r="L37" i="6" s="1"/>
  <c r="K38" i="6"/>
  <c r="L38" i="6"/>
  <c r="K39" i="6"/>
  <c r="L39" i="6" s="1"/>
  <c r="K40" i="6"/>
  <c r="L40" i="6"/>
  <c r="K41" i="6"/>
  <c r="L41" i="6" s="1"/>
  <c r="K42" i="6"/>
  <c r="L42" i="6"/>
  <c r="K43" i="6"/>
  <c r="L43" i="6" s="1"/>
  <c r="K44" i="6"/>
  <c r="L44" i="6"/>
  <c r="K45" i="6"/>
  <c r="L45" i="6" s="1"/>
  <c r="K46" i="6"/>
  <c r="L46" i="6"/>
  <c r="K47" i="6"/>
  <c r="L47" i="6" s="1"/>
  <c r="K48" i="6"/>
  <c r="L48" i="6"/>
  <c r="K49" i="6"/>
  <c r="L49" i="6" s="1"/>
  <c r="K50" i="6"/>
  <c r="L50" i="6"/>
  <c r="K51" i="6"/>
  <c r="L51" i="6" s="1"/>
  <c r="K52" i="6"/>
  <c r="L52" i="6"/>
  <c r="K53" i="6"/>
  <c r="L53" i="6" s="1"/>
  <c r="K54" i="6"/>
  <c r="L54" i="6"/>
  <c r="K55" i="6"/>
  <c r="L55" i="6" s="1"/>
  <c r="K56" i="6"/>
  <c r="L56" i="6"/>
  <c r="K57" i="6"/>
  <c r="L57" i="6" s="1"/>
  <c r="K58" i="6"/>
  <c r="L58" i="6"/>
  <c r="K59" i="6"/>
  <c r="L59" i="6" s="1"/>
  <c r="K60" i="6"/>
  <c r="L60" i="6"/>
  <c r="K61" i="6"/>
  <c r="L61" i="6" s="1"/>
  <c r="K62" i="6"/>
  <c r="L62" i="6"/>
  <c r="K63" i="6"/>
  <c r="L63" i="6" s="1"/>
  <c r="K64" i="6"/>
  <c r="L64" i="6"/>
  <c r="K65" i="6"/>
  <c r="L65" i="6" s="1"/>
  <c r="K66" i="6"/>
  <c r="L66" i="6"/>
  <c r="K67" i="6"/>
  <c r="L67" i="6" s="1"/>
  <c r="K68" i="6"/>
  <c r="L68" i="6"/>
  <c r="K69" i="6"/>
  <c r="L69" i="6" s="1"/>
  <c r="K70" i="6"/>
  <c r="L70" i="6"/>
  <c r="K71" i="6"/>
  <c r="L71" i="6" s="1"/>
  <c r="K72" i="6"/>
  <c r="L72" i="6"/>
  <c r="K73" i="6"/>
  <c r="L73" i="6" s="1"/>
  <c r="K74" i="6"/>
  <c r="L74" i="6"/>
  <c r="K75" i="6"/>
  <c r="L75" i="6" s="1"/>
  <c r="K76" i="6"/>
  <c r="L76" i="6"/>
  <c r="K77" i="6"/>
  <c r="L77" i="6" s="1"/>
  <c r="K78" i="6"/>
  <c r="L78" i="6"/>
  <c r="K79" i="6"/>
  <c r="L79" i="6" s="1"/>
  <c r="K80" i="6"/>
  <c r="L80" i="6"/>
  <c r="K81" i="6"/>
  <c r="L81" i="6" s="1"/>
  <c r="K82" i="6"/>
  <c r="L82" i="6"/>
  <c r="K83" i="6"/>
  <c r="L83" i="6" s="1"/>
  <c r="K84" i="6"/>
  <c r="L84" i="6"/>
  <c r="K85" i="6"/>
  <c r="L85" i="6" s="1"/>
  <c r="K86" i="6"/>
  <c r="L86" i="6"/>
  <c r="K87" i="6"/>
  <c r="L87" i="6" s="1"/>
  <c r="K88" i="6"/>
  <c r="L88" i="6"/>
  <c r="K89" i="6"/>
  <c r="L89" i="6" s="1"/>
  <c r="K90" i="6"/>
  <c r="L90" i="6"/>
  <c r="K91" i="6"/>
  <c r="L91" i="6" s="1"/>
  <c r="K92" i="6"/>
  <c r="L92" i="6"/>
  <c r="K93" i="6"/>
  <c r="L93" i="6" s="1"/>
  <c r="K94" i="6"/>
  <c r="L94" i="6"/>
  <c r="K95" i="6"/>
  <c r="L95" i="6" s="1"/>
  <c r="K96" i="6"/>
  <c r="L96" i="6"/>
  <c r="K97" i="6"/>
  <c r="L97" i="6" s="1"/>
  <c r="K98" i="6"/>
  <c r="L98" i="6"/>
  <c r="K99" i="6"/>
  <c r="L99" i="6" s="1"/>
  <c r="K100" i="6"/>
  <c r="L100" i="6"/>
  <c r="K101" i="6"/>
  <c r="L101" i="6" s="1"/>
  <c r="K102" i="6"/>
  <c r="L102" i="6"/>
  <c r="K103" i="6"/>
  <c r="L103" i="6" s="1"/>
  <c r="K104" i="6"/>
  <c r="L104" i="6"/>
  <c r="K105" i="6"/>
  <c r="L105" i="6" s="1"/>
  <c r="K106" i="6"/>
  <c r="L106" i="6"/>
  <c r="K107" i="6"/>
  <c r="L107" i="6" s="1"/>
  <c r="K108" i="6"/>
  <c r="L108" i="6"/>
  <c r="K109" i="6"/>
  <c r="L109" i="6" s="1"/>
  <c r="K110" i="6"/>
  <c r="L110" i="6"/>
  <c r="K111" i="6"/>
  <c r="L111" i="6" s="1"/>
  <c r="K112" i="6"/>
  <c r="L112" i="6"/>
  <c r="K113" i="6"/>
  <c r="L113" i="6" s="1"/>
  <c r="K114" i="6"/>
  <c r="L114" i="6"/>
  <c r="K115" i="6"/>
  <c r="L115" i="6" s="1"/>
  <c r="K116" i="6"/>
  <c r="L116" i="6"/>
  <c r="K117" i="6"/>
  <c r="L117" i="6" s="1"/>
  <c r="K118" i="6"/>
  <c r="L118" i="6"/>
  <c r="K119" i="6"/>
  <c r="L119" i="6" s="1"/>
  <c r="K120" i="6"/>
  <c r="L120" i="6"/>
  <c r="K121" i="6"/>
  <c r="L121" i="6" s="1"/>
  <c r="K122" i="6"/>
  <c r="L122" i="6"/>
  <c r="K123" i="6"/>
  <c r="L123" i="6" s="1"/>
  <c r="K124" i="6"/>
  <c r="L124" i="6"/>
  <c r="K125" i="6"/>
  <c r="L125" i="6" s="1"/>
  <c r="K126" i="6"/>
  <c r="L126" i="6"/>
  <c r="K127" i="6"/>
  <c r="L127" i="6" s="1"/>
  <c r="K128" i="6"/>
  <c r="L128" i="6"/>
  <c r="K129" i="6"/>
  <c r="L129" i="6" s="1"/>
  <c r="K130" i="6"/>
  <c r="L130" i="6"/>
  <c r="K131" i="6"/>
  <c r="L131" i="6" s="1"/>
  <c r="K132" i="6"/>
  <c r="L132" i="6"/>
  <c r="K133" i="6"/>
  <c r="L133" i="6" s="1"/>
  <c r="K134" i="6"/>
  <c r="L134" i="6"/>
  <c r="K135" i="6"/>
  <c r="L135" i="6" s="1"/>
  <c r="K136" i="6"/>
  <c r="L136" i="6"/>
  <c r="K137" i="6"/>
  <c r="L137" i="6" s="1"/>
  <c r="K138" i="6"/>
  <c r="L138" i="6"/>
  <c r="K139" i="6"/>
  <c r="L139" i="6" s="1"/>
  <c r="K140" i="6"/>
  <c r="L140" i="6"/>
  <c r="K141" i="6"/>
  <c r="L141" i="6" s="1"/>
  <c r="K142" i="6"/>
  <c r="L142" i="6"/>
  <c r="K143" i="6"/>
  <c r="L143" i="6" s="1"/>
  <c r="L2" i="6"/>
  <c r="K2" i="6"/>
  <c r="K2" i="5"/>
  <c r="L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D4" i="1"/>
  <c r="B4" i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D3" i="1"/>
  <c r="C3" i="1"/>
  <c r="B3" i="1"/>
  <c r="K3" i="4"/>
  <c r="L3" i="4" s="1"/>
  <c r="K4" i="4"/>
  <c r="L4" i="4"/>
  <c r="K5" i="4"/>
  <c r="L5" i="4" s="1"/>
  <c r="K6" i="4"/>
  <c r="L6" i="4"/>
  <c r="K7" i="4"/>
  <c r="L7" i="4" s="1"/>
  <c r="K8" i="4"/>
  <c r="L8" i="4"/>
  <c r="K9" i="4"/>
  <c r="L9" i="4" s="1"/>
  <c r="K10" i="4"/>
  <c r="L10" i="4"/>
  <c r="K11" i="4"/>
  <c r="L11" i="4" s="1"/>
  <c r="K12" i="4"/>
  <c r="L12" i="4"/>
  <c r="K13" i="4"/>
  <c r="L13" i="4" s="1"/>
  <c r="K14" i="4"/>
  <c r="L14" i="4"/>
  <c r="K15" i="4"/>
  <c r="L15" i="4" s="1"/>
  <c r="K16" i="4"/>
  <c r="L16" i="4"/>
  <c r="K17" i="4"/>
  <c r="L17" i="4" s="1"/>
  <c r="K18" i="4"/>
  <c r="L18" i="4"/>
  <c r="K19" i="4"/>
  <c r="L19" i="4" s="1"/>
  <c r="K20" i="4"/>
  <c r="L20" i="4"/>
  <c r="K21" i="4"/>
  <c r="L21" i="4" s="1"/>
  <c r="K22" i="4"/>
  <c r="L22" i="4"/>
  <c r="K23" i="4"/>
  <c r="L23" i="4" s="1"/>
  <c r="K24" i="4"/>
  <c r="L24" i="4"/>
  <c r="K25" i="4"/>
  <c r="L25" i="4" s="1"/>
  <c r="K26" i="4"/>
  <c r="L26" i="4"/>
  <c r="K27" i="4"/>
  <c r="L27" i="4" s="1"/>
  <c r="K28" i="4"/>
  <c r="L28" i="4"/>
  <c r="K29" i="4"/>
  <c r="L29" i="4" s="1"/>
  <c r="K30" i="4"/>
  <c r="L30" i="4"/>
  <c r="K31" i="4"/>
  <c r="L31" i="4" s="1"/>
  <c r="K32" i="4"/>
  <c r="L32" i="4"/>
  <c r="K33" i="4"/>
  <c r="L33" i="4" s="1"/>
  <c r="K34" i="4"/>
  <c r="L34" i="4"/>
  <c r="K35" i="4"/>
  <c r="L35" i="4" s="1"/>
  <c r="K36" i="4"/>
  <c r="L36" i="4"/>
  <c r="K37" i="4"/>
  <c r="L37" i="4" s="1"/>
  <c r="K38" i="4"/>
  <c r="L38" i="4"/>
  <c r="K39" i="4"/>
  <c r="L39" i="4" s="1"/>
  <c r="K40" i="4"/>
  <c r="L40" i="4"/>
  <c r="K41" i="4"/>
  <c r="L41" i="4" s="1"/>
  <c r="K42" i="4"/>
  <c r="L42" i="4"/>
  <c r="K43" i="4"/>
  <c r="L43" i="4" s="1"/>
  <c r="K44" i="4"/>
  <c r="L44" i="4"/>
  <c r="K45" i="4"/>
  <c r="L45" i="4" s="1"/>
  <c r="K46" i="4"/>
  <c r="L46" i="4"/>
  <c r="K47" i="4"/>
  <c r="L47" i="4" s="1"/>
  <c r="K48" i="4"/>
  <c r="L48" i="4"/>
  <c r="K49" i="4"/>
  <c r="L49" i="4" s="1"/>
  <c r="K50" i="4"/>
  <c r="L50" i="4"/>
  <c r="K51" i="4"/>
  <c r="L51" i="4" s="1"/>
  <c r="K52" i="4"/>
  <c r="L52" i="4"/>
  <c r="K53" i="4"/>
  <c r="L53" i="4" s="1"/>
  <c r="K54" i="4"/>
  <c r="L54" i="4"/>
  <c r="K55" i="4"/>
  <c r="L55" i="4" s="1"/>
  <c r="K56" i="4"/>
  <c r="L56" i="4"/>
  <c r="K57" i="4"/>
  <c r="L57" i="4" s="1"/>
  <c r="K58" i="4"/>
  <c r="L58" i="4"/>
  <c r="K59" i="4"/>
  <c r="L59" i="4" s="1"/>
  <c r="K60" i="4"/>
  <c r="L60" i="4"/>
  <c r="K61" i="4"/>
  <c r="L61" i="4" s="1"/>
  <c r="K62" i="4"/>
  <c r="L62" i="4"/>
  <c r="K63" i="4"/>
  <c r="L63" i="4" s="1"/>
  <c r="K64" i="4"/>
  <c r="L64" i="4"/>
  <c r="K65" i="4"/>
  <c r="L65" i="4" s="1"/>
  <c r="K66" i="4"/>
  <c r="L66" i="4"/>
  <c r="K67" i="4"/>
  <c r="L67" i="4" s="1"/>
  <c r="K68" i="4"/>
  <c r="L68" i="4"/>
  <c r="K69" i="4"/>
  <c r="L69" i="4" s="1"/>
  <c r="K70" i="4"/>
  <c r="L70" i="4"/>
  <c r="K71" i="4"/>
  <c r="L71" i="4" s="1"/>
  <c r="K72" i="4"/>
  <c r="L72" i="4"/>
  <c r="K73" i="4"/>
  <c r="L73" i="4" s="1"/>
  <c r="K74" i="4"/>
  <c r="L74" i="4"/>
  <c r="K75" i="4"/>
  <c r="L75" i="4" s="1"/>
  <c r="K76" i="4"/>
  <c r="L76" i="4"/>
  <c r="K77" i="4"/>
  <c r="L77" i="4" s="1"/>
  <c r="K78" i="4"/>
  <c r="L78" i="4"/>
  <c r="K79" i="4"/>
  <c r="L79" i="4" s="1"/>
  <c r="K80" i="4"/>
  <c r="L80" i="4"/>
  <c r="K81" i="4"/>
  <c r="L81" i="4" s="1"/>
  <c r="K82" i="4"/>
  <c r="L82" i="4"/>
  <c r="K83" i="4"/>
  <c r="L83" i="4" s="1"/>
  <c r="K84" i="4"/>
  <c r="L84" i="4"/>
  <c r="K85" i="4"/>
  <c r="L85" i="4" s="1"/>
  <c r="K86" i="4"/>
  <c r="L86" i="4"/>
  <c r="K87" i="4"/>
  <c r="L87" i="4" s="1"/>
  <c r="K88" i="4"/>
  <c r="L88" i="4"/>
  <c r="K89" i="4"/>
  <c r="L89" i="4" s="1"/>
  <c r="K90" i="4"/>
  <c r="L90" i="4"/>
  <c r="K91" i="4"/>
  <c r="L91" i="4" s="1"/>
  <c r="K92" i="4"/>
  <c r="L92" i="4"/>
  <c r="K93" i="4"/>
  <c r="L93" i="4" s="1"/>
  <c r="K94" i="4"/>
  <c r="L94" i="4"/>
  <c r="K95" i="4"/>
  <c r="L95" i="4" s="1"/>
  <c r="K96" i="4"/>
  <c r="L96" i="4"/>
  <c r="K97" i="4"/>
  <c r="L97" i="4" s="1"/>
  <c r="K98" i="4"/>
  <c r="L98" i="4"/>
  <c r="K99" i="4"/>
  <c r="L99" i="4" s="1"/>
  <c r="K100" i="4"/>
  <c r="L100" i="4"/>
  <c r="K101" i="4"/>
  <c r="L101" i="4" s="1"/>
  <c r="K102" i="4"/>
  <c r="L102" i="4"/>
  <c r="K103" i="4"/>
  <c r="L103" i="4" s="1"/>
  <c r="K104" i="4"/>
  <c r="L104" i="4"/>
  <c r="K105" i="4"/>
  <c r="L105" i="4" s="1"/>
  <c r="K106" i="4"/>
  <c r="L106" i="4"/>
  <c r="K107" i="4"/>
  <c r="L107" i="4" s="1"/>
  <c r="K108" i="4"/>
  <c r="L108" i="4"/>
  <c r="K109" i="4"/>
  <c r="L109" i="4" s="1"/>
  <c r="K110" i="4"/>
  <c r="L110" i="4"/>
  <c r="K111" i="4"/>
  <c r="L111" i="4" s="1"/>
  <c r="K112" i="4"/>
  <c r="L112" i="4"/>
  <c r="K113" i="4"/>
  <c r="L113" i="4" s="1"/>
  <c r="K114" i="4"/>
  <c r="L114" i="4"/>
  <c r="K115" i="4"/>
  <c r="L115" i="4" s="1"/>
  <c r="K116" i="4"/>
  <c r="L116" i="4"/>
  <c r="K117" i="4"/>
  <c r="L117" i="4" s="1"/>
  <c r="K118" i="4"/>
  <c r="L118" i="4"/>
  <c r="K119" i="4"/>
  <c r="L119" i="4" s="1"/>
  <c r="K120" i="4"/>
  <c r="L120" i="4"/>
  <c r="K121" i="4"/>
  <c r="L121" i="4" s="1"/>
  <c r="K122" i="4"/>
  <c r="L122" i="4"/>
  <c r="K123" i="4"/>
  <c r="L123" i="4" s="1"/>
  <c r="K124" i="4"/>
  <c r="L124" i="4"/>
  <c r="K125" i="4"/>
  <c r="L125" i="4" s="1"/>
  <c r="K126" i="4"/>
  <c r="L126" i="4"/>
  <c r="K127" i="4"/>
  <c r="L127" i="4" s="1"/>
  <c r="K128" i="4"/>
  <c r="L128" i="4"/>
  <c r="K129" i="4"/>
  <c r="L129" i="4" s="1"/>
  <c r="K130" i="4"/>
  <c r="L130" i="4"/>
  <c r="K131" i="4"/>
  <c r="L131" i="4" s="1"/>
  <c r="K132" i="4"/>
  <c r="L132" i="4"/>
  <c r="K133" i="4"/>
  <c r="L133" i="4" s="1"/>
  <c r="K134" i="4"/>
  <c r="L134" i="4"/>
  <c r="K135" i="4"/>
  <c r="L135" i="4" s="1"/>
  <c r="K136" i="4"/>
  <c r="L136" i="4"/>
  <c r="K137" i="4"/>
  <c r="L137" i="4" s="1"/>
  <c r="K138" i="4"/>
  <c r="L138" i="4"/>
  <c r="K139" i="4"/>
  <c r="L139" i="4" s="1"/>
  <c r="K140" i="4"/>
  <c r="L140" i="4"/>
  <c r="K141" i="4"/>
  <c r="L141" i="4" s="1"/>
  <c r="K142" i="4"/>
  <c r="L142" i="4"/>
  <c r="K143" i="4"/>
  <c r="L143" i="4" s="1"/>
  <c r="L2" i="4"/>
  <c r="K2" i="4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2" i="3"/>
  <c r="C4" i="1" l="1"/>
</calcChain>
</file>

<file path=xl/sharedStrings.xml><?xml version="1.0" encoding="utf-8"?>
<sst xmlns="http://schemas.openxmlformats.org/spreadsheetml/2006/main" count="2317" uniqueCount="196">
  <si>
    <t>Fecha</t>
  </si>
  <si>
    <t>Queries Completadas</t>
  </si>
  <si>
    <t>Tweets</t>
  </si>
  <si>
    <t>#Covid_19mx</t>
  </si>
  <si>
    <t>Covid MÃ©xico</t>
  </si>
  <si>
    <t>AMLO covid</t>
  </si>
  <si>
    <t>Covid muertes MÃ©xico</t>
  </si>
  <si>
    <t>AMLO coronavirus</t>
  </si>
  <si>
    <t>#VacunacionEdomex</t>
  </si>
  <si>
    <t>covid semaforo</t>
  </si>
  <si>
    <t>vacuna ( covid OR coronavirus ) MÃ©xico</t>
  </si>
  <si>
    <t>covid lopez gatell</t>
  </si>
  <si>
    <t>vacuna covid MÃ©xico</t>
  </si>
  <si>
    <t>#PrevenirEsSalud</t>
  </si>
  <si>
    <t>sputnik MÃ©xico</t>
  </si>
  <si>
    <t>#VacunasEnChimalhuacÃ¡n</t>
  </si>
  <si>
    <t>Coronavirus vacuna MÃ©xico</t>
  </si>
  <si>
    <t>pruebas covid MÃ©xico</t>
  </si>
  <si>
    <t>Ebrard vacuna</t>
  </si>
  <si>
    <t>#VacunaciÃ³nEnIxtapaluca</t>
  </si>
  <si>
    <t>#VacunaciÃ³n50a59Edomex</t>
  </si>
  <si>
    <t>#VacunaciÃ³nChimalhuacÃ¡n</t>
  </si>
  <si>
    <t>Pfizer vacuna Mexico</t>
  </si>
  <si>
    <t>vacunaciÃ³n 50 a 59</t>
  </si>
  <si>
    <t>#DrMuerte</t>
  </si>
  <si>
    <t>#VacunenAMÃ©dicosYa</t>
  </si>
  <si>
    <t>Ebrard vacuna MÃ©xico</t>
  </si>
  <si>
    <t>Sputnik vacuna Mexico</t>
  </si>
  <si>
    <t>AstraZeneca vacuna Mexico</t>
  </si>
  <si>
    <t>covid pfizer mexico</t>
  </si>
  <si>
    <t>AMLO vacuna covid</t>
  </si>
  <si>
    <t>#PueblaSinSegundaDosis</t>
  </si>
  <si>
    <t>#vacuNADA</t>
  </si>
  <si>
    <t>vacuna 50 a 59</t>
  </si>
  <si>
    <t>covid cura MÃ©xico</t>
  </si>
  <si>
    <t>covid fake news MÃ©xico</t>
  </si>
  <si>
    <t>covid maÃ±anera</t>
  </si>
  <si>
    <t>#sinvacunasnohayregreso</t>
  </si>
  <si>
    <t>#EstrategiaDeVacunaciÃ³n</t>
  </si>
  <si>
    <t>CanSino vacuna Mexico</t>
  </si>
  <si>
    <t>#EstudiantesDebenSerVacunados</t>
  </si>
  <si>
    <t>covid viajeros MÃ©xico</t>
  </si>
  <si>
    <t>#AgilicenVacunasParaTodos</t>
  </si>
  <si>
    <t>covid 5G MÃ©xico</t>
  </si>
  <si>
    <t>sputnik cofepris</t>
  </si>
  <si>
    <t>Sinovac vacuna Mexico</t>
  </si>
  <si>
    <t>cofepris sputnik v</t>
  </si>
  <si>
    <t>sputnik amlo</t>
  </si>
  <si>
    <t>#VacunasDeAire</t>
  </si>
  <si>
    <t>Patria vacuna Mexico</t>
  </si>
  <si>
    <t>adultos vacunaciÃ³n covid MÃ©xico</t>
  </si>
  <si>
    <t>AstraZeneca vacuna AMLO</t>
  </si>
  <si>
    <t>sputnik LillyTellez</t>
  </si>
  <si>
    <t>Fase 3 vacuna Ebrard</t>
  </si>
  <si>
    <t>#RegresoAClases covid</t>
  </si>
  <si>
    <t>sputnik gatell</t>
  </si>
  <si>
    <t>Remdesivir COFEPRIS</t>
  </si>
  <si>
    <t>Coronavirus corrupciÃ³n MÃ©xico</t>
  </si>
  <si>
    <t>vacuna rusa amlo</t>
  </si>
  <si>
    <t>vacuna eficacia MÃ©xico</t>
  </si>
  <si>
    <t>covax MÃ©xico Ebrard</t>
  </si>
  <si>
    <t>Nuevo LeÃ³n vacuna covid</t>
  </si>
  <si>
    <t>Patria vacuna CONACYT</t>
  </si>
  <si>
    <t>vacunaciÃ³n maestros MÃ©xico</t>
  </si>
  <si>
    <t>(Gonzalo Guillen" OR "HELIODOPTERO" OR "Guillen") ("vacuna" OR "sinovac" OR "pfizer" OR "Astrazeneca")"</t>
  </si>
  <si>
    <t>CanSino maestros</t>
  </si>
  <si>
    <t>Sputnik V Argentina MÃ©xico</t>
  </si>
  <si>
    <t>Johnson &amp; Johnson vacuna FDA MÃ©xico</t>
  </si>
  <si>
    <t>Toluca vacuna covid</t>
  </si>
  <si>
    <t>Casa Blanca covid Mexico</t>
  </si>
  <si>
    <t>Ecatepec vacuna covid</t>
  </si>
  <si>
    <t>vacunaciÃ³n personal educativo MÃ©xico</t>
  </si>
  <si>
    <t>vacunaciÃ³n covid personal mÃ©dico MÃ©xico</t>
  </si>
  <si>
    <t>CoyoacÃ¡n vacuna covid</t>
  </si>
  <si>
    <t>Coronavac vacuna Mexico</t>
  </si>
  <si>
    <t>CanSino personal educativo</t>
  </si>
  <si>
    <t>CanSino Drugmex</t>
  </si>
  <si>
    <t>Covaxin Cofepris</t>
  </si>
  <si>
    <t>ONU AMLO vacunas covid</t>
  </si>
  <si>
    <t>Covaxin vacuna MÃ©xico</t>
  </si>
  <si>
    <t>covid vacuna rusa amlo</t>
  </si>
  <si>
    <t>#VacunaEdomex</t>
  </si>
  <si>
    <t>Tlalpan vacuna covid</t>
  </si>
  <si>
    <t>Llegaron a MÃ©xico vacunas Ebrard</t>
  </si>
  <si>
    <t>Miguel Hidalgo vacuna covid</t>
  </si>
  <si>
    <t>vacunaciÃ³n mÃ©dicos privados MÃ©xico</t>
  </si>
  <si>
    <t>vacunaciÃ³n docentes MÃ©xico</t>
  </si>
  <si>
    <t>Laurie Ann Gatell</t>
  </si>
  <si>
    <t>#vacunacion50a59</t>
  </si>
  <si>
    <t>#SputnikV Argentina MÃ©xico</t>
  </si>
  <si>
    <t>Alcocer maÃ±anera covid</t>
  </si>
  <si>
    <t>Sinovac Marcelo Ebrard</t>
  </si>
  <si>
    <t>The Guardian AMLO covid</t>
  </si>
  <si>
    <t>Iztapalapa vacuna covid</t>
  </si>
  <si>
    <t>Xochimilco vacuna covid</t>
  </si>
  <si>
    <t>Venustiano Carranza vacuna covid</t>
  </si>
  <si>
    <t>vacunaciÃ³n maestros Gatell</t>
  </si>
  <si>
    <t>Sputnik ssa</t>
  </si>
  <si>
    <t>Cuajimalpa vacuna covid</t>
  </si>
  <si>
    <t>TlÃ¡huac vacuna covid</t>
  </si>
  <si>
    <t>Magdalena Contreras vacuna covid</t>
  </si>
  <si>
    <t>Azcapotzalco vacuna covid</t>
  </si>
  <si>
    <t>Zacatenco vacuna error</t>
  </si>
  <si>
    <t>Iztacalco vacuna covid</t>
  </si>
  <si>
    <t>Universidad de California covid MÃ©xico</t>
  </si>
  <si>
    <t>#sputnikv lilly tellez</t>
  </si>
  <si>
    <t>UNESCO CDMX covid</t>
  </si>
  <si>
    <t>vacunaciÃ³n personal educativo Gatell</t>
  </si>
  <si>
    <t>Milpa Alta vacuna covid</t>
  </si>
  <si>
    <t>Covax ONU vacuna MÃ©xico</t>
  </si>
  <si>
    <t>Covaxin Ebrard</t>
  </si>
  <si>
    <t>Sputnik vacuna falsa Mexico</t>
  </si>
  <si>
    <t>CancÃºn covid Buenos Aires</t>
  </si>
  <si>
    <t>AstraZeneca vacuna Mexico Alemania</t>
  </si>
  <si>
    <t>Gustavo A. Madero vacuna covid</t>
  </si>
  <si>
    <t>covid #FuerzaGatell</t>
  </si>
  <si>
    <t>Vacuna covid AMLO Biden</t>
  </si>
  <si>
    <t>Sinopharm Marcelo Ebrard</t>
  </si>
  <si>
    <t>AstraZeneca vacuna Mexico Dinamarca</t>
  </si>
  <si>
    <t>Coronavac Sinovac China SER</t>
  </si>
  <si>
    <t>San Pedro Cholula vacuna covid</t>
  </si>
  <si>
    <t>vacunaciÃ³n docentes Gatell</t>
  </si>
  <si>
    <t>AstraZeneca vacuna Mexico Francia</t>
  </si>
  <si>
    <t>Quadri estrategia de vacunaciÃ³n</t>
  </si>
  <si>
    <t>Sputnik V Alberto FernÃ¡ndez MÃ©xico</t>
  </si>
  <si>
    <t>AstraZeneca vacuna Mexico Italia</t>
  </si>
  <si>
    <t>ONU florero acaparamiento vacuna</t>
  </si>
  <si>
    <t>Sinovac covid certificado Ebrard</t>
  </si>
  <si>
    <t>vacuna estrategia electoral AMLO</t>
  </si>
  <si>
    <t>#SputnikV vaccination Mexico</t>
  </si>
  <si>
    <t>Laboratorios Liomont AstraZeneca Marcelo Ebrard</t>
  </si>
  <si>
    <t>Krauze #SputnikV</t>
  </si>
  <si>
    <t>#SputnikVaccinated Mexico</t>
  </si>
  <si>
    <t>#SputnikV Alberto FernÃ¡ndez MÃ©xico</t>
  </si>
  <si>
    <t>(Gonzalo Guillen" OR "HELIODOPTERO" OR "Gullien")(JuliÃ¡n FernÃ¡ndez)("MinSaludCo" OR "Ministerio de Salud")(vacuna OR sinovac OR biologico OR chino OR pfizer OR astrazeneca)"</t>
  </si>
  <si>
    <t>queryID</t>
  </si>
  <si>
    <t>executeDate</t>
  </si>
  <si>
    <t>query</t>
  </si>
  <si>
    <t>oldestDate</t>
  </si>
  <si>
    <t>shouldExecute</t>
  </si>
  <si>
    <t>isComplete</t>
  </si>
  <si>
    <t>count</t>
  </si>
  <si>
    <t>total</t>
  </si>
  <si>
    <t>covid vacuna</t>
  </si>
  <si>
    <t>sputnik</t>
  </si>
  <si>
    <t>Coronavirus vacuna</t>
  </si>
  <si>
    <t>Pruebas covid</t>
  </si>
  <si>
    <t>Covid pruebas</t>
  </si>
  <si>
    <t>(vacuna OR vaccine) AND (covid OR SARS-CoV-2 OR coronavirus)  AND MÃ©xico</t>
  </si>
  <si>
    <t>Covid cura</t>
  </si>
  <si>
    <t>Covid fake news</t>
  </si>
  <si>
    <t>Vacuna covid MÃ©xico</t>
  </si>
  <si>
    <t>Covid viajeros</t>
  </si>
  <si>
    <t>Covid 5G</t>
  </si>
  <si>
    <t>Coronavirus corrupciÃ³n</t>
  </si>
  <si>
    <t>Johnson &amp; Johnson vacuna FDA</t>
  </si>
  <si>
    <t>#RegresoAClases</t>
  </si>
  <si>
    <t>Covax ONU vacuna</t>
  </si>
  <si>
    <t>Almirante marina Rafael Ojeda covid</t>
  </si>
  <si>
    <t>vileza CalderÃ³n mÃ©dicos</t>
  </si>
  <si>
    <t>#CuidemosTodosDeTodos</t>
  </si>
  <si>
    <t>covid #FuerzaGatell Gatell</t>
  </si>
  <si>
    <t>Dresser estrategia de vacunaciÃ³n</t>
  </si>
  <si>
    <t>Universidad de California covid AMLO</t>
  </si>
  <si>
    <t>Alcocer AMLO inmune</t>
  </si>
  <si>
    <t>difamaciÃ³n Sheinbaum vacunaciÃ³n</t>
  </si>
  <si>
    <t>The Guardian AMLO pandemia</t>
  </si>
  <si>
    <t>Krauze Sputnik</t>
  </si>
  <si>
    <t>AstraZeneca fase 3 MÃ©xico</t>
  </si>
  <si>
    <t>Cepillin coronavirus</t>
  </si>
  <si>
    <t>Nuevo LeÃ³n Sinovac</t>
  </si>
  <si>
    <t>Jorge Alcocer covid vacunaciÃ³n</t>
  </si>
  <si>
    <t>Fase 3 vacuna Gatell</t>
  </si>
  <si>
    <t>Sergio Mayer Gatell pandemia</t>
  </si>
  <si>
    <t>Ackerman Conacyt pandemia</t>
  </si>
  <si>
    <t>LÃ³pez Gatell Pronta recuperaciÃ³n recupÃ©rese</t>
  </si>
  <si>
    <t>Viri RÃ­os vacunas covid</t>
  </si>
  <si>
    <t>Cepillin covid</t>
  </si>
  <si>
    <t>Jorge Alcocer vacuna Pfizer</t>
  </si>
  <si>
    <t>Jorge Alcocer Gatell covid</t>
  </si>
  <si>
    <t>Dolia EstÃ©vez SCJN vacuna covid</t>
  </si>
  <si>
    <t>firstExecuteDate</t>
  </si>
  <si>
    <t>shouldExectue</t>
  </si>
  <si>
    <t>totalTweets</t>
  </si>
  <si>
    <t>latestCount</t>
  </si>
  <si>
    <t>Queries activas</t>
  </si>
  <si>
    <t>earliestDate</t>
  </si>
  <si>
    <t>latestDate</t>
  </si>
  <si>
    <t>(vacuna) AND (covid OR SARS-CoV-2 OR coronavirus) AND MÃ©xico</t>
  </si>
  <si>
    <t>vacuna (covid OR SARS-CoV-2 OR coronavirus) MÃ©xico</t>
  </si>
  <si>
    <t>test</t>
  </si>
  <si>
    <t>_isComplete</t>
  </si>
  <si>
    <t>&lt;- Inicia descarga con árboles</t>
  </si>
  <si>
    <t>Al día</t>
  </si>
  <si>
    <t>Por hora</t>
  </si>
  <si>
    <t>Por 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</si>
</sst>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56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001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Queries Completadas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Sheet1!$A$3:$A$19</c:f>
              <c:numCache>
                <c:formatCode>m/d/yyyy</c:formatCode>
                <c:ptCount val="17"/>
                <c:pt idx="0">
                  <c:v>44355</c:v>
                </c:pt>
                <c:pt idx="1">
                  <c:v>44360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44367</c:v>
                </c:pt>
                <c:pt idx="6">
                  <c:v>44368</c:v>
                </c:pt>
                <c:pt idx="7">
                  <c:v>44368</c:v>
                </c:pt>
                <c:pt idx="8">
                  <c:v>44376</c:v>
                </c:pt>
                <c:pt idx="9">
                  <c:v>44380</c:v>
                </c:pt>
                <c:pt idx="10">
                  <c:v>44382</c:v>
                </c:pt>
                <c:pt idx="11">
                  <c:v>44383</c:v>
                </c:pt>
                <c:pt idx="12">
                  <c:v>44386</c:v>
                </c:pt>
                <c:pt idx="13">
                  <c:v>44388</c:v>
                </c:pt>
                <c:pt idx="14">
                  <c:v>44403</c:v>
                </c:pt>
                <c:pt idx="15">
                  <c:v>44413</c:v>
                </c:pt>
                <c:pt idx="16">
                  <c:v>44433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46</c:v>
                </c:pt>
                <c:pt idx="13">
                  <c:v>73</c:v>
                </c:pt>
                <c:pt idx="14">
                  <c:v>128</c:v>
                </c:pt>
                <c:pt idx="15">
                  <c:v>131</c:v>
                </c:pt>
                <c:pt idx="16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249-B7F0-6F52CA47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4896"/>
        <c:axId val="580718640"/>
      </c:areaChart>
      <c:dateAx>
        <c:axId val="580714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580718640"/>
        <c:crosses val="autoZero"/>
        <c:auto val="1"/>
        <c:lblOffset val="100"/>
        <c:baseTimeUnit val="days"/>
      </c:dateAx>
      <c:valAx>
        <c:axId val="5807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5807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/>
              <a:t>Tweets Descargados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001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25400">
              <a:noFill/>
            </a:ln>
            <a:effectLst/>
          </c:spPr>
          <c:cat>
            <c:numRef>
              <c:f>Sheet1!$A$3:$A$19</c:f>
              <c:numCache>
                <c:formatCode>m/d/yyyy</c:formatCode>
                <c:ptCount val="17"/>
                <c:pt idx="0">
                  <c:v>44355</c:v>
                </c:pt>
                <c:pt idx="1">
                  <c:v>44360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44367</c:v>
                </c:pt>
                <c:pt idx="6">
                  <c:v>44368</c:v>
                </c:pt>
                <c:pt idx="7">
                  <c:v>44368</c:v>
                </c:pt>
                <c:pt idx="8">
                  <c:v>44376</c:v>
                </c:pt>
                <c:pt idx="9">
                  <c:v>44380</c:v>
                </c:pt>
                <c:pt idx="10">
                  <c:v>44382</c:v>
                </c:pt>
                <c:pt idx="11">
                  <c:v>44383</c:v>
                </c:pt>
                <c:pt idx="12">
                  <c:v>44386</c:v>
                </c:pt>
                <c:pt idx="13">
                  <c:v>44388</c:v>
                </c:pt>
                <c:pt idx="14">
                  <c:v>44403</c:v>
                </c:pt>
                <c:pt idx="15">
                  <c:v>44413</c:v>
                </c:pt>
                <c:pt idx="16">
                  <c:v>44433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190046</c:v>
                </c:pt>
                <c:pt idx="1">
                  <c:v>194067</c:v>
                </c:pt>
                <c:pt idx="2">
                  <c:v>211435</c:v>
                </c:pt>
                <c:pt idx="3">
                  <c:v>221435</c:v>
                </c:pt>
                <c:pt idx="4">
                  <c:v>222664</c:v>
                </c:pt>
                <c:pt idx="5">
                  <c:v>227735</c:v>
                </c:pt>
                <c:pt idx="6">
                  <c:v>235214</c:v>
                </c:pt>
                <c:pt idx="7">
                  <c:v>243931</c:v>
                </c:pt>
                <c:pt idx="8">
                  <c:v>269088</c:v>
                </c:pt>
                <c:pt idx="9">
                  <c:v>291510</c:v>
                </c:pt>
                <c:pt idx="10">
                  <c:v>309488</c:v>
                </c:pt>
                <c:pt idx="11">
                  <c:v>326744</c:v>
                </c:pt>
                <c:pt idx="12">
                  <c:v>400476</c:v>
                </c:pt>
                <c:pt idx="13">
                  <c:v>517972</c:v>
                </c:pt>
                <c:pt idx="14">
                  <c:v>1315819</c:v>
                </c:pt>
                <c:pt idx="15">
                  <c:v>1636542</c:v>
                </c:pt>
                <c:pt idx="16">
                  <c:v>1649961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3-45E4-9F3C-AD500CD5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4896"/>
        <c:axId val="580718640"/>
      </c:areaChart>
      <c:dateAx>
        <c:axId val="580714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580718640"/>
        <c:crosses val="autoZero"/>
        <c:auto val="1"/>
        <c:lblOffset val="100"/>
        <c:baseTimeUnit val="days"/>
      </c:dateAx>
      <c:valAx>
        <c:axId val="5807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001"/>
          </a:p>
        </c:txPr>
        <c:crossAx val="5807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47912</xdr:colOff>
      <xdr:row>1</xdr:row>
      <xdr:rowOff>158410</xdr:rowOff>
    </xdr:from>
    <xdr:to>
      <xdr:col>17</xdr:col>
      <xdr:colOff>58523</xdr:colOff>
      <xdr:row>24</xdr:row>
      <xdr:rowOff>94582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DEE13-D04F-445C-BFB7-76C01A48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8283</xdr:colOff>
      <xdr:row>25</xdr:row>
      <xdr:rowOff>99391</xdr:rowOff>
    </xdr:from>
    <xdr:to>
      <xdr:col>17</xdr:col>
      <xdr:colOff>18894</xdr:colOff>
      <xdr:row>48</xdr:row>
      <xdr:rowOff>35563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72E3D-C143-4716-9849-4D2332F7B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97A0E-44BA-4CC4-90D8-CB051084AD17}" name="Table1" displayName="Table1" ref="A1:H133" totalsRowShown="0">
  <autoFilter ref="A1:H133" xr:uid="{A4D97A0E-44BA-4CC4-90D8-CB051084AD17}"/>
  <sortState xmlns:xlrd2="http://schemas.microsoft.com/office/spreadsheetml/2017/richdata2" ref="A2:H133">
    <sortCondition descending="1" ref="G1:G133"/>
  </sortState>
  <tableColumns count="8">
    <tableColumn id="1" xr3:uid="{81D05409-7B82-4DD3-B428-FEEA8C126101}" name="queryID"/>
    <tableColumn id="2" xr3:uid="{B9E9ED2C-139A-4FF3-86FD-1A33804C23AE}" name="executeDate" dataDxfId="55"/>
    <tableColumn id="3" xr3:uid="{B9B6DF23-850D-4F27-96D9-314FF5901B70}" name="query"/>
    <tableColumn id="4" xr3:uid="{41BB94D6-86B4-46EC-8F5A-03ED3634F4D8}" name="oldestDate" dataDxfId="54"/>
    <tableColumn id="5" xr3:uid="{103C0103-EF71-4B54-ABE5-2A5A7301A109}" name="shouldExecute"/>
    <tableColumn id="6" xr3:uid="{ABA5001D-4C87-4622-93D6-8633CDCF22E1}" name="isComplete"/>
    <tableColumn id="7" xr3:uid="{D72695C1-823D-470D-B7BC-4DB85365D5ED}" name="count"/>
    <tableColumn id="8" xr3:uid="{50C7E5AD-0228-4F13-A351-A498FC4C2215}" name="tot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1AE0CE-1E0F-42F3-823F-7ECB146784E8}" name="Table10" displayName="Table10" ref="A1:H156" totalsRowShown="0">
  <autoFilter ref="A1:H156" xr:uid="{B51AE0CE-1E0F-42F3-823F-7ECB146784E8}"/>
  <tableColumns count="8">
    <tableColumn id="1" xr3:uid="{B4891074-715F-4676-978E-EC928C315BFF}" name="queryID"/>
    <tableColumn id="2" xr3:uid="{B7C9A960-11D5-4DAB-BAC6-218FD7291B06}" name="executeDate" dataDxfId="11"/>
    <tableColumn id="3" xr3:uid="{0F03EBE9-2B14-48CB-92CD-879FD8C34960}" name="query"/>
    <tableColumn id="4" xr3:uid="{E4A29698-CF61-466D-AC90-EBFB52E27063}" name="oldestDate" dataDxfId="10"/>
    <tableColumn id="5" xr3:uid="{9C0FAB59-0E3F-405A-855C-DFD4DE9DA3EF}" name="shouldExecute"/>
    <tableColumn id="6" xr3:uid="{A6396A32-9CFC-4F2B-9B45-F36620529B28}" name="isComplete"/>
    <tableColumn id="7" xr3:uid="{9CF7533F-BE23-48BB-8E64-E16C36F90961}" name="count"/>
    <tableColumn id="8" xr3:uid="{402E393D-4AF8-4ABD-BA1E-3A1A59B61D02}" name="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142E45-90A7-4BAA-987A-CAC5A82F7878}" name="Table11" displayName="Table11" ref="A1:H156" totalsRowShown="0">
  <autoFilter ref="A1:H156" xr:uid="{02142E45-90A7-4BAA-987A-CAC5A82F7878}"/>
  <tableColumns count="8">
    <tableColumn id="1" xr3:uid="{53786CB8-D627-4398-AF22-B482DD722BA4}" name="queryID"/>
    <tableColumn id="2" xr3:uid="{AABC2C7C-F7D5-4D68-919A-1876A21DF91C}" name="executeDate" dataDxfId="9"/>
    <tableColumn id="3" xr3:uid="{72BC8BCC-2EED-4B29-9BE1-0E9BE9ADF13C}" name="query"/>
    <tableColumn id="4" xr3:uid="{386E38CD-2E54-4703-9A9D-31A26192516C}" name="oldestDate" dataDxfId="8"/>
    <tableColumn id="5" xr3:uid="{26049F0A-E11A-4BA2-9064-A19105002854}" name="shouldExecute"/>
    <tableColumn id="6" xr3:uid="{7A8AA4AF-E916-43F1-9833-8AD62FFE2CFD}" name="isComplete"/>
    <tableColumn id="7" xr3:uid="{E035B4D5-157C-4BD3-A5FB-2F6E42651B57}" name="count"/>
    <tableColumn id="8" xr3:uid="{8FE7C7D2-C660-4930-BD1F-465EB020810B}" name="tot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6E24FE-253B-4454-9B19-0B7B6A6E570B}" name="Table12" displayName="Table12" ref="A1:H155" totalsRowShown="0">
  <autoFilter ref="A1:H155" xr:uid="{A46E24FE-253B-4454-9B19-0B7B6A6E570B}"/>
  <tableColumns count="8">
    <tableColumn id="1" xr3:uid="{321BDED0-E4B2-4E81-A3E6-91FB008001FD}" name="queryID"/>
    <tableColumn id="2" xr3:uid="{9E22DE08-DE44-4FC4-9DC2-6E71EE5C88A6}" name="executeDate" dataDxfId="7"/>
    <tableColumn id="3" xr3:uid="{F43CEE5F-2268-499A-9B2C-D33B1459E508}" name="query"/>
    <tableColumn id="4" xr3:uid="{44BC574E-C926-47E0-8716-1E6AD1459379}" name="oldestDate" dataDxfId="6"/>
    <tableColumn id="5" xr3:uid="{C77D5A0D-B853-49A5-94B9-67D94C88958F}" name="shouldExecute"/>
    <tableColumn id="6" xr3:uid="{84633C80-45A5-4915-AA91-090A7DF31DA8}" name="isComplete"/>
    <tableColumn id="7" xr3:uid="{9F2EC966-34A2-42B4-8D7F-EAA97677D65C}" name="count"/>
    <tableColumn id="8" xr3:uid="{13C57C79-78AA-4C53-9F51-9558CD4F0790}" name="tot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C799D05-CC29-40DF-A491-3F9783594133}" name="Table14" displayName="Table14" ref="A1:H134" totalsRowShown="0">
  <autoFilter ref="A1:H134" xr:uid="{6C799D05-CC29-40DF-A491-3F9783594133}"/>
  <tableColumns count="8">
    <tableColumn id="1" xr3:uid="{8930D1C1-AFD5-4099-9A33-BEA9D7334DC3}" name="queryID"/>
    <tableColumn id="2" xr3:uid="{5C915E88-873B-4B9E-BA95-1B4008BF5F74}" name="executeDate" dataDxfId="5"/>
    <tableColumn id="3" xr3:uid="{FC1F2885-9B55-49E0-9ED3-BC4438C25449}" name="query"/>
    <tableColumn id="4" xr3:uid="{9CB27FC3-BD3D-44BF-B4F9-CB129D70F780}" name="oldestDate" dataDxfId="4"/>
    <tableColumn id="5" xr3:uid="{AE72D6C0-9CBC-4879-BD83-C36621A7277A}" name="shouldExecute"/>
    <tableColumn id="6" xr3:uid="{B3028252-E2F6-4D87-B3DC-98B25D0B8A13}" name="isComplete"/>
    <tableColumn id="7" xr3:uid="{4641B8C0-30C4-4E31-B8B0-62FBC10F1F27}" name="count"/>
    <tableColumn id="8" xr3:uid="{4CBBBA30-1405-4EBC-AB12-C8FBA607C189}" name="tot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430ACC-C6BE-4CFD-BAAD-465A5D1E76D2}" name="Table15" displayName="Table15" ref="A1:H134" totalsRowShown="0">
  <autoFilter ref="A1:H134" xr:uid="{53430ACC-C6BE-4CFD-BAAD-465A5D1E76D2}"/>
  <tableColumns count="8">
    <tableColumn id="1" xr3:uid="{4BD9F6D7-177B-47F4-996A-12D786EDCBC2}" name="queryID"/>
    <tableColumn id="2" xr3:uid="{40B57FEA-55B9-47D1-ADE9-D761DDA4CFE2}" name="executeDate" dataDxfId="3"/>
    <tableColumn id="3" xr3:uid="{E8A3679F-E901-4282-83FE-2553EA422863}" name="query"/>
    <tableColumn id="4" xr3:uid="{8A42C341-FF97-4299-94DC-33D3AD870C6B}" name="oldestDate" dataDxfId="2"/>
    <tableColumn id="5" xr3:uid="{BD912B29-B120-4229-AB3A-A01C3E010956}" name="shouldExecute"/>
    <tableColumn id="6" xr3:uid="{9E2FD7C0-F38F-4543-8D3F-AE22284CB08B}" name="isComplete"/>
    <tableColumn id="7" xr3:uid="{8BB4FF8F-4ADC-4399-AF3F-68D544C3BA46}" name="count"/>
    <tableColumn id="8" xr3:uid="{DE9A79B4-A0EE-4076-BFED-114B5179CC55}" name="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16C2E1-35C8-40D6-AD05-3254CFCC7410}" name="Table16" displayName="Table16" ref="A1:H132" totalsRowShown="0">
  <autoFilter ref="A1:H132" xr:uid="{7A16C2E1-35C8-40D6-AD05-3254CFCC7410}"/>
  <tableColumns count="8">
    <tableColumn id="1" xr3:uid="{D2A59E45-7EFE-47E3-955B-27DD49789C6A}" name="queryID"/>
    <tableColumn id="2" xr3:uid="{44CC9A2B-8CE3-4753-BC12-9350D8F8EB9E}" name="executeDate" dataDxfId="1"/>
    <tableColumn id="3" xr3:uid="{458F5932-5F94-41E7-941F-B213B52D9695}" name="query"/>
    <tableColumn id="4" xr3:uid="{721395EF-37CE-4CA0-9E73-B1DB8D3FA7BF}" name="oldestDate" dataDxfId="0"/>
    <tableColumn id="5" xr3:uid="{985041B4-1BD0-48BE-8B60-C3C622C2D825}" name="shouldExecute"/>
    <tableColumn id="6" xr3:uid="{5C0D6A6B-CEA6-4701-B857-FFC382A531BC}" name="isComplete"/>
    <tableColumn id="7" xr3:uid="{9B31689B-F4D9-446E-B3C8-504882766997}" name="count"/>
    <tableColumn id="8" xr3:uid="{154A14D2-CD23-48E7-9D28-6B0A6012EB71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2D852-F1AC-4B25-8303-D88C3A0D0004}" name="Table13" displayName="Table13" ref="A1:G155" totalsRowShown="0">
  <autoFilter ref="A1:G155" xr:uid="{F292D852-F1AC-4B25-8303-D88C3A0D0004}"/>
  <sortState xmlns:xlrd2="http://schemas.microsoft.com/office/spreadsheetml/2017/richdata2" ref="A2:G114">
    <sortCondition descending="1" ref="F1:F155"/>
  </sortState>
  <tableColumns count="7">
    <tableColumn id="1" xr3:uid="{38E64B40-934C-47FD-BCB3-F77893E1E6D8}" name="queryID"/>
    <tableColumn id="2" xr3:uid="{02E60C9E-E17E-4D58-9440-E402E7B78A8E}" name="executeDate" dataDxfId="53"/>
    <tableColumn id="3" xr3:uid="{DA36176F-D9A0-44B4-97DB-E37B9C234EAA}" name="firstExecuteDate" dataDxfId="52"/>
    <tableColumn id="4" xr3:uid="{97AF018D-FD16-447E-AEC0-1DED2BC02BFE}" name="query"/>
    <tableColumn id="5" xr3:uid="{B29F87B5-08B3-4500-8EFA-227840BD651B}" name="shouldExectue"/>
    <tableColumn id="6" xr3:uid="{0C4A7944-64DE-44A4-A28A-9DDFCD03DE8F}" name="count"/>
    <tableColumn id="7" xr3:uid="{190D102E-804B-4F85-BFD8-8C428A9EF198}" name="totalTwee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07F04-1CBD-4FB3-97D3-42F2BB690A6A}" name="Table3" displayName="Table3" ref="A1:I143" totalsRowShown="0">
  <autoFilter ref="A1:I143" xr:uid="{99207F04-1CBD-4FB3-97D3-42F2BB690A6A}"/>
  <tableColumns count="9">
    <tableColumn id="1" xr3:uid="{3BC9187A-3F25-4427-9EA0-E54E073F1064}" name="queryID"/>
    <tableColumn id="2" xr3:uid="{E85A28ED-E7B1-4E08-8054-AC2E9E56F7FF}" name="executeDate" dataDxfId="51"/>
    <tableColumn id="3" xr3:uid="{68FD8BC8-D569-4C72-BA75-B434A8538CCD}" name="firstExecuteDate" dataDxfId="50"/>
    <tableColumn id="4" xr3:uid="{440B5819-E40D-4822-ABD2-CE43DBD3C7B4}" name="query"/>
    <tableColumn id="5" xr3:uid="{D3208906-8099-49EA-94D4-86B7CBE11F2A}" name="shouldExectue"/>
    <tableColumn id="6" xr3:uid="{C9633890-F0C1-4060-9D69-2284EE918031}" name="count"/>
    <tableColumn id="7" xr3:uid="{BC66D8F0-6352-4372-96B8-616451C8C5F9}" name="totalTweets"/>
    <tableColumn id="8" xr3:uid="{65B2CB2D-6DD1-45DD-8DC7-963051E31386}" name="earliestDate" dataDxfId="49"/>
    <tableColumn id="9" xr3:uid="{80D09A47-AE0A-4B18-ACFE-FB6B071A6278}" name="latestDate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9BA679-E56F-4C30-B82D-5B7FE51A9497}" name="Table4" displayName="Table4" ref="A1:I143" totalsRowShown="0" headerRowDxfId="37" dataDxfId="38">
  <autoFilter ref="A1:I143" xr:uid="{A29BA679-E56F-4C30-B82D-5B7FE51A9497}"/>
  <tableColumns count="9">
    <tableColumn id="1" xr3:uid="{E03B3915-9405-414C-81ED-2757B0C4F5B1}" name="queryID" dataDxfId="47"/>
    <tableColumn id="2" xr3:uid="{06C9048B-0025-44EC-BEA2-37AAB6E7FA56}" name="executeDate" dataDxfId="46"/>
    <tableColumn id="3" xr3:uid="{D543DCE6-2CB8-492E-B07A-6F41189F286C}" name="firstExecuteDate" dataDxfId="45"/>
    <tableColumn id="4" xr3:uid="{4D40ECA7-D57B-4B18-A373-F57A811381B8}" name="query" dataDxfId="44"/>
    <tableColumn id="5" xr3:uid="{2FA1F3FD-93A8-48E7-9076-14B76018C3FC}" name="shouldExectue" dataDxfId="43"/>
    <tableColumn id="6" xr3:uid="{2BC9EA42-ECE8-41B3-8A53-B6014CC064A3}" name="count" dataDxfId="42"/>
    <tableColumn id="7" xr3:uid="{09CF95C9-D639-4F23-BE34-7062615E0EBF}" name="totalTweets" dataDxfId="41"/>
    <tableColumn id="8" xr3:uid="{828616A9-037B-4F8B-B28D-7C9FADB29886}" name="earliestDate" dataDxfId="40"/>
    <tableColumn id="9" xr3:uid="{231F0241-4224-458F-A2D6-C016053257FB}" name="latestDate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41CD92-7641-418A-B255-110178FF46EC}" name="Table5" displayName="Table5" ref="A1:I143" totalsRowShown="0">
  <autoFilter ref="A1:I143" xr:uid="{0441CD92-7641-418A-B255-110178FF46EC}"/>
  <tableColumns count="9">
    <tableColumn id="1" xr3:uid="{05DF9BDE-D019-4B4D-8324-A169FAE27339}" name="queryID"/>
    <tableColumn id="2" xr3:uid="{5CD779FD-FF56-4CF5-A04F-8E3A8CFE6558}" name="executeDate" dataDxfId="36"/>
    <tableColumn id="3" xr3:uid="{4CF32874-79C6-4B52-BDF5-ACD9BFCE0A55}" name="firstExecuteDate" dataDxfId="35"/>
    <tableColumn id="4" xr3:uid="{22749CC7-90AF-4392-A023-3B5DE567BD9D}" name="query"/>
    <tableColumn id="5" xr3:uid="{1AD011A8-3817-4159-A5E0-C450A3EF9CBC}" name="shouldExectue"/>
    <tableColumn id="6" xr3:uid="{E95CC38F-5E4B-41BC-96FD-B5BF8E3D503C}" name="count"/>
    <tableColumn id="7" xr3:uid="{44E50317-3B4C-47AC-A5AF-F2EC3C866D8D}" name="totalTweets"/>
    <tableColumn id="8" xr3:uid="{3ACD89B9-0B8C-4246-9977-2B26E4E44D83}" name="earliestDate" dataDxfId="34"/>
    <tableColumn id="9" xr3:uid="{ADEFA6BC-59C2-486F-856F-726110D35B98}" name="latestDate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6475CE-EBDD-4D3D-BB5D-542FE9EF352D}" name="Table6" displayName="Table6" ref="A1:K143" totalsRowShown="0">
  <autoFilter ref="A1:K143" xr:uid="{796475CE-EBDD-4D3D-BB5D-542FE9EF352D}"/>
  <tableColumns count="11">
    <tableColumn id="1" xr3:uid="{2A5C7B06-001F-496B-A2DC-E58C07BD9FD5}" name="queryID"/>
    <tableColumn id="2" xr3:uid="{9FF3CC1F-5011-4263-9C90-2F729C5FADB0}" name="executeDate" dataDxfId="32"/>
    <tableColumn id="3" xr3:uid="{A088B90E-F5D9-46BA-95A4-E904F84A6F71}" name="firstExecuteDate" dataDxfId="31"/>
    <tableColumn id="4" xr3:uid="{182A9607-139F-40DD-B137-9837B4284CD7}" name="query"/>
    <tableColumn id="5" xr3:uid="{8308DC9F-5F89-4DA4-AE44-B7BE4E960A4C}" name="shouldExectue"/>
    <tableColumn id="6" xr3:uid="{47A4F64E-2BA1-4FA3-B427-1FD6E33B58F3}" name="count"/>
    <tableColumn id="7" xr3:uid="{1801E287-EAFB-439D-90DE-12B798115C12}" name="totalTweets"/>
    <tableColumn id="8" xr3:uid="{84813757-BB63-497C-AF7E-D9FBF05A626B}" name="earliestDate" dataDxfId="30"/>
    <tableColumn id="9" xr3:uid="{4DE70A4F-73AE-4D28-B11F-6FEDF4E1D55C}" name="latestDate" dataDxfId="29"/>
    <tableColumn id="10" xr3:uid="{27FFD9C0-8172-48FC-9B5B-1C5333329B6D}" name="latestCount" dataDxfId="22">
      <calculatedColumnFormula>_xlfn.XLOOKUP(Table6[[#This Row],[queryID]],Table1[queryID],Table1[count],0)</calculatedColumnFormula>
    </tableColumn>
    <tableColumn id="11" xr3:uid="{38272EC8-E486-4FCA-82CF-FCC3F3F809DD}" name="isComplete" dataDxfId="28">
      <calculatedColumnFormula>Table6[[#This Row],[latestCount]]=Table6[[#This Row],[count]]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18624F-94AE-4562-946E-5866B7635FAE}" name="Table7" displayName="Table7" ref="A1:K143" totalsRowShown="0">
  <autoFilter ref="A1:K143" xr:uid="{6818624F-94AE-4562-946E-5866B7635FAE}"/>
  <tableColumns count="11">
    <tableColumn id="1" xr3:uid="{E423FDD8-4D10-45D6-88B4-903AF69E0869}" name="queryID"/>
    <tableColumn id="2" xr3:uid="{6802630A-7DAC-4B11-94F7-CE9151EFACE6}" name="executeDate" dataDxfId="27"/>
    <tableColumn id="3" xr3:uid="{74C26357-990D-4447-9B93-83A03A2106F1}" name="firstExecuteDate" dataDxfId="26"/>
    <tableColumn id="4" xr3:uid="{82286BE1-9733-45BC-8037-F6C66B95BEE4}" name="query"/>
    <tableColumn id="5" xr3:uid="{280FEFB2-65DB-4506-AA45-27DB41EEEC7B}" name="shouldExectue"/>
    <tableColumn id="6" xr3:uid="{60513A4C-7DD5-4869-9562-105BBAC2CC6A}" name="count"/>
    <tableColumn id="7" xr3:uid="{16133475-473E-45F8-A202-51C671D1AADC}" name="totalTweets"/>
    <tableColumn id="8" xr3:uid="{5D874F22-6573-4A49-BBDC-5FB18DE83994}" name="earliestDate" dataDxfId="25"/>
    <tableColumn id="9" xr3:uid="{DFEEED4F-4559-4A92-9EC0-A7AD7F1A6448}" name="latestDate" dataDxfId="24"/>
    <tableColumn id="10" xr3:uid="{BDBE7516-4D32-4F5E-95F2-0B4A52A19C94}" name="latestCount" dataDxfId="23">
      <calculatedColumnFormula>_xlfn.XLOOKUP(Table7[[#This Row],[queryID]],Table1[queryID],Table1[count],0)</calculatedColumnFormula>
    </tableColumn>
    <tableColumn id="11" xr3:uid="{05362225-028E-40C2-9529-3E2F11ABE594}" name="isComplete" dataDxfId="21">
      <calculatedColumnFormula>Table7[[#This Row],[latestCount]]=Table7[[#This Row],[count]]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942921-4EEC-4468-9A21-637C51EB5C42}" name="Table8" displayName="Table8" ref="A1:J156" totalsRowShown="0">
  <autoFilter ref="A1:J156" xr:uid="{70942921-4EEC-4468-9A21-637C51EB5C42}"/>
  <tableColumns count="10">
    <tableColumn id="1" xr3:uid="{1812BDF4-56B2-4B0A-805E-99FA6DF0F06E}" name="queryID"/>
    <tableColumn id="2" xr3:uid="{1D42289E-7468-4C66-AD33-72C0375AA745}" name="executeDate" dataDxfId="20"/>
    <tableColumn id="3" xr3:uid="{7CBBFFED-E9E4-4821-A1C0-3507F26AB850}" name="firstExecuteDate" dataDxfId="19"/>
    <tableColumn id="4" xr3:uid="{DE457050-53D2-44D1-972E-1D2B47D0D3E0}" name="query"/>
    <tableColumn id="5" xr3:uid="{92426CFE-E903-4087-B737-58F828881544}" name="shouldExectue"/>
    <tableColumn id="6" xr3:uid="{F00E0C17-7FCE-4350-825A-BCC7A44E3534}" name="oldestDate" dataDxfId="18"/>
    <tableColumn id="7" xr3:uid="{DD9EE369-3AE9-421A-8155-4BD40BA52BB1}" name="count"/>
    <tableColumn id="8" xr3:uid="{61440930-32D2-4889-946E-1F737B5049DE}" name="totalTweets"/>
    <tableColumn id="9" xr3:uid="{ABB37F60-EB82-453D-8C5B-D3A2A371ADB1}" name="latestCount" dataDxfId="17">
      <calculatedColumnFormula>_xlfn.XLOOKUP(Table8[[#This Row],[queryID]],Table1[queryID],Table1[count],0)</calculatedColumnFormula>
    </tableColumn>
    <tableColumn id="10" xr3:uid="{B2732D6A-4210-470C-B70B-E7E5939AABD6}" name="isComplete" dataDxfId="16">
      <calculatedColumnFormula>Table8[[#This Row],[latestCount]]=Table8[[#This Row],[count]]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4B6BDE-0AF4-4CF9-B7FC-D5AF3D7ABE88}" name="Table9" displayName="Table9" ref="A1:J156" totalsRowShown="0">
  <autoFilter ref="A1:J156" xr:uid="{7C4B6BDE-0AF4-4CF9-B7FC-D5AF3D7ABE88}"/>
  <tableColumns count="10">
    <tableColumn id="1" xr3:uid="{69C70724-2377-45A6-BFAA-D09E7DCA4B55}" name="queryID"/>
    <tableColumn id="2" xr3:uid="{209F8E85-1334-422F-B727-3DE9BBE0AA4E}" name="executeDate" dataDxfId="15"/>
    <tableColumn id="3" xr3:uid="{6C6A901F-7B5F-4A32-917B-CCFFD6795E86}" name="query"/>
    <tableColumn id="4" xr3:uid="{014ADEBF-C4E5-4697-8BD1-E93F778C870B}" name="oldestDate" dataDxfId="14"/>
    <tableColumn id="5" xr3:uid="{194E3D5F-7ECC-4268-BE91-DDF5BAD7AF92}" name="shouldExecute"/>
    <tableColumn id="6" xr3:uid="{63DB9E3C-8D13-44B4-8106-372E1496EC6C}" name="_isComplete"/>
    <tableColumn id="7" xr3:uid="{721BDE84-B9A9-42E1-9268-1144A4DF95B3}" name="count"/>
    <tableColumn id="8" xr3:uid="{CE94557E-D455-4B88-8DFF-A964EB1AF42B}" name="total"/>
    <tableColumn id="9" xr3:uid="{30CC2D7B-0F5B-4846-AC8E-E349C713F0D1}" name="latestCount" dataDxfId="13">
      <calculatedColumnFormula>_xlfn.XLOOKUP(Table9[[#This Row],[queryID]],Table1[queryID],Table1[count],0)</calculatedColumnFormula>
    </tableColumn>
    <tableColumn id="10" xr3:uid="{C8D2AE3A-ADA3-4177-87B4-3E566898F5E7}" name="isComplete" dataDxfId="12">
      <calculatedColumnFormula>Table9[[#This Row],[latestCount]]=Table9[[#This Row],[count]]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075C-264A-4F07-AF64-C9947DDD3625}">
  <dimension ref="A1:E29"/>
  <sheetViews>
    <sheetView tabSelected="1" zoomScale="115" zoomScaleNormal="115" workbookViewId="0">
      <selection activeCell="B29" sqref="B29"/>
    </sheetView>
  </sheetViews>
  <sheetFormatPr defaultRowHeight="15" x14ac:dyDescent="0.25"/>
  <cols>
    <col min="1" max="1" width="13.7109375" customWidth="1"/>
    <col min="2" max="3" width="20.28515625" bestFit="1" customWidth="1"/>
  </cols>
  <sheetData>
    <row r="1" spans="1:5" x14ac:dyDescent="0.25">
      <c r="A1" t="s">
        <v>0</v>
      </c>
      <c r="B1" t="s">
        <v>185</v>
      </c>
      <c r="C1" t="s">
        <v>1</v>
      </c>
      <c r="D1" t="s">
        <v>2</v>
      </c>
    </row>
    <row r="2" spans="1:5" x14ac:dyDescent="0.25">
      <c r="A2" s="1"/>
    </row>
    <row r="3" spans="1:5" x14ac:dyDescent="0.25">
      <c r="A3" s="1">
        <v>44355</v>
      </c>
      <c r="B3">
        <f>COUNTIF(Table3[shouldExectue],1)</f>
        <v>131</v>
      </c>
      <c r="C3">
        <f>COUNTIF('2021-06-08'!L2:L143, TRUE)</f>
        <v>1</v>
      </c>
      <c r="D3">
        <f>AVERAGE(Table3[totalTweets])</f>
        <v>190046</v>
      </c>
    </row>
    <row r="4" spans="1:5" x14ac:dyDescent="0.25">
      <c r="A4" s="1">
        <v>44360</v>
      </c>
      <c r="B4">
        <f>COUNTIF(Table4[shouldExectue],1)</f>
        <v>131</v>
      </c>
      <c r="C4">
        <f>COUNTIF('2021-06-13'!L2:L143,1)</f>
        <v>0</v>
      </c>
      <c r="D4">
        <f>AVERAGE(Table4[totalTweets])</f>
        <v>194067</v>
      </c>
    </row>
    <row r="5" spans="1:5" x14ac:dyDescent="0.25">
      <c r="A5" s="1">
        <v>44363</v>
      </c>
      <c r="B5">
        <f>COUNTIF(Table5[shouldExectue],1)</f>
        <v>131</v>
      </c>
      <c r="C5">
        <f>COUNTIF('2021-06-16'!L2:L143,TRUE)</f>
        <v>1</v>
      </c>
      <c r="D5">
        <f>AVERAGE(Table5[totalTweets])</f>
        <v>211435</v>
      </c>
    </row>
    <row r="6" spans="1:5" x14ac:dyDescent="0.25">
      <c r="A6" s="1">
        <v>44364</v>
      </c>
      <c r="B6">
        <f>B5</f>
        <v>131</v>
      </c>
      <c r="C6">
        <f>C5</f>
        <v>1</v>
      </c>
      <c r="D6">
        <f>D5+10000</f>
        <v>221435</v>
      </c>
    </row>
    <row r="7" spans="1:5" x14ac:dyDescent="0.25">
      <c r="A7" s="1">
        <v>44365</v>
      </c>
      <c r="B7">
        <f>COUNTIF(Table6[shouldExectue],1)</f>
        <v>131</v>
      </c>
      <c r="C7">
        <f>COUNTIF(Table6[isComplete],TRUE)</f>
        <v>1</v>
      </c>
      <c r="D7">
        <f>AVERAGE(Table6[totalTweets])</f>
        <v>222664</v>
      </c>
    </row>
    <row r="8" spans="1:5" x14ac:dyDescent="0.25">
      <c r="A8" s="1">
        <v>44367</v>
      </c>
      <c r="B8">
        <f>COUNTIF(Table7[shouldExectue],1)</f>
        <v>131</v>
      </c>
      <c r="C8">
        <f>COUNTIF(Table7[isComplete],TRUE)</f>
        <v>1</v>
      </c>
      <c r="D8">
        <f>AVERAGE(Table7[totalTweets])</f>
        <v>227735</v>
      </c>
    </row>
    <row r="9" spans="1:5" x14ac:dyDescent="0.25">
      <c r="A9" s="1">
        <v>44368</v>
      </c>
      <c r="B9">
        <f>B8</f>
        <v>131</v>
      </c>
      <c r="C9">
        <f>C8+2</f>
        <v>3</v>
      </c>
      <c r="D9">
        <f>D8+7000+479</f>
        <v>235214</v>
      </c>
    </row>
    <row r="10" spans="1:5" x14ac:dyDescent="0.25">
      <c r="A10" s="1">
        <v>44368</v>
      </c>
      <c r="B10">
        <f>COUNTIF(Table8[shouldExectue],1)</f>
        <v>134</v>
      </c>
      <c r="C10">
        <f>COUNTIF(Table8[isComplete],TRUE)</f>
        <v>13</v>
      </c>
      <c r="D10">
        <f>AVERAGE(Table8[totalTweets])</f>
        <v>243931</v>
      </c>
    </row>
    <row r="11" spans="1:5" x14ac:dyDescent="0.25">
      <c r="A11" s="1">
        <v>44376</v>
      </c>
      <c r="B11">
        <f>COUNTIF(Table9[shouldExecute],1)</f>
        <v>134</v>
      </c>
      <c r="C11">
        <f>COUNTIF(Table9[_isComplete],1)</f>
        <v>12</v>
      </c>
      <c r="D11">
        <f>AVERAGE(Table9[total])</f>
        <v>269088</v>
      </c>
    </row>
    <row r="12" spans="1:5" x14ac:dyDescent="0.25">
      <c r="A12" s="1">
        <v>44380</v>
      </c>
      <c r="B12">
        <f>COUNTIF(Table10[shouldExecute],1)</f>
        <v>134</v>
      </c>
      <c r="C12">
        <f>COUNTIF(Table10[isComplete],1)</f>
        <v>15</v>
      </c>
      <c r="D12">
        <f>AVERAGE(Table10[total])</f>
        <v>291510</v>
      </c>
    </row>
    <row r="13" spans="1:5" x14ac:dyDescent="0.25">
      <c r="A13" s="1">
        <v>44382</v>
      </c>
      <c r="B13">
        <f>COUNTIF(Table11[shouldExecute],1)</f>
        <v>134</v>
      </c>
      <c r="C13">
        <f>COUNTIF(Table11[isComplete],1)</f>
        <v>15</v>
      </c>
      <c r="D13">
        <f>AVERAGE(Table11[total])</f>
        <v>309488</v>
      </c>
      <c r="E13" t="s">
        <v>192</v>
      </c>
    </row>
    <row r="14" spans="1:5" x14ac:dyDescent="0.25">
      <c r="A14" s="1">
        <v>44383</v>
      </c>
      <c r="B14">
        <f>COUNTIF(Table12[shouldExecute],1)</f>
        <v>133</v>
      </c>
      <c r="C14">
        <f>COUNTIF(Table12[isComplete],1)</f>
        <v>15</v>
      </c>
      <c r="D14">
        <f>AVERAGE(Table12[total])</f>
        <v>326744</v>
      </c>
    </row>
    <row r="15" spans="1:5" x14ac:dyDescent="0.25">
      <c r="A15" s="1">
        <v>44386</v>
      </c>
      <c r="B15">
        <f>COUNTIF(Table14[shouldExecute],1)</f>
        <v>133</v>
      </c>
      <c r="C15">
        <f>COUNTIF(Table14[isComplete],1)</f>
        <v>46</v>
      </c>
      <c r="D15">
        <f>AVERAGE(Table14[total])</f>
        <v>400476</v>
      </c>
    </row>
    <row r="16" spans="1:5" x14ac:dyDescent="0.25">
      <c r="A16" s="1">
        <v>44388</v>
      </c>
      <c r="B16">
        <f>COUNTIF(Table15[shouldExecute],1)</f>
        <v>133</v>
      </c>
      <c r="C16">
        <f>COUNTIF(Table15[isComplete],1)</f>
        <v>73</v>
      </c>
      <c r="D16">
        <f>AVERAGE(Table15[total])</f>
        <v>517972</v>
      </c>
    </row>
    <row r="17" spans="1:4" x14ac:dyDescent="0.25">
      <c r="A17" s="1">
        <v>44403</v>
      </c>
      <c r="B17">
        <f>COUNTIF(Table16[shouldExecute],1)</f>
        <v>131</v>
      </c>
      <c r="C17">
        <f>COUNTIF(Table16[isComplete],1)</f>
        <v>128</v>
      </c>
      <c r="D17">
        <f>AVERAGE(Table16[total])</f>
        <v>1315819</v>
      </c>
    </row>
    <row r="18" spans="1:4" x14ac:dyDescent="0.25">
      <c r="A18" s="1">
        <v>44413</v>
      </c>
      <c r="B18">
        <v>131</v>
      </c>
      <c r="C18">
        <v>131</v>
      </c>
      <c r="D18">
        <v>1636542</v>
      </c>
    </row>
    <row r="19" spans="1:4" x14ac:dyDescent="0.25">
      <c r="A19" s="1">
        <v>44433</v>
      </c>
      <c r="B19">
        <f>COUNTIF(Table1[shouldExecute],1)</f>
        <v>132</v>
      </c>
      <c r="C19">
        <f>COUNTIF(Table1[isComplete], 1)</f>
        <v>132</v>
      </c>
      <c r="D19">
        <f>AVERAGE(Table1[total])</f>
        <v>1649961</v>
      </c>
    </row>
    <row r="21" spans="1:4" x14ac:dyDescent="0.25">
      <c r="C21" t="s">
        <v>1</v>
      </c>
      <c r="D21" t="s">
        <v>2</v>
      </c>
    </row>
    <row r="22" spans="1:4" x14ac:dyDescent="0.25">
      <c r="A22" t="s">
        <v>193</v>
      </c>
      <c r="C22">
        <f>(C19-C13)/(A19-A13)</f>
        <v>2.2941176470588234</v>
      </c>
      <c r="D22">
        <f>(D19-D13)/(A19-A13)</f>
        <v>26283.784313725489</v>
      </c>
    </row>
    <row r="23" spans="1:4" x14ac:dyDescent="0.25">
      <c r="A23" t="s">
        <v>194</v>
      </c>
      <c r="C23">
        <f>C22/24</f>
        <v>9.5588235294117641E-2</v>
      </c>
      <c r="D23">
        <f>D22/24</f>
        <v>1095.1576797385621</v>
      </c>
    </row>
    <row r="24" spans="1:4" x14ac:dyDescent="0.25">
      <c r="A24" t="s">
        <v>195</v>
      </c>
      <c r="C24">
        <f>C23/60</f>
        <v>1.5931372549019608E-3</v>
      </c>
      <c r="D24">
        <f>D23/60</f>
        <v>18.252627995642701</v>
      </c>
    </row>
    <row r="27" spans="1:4" x14ac:dyDescent="0.25">
      <c r="B27" s="5">
        <v>1649961</v>
      </c>
    </row>
    <row r="28" spans="1:4" x14ac:dyDescent="0.25">
      <c r="B28" s="5">
        <v>1516861</v>
      </c>
    </row>
    <row r="29" spans="1:4" x14ac:dyDescent="0.25">
      <c r="B29">
        <f>B27-B28</f>
        <v>133100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EF1B-66BA-45ED-BC2B-D423A193A401}">
  <dimension ref="A1:J156"/>
  <sheetViews>
    <sheetView zoomScale="115" zoomScaleNormal="115" workbookViewId="0">
      <selection activeCell="J3" sqref="J3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10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191</v>
      </c>
      <c r="G1" t="s">
        <v>141</v>
      </c>
      <c r="H1" t="s">
        <v>142</v>
      </c>
      <c r="I1" t="s">
        <v>184</v>
      </c>
      <c r="J1" t="s">
        <v>140</v>
      </c>
    </row>
    <row r="2" spans="1:10" x14ac:dyDescent="0.25">
      <c r="A2">
        <v>8370</v>
      </c>
      <c r="B2" s="2">
        <v>44376.881099537037</v>
      </c>
      <c r="C2" t="s">
        <v>20</v>
      </c>
      <c r="D2" s="2">
        <v>44317.710138888891</v>
      </c>
      <c r="E2">
        <v>1</v>
      </c>
      <c r="F2">
        <v>0</v>
      </c>
      <c r="G2">
        <v>19871</v>
      </c>
      <c r="H2">
        <v>269088</v>
      </c>
      <c r="I2">
        <f>_xlfn.XLOOKUP(Table9[[#This Row],[queryID]],Table1[queryID],Table1[count],0)</f>
        <v>24393</v>
      </c>
      <c r="J2" t="b">
        <f>Table9[[#This Row],[latestCount]]=Table9[[#This Row],[count]]</f>
        <v>0</v>
      </c>
    </row>
    <row r="3" spans="1:10" x14ac:dyDescent="0.25">
      <c r="A3">
        <v>8363</v>
      </c>
      <c r="B3" s="2">
        <v>44372.004675925928</v>
      </c>
      <c r="C3" t="s">
        <v>160</v>
      </c>
      <c r="D3" s="2">
        <v>44305.357627314814</v>
      </c>
      <c r="E3">
        <v>1</v>
      </c>
      <c r="F3">
        <v>0</v>
      </c>
      <c r="G3">
        <v>5094</v>
      </c>
      <c r="H3">
        <v>269088</v>
      </c>
      <c r="I3">
        <f>_xlfn.XLOOKUP(Table9[[#This Row],[queryID]],Table1[queryID],Table1[count],0)</f>
        <v>0</v>
      </c>
      <c r="J3" t="b">
        <f>Table9[[#This Row],[latestCount]]=Table9[[#This Row],[count]]</f>
        <v>0</v>
      </c>
    </row>
    <row r="4" spans="1:10" x14ac:dyDescent="0.25">
      <c r="A4">
        <v>8365</v>
      </c>
      <c r="B4" s="2">
        <v>44371.998761574076</v>
      </c>
      <c r="C4" t="s">
        <v>33</v>
      </c>
      <c r="D4" s="2">
        <v>44313.410740740743</v>
      </c>
      <c r="E4">
        <v>1</v>
      </c>
      <c r="F4">
        <v>0</v>
      </c>
      <c r="G4">
        <v>7851</v>
      </c>
      <c r="H4">
        <v>269088</v>
      </c>
      <c r="I4">
        <f>_xlfn.XLOOKUP(Table9[[#This Row],[queryID]],Table1[queryID],Table1[count],0)</f>
        <v>8793</v>
      </c>
      <c r="J4" t="b">
        <f>Table9[[#This Row],[latestCount]]=Table9[[#This Row],[count]]</f>
        <v>0</v>
      </c>
    </row>
    <row r="5" spans="1:10" x14ac:dyDescent="0.25">
      <c r="A5">
        <v>8366</v>
      </c>
      <c r="B5" s="2">
        <v>44371.986979166664</v>
      </c>
      <c r="C5" t="s">
        <v>42</v>
      </c>
      <c r="D5" s="2">
        <v>44316.719039351854</v>
      </c>
      <c r="E5">
        <v>1</v>
      </c>
      <c r="F5">
        <v>0</v>
      </c>
      <c r="G5">
        <v>3680</v>
      </c>
      <c r="H5">
        <v>269088</v>
      </c>
      <c r="I5">
        <f>_xlfn.XLOOKUP(Table9[[#This Row],[queryID]],Table1[queryID],Table1[count],0)</f>
        <v>4443</v>
      </c>
      <c r="J5" t="b">
        <f>Table9[[#This Row],[latestCount]]=Table9[[#This Row],[count]]</f>
        <v>0</v>
      </c>
    </row>
    <row r="6" spans="1:10" x14ac:dyDescent="0.25">
      <c r="A6">
        <v>8344</v>
      </c>
      <c r="B6" s="2">
        <v>44370.167893518519</v>
      </c>
      <c r="C6" t="s">
        <v>13</v>
      </c>
      <c r="D6" s="2">
        <v>44303.564583333333</v>
      </c>
      <c r="E6">
        <v>1</v>
      </c>
      <c r="F6">
        <v>0</v>
      </c>
      <c r="G6">
        <v>1503</v>
      </c>
      <c r="H6">
        <v>269088</v>
      </c>
      <c r="I6">
        <f>_xlfn.XLOOKUP(Table9[[#This Row],[queryID]],Table1[queryID],Table1[count],0)</f>
        <v>39855</v>
      </c>
      <c r="J6" t="b">
        <f>Table9[[#This Row],[latestCount]]=Table9[[#This Row],[count]]</f>
        <v>0</v>
      </c>
    </row>
    <row r="7" spans="1:10" x14ac:dyDescent="0.25">
      <c r="A7">
        <v>8345</v>
      </c>
      <c r="B7" s="2">
        <v>44370.164270833331</v>
      </c>
      <c r="C7" t="s">
        <v>49</v>
      </c>
      <c r="D7" s="2">
        <v>44299.737199074072</v>
      </c>
      <c r="E7">
        <v>1</v>
      </c>
      <c r="F7">
        <v>0</v>
      </c>
      <c r="G7">
        <v>874</v>
      </c>
      <c r="H7">
        <v>269088</v>
      </c>
      <c r="I7">
        <f>_xlfn.XLOOKUP(Table9[[#This Row],[queryID]],Table1[queryID],Table1[count],0)</f>
        <v>2587</v>
      </c>
      <c r="J7" t="b">
        <f>Table9[[#This Row],[latestCount]]=Table9[[#This Row],[count]]</f>
        <v>0</v>
      </c>
    </row>
    <row r="8" spans="1:10" x14ac:dyDescent="0.25">
      <c r="A8">
        <v>8348</v>
      </c>
      <c r="B8" s="2">
        <v>44370.153854166667</v>
      </c>
      <c r="C8" t="s">
        <v>63</v>
      </c>
      <c r="D8" s="2">
        <v>44113.647870370369</v>
      </c>
      <c r="E8">
        <v>1</v>
      </c>
      <c r="F8">
        <v>1</v>
      </c>
      <c r="G8">
        <v>1352</v>
      </c>
      <c r="H8">
        <v>269088</v>
      </c>
      <c r="I8">
        <f>_xlfn.XLOOKUP(Table9[[#This Row],[queryID]],Table1[queryID],Table1[count],0)</f>
        <v>1352</v>
      </c>
      <c r="J8" t="b">
        <f>Table9[[#This Row],[latestCount]]=Table9[[#This Row],[count]]</f>
        <v>1</v>
      </c>
    </row>
    <row r="9" spans="1:10" x14ac:dyDescent="0.25">
      <c r="A9">
        <v>8358</v>
      </c>
      <c r="B9" s="2">
        <v>44370.14539351852</v>
      </c>
      <c r="C9" t="s">
        <v>54</v>
      </c>
      <c r="D9" s="2">
        <v>44046.427164351851</v>
      </c>
      <c r="E9">
        <v>1</v>
      </c>
      <c r="F9">
        <v>0</v>
      </c>
      <c r="G9">
        <v>1632</v>
      </c>
      <c r="H9">
        <v>269088</v>
      </c>
      <c r="I9">
        <f>_xlfn.XLOOKUP(Table9[[#This Row],[queryID]],Table1[queryID],Table1[count],0)</f>
        <v>2066</v>
      </c>
      <c r="J9" t="b">
        <f>Table9[[#This Row],[latestCount]]=Table9[[#This Row],[count]]</f>
        <v>0</v>
      </c>
    </row>
    <row r="10" spans="1:10" x14ac:dyDescent="0.25">
      <c r="A10">
        <v>8362</v>
      </c>
      <c r="B10" s="2">
        <v>44370.133032407408</v>
      </c>
      <c r="C10" t="s">
        <v>21</v>
      </c>
      <c r="D10" s="2">
        <v>44310.625717592593</v>
      </c>
      <c r="E10">
        <v>1</v>
      </c>
      <c r="F10">
        <v>0</v>
      </c>
      <c r="G10">
        <v>1988</v>
      </c>
      <c r="H10">
        <v>269088</v>
      </c>
      <c r="I10">
        <f>_xlfn.XLOOKUP(Table9[[#This Row],[queryID]],Table1[queryID],Table1[count],0)</f>
        <v>21702</v>
      </c>
      <c r="J10" t="b">
        <f>Table9[[#This Row],[latestCount]]=Table9[[#This Row],[count]]</f>
        <v>0</v>
      </c>
    </row>
    <row r="11" spans="1:10" x14ac:dyDescent="0.25">
      <c r="A11">
        <v>8346</v>
      </c>
      <c r="B11" s="2">
        <v>44369.643391203703</v>
      </c>
      <c r="C11" t="s">
        <v>62</v>
      </c>
      <c r="D11" s="2">
        <v>44299.652777777781</v>
      </c>
      <c r="E11">
        <v>1</v>
      </c>
      <c r="F11">
        <v>0</v>
      </c>
      <c r="G11">
        <v>628</v>
      </c>
      <c r="H11">
        <v>269088</v>
      </c>
      <c r="I11">
        <f>_xlfn.XLOOKUP(Table9[[#This Row],[queryID]],Table1[queryID],Table1[count],0)</f>
        <v>1413</v>
      </c>
      <c r="J11" t="b">
        <f>Table9[[#This Row],[latestCount]]=Table9[[#This Row],[count]]</f>
        <v>0</v>
      </c>
    </row>
    <row r="12" spans="1:10" x14ac:dyDescent="0.25">
      <c r="A12">
        <v>8347</v>
      </c>
      <c r="B12" s="2">
        <v>44369.628472222219</v>
      </c>
      <c r="C12" t="s">
        <v>96</v>
      </c>
      <c r="D12" s="2">
        <v>44174.339467592596</v>
      </c>
      <c r="E12">
        <v>1</v>
      </c>
      <c r="F12">
        <v>1</v>
      </c>
      <c r="G12">
        <v>235</v>
      </c>
      <c r="H12">
        <v>269088</v>
      </c>
      <c r="I12">
        <f>_xlfn.XLOOKUP(Table9[[#This Row],[queryID]],Table1[queryID],Table1[count],0)</f>
        <v>236</v>
      </c>
      <c r="J12" t="b">
        <f>Table9[[#This Row],[latestCount]]=Table9[[#This Row],[count]]</f>
        <v>0</v>
      </c>
    </row>
    <row r="13" spans="1:10" x14ac:dyDescent="0.25">
      <c r="A13">
        <v>8351</v>
      </c>
      <c r="B13" s="2">
        <v>44369.615798611114</v>
      </c>
      <c r="C13" t="s">
        <v>106</v>
      </c>
      <c r="D13" s="2">
        <v>43926.637812499997</v>
      </c>
      <c r="E13">
        <v>1</v>
      </c>
      <c r="F13">
        <v>1</v>
      </c>
      <c r="G13">
        <v>160</v>
      </c>
      <c r="H13">
        <v>269088</v>
      </c>
      <c r="I13">
        <f>_xlfn.XLOOKUP(Table9[[#This Row],[queryID]],Table1[queryID],Table1[count],0)</f>
        <v>160</v>
      </c>
      <c r="J13" t="b">
        <f>Table9[[#This Row],[latestCount]]=Table9[[#This Row],[count]]</f>
        <v>1</v>
      </c>
    </row>
    <row r="14" spans="1:10" x14ac:dyDescent="0.25">
      <c r="A14">
        <v>8352</v>
      </c>
      <c r="B14" s="2">
        <v>44369.612557870372</v>
      </c>
      <c r="C14" t="s">
        <v>121</v>
      </c>
      <c r="D14" s="2">
        <v>44173.463055555556</v>
      </c>
      <c r="E14">
        <v>1</v>
      </c>
      <c r="F14">
        <v>1</v>
      </c>
      <c r="G14">
        <v>55</v>
      </c>
      <c r="H14">
        <v>269088</v>
      </c>
      <c r="I14">
        <f>_xlfn.XLOOKUP(Table9[[#This Row],[queryID]],Table1[queryID],Table1[count],0)</f>
        <v>55</v>
      </c>
      <c r="J14" t="b">
        <f>Table9[[#This Row],[latestCount]]=Table9[[#This Row],[count]]</f>
        <v>1</v>
      </c>
    </row>
    <row r="15" spans="1:10" x14ac:dyDescent="0.25">
      <c r="A15">
        <v>8353</v>
      </c>
      <c r="B15" s="2">
        <v>44369.611956018518</v>
      </c>
      <c r="C15" t="s">
        <v>107</v>
      </c>
      <c r="D15" s="2">
        <v>44201.387476851851</v>
      </c>
      <c r="E15">
        <v>1</v>
      </c>
      <c r="F15">
        <v>1</v>
      </c>
      <c r="G15">
        <v>155</v>
      </c>
      <c r="H15">
        <v>269088</v>
      </c>
      <c r="I15">
        <f>_xlfn.XLOOKUP(Table9[[#This Row],[queryID]],Table1[queryID],Table1[count],0)</f>
        <v>156</v>
      </c>
      <c r="J15" t="b">
        <f>Table9[[#This Row],[latestCount]]=Table9[[#This Row],[count]]</f>
        <v>0</v>
      </c>
    </row>
    <row r="16" spans="1:10" x14ac:dyDescent="0.25">
      <c r="A16">
        <v>8354</v>
      </c>
      <c r="B16" s="2">
        <v>44369.610543981478</v>
      </c>
      <c r="C16" t="s">
        <v>86</v>
      </c>
      <c r="D16" s="2">
        <v>44171.329965277779</v>
      </c>
      <c r="E16">
        <v>1</v>
      </c>
      <c r="F16">
        <v>1</v>
      </c>
      <c r="G16">
        <v>324</v>
      </c>
      <c r="H16">
        <v>269088</v>
      </c>
      <c r="I16">
        <f>_xlfn.XLOOKUP(Table9[[#This Row],[queryID]],Table1[queryID],Table1[count],0)</f>
        <v>324</v>
      </c>
      <c r="J16" t="b">
        <f>Table9[[#This Row],[latestCount]]=Table9[[#This Row],[count]]</f>
        <v>1</v>
      </c>
    </row>
    <row r="17" spans="1:10" x14ac:dyDescent="0.25">
      <c r="A17">
        <v>8355</v>
      </c>
      <c r="B17" s="2">
        <v>44369.606249999997</v>
      </c>
      <c r="C17" t="s">
        <v>71</v>
      </c>
      <c r="D17" s="2">
        <v>44106.757928240739</v>
      </c>
      <c r="E17">
        <v>1</v>
      </c>
      <c r="F17">
        <v>1</v>
      </c>
      <c r="G17">
        <v>603</v>
      </c>
      <c r="H17">
        <v>269088</v>
      </c>
      <c r="I17">
        <f>_xlfn.XLOOKUP(Table9[[#This Row],[queryID]],Table1[queryID],Table1[count],0)</f>
        <v>603</v>
      </c>
      <c r="J17" t="b">
        <f>Table9[[#This Row],[latestCount]]=Table9[[#This Row],[count]]</f>
        <v>1</v>
      </c>
    </row>
    <row r="18" spans="1:10" x14ac:dyDescent="0.25">
      <c r="A18">
        <v>8356</v>
      </c>
      <c r="B18" s="2">
        <v>44369.602824074071</v>
      </c>
      <c r="C18" t="s">
        <v>75</v>
      </c>
      <c r="D18" s="2">
        <v>44295.341631944444</v>
      </c>
      <c r="E18">
        <v>1</v>
      </c>
      <c r="F18">
        <v>1</v>
      </c>
      <c r="G18">
        <v>488</v>
      </c>
      <c r="H18">
        <v>269088</v>
      </c>
      <c r="I18">
        <f>_xlfn.XLOOKUP(Table9[[#This Row],[queryID]],Table1[queryID],Table1[count],0)</f>
        <v>488</v>
      </c>
      <c r="J18" t="b">
        <f>Table9[[#This Row],[latestCount]]=Table9[[#This Row],[count]]</f>
        <v>1</v>
      </c>
    </row>
    <row r="19" spans="1:10" x14ac:dyDescent="0.25">
      <c r="A19">
        <v>8357</v>
      </c>
      <c r="B19" s="2">
        <v>44369.598541666666</v>
      </c>
      <c r="C19" t="s">
        <v>65</v>
      </c>
      <c r="D19" s="2">
        <v>43836.682002314818</v>
      </c>
      <c r="E19">
        <v>1</v>
      </c>
      <c r="F19">
        <v>1</v>
      </c>
      <c r="G19">
        <v>1059</v>
      </c>
      <c r="H19">
        <v>269088</v>
      </c>
      <c r="I19">
        <f>_xlfn.XLOOKUP(Table9[[#This Row],[queryID]],Table1[queryID],Table1[count],0)</f>
        <v>1059</v>
      </c>
      <c r="J19" t="b">
        <f>Table9[[#This Row],[latestCount]]=Table9[[#This Row],[count]]</f>
        <v>1</v>
      </c>
    </row>
    <row r="20" spans="1:10" x14ac:dyDescent="0.25">
      <c r="A20">
        <v>8361</v>
      </c>
      <c r="B20" s="2">
        <v>44369.57508101852</v>
      </c>
      <c r="C20" t="s">
        <v>123</v>
      </c>
      <c r="D20" s="2">
        <v>44189.560185185182</v>
      </c>
      <c r="E20">
        <v>1</v>
      </c>
      <c r="F20">
        <v>1</v>
      </c>
      <c r="G20">
        <v>45</v>
      </c>
      <c r="H20">
        <v>269088</v>
      </c>
      <c r="I20">
        <f>_xlfn.XLOOKUP(Table9[[#This Row],[queryID]],Table1[queryID],Table1[count],0)</f>
        <v>45</v>
      </c>
      <c r="J20" t="b">
        <f>Table9[[#This Row],[latestCount]]=Table9[[#This Row],[count]]</f>
        <v>1</v>
      </c>
    </row>
    <row r="21" spans="1:10" x14ac:dyDescent="0.25">
      <c r="A21">
        <v>-1</v>
      </c>
      <c r="B21" s="2">
        <v>44368.737696759257</v>
      </c>
      <c r="C21" t="s">
        <v>190</v>
      </c>
      <c r="D21" s="2">
        <v>44368.737696759257</v>
      </c>
      <c r="E21">
        <v>1</v>
      </c>
      <c r="F21">
        <v>0</v>
      </c>
      <c r="G21">
        <v>16759</v>
      </c>
      <c r="H21">
        <v>269088</v>
      </c>
      <c r="I21">
        <f>_xlfn.XLOOKUP(Table9[[#This Row],[queryID]],Table1[queryID],Table1[count],0)</f>
        <v>0</v>
      </c>
      <c r="J21" t="b">
        <f>Table9[[#This Row],[latestCount]]=Table9[[#This Row],[count]]</f>
        <v>0</v>
      </c>
    </row>
    <row r="22" spans="1:10" x14ac:dyDescent="0.25">
      <c r="A22">
        <v>8372</v>
      </c>
      <c r="B22" s="2">
        <v>44368.639374999999</v>
      </c>
      <c r="C22" t="s">
        <v>23</v>
      </c>
      <c r="D22" s="2">
        <v>43908.585879629631</v>
      </c>
      <c r="E22">
        <v>1</v>
      </c>
      <c r="F22">
        <v>1</v>
      </c>
      <c r="G22">
        <v>20572</v>
      </c>
      <c r="H22">
        <v>269088</v>
      </c>
      <c r="I22">
        <f>_xlfn.XLOOKUP(Table9[[#This Row],[queryID]],Table1[queryID],Table1[count],0)</f>
        <v>20572</v>
      </c>
      <c r="J22" t="b">
        <f>Table9[[#This Row],[latestCount]]=Table9[[#This Row],[count]]</f>
        <v>1</v>
      </c>
    </row>
    <row r="23" spans="1:10" x14ac:dyDescent="0.25">
      <c r="A23">
        <v>8371</v>
      </c>
      <c r="B23" s="2">
        <v>44368.042199074072</v>
      </c>
      <c r="C23" t="s">
        <v>88</v>
      </c>
      <c r="D23" s="2">
        <v>44317.520312499997</v>
      </c>
      <c r="E23">
        <v>1</v>
      </c>
      <c r="F23">
        <v>1</v>
      </c>
      <c r="G23">
        <v>310</v>
      </c>
      <c r="H23">
        <v>269088</v>
      </c>
      <c r="I23">
        <f>_xlfn.XLOOKUP(Table9[[#This Row],[queryID]],Table1[queryID],Table1[count],0)</f>
        <v>310</v>
      </c>
      <c r="J23" t="b">
        <f>Table9[[#This Row],[latestCount]]=Table9[[#This Row],[count]]</f>
        <v>1</v>
      </c>
    </row>
    <row r="24" spans="1:10" x14ac:dyDescent="0.25">
      <c r="A24">
        <v>29</v>
      </c>
      <c r="B24" s="2">
        <v>44367.155798611115</v>
      </c>
      <c r="C24" t="s">
        <v>10</v>
      </c>
      <c r="D24" s="2">
        <v>44188.563449074078</v>
      </c>
      <c r="E24">
        <v>1</v>
      </c>
      <c r="F24">
        <v>0</v>
      </c>
      <c r="G24">
        <v>23070</v>
      </c>
      <c r="H24">
        <v>269088</v>
      </c>
      <c r="I24">
        <f>_xlfn.XLOOKUP(Table9[[#This Row],[queryID]],Table1[queryID],Table1[count],0)</f>
        <v>66702</v>
      </c>
      <c r="J24" t="b">
        <f>Table9[[#This Row],[latestCount]]=Table9[[#This Row],[count]]</f>
        <v>0</v>
      </c>
    </row>
    <row r="25" spans="1:10" x14ac:dyDescent="0.25">
      <c r="A25">
        <v>32</v>
      </c>
      <c r="B25" s="2">
        <v>44362.684074074074</v>
      </c>
      <c r="C25" t="s">
        <v>16</v>
      </c>
      <c r="D25" s="2">
        <v>44216.924004629633</v>
      </c>
      <c r="E25">
        <v>1</v>
      </c>
      <c r="F25">
        <v>0</v>
      </c>
      <c r="G25">
        <v>20591</v>
      </c>
      <c r="H25">
        <v>269088</v>
      </c>
      <c r="I25">
        <f>_xlfn.XLOOKUP(Table9[[#This Row],[queryID]],Table1[queryID],Table1[count],0)</f>
        <v>33355</v>
      </c>
      <c r="J25" t="b">
        <f>Table9[[#This Row],[latestCount]]=Table9[[#This Row],[count]]</f>
        <v>0</v>
      </c>
    </row>
    <row r="26" spans="1:10" x14ac:dyDescent="0.25">
      <c r="A26">
        <v>31</v>
      </c>
      <c r="B26" s="2">
        <v>44362.678518518522</v>
      </c>
      <c r="C26" t="s">
        <v>12</v>
      </c>
      <c r="D26" s="2">
        <v>44217.757013888891</v>
      </c>
      <c r="E26">
        <v>1</v>
      </c>
      <c r="F26">
        <v>0</v>
      </c>
      <c r="G26">
        <v>6495</v>
      </c>
      <c r="H26">
        <v>269088</v>
      </c>
      <c r="I26">
        <f>_xlfn.XLOOKUP(Table9[[#This Row],[queryID]],Table1[queryID],Table1[count],0)</f>
        <v>58461</v>
      </c>
      <c r="J26" t="b">
        <f>Table9[[#This Row],[latestCount]]=Table9[[#This Row],[count]]</f>
        <v>0</v>
      </c>
    </row>
    <row r="27" spans="1:10" x14ac:dyDescent="0.25">
      <c r="A27">
        <v>38</v>
      </c>
      <c r="B27" s="2">
        <v>44362.631840277776</v>
      </c>
      <c r="C27" t="s">
        <v>17</v>
      </c>
      <c r="D27" s="2">
        <v>44217.772291666668</v>
      </c>
      <c r="E27">
        <v>1</v>
      </c>
      <c r="F27">
        <v>0</v>
      </c>
      <c r="G27">
        <v>15567</v>
      </c>
      <c r="H27">
        <v>269088</v>
      </c>
      <c r="I27">
        <f>_xlfn.XLOOKUP(Table9[[#This Row],[queryID]],Table1[queryID],Table1[count],0)</f>
        <v>33326</v>
      </c>
      <c r="J27" t="b">
        <f>Table9[[#This Row],[latestCount]]=Table9[[#This Row],[count]]</f>
        <v>0</v>
      </c>
    </row>
    <row r="28" spans="1:10" x14ac:dyDescent="0.25">
      <c r="A28">
        <v>37</v>
      </c>
      <c r="B28" s="2">
        <v>44362.626759259256</v>
      </c>
      <c r="C28" t="s">
        <v>43</v>
      </c>
      <c r="D28" s="2">
        <v>44217.609918981485</v>
      </c>
      <c r="E28">
        <v>1</v>
      </c>
      <c r="F28">
        <v>0</v>
      </c>
      <c r="G28">
        <v>3758</v>
      </c>
      <c r="H28">
        <v>269088</v>
      </c>
      <c r="I28">
        <f>_xlfn.XLOOKUP(Table9[[#This Row],[queryID]],Table1[queryID],Table1[count],0)</f>
        <v>3878</v>
      </c>
      <c r="J28" t="b">
        <f>Table9[[#This Row],[latestCount]]=Table9[[#This Row],[count]]</f>
        <v>0</v>
      </c>
    </row>
    <row r="29" spans="1:10" x14ac:dyDescent="0.25">
      <c r="A29">
        <v>36</v>
      </c>
      <c r="B29" s="2">
        <v>44362.626608796294</v>
      </c>
      <c r="C29" t="s">
        <v>34</v>
      </c>
      <c r="D29" s="2">
        <v>44217.832268518519</v>
      </c>
      <c r="E29">
        <v>1</v>
      </c>
      <c r="F29">
        <v>0</v>
      </c>
      <c r="G29">
        <v>7645</v>
      </c>
      <c r="H29">
        <v>269088</v>
      </c>
      <c r="I29">
        <f>_xlfn.XLOOKUP(Table9[[#This Row],[queryID]],Table1[queryID],Table1[count],0)</f>
        <v>8777</v>
      </c>
      <c r="J29" t="b">
        <f>Table9[[#This Row],[latestCount]]=Table9[[#This Row],[count]]</f>
        <v>0</v>
      </c>
    </row>
    <row r="30" spans="1:10" x14ac:dyDescent="0.25">
      <c r="A30">
        <v>33</v>
      </c>
      <c r="B30" s="2">
        <v>44362.624791666669</v>
      </c>
      <c r="C30" t="s">
        <v>57</v>
      </c>
      <c r="D30" s="2">
        <v>44215.878310185188</v>
      </c>
      <c r="E30">
        <v>1</v>
      </c>
      <c r="F30">
        <v>0</v>
      </c>
      <c r="G30">
        <v>886</v>
      </c>
      <c r="H30">
        <v>269088</v>
      </c>
      <c r="I30">
        <f>_xlfn.XLOOKUP(Table9[[#This Row],[queryID]],Table1[queryID],Table1[count],0)</f>
        <v>1711</v>
      </c>
      <c r="J30" t="b">
        <f>Table9[[#This Row],[latestCount]]=Table9[[#This Row],[count]]</f>
        <v>0</v>
      </c>
    </row>
    <row r="31" spans="1:10" x14ac:dyDescent="0.25">
      <c r="A31">
        <v>8349</v>
      </c>
      <c r="B31" s="2">
        <v>44362.622824074075</v>
      </c>
      <c r="C31" t="s">
        <v>104</v>
      </c>
      <c r="D31" s="2">
        <v>44301.056701388887</v>
      </c>
      <c r="E31">
        <v>1</v>
      </c>
      <c r="F31">
        <v>0</v>
      </c>
      <c r="G31">
        <v>110</v>
      </c>
      <c r="H31">
        <v>269088</v>
      </c>
      <c r="I31">
        <f>_xlfn.XLOOKUP(Table9[[#This Row],[queryID]],Table1[queryID],Table1[count],0)</f>
        <v>190</v>
      </c>
      <c r="J31" t="b">
        <f>Table9[[#This Row],[latestCount]]=Table9[[#This Row],[count]]</f>
        <v>0</v>
      </c>
    </row>
    <row r="32" spans="1:10" x14ac:dyDescent="0.25">
      <c r="A32">
        <v>8360</v>
      </c>
      <c r="B32" s="2">
        <v>44362.595949074072</v>
      </c>
      <c r="C32" t="s">
        <v>90</v>
      </c>
      <c r="D32" s="2">
        <v>44306.364583333336</v>
      </c>
      <c r="E32">
        <v>1</v>
      </c>
      <c r="F32">
        <v>0</v>
      </c>
      <c r="G32">
        <v>75</v>
      </c>
      <c r="H32">
        <v>269088</v>
      </c>
      <c r="I32">
        <f>_xlfn.XLOOKUP(Table9[[#This Row],[queryID]],Table1[queryID],Table1[count],0)</f>
        <v>287</v>
      </c>
      <c r="J32" t="b">
        <f>Table9[[#This Row],[latestCount]]=Table9[[#This Row],[count]]</f>
        <v>0</v>
      </c>
    </row>
    <row r="33" spans="1:10" x14ac:dyDescent="0.25">
      <c r="A33">
        <v>8364</v>
      </c>
      <c r="B33" s="2">
        <v>44362.583043981482</v>
      </c>
      <c r="C33" t="s">
        <v>50</v>
      </c>
      <c r="D33" s="2">
        <v>44313.305601851855</v>
      </c>
      <c r="E33">
        <v>1</v>
      </c>
      <c r="F33">
        <v>0</v>
      </c>
      <c r="G33">
        <v>196</v>
      </c>
      <c r="H33">
        <v>269088</v>
      </c>
      <c r="I33">
        <f>_xlfn.XLOOKUP(Table9[[#This Row],[queryID]],Table1[queryID],Table1[count],0)</f>
        <v>2539</v>
      </c>
      <c r="J33" t="b">
        <f>Table9[[#This Row],[latestCount]]=Table9[[#This Row],[count]]</f>
        <v>0</v>
      </c>
    </row>
    <row r="34" spans="1:10" x14ac:dyDescent="0.25">
      <c r="A34">
        <v>8367</v>
      </c>
      <c r="B34" s="2">
        <v>44361.161921296298</v>
      </c>
      <c r="C34" t="s">
        <v>108</v>
      </c>
      <c r="D34" s="2">
        <v>44321.531018518515</v>
      </c>
      <c r="E34">
        <v>1</v>
      </c>
      <c r="F34">
        <v>0</v>
      </c>
      <c r="G34">
        <v>21</v>
      </c>
      <c r="H34">
        <v>269088</v>
      </c>
      <c r="I34">
        <f>_xlfn.XLOOKUP(Table9[[#This Row],[queryID]],Table1[queryID],Table1[count],0)</f>
        <v>155</v>
      </c>
      <c r="J34" t="b">
        <f>Table9[[#This Row],[latestCount]]=Table9[[#This Row],[count]]</f>
        <v>0</v>
      </c>
    </row>
    <row r="35" spans="1:10" x14ac:dyDescent="0.25">
      <c r="A35">
        <v>8368</v>
      </c>
      <c r="B35" s="2">
        <v>44361.16165509259</v>
      </c>
      <c r="C35" t="s">
        <v>98</v>
      </c>
      <c r="D35" s="2">
        <v>44320.027777777781</v>
      </c>
      <c r="E35">
        <v>1</v>
      </c>
      <c r="F35">
        <v>0</v>
      </c>
      <c r="G35">
        <v>24</v>
      </c>
      <c r="H35">
        <v>269088</v>
      </c>
      <c r="I35">
        <f>_xlfn.XLOOKUP(Table9[[#This Row],[queryID]],Table1[queryID],Table1[count],0)</f>
        <v>220</v>
      </c>
      <c r="J35" t="b">
        <f>Table9[[#This Row],[latestCount]]=Table9[[#This Row],[count]]</f>
        <v>0</v>
      </c>
    </row>
    <row r="36" spans="1:10" x14ac:dyDescent="0.25">
      <c r="A36">
        <v>8369</v>
      </c>
      <c r="B36" s="2">
        <v>44361.161319444444</v>
      </c>
      <c r="C36" t="s">
        <v>100</v>
      </c>
      <c r="D36" s="2">
        <v>44321.531018518515</v>
      </c>
      <c r="E36">
        <v>1</v>
      </c>
      <c r="F36">
        <v>0</v>
      </c>
      <c r="G36">
        <v>24</v>
      </c>
      <c r="H36">
        <v>269088</v>
      </c>
      <c r="I36">
        <f>_xlfn.XLOOKUP(Table9[[#This Row],[queryID]],Table1[queryID],Table1[count],0)</f>
        <v>200</v>
      </c>
      <c r="J36" t="b">
        <f>Table9[[#This Row],[latestCount]]=Table9[[#This Row],[count]]</f>
        <v>0</v>
      </c>
    </row>
    <row r="37" spans="1:10" x14ac:dyDescent="0.25">
      <c r="A37">
        <v>8338</v>
      </c>
      <c r="B37" s="2">
        <v>44359.797743055555</v>
      </c>
      <c r="C37" t="s">
        <v>18</v>
      </c>
      <c r="D37" s="2">
        <v>44292.791770833333</v>
      </c>
      <c r="E37">
        <v>1</v>
      </c>
      <c r="F37">
        <v>0</v>
      </c>
      <c r="G37">
        <v>1340</v>
      </c>
      <c r="H37">
        <v>269088</v>
      </c>
      <c r="I37">
        <f>_xlfn.XLOOKUP(Table9[[#This Row],[queryID]],Table1[queryID],Table1[count],0)</f>
        <v>30258</v>
      </c>
      <c r="J37" t="b">
        <f>Table9[[#This Row],[latestCount]]=Table9[[#This Row],[count]]</f>
        <v>0</v>
      </c>
    </row>
    <row r="38" spans="1:10" x14ac:dyDescent="0.25">
      <c r="A38">
        <v>46</v>
      </c>
      <c r="B38" s="2">
        <v>44355.841469907406</v>
      </c>
      <c r="C38" t="s">
        <v>143</v>
      </c>
      <c r="D38" s="2">
        <v>44217.359861111108</v>
      </c>
      <c r="E38">
        <v>1</v>
      </c>
      <c r="F38">
        <v>0</v>
      </c>
      <c r="G38">
        <v>50235</v>
      </c>
      <c r="H38">
        <v>269088</v>
      </c>
      <c r="I38">
        <f>_xlfn.XLOOKUP(Table9[[#This Row],[queryID]],Table1[queryID],Table1[count],0)</f>
        <v>0</v>
      </c>
      <c r="J38" t="b">
        <f>Table9[[#This Row],[latestCount]]=Table9[[#This Row],[count]]</f>
        <v>0</v>
      </c>
    </row>
    <row r="39" spans="1:10" x14ac:dyDescent="0.25">
      <c r="A39">
        <v>47</v>
      </c>
      <c r="B39" s="2">
        <v>44355.841435185182</v>
      </c>
      <c r="C39" t="s">
        <v>36</v>
      </c>
      <c r="D39" s="2">
        <v>44216.305462962962</v>
      </c>
      <c r="E39">
        <v>1</v>
      </c>
      <c r="F39">
        <v>0</v>
      </c>
      <c r="G39">
        <v>2025</v>
      </c>
      <c r="H39">
        <v>269088</v>
      </c>
      <c r="I39">
        <f>_xlfn.XLOOKUP(Table9[[#This Row],[queryID]],Table1[queryID],Table1[count],0)</f>
        <v>7483</v>
      </c>
      <c r="J39" t="b">
        <f>Table9[[#This Row],[latestCount]]=Table9[[#This Row],[count]]</f>
        <v>0</v>
      </c>
    </row>
    <row r="40" spans="1:10" x14ac:dyDescent="0.25">
      <c r="A40">
        <v>48</v>
      </c>
      <c r="B40" s="2">
        <v>44355.841319444444</v>
      </c>
      <c r="C40" t="s">
        <v>29</v>
      </c>
      <c r="D40" s="2">
        <v>44213.509016203701</v>
      </c>
      <c r="E40">
        <v>1</v>
      </c>
      <c r="F40">
        <v>0</v>
      </c>
      <c r="G40">
        <v>2996</v>
      </c>
      <c r="H40">
        <v>269088</v>
      </c>
      <c r="I40">
        <f>_xlfn.XLOOKUP(Table9[[#This Row],[queryID]],Table1[queryID],Table1[count],0)</f>
        <v>14365</v>
      </c>
      <c r="J40" t="b">
        <f>Table9[[#This Row],[latestCount]]=Table9[[#This Row],[count]]</f>
        <v>0</v>
      </c>
    </row>
    <row r="41" spans="1:10" x14ac:dyDescent="0.25">
      <c r="A41">
        <v>49</v>
      </c>
      <c r="B41" s="2">
        <v>44355.841203703705</v>
      </c>
      <c r="C41" t="s">
        <v>5</v>
      </c>
      <c r="D41" s="2">
        <v>44221.646041666667</v>
      </c>
      <c r="E41">
        <v>1</v>
      </c>
      <c r="F41">
        <v>0</v>
      </c>
      <c r="G41">
        <v>8417</v>
      </c>
      <c r="H41">
        <v>269088</v>
      </c>
      <c r="I41">
        <f>_xlfn.XLOOKUP(Table9[[#This Row],[queryID]],Table1[queryID],Table1[count],0)</f>
        <v>132115</v>
      </c>
      <c r="J41" t="b">
        <f>Table9[[#This Row],[latestCount]]=Table9[[#This Row],[count]]</f>
        <v>0</v>
      </c>
    </row>
    <row r="42" spans="1:10" x14ac:dyDescent="0.25">
      <c r="A42">
        <v>51</v>
      </c>
      <c r="B42" s="2">
        <v>44355.841111111113</v>
      </c>
      <c r="C42" t="s">
        <v>7</v>
      </c>
      <c r="D42" s="2">
        <v>44221.646041666667</v>
      </c>
      <c r="E42">
        <v>1</v>
      </c>
      <c r="F42">
        <v>0</v>
      </c>
      <c r="G42">
        <v>5579</v>
      </c>
      <c r="H42">
        <v>269088</v>
      </c>
      <c r="I42">
        <f>_xlfn.XLOOKUP(Table9[[#This Row],[queryID]],Table1[queryID],Table1[count],0)</f>
        <v>73930</v>
      </c>
      <c r="J42" t="b">
        <f>Table9[[#This Row],[latestCount]]=Table9[[#This Row],[count]]</f>
        <v>0</v>
      </c>
    </row>
    <row r="43" spans="1:10" x14ac:dyDescent="0.25">
      <c r="A43">
        <v>53</v>
      </c>
      <c r="B43" s="2">
        <v>44355.841006944444</v>
      </c>
      <c r="C43" t="s">
        <v>52</v>
      </c>
      <c r="D43" s="2">
        <v>44225.523356481484</v>
      </c>
      <c r="E43">
        <v>1</v>
      </c>
      <c r="F43">
        <v>0</v>
      </c>
      <c r="G43">
        <v>270</v>
      </c>
      <c r="H43">
        <v>269088</v>
      </c>
      <c r="I43">
        <f>_xlfn.XLOOKUP(Table9[[#This Row],[queryID]],Table1[queryID],Table1[count],0)</f>
        <v>2388</v>
      </c>
      <c r="J43" t="b">
        <f>Table9[[#This Row],[latestCount]]=Table9[[#This Row],[count]]</f>
        <v>0</v>
      </c>
    </row>
    <row r="44" spans="1:10" x14ac:dyDescent="0.25">
      <c r="A44">
        <v>54</v>
      </c>
      <c r="B44" s="2">
        <v>44355.840937499997</v>
      </c>
      <c r="C44" t="s">
        <v>44</v>
      </c>
      <c r="D44" s="2">
        <v>44229.845092592594</v>
      </c>
      <c r="E44">
        <v>1</v>
      </c>
      <c r="F44">
        <v>0</v>
      </c>
      <c r="G44">
        <v>241</v>
      </c>
      <c r="H44">
        <v>269088</v>
      </c>
      <c r="I44">
        <f>_xlfn.XLOOKUP(Table9[[#This Row],[queryID]],Table1[queryID],Table1[count],0)</f>
        <v>3178</v>
      </c>
      <c r="J44" t="b">
        <f>Table9[[#This Row],[latestCount]]=Table9[[#This Row],[count]]</f>
        <v>0</v>
      </c>
    </row>
    <row r="45" spans="1:10" x14ac:dyDescent="0.25">
      <c r="A45">
        <v>55</v>
      </c>
      <c r="B45" s="2">
        <v>44355.840879629628</v>
      </c>
      <c r="C45" t="s">
        <v>47</v>
      </c>
      <c r="D45" s="2">
        <v>44229.343402777777</v>
      </c>
      <c r="E45">
        <v>1</v>
      </c>
      <c r="F45">
        <v>0</v>
      </c>
      <c r="G45">
        <v>352</v>
      </c>
      <c r="H45">
        <v>269088</v>
      </c>
      <c r="I45">
        <f>_xlfn.XLOOKUP(Table9[[#This Row],[queryID]],Table1[queryID],Table1[count],0)</f>
        <v>2644</v>
      </c>
      <c r="J45" t="b">
        <f>Table9[[#This Row],[latestCount]]=Table9[[#This Row],[count]]</f>
        <v>0</v>
      </c>
    </row>
    <row r="46" spans="1:10" x14ac:dyDescent="0.25">
      <c r="A46">
        <v>56</v>
      </c>
      <c r="B46" s="2">
        <v>44355.840833333335</v>
      </c>
      <c r="C46" t="s">
        <v>14</v>
      </c>
      <c r="D46" s="2">
        <v>44230.492835648147</v>
      </c>
      <c r="E46">
        <v>1</v>
      </c>
      <c r="F46">
        <v>0</v>
      </c>
      <c r="G46">
        <v>24050</v>
      </c>
      <c r="H46">
        <v>269088</v>
      </c>
      <c r="I46">
        <f>_xlfn.XLOOKUP(Table9[[#This Row],[queryID]],Table1[queryID],Table1[count],0)</f>
        <v>39429</v>
      </c>
      <c r="J46" t="b">
        <f>Table9[[#This Row],[latestCount]]=Table9[[#This Row],[count]]</f>
        <v>0</v>
      </c>
    </row>
    <row r="47" spans="1:10" x14ac:dyDescent="0.25">
      <c r="A47">
        <v>58</v>
      </c>
      <c r="B47" s="2">
        <v>44355.840740740743</v>
      </c>
      <c r="C47" t="s">
        <v>55</v>
      </c>
      <c r="D47" s="2">
        <v>44229.348124999997</v>
      </c>
      <c r="E47">
        <v>1</v>
      </c>
      <c r="F47">
        <v>0</v>
      </c>
      <c r="G47">
        <v>278</v>
      </c>
      <c r="H47">
        <v>269088</v>
      </c>
      <c r="I47">
        <f>_xlfn.XLOOKUP(Table9[[#This Row],[queryID]],Table1[queryID],Table1[count],0)</f>
        <v>1949</v>
      </c>
      <c r="J47" t="b">
        <f>Table9[[#This Row],[latestCount]]=Table9[[#This Row],[count]]</f>
        <v>0</v>
      </c>
    </row>
    <row r="48" spans="1:10" x14ac:dyDescent="0.25">
      <c r="A48">
        <v>60</v>
      </c>
      <c r="B48" s="2">
        <v>44355.84070601852</v>
      </c>
      <c r="C48" t="s">
        <v>46</v>
      </c>
      <c r="D48" s="2">
        <v>44229.845092592594</v>
      </c>
      <c r="E48">
        <v>1</v>
      </c>
      <c r="F48">
        <v>0</v>
      </c>
      <c r="G48">
        <v>152</v>
      </c>
      <c r="H48">
        <v>269088</v>
      </c>
      <c r="I48">
        <f>_xlfn.XLOOKUP(Table9[[#This Row],[queryID]],Table1[queryID],Table1[count],0)</f>
        <v>2652</v>
      </c>
      <c r="J48" t="b">
        <f>Table9[[#This Row],[latestCount]]=Table9[[#This Row],[count]]</f>
        <v>0</v>
      </c>
    </row>
    <row r="49" spans="1:10" x14ac:dyDescent="0.25">
      <c r="A49">
        <v>74</v>
      </c>
      <c r="B49" s="2">
        <v>44355.840682870374</v>
      </c>
      <c r="C49" t="s">
        <v>119</v>
      </c>
      <c r="D49" s="2">
        <v>44249.21875</v>
      </c>
      <c r="E49">
        <v>1</v>
      </c>
      <c r="F49">
        <v>0</v>
      </c>
      <c r="G49">
        <v>16</v>
      </c>
      <c r="H49">
        <v>269088</v>
      </c>
      <c r="I49">
        <f>_xlfn.XLOOKUP(Table9[[#This Row],[queryID]],Table1[queryID],Table1[count],0)</f>
        <v>64</v>
      </c>
      <c r="J49" t="b">
        <f>Table9[[#This Row],[latestCount]]=Table9[[#This Row],[count]]</f>
        <v>0</v>
      </c>
    </row>
    <row r="50" spans="1:10" x14ac:dyDescent="0.25">
      <c r="A50">
        <v>111</v>
      </c>
      <c r="B50" s="2">
        <v>44355.840601851851</v>
      </c>
      <c r="C50" t="s">
        <v>67</v>
      </c>
      <c r="D50" s="2">
        <v>44254.970891203702</v>
      </c>
      <c r="E50">
        <v>1</v>
      </c>
      <c r="F50">
        <v>0</v>
      </c>
      <c r="G50">
        <v>684</v>
      </c>
      <c r="H50">
        <v>269088</v>
      </c>
      <c r="I50">
        <f>_xlfn.XLOOKUP(Table9[[#This Row],[queryID]],Table1[queryID],Table1[count],0)</f>
        <v>945</v>
      </c>
      <c r="J50" t="b">
        <f>Table9[[#This Row],[latestCount]]=Table9[[#This Row],[count]]</f>
        <v>0</v>
      </c>
    </row>
    <row r="51" spans="1:10" x14ac:dyDescent="0.25">
      <c r="A51">
        <v>140</v>
      </c>
      <c r="B51" s="2">
        <v>44355.840567129628</v>
      </c>
      <c r="C51" t="s">
        <v>70</v>
      </c>
      <c r="D51" s="2">
        <v>44250.614965277775</v>
      </c>
      <c r="E51">
        <v>1</v>
      </c>
      <c r="F51">
        <v>0</v>
      </c>
      <c r="G51">
        <v>382</v>
      </c>
      <c r="H51">
        <v>269088</v>
      </c>
      <c r="I51">
        <f>_xlfn.XLOOKUP(Table9[[#This Row],[queryID]],Table1[queryID],Table1[count],0)</f>
        <v>684</v>
      </c>
      <c r="J51" t="b">
        <f>Table9[[#This Row],[latestCount]]=Table9[[#This Row],[count]]</f>
        <v>0</v>
      </c>
    </row>
    <row r="52" spans="1:10" x14ac:dyDescent="0.25">
      <c r="A52">
        <v>144</v>
      </c>
      <c r="B52" s="2">
        <v>44355.840497685182</v>
      </c>
      <c r="C52" t="s">
        <v>99</v>
      </c>
      <c r="D52" s="2">
        <v>44250.979166666664</v>
      </c>
      <c r="E52">
        <v>1</v>
      </c>
      <c r="F52">
        <v>0</v>
      </c>
      <c r="G52">
        <v>117</v>
      </c>
      <c r="H52">
        <v>269088</v>
      </c>
      <c r="I52">
        <f>_xlfn.XLOOKUP(Table9[[#This Row],[queryID]],Table1[queryID],Table1[count],0)</f>
        <v>201</v>
      </c>
      <c r="J52" t="b">
        <f>Table9[[#This Row],[latestCount]]=Table9[[#This Row],[count]]</f>
        <v>0</v>
      </c>
    </row>
    <row r="53" spans="1:10" x14ac:dyDescent="0.25">
      <c r="A53">
        <v>148</v>
      </c>
      <c r="B53" s="2">
        <v>44355.84034722222</v>
      </c>
      <c r="C53" t="s">
        <v>78</v>
      </c>
      <c r="D53" s="2">
        <v>44250.601875</v>
      </c>
      <c r="E53">
        <v>1</v>
      </c>
      <c r="F53">
        <v>0</v>
      </c>
      <c r="G53">
        <v>166</v>
      </c>
      <c r="H53">
        <v>269088</v>
      </c>
      <c r="I53">
        <f>_xlfn.XLOOKUP(Table9[[#This Row],[queryID]],Table1[queryID],Table1[count],0)</f>
        <v>437</v>
      </c>
      <c r="J53" t="b">
        <f>Table9[[#This Row],[latestCount]]=Table9[[#This Row],[count]]</f>
        <v>0</v>
      </c>
    </row>
    <row r="54" spans="1:10" x14ac:dyDescent="0.25">
      <c r="A54">
        <v>149</v>
      </c>
      <c r="B54" s="2">
        <v>44355.840324074074</v>
      </c>
      <c r="C54" t="s">
        <v>60</v>
      </c>
      <c r="D54" s="2">
        <v>44250.566793981481</v>
      </c>
      <c r="E54">
        <v>1</v>
      </c>
      <c r="F54">
        <v>0</v>
      </c>
      <c r="G54">
        <v>81</v>
      </c>
      <c r="H54">
        <v>269088</v>
      </c>
      <c r="I54">
        <f>_xlfn.XLOOKUP(Table9[[#This Row],[queryID]],Table1[queryID],Table1[count],0)</f>
        <v>1481</v>
      </c>
      <c r="J54" t="b">
        <f>Table9[[#This Row],[latestCount]]=Table9[[#This Row],[count]]</f>
        <v>0</v>
      </c>
    </row>
    <row r="55" spans="1:10" x14ac:dyDescent="0.25">
      <c r="A55">
        <v>155</v>
      </c>
      <c r="B55" s="2">
        <v>44355.840208333335</v>
      </c>
      <c r="C55" t="s">
        <v>30</v>
      </c>
      <c r="D55" s="2">
        <v>44253.866412037038</v>
      </c>
      <c r="E55">
        <v>1</v>
      </c>
      <c r="F55">
        <v>0</v>
      </c>
      <c r="G55">
        <v>1728</v>
      </c>
      <c r="H55">
        <v>269088</v>
      </c>
      <c r="I55">
        <f>_xlfn.XLOOKUP(Table9[[#This Row],[queryID]],Table1[queryID],Table1[count],0)</f>
        <v>12758</v>
      </c>
      <c r="J55" t="b">
        <f>Table9[[#This Row],[latestCount]]=Table9[[#This Row],[count]]</f>
        <v>0</v>
      </c>
    </row>
    <row r="56" spans="1:10" x14ac:dyDescent="0.25">
      <c r="A56">
        <v>162</v>
      </c>
      <c r="B56" s="2">
        <v>44355.840069444443</v>
      </c>
      <c r="C56" t="s">
        <v>24</v>
      </c>
      <c r="D56" s="2">
        <v>44266.563078703701</v>
      </c>
      <c r="E56">
        <v>1</v>
      </c>
      <c r="F56">
        <v>0</v>
      </c>
      <c r="G56">
        <v>311</v>
      </c>
      <c r="H56">
        <v>269088</v>
      </c>
      <c r="I56">
        <f>_xlfn.XLOOKUP(Table9[[#This Row],[queryID]],Table1[queryID],Table1[count],0)</f>
        <v>20201</v>
      </c>
      <c r="J56" t="b">
        <f>Table9[[#This Row],[latestCount]]=Table9[[#This Row],[count]]</f>
        <v>0</v>
      </c>
    </row>
    <row r="57" spans="1:10" x14ac:dyDescent="0.25">
      <c r="A57">
        <v>182</v>
      </c>
      <c r="B57" s="2">
        <v>44355.840011574073</v>
      </c>
      <c r="C57" t="s">
        <v>69</v>
      </c>
      <c r="D57" s="2">
        <v>44258.813773148147</v>
      </c>
      <c r="E57">
        <v>1</v>
      </c>
      <c r="F57">
        <v>0</v>
      </c>
      <c r="G57">
        <v>31</v>
      </c>
      <c r="H57">
        <v>269088</v>
      </c>
      <c r="I57">
        <f>_xlfn.XLOOKUP(Table9[[#This Row],[queryID]],Table1[queryID],Table1[count],0)</f>
        <v>885</v>
      </c>
      <c r="J57" t="b">
        <f>Table9[[#This Row],[latestCount]]=Table9[[#This Row],[count]]</f>
        <v>0</v>
      </c>
    </row>
    <row r="58" spans="1:10" x14ac:dyDescent="0.25">
      <c r="A58">
        <v>189</v>
      </c>
      <c r="B58" s="2">
        <v>44355.839930555558</v>
      </c>
      <c r="C58" t="s">
        <v>84</v>
      </c>
      <c r="D58" s="2">
        <v>44262.168333333335</v>
      </c>
      <c r="E58">
        <v>1</v>
      </c>
      <c r="F58">
        <v>0</v>
      </c>
      <c r="G58">
        <v>203</v>
      </c>
      <c r="H58">
        <v>269088</v>
      </c>
      <c r="I58">
        <f>_xlfn.XLOOKUP(Table9[[#This Row],[queryID]],Table1[queryID],Table1[count],0)</f>
        <v>349</v>
      </c>
      <c r="J58" t="b">
        <f>Table9[[#This Row],[latestCount]]=Table9[[#This Row],[count]]</f>
        <v>0</v>
      </c>
    </row>
    <row r="59" spans="1:10" x14ac:dyDescent="0.25">
      <c r="A59">
        <v>225</v>
      </c>
      <c r="B59" s="2">
        <v>44355.839756944442</v>
      </c>
      <c r="C59" t="s">
        <v>68</v>
      </c>
      <c r="D59" s="2">
        <v>44269.814270833333</v>
      </c>
      <c r="E59">
        <v>1</v>
      </c>
      <c r="F59">
        <v>0</v>
      </c>
      <c r="G59">
        <v>391</v>
      </c>
      <c r="H59">
        <v>269088</v>
      </c>
      <c r="I59">
        <f>_xlfn.XLOOKUP(Table9[[#This Row],[queryID]],Table1[queryID],Table1[count],0)</f>
        <v>896</v>
      </c>
      <c r="J59" t="b">
        <f>Table9[[#This Row],[latestCount]]=Table9[[#This Row],[count]]</f>
        <v>0</v>
      </c>
    </row>
    <row r="60" spans="1:10" x14ac:dyDescent="0.25">
      <c r="A60">
        <v>227</v>
      </c>
      <c r="B60" s="2">
        <v>44355.839699074073</v>
      </c>
      <c r="C60" t="s">
        <v>61</v>
      </c>
      <c r="D60" s="2">
        <v>44269.915266203701</v>
      </c>
      <c r="E60">
        <v>1</v>
      </c>
      <c r="F60">
        <v>0</v>
      </c>
      <c r="G60">
        <v>215</v>
      </c>
      <c r="H60">
        <v>269088</v>
      </c>
      <c r="I60">
        <f>_xlfn.XLOOKUP(Table9[[#This Row],[queryID]],Table1[queryID],Table1[count],0)</f>
        <v>1448</v>
      </c>
      <c r="J60" t="b">
        <f>Table9[[#This Row],[latestCount]]=Table9[[#This Row],[count]]</f>
        <v>0</v>
      </c>
    </row>
    <row r="61" spans="1:10" x14ac:dyDescent="0.25">
      <c r="A61">
        <v>229</v>
      </c>
      <c r="B61" s="2">
        <v>44355.839594907404</v>
      </c>
      <c r="C61" t="s">
        <v>28</v>
      </c>
      <c r="D61" s="2">
        <v>44271.050625000003</v>
      </c>
      <c r="E61">
        <v>1</v>
      </c>
      <c r="F61">
        <v>0</v>
      </c>
      <c r="G61">
        <v>1659</v>
      </c>
      <c r="H61">
        <v>269088</v>
      </c>
      <c r="I61">
        <f>_xlfn.XLOOKUP(Table9[[#This Row],[queryID]],Table1[queryID],Table1[count],0)</f>
        <v>14380</v>
      </c>
      <c r="J61" t="b">
        <f>Table9[[#This Row],[latestCount]]=Table9[[#This Row],[count]]</f>
        <v>0</v>
      </c>
    </row>
    <row r="62" spans="1:10" x14ac:dyDescent="0.25">
      <c r="A62">
        <v>231</v>
      </c>
      <c r="B62" s="2">
        <v>44355.839490740742</v>
      </c>
      <c r="C62" t="s">
        <v>53</v>
      </c>
      <c r="D62" s="2">
        <v>44271.622465277775</v>
      </c>
      <c r="E62">
        <v>1</v>
      </c>
      <c r="F62">
        <v>0</v>
      </c>
      <c r="G62">
        <v>77</v>
      </c>
      <c r="H62">
        <v>269088</v>
      </c>
      <c r="I62">
        <f>_xlfn.XLOOKUP(Table9[[#This Row],[queryID]],Table1[queryID],Table1[count],0)</f>
        <v>2371</v>
      </c>
      <c r="J62" t="b">
        <f>Table9[[#This Row],[latestCount]]=Table9[[#This Row],[count]]</f>
        <v>0</v>
      </c>
    </row>
    <row r="63" spans="1:10" x14ac:dyDescent="0.25">
      <c r="A63">
        <v>233</v>
      </c>
      <c r="B63" s="2">
        <v>44355.83934027778</v>
      </c>
      <c r="C63" t="s">
        <v>39</v>
      </c>
      <c r="D63" s="2">
        <v>44269.857476851852</v>
      </c>
      <c r="E63">
        <v>1</v>
      </c>
      <c r="F63">
        <v>0</v>
      </c>
      <c r="G63">
        <v>553</v>
      </c>
      <c r="H63">
        <v>269088</v>
      </c>
      <c r="I63">
        <f>_xlfn.XLOOKUP(Table9[[#This Row],[queryID]],Table1[queryID],Table1[count],0)</f>
        <v>5202</v>
      </c>
      <c r="J63" t="b">
        <f>Table9[[#This Row],[latestCount]]=Table9[[#This Row],[count]]</f>
        <v>0</v>
      </c>
    </row>
    <row r="64" spans="1:10" x14ac:dyDescent="0.25">
      <c r="A64">
        <v>235</v>
      </c>
      <c r="B64" s="2">
        <v>44355.839166666665</v>
      </c>
      <c r="C64" t="s">
        <v>56</v>
      </c>
      <c r="D64" s="2">
        <v>44270.908692129633</v>
      </c>
      <c r="E64">
        <v>1</v>
      </c>
      <c r="F64">
        <v>0</v>
      </c>
      <c r="G64">
        <v>117</v>
      </c>
      <c r="H64">
        <v>269088</v>
      </c>
      <c r="I64">
        <f>_xlfn.XLOOKUP(Table9[[#This Row],[queryID]],Table1[queryID],Table1[count],0)</f>
        <v>1844</v>
      </c>
      <c r="J64" t="b">
        <f>Table9[[#This Row],[latestCount]]=Table9[[#This Row],[count]]</f>
        <v>0</v>
      </c>
    </row>
    <row r="65" spans="1:10" x14ac:dyDescent="0.25">
      <c r="A65">
        <v>236</v>
      </c>
      <c r="B65" s="2">
        <v>44355.839131944442</v>
      </c>
      <c r="C65" t="s">
        <v>45</v>
      </c>
      <c r="D65" s="2">
        <v>44273.556990740741</v>
      </c>
      <c r="E65">
        <v>1</v>
      </c>
      <c r="F65">
        <v>0</v>
      </c>
      <c r="G65">
        <v>429</v>
      </c>
      <c r="H65">
        <v>269088</v>
      </c>
      <c r="I65">
        <f>_xlfn.XLOOKUP(Table9[[#This Row],[queryID]],Table1[queryID],Table1[count],0)</f>
        <v>2660</v>
      </c>
      <c r="J65" t="b">
        <f>Table9[[#This Row],[latestCount]]=Table9[[#This Row],[count]]</f>
        <v>0</v>
      </c>
    </row>
    <row r="66" spans="1:10" x14ac:dyDescent="0.25">
      <c r="A66">
        <v>237</v>
      </c>
      <c r="B66" s="2">
        <v>44355.83898148148</v>
      </c>
      <c r="C66" t="s">
        <v>120</v>
      </c>
      <c r="D66" s="2">
        <v>44270.17796296296</v>
      </c>
      <c r="E66">
        <v>1</v>
      </c>
      <c r="F66">
        <v>0</v>
      </c>
      <c r="G66">
        <v>36</v>
      </c>
      <c r="H66">
        <v>269088</v>
      </c>
      <c r="I66">
        <f>_xlfn.XLOOKUP(Table9[[#This Row],[queryID]],Table1[queryID],Table1[count],0)</f>
        <v>60</v>
      </c>
      <c r="J66" t="b">
        <f>Table9[[#This Row],[latestCount]]=Table9[[#This Row],[count]]</f>
        <v>0</v>
      </c>
    </row>
    <row r="67" spans="1:10" x14ac:dyDescent="0.25">
      <c r="A67">
        <v>8299</v>
      </c>
      <c r="B67" s="2">
        <v>44355.838865740741</v>
      </c>
      <c r="C67" t="s">
        <v>22</v>
      </c>
      <c r="D67" s="2">
        <v>44274.733449074076</v>
      </c>
      <c r="E67">
        <v>1</v>
      </c>
      <c r="F67">
        <v>0</v>
      </c>
      <c r="G67">
        <v>1230</v>
      </c>
      <c r="H67">
        <v>269088</v>
      </c>
      <c r="I67">
        <f>_xlfn.XLOOKUP(Table9[[#This Row],[queryID]],Table1[queryID],Table1[count],0)</f>
        <v>20627</v>
      </c>
      <c r="J67" t="b">
        <f>Table9[[#This Row],[latestCount]]=Table9[[#This Row],[count]]</f>
        <v>0</v>
      </c>
    </row>
    <row r="68" spans="1:10" x14ac:dyDescent="0.25">
      <c r="A68">
        <v>8300</v>
      </c>
      <c r="B68" s="2">
        <v>44355.83871527778</v>
      </c>
      <c r="C68" t="s">
        <v>27</v>
      </c>
      <c r="D68" s="2">
        <v>44279.178796296299</v>
      </c>
      <c r="E68">
        <v>1</v>
      </c>
      <c r="F68">
        <v>0</v>
      </c>
      <c r="G68">
        <v>626</v>
      </c>
      <c r="H68">
        <v>269088</v>
      </c>
      <c r="I68">
        <f>_xlfn.XLOOKUP(Table9[[#This Row],[queryID]],Table1[queryID],Table1[count],0)</f>
        <v>14955</v>
      </c>
      <c r="J68" t="b">
        <f>Table9[[#This Row],[latestCount]]=Table9[[#This Row],[count]]</f>
        <v>0</v>
      </c>
    </row>
    <row r="69" spans="1:10" x14ac:dyDescent="0.25">
      <c r="A69">
        <v>8302</v>
      </c>
      <c r="B69" s="2">
        <v>44355.838576388887</v>
      </c>
      <c r="C69" t="s">
        <v>73</v>
      </c>
      <c r="D69" s="2">
        <v>44293.830671296295</v>
      </c>
      <c r="E69">
        <v>1</v>
      </c>
      <c r="F69">
        <v>0</v>
      </c>
      <c r="G69">
        <v>247</v>
      </c>
      <c r="H69">
        <v>269088</v>
      </c>
      <c r="I69">
        <f>_xlfn.XLOOKUP(Table9[[#This Row],[queryID]],Table1[queryID],Table1[count],0)</f>
        <v>514</v>
      </c>
      <c r="J69" t="b">
        <f>Table9[[#This Row],[latestCount]]=Table9[[#This Row],[count]]</f>
        <v>0</v>
      </c>
    </row>
    <row r="70" spans="1:10" x14ac:dyDescent="0.25">
      <c r="A70">
        <v>8303</v>
      </c>
      <c r="B70" s="2">
        <v>44355.838379629633</v>
      </c>
      <c r="C70" t="s">
        <v>82</v>
      </c>
      <c r="D70" s="2">
        <v>44291.716782407406</v>
      </c>
      <c r="E70">
        <v>1</v>
      </c>
      <c r="F70">
        <v>0</v>
      </c>
      <c r="G70">
        <v>156</v>
      </c>
      <c r="H70">
        <v>269088</v>
      </c>
      <c r="I70">
        <f>_xlfn.XLOOKUP(Table9[[#This Row],[queryID]],Table1[queryID],Table1[count],0)</f>
        <v>388</v>
      </c>
      <c r="J70" t="b">
        <f>Table9[[#This Row],[latestCount]]=Table9[[#This Row],[count]]</f>
        <v>0</v>
      </c>
    </row>
    <row r="71" spans="1:10" x14ac:dyDescent="0.25">
      <c r="A71">
        <v>8305</v>
      </c>
      <c r="B71" s="2">
        <v>44355.838182870371</v>
      </c>
      <c r="C71" t="s">
        <v>76</v>
      </c>
      <c r="D71" s="2">
        <v>44291.982800925929</v>
      </c>
      <c r="E71">
        <v>1</v>
      </c>
      <c r="F71">
        <v>0</v>
      </c>
      <c r="G71">
        <v>123</v>
      </c>
      <c r="H71">
        <v>269088</v>
      </c>
      <c r="I71">
        <f>_xlfn.XLOOKUP(Table9[[#This Row],[queryID]],Table1[queryID],Table1[count],0)</f>
        <v>458</v>
      </c>
      <c r="J71" t="b">
        <f>Table9[[#This Row],[latestCount]]=Table9[[#This Row],[count]]</f>
        <v>0</v>
      </c>
    </row>
    <row r="72" spans="1:10" x14ac:dyDescent="0.25">
      <c r="A72">
        <v>8308</v>
      </c>
      <c r="B72" s="2">
        <v>44355.838101851848</v>
      </c>
      <c r="C72" t="s">
        <v>3</v>
      </c>
      <c r="D72" s="2">
        <v>44297.082627314812</v>
      </c>
      <c r="E72">
        <v>1</v>
      </c>
      <c r="F72">
        <v>0</v>
      </c>
      <c r="G72">
        <v>1800</v>
      </c>
      <c r="H72">
        <v>269088</v>
      </c>
      <c r="I72">
        <f>_xlfn.XLOOKUP(Table9[[#This Row],[queryID]],Table1[queryID],Table1[count],0)</f>
        <v>173721</v>
      </c>
      <c r="J72" t="b">
        <f>Table9[[#This Row],[latestCount]]=Table9[[#This Row],[count]]</f>
        <v>0</v>
      </c>
    </row>
    <row r="73" spans="1:10" x14ac:dyDescent="0.25">
      <c r="A73">
        <v>8310</v>
      </c>
      <c r="B73" s="2">
        <v>44355.837881944448</v>
      </c>
      <c r="C73" t="s">
        <v>8</v>
      </c>
      <c r="D73" s="2">
        <v>44294.703240740739</v>
      </c>
      <c r="E73">
        <v>1</v>
      </c>
      <c r="F73">
        <v>0</v>
      </c>
      <c r="G73">
        <v>215</v>
      </c>
      <c r="H73">
        <v>269088</v>
      </c>
      <c r="I73">
        <f>_xlfn.XLOOKUP(Table9[[#This Row],[queryID]],Table1[queryID],Table1[count],0)</f>
        <v>69662</v>
      </c>
      <c r="J73" t="b">
        <f>Table9[[#This Row],[latestCount]]=Table9[[#This Row],[count]]</f>
        <v>0</v>
      </c>
    </row>
    <row r="74" spans="1:10" x14ac:dyDescent="0.25">
      <c r="A74">
        <v>8312</v>
      </c>
      <c r="B74" s="2">
        <v>44355.837685185186</v>
      </c>
      <c r="C74" t="s">
        <v>38</v>
      </c>
      <c r="D74" s="2">
        <v>44293.06832175926</v>
      </c>
      <c r="E74">
        <v>1</v>
      </c>
      <c r="F74">
        <v>0</v>
      </c>
      <c r="G74">
        <v>741</v>
      </c>
      <c r="H74">
        <v>269088</v>
      </c>
      <c r="I74">
        <f>_xlfn.XLOOKUP(Table9[[#This Row],[queryID]],Table1[queryID],Table1[count],0)</f>
        <v>5699</v>
      </c>
      <c r="J74" t="b">
        <f>Table9[[#This Row],[latestCount]]=Table9[[#This Row],[count]]</f>
        <v>0</v>
      </c>
    </row>
    <row r="75" spans="1:10" x14ac:dyDescent="0.25">
      <c r="A75">
        <v>8315</v>
      </c>
      <c r="B75" s="2">
        <v>44355.837534722225</v>
      </c>
      <c r="C75" t="s">
        <v>114</v>
      </c>
      <c r="D75" s="2">
        <v>44290.760416666664</v>
      </c>
      <c r="E75">
        <v>1</v>
      </c>
      <c r="F75">
        <v>0</v>
      </c>
      <c r="G75">
        <v>49</v>
      </c>
      <c r="H75">
        <v>269088</v>
      </c>
      <c r="I75">
        <f>_xlfn.XLOOKUP(Table9[[#This Row],[queryID]],Table1[queryID],Table1[count],0)</f>
        <v>96</v>
      </c>
      <c r="J75" t="b">
        <f>Table9[[#This Row],[latestCount]]=Table9[[#This Row],[count]]</f>
        <v>0</v>
      </c>
    </row>
    <row r="76" spans="1:10" x14ac:dyDescent="0.25">
      <c r="A76">
        <v>8316</v>
      </c>
      <c r="B76" s="2">
        <v>44355.837442129632</v>
      </c>
      <c r="C76" t="s">
        <v>89</v>
      </c>
      <c r="D76" s="2">
        <v>44294.737256944441</v>
      </c>
      <c r="E76">
        <v>1</v>
      </c>
      <c r="F76">
        <v>0</v>
      </c>
      <c r="G76">
        <v>10</v>
      </c>
      <c r="H76">
        <v>269088</v>
      </c>
      <c r="I76">
        <f>_xlfn.XLOOKUP(Table9[[#This Row],[queryID]],Table1[queryID],Table1[count],0)</f>
        <v>303</v>
      </c>
      <c r="J76" t="b">
        <f>Table9[[#This Row],[latestCount]]=Table9[[#This Row],[count]]</f>
        <v>0</v>
      </c>
    </row>
    <row r="77" spans="1:10" x14ac:dyDescent="0.25">
      <c r="A77">
        <v>8317</v>
      </c>
      <c r="B77" s="2">
        <v>44355.837395833332</v>
      </c>
      <c r="C77" t="s">
        <v>66</v>
      </c>
      <c r="D77" s="2">
        <v>44291.937569444446</v>
      </c>
      <c r="E77">
        <v>1</v>
      </c>
      <c r="F77">
        <v>0</v>
      </c>
      <c r="G77">
        <v>96</v>
      </c>
      <c r="H77">
        <v>269088</v>
      </c>
      <c r="I77">
        <f>_xlfn.XLOOKUP(Table9[[#This Row],[queryID]],Table1[queryID],Table1[count],0)</f>
        <v>946</v>
      </c>
      <c r="J77" t="b">
        <f>Table9[[#This Row],[latestCount]]=Table9[[#This Row],[count]]</f>
        <v>0</v>
      </c>
    </row>
    <row r="78" spans="1:10" x14ac:dyDescent="0.25">
      <c r="A78">
        <v>8318</v>
      </c>
      <c r="B78" s="2">
        <v>44355.837256944447</v>
      </c>
      <c r="C78" t="s">
        <v>133</v>
      </c>
      <c r="D78" s="2">
        <v>44351.795601851853</v>
      </c>
      <c r="E78">
        <v>1</v>
      </c>
      <c r="F78">
        <v>0</v>
      </c>
      <c r="G78">
        <v>1</v>
      </c>
      <c r="H78">
        <v>269088</v>
      </c>
      <c r="I78">
        <f>_xlfn.XLOOKUP(Table9[[#This Row],[queryID]],Table1[queryID],Table1[count],0)</f>
        <v>12</v>
      </c>
      <c r="J78" t="b">
        <f>Table9[[#This Row],[latestCount]]=Table9[[#This Row],[count]]</f>
        <v>0</v>
      </c>
    </row>
    <row r="79" spans="1:10" x14ac:dyDescent="0.25">
      <c r="A79">
        <v>8323</v>
      </c>
      <c r="B79" s="2">
        <v>44355.837152777778</v>
      </c>
      <c r="C79" t="s">
        <v>110</v>
      </c>
      <c r="D79" s="2">
        <v>44293.001111111109</v>
      </c>
      <c r="E79">
        <v>1</v>
      </c>
      <c r="F79">
        <v>0</v>
      </c>
      <c r="G79">
        <v>78</v>
      </c>
      <c r="H79">
        <v>269088</v>
      </c>
      <c r="I79">
        <f>_xlfn.XLOOKUP(Table9[[#This Row],[queryID]],Table1[queryID],Table1[count],0)</f>
        <v>132</v>
      </c>
      <c r="J79" t="b">
        <f>Table9[[#This Row],[latestCount]]=Table9[[#This Row],[count]]</f>
        <v>0</v>
      </c>
    </row>
    <row r="80" spans="1:10" x14ac:dyDescent="0.25">
      <c r="A80">
        <v>8324</v>
      </c>
      <c r="B80" s="2">
        <v>44355.837106481478</v>
      </c>
      <c r="C80" t="s">
        <v>51</v>
      </c>
      <c r="D80" s="2">
        <v>44293.961446759262</v>
      </c>
      <c r="E80">
        <v>1</v>
      </c>
      <c r="F80">
        <v>0</v>
      </c>
      <c r="G80">
        <v>866</v>
      </c>
      <c r="H80">
        <v>269088</v>
      </c>
      <c r="I80">
        <f>_xlfn.XLOOKUP(Table9[[#This Row],[queryID]],Table1[queryID],Table1[count],0)</f>
        <v>2508</v>
      </c>
      <c r="J80" t="b">
        <f>Table9[[#This Row],[latestCount]]=Table9[[#This Row],[count]]</f>
        <v>0</v>
      </c>
    </row>
    <row r="81" spans="1:10" x14ac:dyDescent="0.25">
      <c r="A81">
        <v>8327</v>
      </c>
      <c r="B81" s="2">
        <v>44355.836875000001</v>
      </c>
      <c r="C81" t="s">
        <v>59</v>
      </c>
      <c r="D81" s="2">
        <v>44292.720324074071</v>
      </c>
      <c r="E81">
        <v>1</v>
      </c>
      <c r="F81">
        <v>0</v>
      </c>
      <c r="G81">
        <v>196</v>
      </c>
      <c r="H81">
        <v>269088</v>
      </c>
      <c r="I81">
        <f>_xlfn.XLOOKUP(Table9[[#This Row],[queryID]],Table1[queryID],Table1[count],0)</f>
        <v>1606</v>
      </c>
      <c r="J81" t="b">
        <f>Table9[[#This Row],[latestCount]]=Table9[[#This Row],[count]]</f>
        <v>0</v>
      </c>
    </row>
    <row r="82" spans="1:10" x14ac:dyDescent="0.25">
      <c r="A82">
        <v>8332</v>
      </c>
      <c r="B82" s="2">
        <v>44355.836712962962</v>
      </c>
      <c r="C82" t="s">
        <v>92</v>
      </c>
      <c r="D82" s="2">
        <v>44292.500023148146</v>
      </c>
      <c r="E82">
        <v>1</v>
      </c>
      <c r="F82">
        <v>0</v>
      </c>
      <c r="G82">
        <v>7</v>
      </c>
      <c r="H82">
        <v>269088</v>
      </c>
      <c r="I82">
        <f>_xlfn.XLOOKUP(Table9[[#This Row],[queryID]],Table1[queryID],Table1[count],0)</f>
        <v>259</v>
      </c>
      <c r="J82" t="b">
        <f>Table9[[#This Row],[latestCount]]=Table9[[#This Row],[count]]</f>
        <v>0</v>
      </c>
    </row>
    <row r="83" spans="1:10" x14ac:dyDescent="0.25">
      <c r="A83">
        <v>8334</v>
      </c>
      <c r="B83" s="2">
        <v>44355.836655092593</v>
      </c>
      <c r="C83" t="s">
        <v>32</v>
      </c>
      <c r="D83" s="2">
        <v>44299.337337962963</v>
      </c>
      <c r="E83">
        <v>1</v>
      </c>
      <c r="F83">
        <v>0</v>
      </c>
      <c r="G83">
        <v>787</v>
      </c>
      <c r="H83">
        <v>269088</v>
      </c>
      <c r="I83">
        <f>_xlfn.XLOOKUP(Table9[[#This Row],[queryID]],Table1[queryID],Table1[count],0)</f>
        <v>9684</v>
      </c>
      <c r="J83" t="b">
        <f>Table9[[#This Row],[latestCount]]=Table9[[#This Row],[count]]</f>
        <v>0</v>
      </c>
    </row>
    <row r="84" spans="1:10" x14ac:dyDescent="0.25">
      <c r="A84">
        <v>8335</v>
      </c>
      <c r="B84" s="2">
        <v>44355.836458333331</v>
      </c>
      <c r="C84" t="s">
        <v>48</v>
      </c>
      <c r="D84" s="2">
        <v>44292.518564814818</v>
      </c>
      <c r="E84">
        <v>1</v>
      </c>
      <c r="F84">
        <v>0</v>
      </c>
      <c r="G84">
        <v>100</v>
      </c>
      <c r="H84">
        <v>269088</v>
      </c>
      <c r="I84">
        <f>_xlfn.XLOOKUP(Table9[[#This Row],[queryID]],Table1[queryID],Table1[count],0)</f>
        <v>2622</v>
      </c>
      <c r="J84" t="b">
        <f>Table9[[#This Row],[latestCount]]=Table9[[#This Row],[count]]</f>
        <v>0</v>
      </c>
    </row>
    <row r="85" spans="1:10" x14ac:dyDescent="0.25">
      <c r="A85">
        <v>8339</v>
      </c>
      <c r="B85" s="2">
        <v>44355.836284722223</v>
      </c>
      <c r="C85" t="s">
        <v>26</v>
      </c>
      <c r="D85" s="2">
        <v>44298.878657407404</v>
      </c>
      <c r="E85">
        <v>1</v>
      </c>
      <c r="F85">
        <v>0</v>
      </c>
      <c r="G85">
        <v>168</v>
      </c>
      <c r="H85">
        <v>269088</v>
      </c>
      <c r="I85">
        <f>_xlfn.XLOOKUP(Table9[[#This Row],[queryID]],Table1[queryID],Table1[count],0)</f>
        <v>15050</v>
      </c>
      <c r="J85" t="b">
        <f>Table9[[#This Row],[latestCount]]=Table9[[#This Row],[count]]</f>
        <v>0</v>
      </c>
    </row>
    <row r="86" spans="1:10" x14ac:dyDescent="0.25">
      <c r="A86">
        <v>39</v>
      </c>
      <c r="B86" s="2">
        <v>44355.833981481483</v>
      </c>
      <c r="C86" t="s">
        <v>6</v>
      </c>
      <c r="D86" s="2">
        <v>44217.575752314813</v>
      </c>
      <c r="E86">
        <v>1</v>
      </c>
      <c r="F86">
        <v>0</v>
      </c>
      <c r="G86">
        <v>16817</v>
      </c>
      <c r="H86">
        <v>269088</v>
      </c>
      <c r="I86">
        <f>_xlfn.XLOOKUP(Table9[[#This Row],[queryID]],Table1[queryID],Table1[count],0)</f>
        <v>125735</v>
      </c>
      <c r="J86" t="b">
        <f>Table9[[#This Row],[latestCount]]=Table9[[#This Row],[count]]</f>
        <v>0</v>
      </c>
    </row>
    <row r="87" spans="1:10" x14ac:dyDescent="0.25">
      <c r="A87">
        <v>40</v>
      </c>
      <c r="B87" s="2">
        <v>44355.833796296298</v>
      </c>
      <c r="C87" t="s">
        <v>147</v>
      </c>
      <c r="D87" s="2">
        <v>44217.373194444444</v>
      </c>
      <c r="E87">
        <v>1</v>
      </c>
      <c r="F87">
        <v>0</v>
      </c>
      <c r="G87">
        <v>16974</v>
      </c>
      <c r="H87">
        <v>269088</v>
      </c>
      <c r="I87">
        <f>_xlfn.XLOOKUP(Table9[[#This Row],[queryID]],Table1[queryID],Table1[count],0)</f>
        <v>0</v>
      </c>
      <c r="J87" t="b">
        <f>Table9[[#This Row],[latestCount]]=Table9[[#This Row],[count]]</f>
        <v>0</v>
      </c>
    </row>
    <row r="88" spans="1:10" x14ac:dyDescent="0.25">
      <c r="A88">
        <v>41</v>
      </c>
      <c r="B88" s="2">
        <v>44355.83353009259</v>
      </c>
      <c r="C88" t="s">
        <v>41</v>
      </c>
      <c r="D88" s="2">
        <v>44217.614317129628</v>
      </c>
      <c r="E88">
        <v>1</v>
      </c>
      <c r="F88">
        <v>0</v>
      </c>
      <c r="G88">
        <v>3730</v>
      </c>
      <c r="H88">
        <v>269088</v>
      </c>
      <c r="I88">
        <f>_xlfn.XLOOKUP(Table9[[#This Row],[queryID]],Table1[queryID],Table1[count],0)</f>
        <v>4583</v>
      </c>
      <c r="J88" t="b">
        <f>Table9[[#This Row],[latestCount]]=Table9[[#This Row],[count]]</f>
        <v>0</v>
      </c>
    </row>
    <row r="89" spans="1:10" x14ac:dyDescent="0.25">
      <c r="A89">
        <v>42</v>
      </c>
      <c r="B89" s="2">
        <v>44355.833460648151</v>
      </c>
      <c r="C89" t="s">
        <v>35</v>
      </c>
      <c r="D89" s="2">
        <v>44217.399039351854</v>
      </c>
      <c r="E89">
        <v>1</v>
      </c>
      <c r="F89">
        <v>0</v>
      </c>
      <c r="G89">
        <v>7101</v>
      </c>
      <c r="H89">
        <v>269088</v>
      </c>
      <c r="I89">
        <f>_xlfn.XLOOKUP(Table9[[#This Row],[queryID]],Table1[queryID],Table1[count],0)</f>
        <v>7710</v>
      </c>
      <c r="J89" t="b">
        <f>Table9[[#This Row],[latestCount]]=Table9[[#This Row],[count]]</f>
        <v>0</v>
      </c>
    </row>
    <row r="90" spans="1:10" x14ac:dyDescent="0.25">
      <c r="A90">
        <v>43</v>
      </c>
      <c r="B90" s="2">
        <v>44355.833425925928</v>
      </c>
      <c r="C90" t="s">
        <v>4</v>
      </c>
      <c r="D90" s="2">
        <v>44217.549201388887</v>
      </c>
      <c r="E90">
        <v>1</v>
      </c>
      <c r="F90">
        <v>0</v>
      </c>
      <c r="G90">
        <v>94313</v>
      </c>
      <c r="H90">
        <v>269088</v>
      </c>
      <c r="I90">
        <f>_xlfn.XLOOKUP(Table9[[#This Row],[queryID]],Table1[queryID],Table1[count],0)</f>
        <v>137818</v>
      </c>
      <c r="J90" t="b">
        <f>Table9[[#This Row],[latestCount]]=Table9[[#This Row],[count]]</f>
        <v>0</v>
      </c>
    </row>
    <row r="91" spans="1:10" x14ac:dyDescent="0.25">
      <c r="A91">
        <v>44</v>
      </c>
      <c r="B91" s="2">
        <v>44355.833368055559</v>
      </c>
      <c r="C91" t="s">
        <v>9</v>
      </c>
      <c r="D91" s="2">
        <v>44217.580405092594</v>
      </c>
      <c r="E91">
        <v>1</v>
      </c>
      <c r="F91">
        <v>0</v>
      </c>
      <c r="G91">
        <v>4608</v>
      </c>
      <c r="H91">
        <v>269088</v>
      </c>
      <c r="I91">
        <f>_xlfn.XLOOKUP(Table9[[#This Row],[queryID]],Table1[queryID],Table1[count],0)</f>
        <v>68373</v>
      </c>
      <c r="J91" t="b">
        <f>Table9[[#This Row],[latestCount]]=Table9[[#This Row],[count]]</f>
        <v>0</v>
      </c>
    </row>
    <row r="92" spans="1:10" x14ac:dyDescent="0.25">
      <c r="A92">
        <v>45</v>
      </c>
      <c r="B92" s="2">
        <v>44355.833321759259</v>
      </c>
      <c r="C92" t="s">
        <v>11</v>
      </c>
      <c r="D92" s="2">
        <v>44216.895891203705</v>
      </c>
      <c r="E92">
        <v>1</v>
      </c>
      <c r="F92">
        <v>0</v>
      </c>
      <c r="G92">
        <v>3145</v>
      </c>
      <c r="H92">
        <v>269088</v>
      </c>
      <c r="I92">
        <f>_xlfn.XLOOKUP(Table9[[#This Row],[queryID]],Table1[queryID],Table1[count],0)</f>
        <v>62301</v>
      </c>
      <c r="J92" t="b">
        <f>Table9[[#This Row],[latestCount]]=Table9[[#This Row],[count]]</f>
        <v>0</v>
      </c>
    </row>
    <row r="93" spans="1:10" x14ac:dyDescent="0.25">
      <c r="A93">
        <v>143</v>
      </c>
      <c r="B93" s="2">
        <v>44347.650023148148</v>
      </c>
      <c r="C93" t="s">
        <v>94</v>
      </c>
      <c r="D93" s="2">
        <v>44251.580706018518</v>
      </c>
      <c r="E93">
        <v>1</v>
      </c>
      <c r="F93">
        <v>0</v>
      </c>
      <c r="G93">
        <v>106</v>
      </c>
      <c r="H93">
        <v>269088</v>
      </c>
      <c r="I93">
        <f>_xlfn.XLOOKUP(Table9[[#This Row],[queryID]],Table1[queryID],Table1[count],0)</f>
        <v>249</v>
      </c>
      <c r="J93" t="b">
        <f>Table9[[#This Row],[latestCount]]=Table9[[#This Row],[count]]</f>
        <v>0</v>
      </c>
    </row>
    <row r="94" spans="1:10" x14ac:dyDescent="0.25">
      <c r="A94">
        <v>145</v>
      </c>
      <c r="B94" s="2">
        <v>44347.649953703702</v>
      </c>
      <c r="C94" t="s">
        <v>103</v>
      </c>
      <c r="D94" s="2">
        <v>44251.580706018518</v>
      </c>
      <c r="E94">
        <v>1</v>
      </c>
      <c r="F94">
        <v>0</v>
      </c>
      <c r="G94">
        <v>99</v>
      </c>
      <c r="H94">
        <v>269088</v>
      </c>
      <c r="I94">
        <f>_xlfn.XLOOKUP(Table9[[#This Row],[queryID]],Table1[queryID],Table1[count],0)</f>
        <v>191</v>
      </c>
      <c r="J94" t="b">
        <f>Table9[[#This Row],[latestCount]]=Table9[[#This Row],[count]]</f>
        <v>0</v>
      </c>
    </row>
    <row r="95" spans="1:10" x14ac:dyDescent="0.25">
      <c r="A95">
        <v>158</v>
      </c>
      <c r="B95" s="2">
        <v>44347.64947916667</v>
      </c>
      <c r="C95" t="s">
        <v>74</v>
      </c>
      <c r="D95" s="2">
        <v>44340.56622685185</v>
      </c>
      <c r="E95">
        <v>1</v>
      </c>
      <c r="F95">
        <v>0</v>
      </c>
      <c r="G95">
        <v>5</v>
      </c>
      <c r="H95">
        <v>269088</v>
      </c>
      <c r="I95">
        <f>_xlfn.XLOOKUP(Table9[[#This Row],[queryID]],Table1[queryID],Table1[count],0)</f>
        <v>497</v>
      </c>
      <c r="J95" t="b">
        <f>Table9[[#This Row],[latestCount]]=Table9[[#This Row],[count]]</f>
        <v>0</v>
      </c>
    </row>
    <row r="96" spans="1:10" x14ac:dyDescent="0.25">
      <c r="A96">
        <v>188</v>
      </c>
      <c r="B96" s="2">
        <v>44347.649259259262</v>
      </c>
      <c r="C96" t="s">
        <v>101</v>
      </c>
      <c r="D96" s="2">
        <v>44261.672395833331</v>
      </c>
      <c r="E96">
        <v>1</v>
      </c>
      <c r="F96">
        <v>0</v>
      </c>
      <c r="G96">
        <v>166</v>
      </c>
      <c r="H96">
        <v>269088</v>
      </c>
      <c r="I96">
        <f>_xlfn.XLOOKUP(Table9[[#This Row],[queryID]],Table1[queryID],Table1[count],0)</f>
        <v>195</v>
      </c>
      <c r="J96" t="b">
        <f>Table9[[#This Row],[latestCount]]=Table9[[#This Row],[count]]</f>
        <v>0</v>
      </c>
    </row>
    <row r="97" spans="1:10" x14ac:dyDescent="0.25">
      <c r="A97">
        <v>8298</v>
      </c>
      <c r="B97" s="2">
        <v>44347.648796296293</v>
      </c>
      <c r="C97" t="s">
        <v>95</v>
      </c>
      <c r="D97" s="2">
        <v>44272.784907407404</v>
      </c>
      <c r="E97">
        <v>1</v>
      </c>
      <c r="F97">
        <v>0</v>
      </c>
      <c r="G97">
        <v>146</v>
      </c>
      <c r="H97">
        <v>269088</v>
      </c>
      <c r="I97">
        <f>_xlfn.XLOOKUP(Table9[[#This Row],[queryID]],Table1[queryID],Table1[count],0)</f>
        <v>247</v>
      </c>
      <c r="J97" t="b">
        <f>Table9[[#This Row],[latestCount]]=Table9[[#This Row],[count]]</f>
        <v>0</v>
      </c>
    </row>
    <row r="98" spans="1:10" x14ac:dyDescent="0.25">
      <c r="A98">
        <v>8307</v>
      </c>
      <c r="B98" s="2">
        <v>44347.648518518516</v>
      </c>
      <c r="C98" t="s">
        <v>111</v>
      </c>
      <c r="D98" s="2">
        <v>44347.295682870368</v>
      </c>
      <c r="E98">
        <v>1</v>
      </c>
      <c r="F98">
        <v>0</v>
      </c>
      <c r="G98">
        <v>1</v>
      </c>
      <c r="H98">
        <v>269088</v>
      </c>
      <c r="I98">
        <f>_xlfn.XLOOKUP(Table9[[#This Row],[queryID]],Table1[queryID],Table1[count],0)</f>
        <v>120</v>
      </c>
      <c r="J98" t="b">
        <f>Table9[[#This Row],[latestCount]]=Table9[[#This Row],[count]]</f>
        <v>0</v>
      </c>
    </row>
    <row r="99" spans="1:10" x14ac:dyDescent="0.25">
      <c r="A99">
        <v>8309</v>
      </c>
      <c r="B99" s="2">
        <v>44347.6484375</v>
      </c>
      <c r="C99" t="s">
        <v>37</v>
      </c>
      <c r="D99" s="2">
        <v>44294.941412037035</v>
      </c>
      <c r="E99">
        <v>1</v>
      </c>
      <c r="F99">
        <v>0</v>
      </c>
      <c r="G99">
        <v>123</v>
      </c>
      <c r="H99">
        <v>269088</v>
      </c>
      <c r="I99">
        <f>_xlfn.XLOOKUP(Table9[[#This Row],[queryID]],Table1[queryID],Table1[count],0)</f>
        <v>7447</v>
      </c>
      <c r="J99" t="b">
        <f>Table9[[#This Row],[latestCount]]=Table9[[#This Row],[count]]</f>
        <v>0</v>
      </c>
    </row>
    <row r="100" spans="1:10" x14ac:dyDescent="0.25">
      <c r="A100">
        <v>8314</v>
      </c>
      <c r="B100" s="2">
        <v>44347.648333333331</v>
      </c>
      <c r="C100" t="s">
        <v>93</v>
      </c>
      <c r="D100" s="2">
        <v>44290.921886574077</v>
      </c>
      <c r="E100">
        <v>1</v>
      </c>
      <c r="F100">
        <v>0</v>
      </c>
      <c r="G100">
        <v>79</v>
      </c>
      <c r="H100">
        <v>269088</v>
      </c>
      <c r="I100">
        <f>_xlfn.XLOOKUP(Table9[[#This Row],[queryID]],Table1[queryID],Table1[count],0)</f>
        <v>253</v>
      </c>
      <c r="J100" t="b">
        <f>Table9[[#This Row],[latestCount]]=Table9[[#This Row],[count]]</f>
        <v>0</v>
      </c>
    </row>
    <row r="101" spans="1:10" x14ac:dyDescent="0.25">
      <c r="A101">
        <v>8322</v>
      </c>
      <c r="B101" s="2">
        <v>44347.648159722223</v>
      </c>
      <c r="C101" t="s">
        <v>77</v>
      </c>
      <c r="D101" s="2">
        <v>44292.908784722225</v>
      </c>
      <c r="E101">
        <v>1</v>
      </c>
      <c r="F101">
        <v>0</v>
      </c>
      <c r="G101">
        <v>106</v>
      </c>
      <c r="H101">
        <v>269088</v>
      </c>
      <c r="I101">
        <f>_xlfn.XLOOKUP(Table9[[#This Row],[queryID]],Table1[queryID],Table1[count],0)</f>
        <v>444</v>
      </c>
      <c r="J101" t="b">
        <f>Table9[[#This Row],[latestCount]]=Table9[[#This Row],[count]]</f>
        <v>0</v>
      </c>
    </row>
    <row r="102" spans="1:10" x14ac:dyDescent="0.25">
      <c r="A102">
        <v>8325</v>
      </c>
      <c r="B102" s="2">
        <v>44347.648055555554</v>
      </c>
      <c r="C102" t="s">
        <v>79</v>
      </c>
      <c r="D102" s="2">
        <v>44292.908784722225</v>
      </c>
      <c r="E102">
        <v>1</v>
      </c>
      <c r="F102">
        <v>0</v>
      </c>
      <c r="G102">
        <v>172</v>
      </c>
      <c r="H102">
        <v>269088</v>
      </c>
      <c r="I102">
        <f>_xlfn.XLOOKUP(Table9[[#This Row],[queryID]],Table1[queryID],Table1[count],0)</f>
        <v>434</v>
      </c>
      <c r="J102" t="b">
        <f>Table9[[#This Row],[latestCount]]=Table9[[#This Row],[count]]</f>
        <v>0</v>
      </c>
    </row>
    <row r="103" spans="1:10" x14ac:dyDescent="0.25">
      <c r="A103">
        <v>8326</v>
      </c>
      <c r="B103" s="2">
        <v>44347.648043981484</v>
      </c>
      <c r="C103" t="s">
        <v>83</v>
      </c>
      <c r="D103" s="2">
        <v>44292.583124999997</v>
      </c>
      <c r="E103">
        <v>1</v>
      </c>
      <c r="F103">
        <v>0</v>
      </c>
      <c r="G103">
        <v>8</v>
      </c>
      <c r="H103">
        <v>269088</v>
      </c>
      <c r="I103">
        <f>_xlfn.XLOOKUP(Table9[[#This Row],[queryID]],Table1[queryID],Table1[count],0)</f>
        <v>356</v>
      </c>
      <c r="J103" t="b">
        <f>Table9[[#This Row],[latestCount]]=Table9[[#This Row],[count]]</f>
        <v>0</v>
      </c>
    </row>
    <row r="104" spans="1:10" x14ac:dyDescent="0.25">
      <c r="A104">
        <v>154</v>
      </c>
      <c r="B104" s="2">
        <v>44327.992928240739</v>
      </c>
      <c r="C104" t="s">
        <v>91</v>
      </c>
      <c r="D104" s="2">
        <v>44254.542812500003</v>
      </c>
      <c r="E104">
        <v>1</v>
      </c>
      <c r="F104">
        <v>0</v>
      </c>
      <c r="G104">
        <v>102</v>
      </c>
      <c r="H104">
        <v>269088</v>
      </c>
      <c r="I104">
        <f>_xlfn.XLOOKUP(Table9[[#This Row],[queryID]],Table1[queryID],Table1[count],0)</f>
        <v>272</v>
      </c>
      <c r="J104" t="b">
        <f>Table9[[#This Row],[latestCount]]=Table9[[#This Row],[count]]</f>
        <v>0</v>
      </c>
    </row>
    <row r="105" spans="1:10" x14ac:dyDescent="0.25">
      <c r="A105">
        <v>157</v>
      </c>
      <c r="B105" s="2">
        <v>44327.988749999997</v>
      </c>
      <c r="C105" t="s">
        <v>109</v>
      </c>
      <c r="D105" s="2">
        <v>44250.579282407409</v>
      </c>
      <c r="E105">
        <v>1</v>
      </c>
      <c r="F105">
        <v>0</v>
      </c>
      <c r="G105">
        <v>95</v>
      </c>
      <c r="H105">
        <v>269088</v>
      </c>
      <c r="I105">
        <f>_xlfn.XLOOKUP(Table9[[#This Row],[queryID]],Table1[queryID],Table1[count],0)</f>
        <v>148</v>
      </c>
      <c r="J105" t="b">
        <f>Table9[[#This Row],[latestCount]]=Table9[[#This Row],[count]]</f>
        <v>0</v>
      </c>
    </row>
    <row r="106" spans="1:10" x14ac:dyDescent="0.25">
      <c r="A106">
        <v>228</v>
      </c>
      <c r="B106" s="2">
        <v>44327.970682870371</v>
      </c>
      <c r="C106" t="s">
        <v>118</v>
      </c>
      <c r="D106" s="2">
        <v>44270.152777777781</v>
      </c>
      <c r="E106">
        <v>1</v>
      </c>
      <c r="F106">
        <v>0</v>
      </c>
      <c r="G106">
        <v>42</v>
      </c>
      <c r="H106">
        <v>269088</v>
      </c>
      <c r="I106">
        <f>_xlfn.XLOOKUP(Table9[[#This Row],[queryID]],Table1[queryID],Table1[count],0)</f>
        <v>73</v>
      </c>
      <c r="J106" t="b">
        <f>Table9[[#This Row],[latestCount]]=Table9[[#This Row],[count]]</f>
        <v>0</v>
      </c>
    </row>
    <row r="107" spans="1:10" x14ac:dyDescent="0.25">
      <c r="A107">
        <v>8320</v>
      </c>
      <c r="B107" s="2">
        <v>44327.897719907407</v>
      </c>
      <c r="C107" t="s">
        <v>31</v>
      </c>
      <c r="D107" s="2">
        <v>44292.595625000002</v>
      </c>
      <c r="E107">
        <v>1</v>
      </c>
      <c r="F107">
        <v>0</v>
      </c>
      <c r="G107">
        <v>52</v>
      </c>
      <c r="H107">
        <v>269088</v>
      </c>
      <c r="I107">
        <f>_xlfn.XLOOKUP(Table9[[#This Row],[queryID]],Table1[queryID],Table1[count],0)</f>
        <v>11422</v>
      </c>
      <c r="J107" t="b">
        <f>Table9[[#This Row],[latestCount]]=Table9[[#This Row],[count]]</f>
        <v>0</v>
      </c>
    </row>
    <row r="108" spans="1:10" x14ac:dyDescent="0.25">
      <c r="A108">
        <v>8321</v>
      </c>
      <c r="B108" s="2">
        <v>44327.896331018521</v>
      </c>
      <c r="C108" t="s">
        <v>25</v>
      </c>
      <c r="D108" s="2">
        <v>44292.662048611113</v>
      </c>
      <c r="E108">
        <v>1</v>
      </c>
      <c r="F108">
        <v>0</v>
      </c>
      <c r="G108">
        <v>302</v>
      </c>
      <c r="H108">
        <v>269088</v>
      </c>
      <c r="I108">
        <f>_xlfn.XLOOKUP(Table9[[#This Row],[queryID]],Table1[queryID],Table1[count],0)</f>
        <v>17813</v>
      </c>
      <c r="J108" t="b">
        <f>Table9[[#This Row],[latestCount]]=Table9[[#This Row],[count]]</f>
        <v>0</v>
      </c>
    </row>
    <row r="109" spans="1:10" x14ac:dyDescent="0.25">
      <c r="A109">
        <v>8328</v>
      </c>
      <c r="B109" s="2">
        <v>44327.877569444441</v>
      </c>
      <c r="C109" t="s">
        <v>72</v>
      </c>
      <c r="D109" s="2">
        <v>44292.740451388891</v>
      </c>
      <c r="E109">
        <v>1</v>
      </c>
      <c r="F109">
        <v>0</v>
      </c>
      <c r="G109">
        <v>24</v>
      </c>
      <c r="H109">
        <v>269088</v>
      </c>
      <c r="I109">
        <f>_xlfn.XLOOKUP(Table9[[#This Row],[queryID]],Table1[queryID],Table1[count],0)</f>
        <v>516</v>
      </c>
      <c r="J109" t="b">
        <f>Table9[[#This Row],[latestCount]]=Table9[[#This Row],[count]]</f>
        <v>0</v>
      </c>
    </row>
    <row r="110" spans="1:10" x14ac:dyDescent="0.25">
      <c r="A110">
        <v>8341</v>
      </c>
      <c r="B110" s="2">
        <v>44327.85533564815</v>
      </c>
      <c r="C110" t="s">
        <v>40</v>
      </c>
      <c r="D110" s="2">
        <v>44295.163958333331</v>
      </c>
      <c r="E110">
        <v>1</v>
      </c>
      <c r="F110">
        <v>0</v>
      </c>
      <c r="G110">
        <v>88</v>
      </c>
      <c r="H110">
        <v>269088</v>
      </c>
      <c r="I110">
        <f>_xlfn.XLOOKUP(Table9[[#This Row],[queryID]],Table1[queryID],Table1[count],0)</f>
        <v>4926</v>
      </c>
      <c r="J110" t="b">
        <f>Table9[[#This Row],[latestCount]]=Table9[[#This Row],[count]]</f>
        <v>0</v>
      </c>
    </row>
    <row r="111" spans="1:10" x14ac:dyDescent="0.25">
      <c r="A111">
        <v>8342</v>
      </c>
      <c r="B111" s="2">
        <v>44327.85533564815</v>
      </c>
      <c r="C111" t="s">
        <v>85</v>
      </c>
      <c r="D111" s="2">
        <v>44295.695057870369</v>
      </c>
      <c r="E111">
        <v>1</v>
      </c>
      <c r="F111">
        <v>0</v>
      </c>
      <c r="G111">
        <v>153</v>
      </c>
      <c r="H111">
        <v>269088</v>
      </c>
      <c r="I111">
        <f>_xlfn.XLOOKUP(Table9[[#This Row],[queryID]],Table1[queryID],Table1[count],0)</f>
        <v>334</v>
      </c>
      <c r="J111" t="b">
        <f>Table9[[#This Row],[latestCount]]=Table9[[#This Row],[count]]</f>
        <v>0</v>
      </c>
    </row>
    <row r="112" spans="1:10" x14ac:dyDescent="0.25">
      <c r="A112">
        <v>147</v>
      </c>
      <c r="B112" s="2">
        <v>44321.905289351853</v>
      </c>
      <c r="C112" t="s">
        <v>158</v>
      </c>
      <c r="D112" s="2">
        <v>44250.533067129632</v>
      </c>
      <c r="E112">
        <v>0</v>
      </c>
      <c r="F112">
        <v>0</v>
      </c>
      <c r="G112">
        <v>98</v>
      </c>
      <c r="H112">
        <v>269088</v>
      </c>
      <c r="I112">
        <f>_xlfn.XLOOKUP(Table9[[#This Row],[queryID]],Table1[queryID],Table1[count],0)</f>
        <v>0</v>
      </c>
      <c r="J112" t="b">
        <f>Table9[[#This Row],[latestCount]]=Table9[[#This Row],[count]]</f>
        <v>0</v>
      </c>
    </row>
    <row r="113" spans="1:10" x14ac:dyDescent="0.25">
      <c r="A113">
        <v>8301</v>
      </c>
      <c r="B113" s="2">
        <v>44317.923263888886</v>
      </c>
      <c r="C113" t="s">
        <v>15</v>
      </c>
      <c r="D113" s="2">
        <v>44279.193715277775</v>
      </c>
      <c r="E113">
        <v>1</v>
      </c>
      <c r="F113">
        <v>0</v>
      </c>
      <c r="G113">
        <v>188</v>
      </c>
      <c r="H113">
        <v>269088</v>
      </c>
      <c r="I113">
        <f>_xlfn.XLOOKUP(Table9[[#This Row],[queryID]],Table1[queryID],Table1[count],0)</f>
        <v>36794</v>
      </c>
      <c r="J113" t="b">
        <f>Table9[[#This Row],[latestCount]]=Table9[[#This Row],[count]]</f>
        <v>0</v>
      </c>
    </row>
    <row r="114" spans="1:10" x14ac:dyDescent="0.25">
      <c r="A114">
        <v>8359</v>
      </c>
      <c r="B114" s="2">
        <v>44312.734976851854</v>
      </c>
      <c r="C114" t="s">
        <v>162</v>
      </c>
      <c r="D114" s="2">
        <v>44364.785439814812</v>
      </c>
      <c r="E114">
        <v>0</v>
      </c>
      <c r="F114">
        <v>0</v>
      </c>
      <c r="G114">
        <v>0</v>
      </c>
      <c r="H114">
        <v>269088</v>
      </c>
      <c r="I114">
        <f>_xlfn.XLOOKUP(Table9[[#This Row],[queryID]],Table1[queryID],Table1[count],0)</f>
        <v>0</v>
      </c>
      <c r="J114" t="b">
        <f>Table9[[#This Row],[latestCount]]=Table9[[#This Row],[count]]</f>
        <v>1</v>
      </c>
    </row>
    <row r="115" spans="1:10" x14ac:dyDescent="0.25">
      <c r="A115">
        <v>83</v>
      </c>
      <c r="B115" s="2">
        <v>44309.210046296299</v>
      </c>
      <c r="C115" t="s">
        <v>130</v>
      </c>
      <c r="D115" s="2">
        <v>44250.001388888886</v>
      </c>
      <c r="E115">
        <v>1</v>
      </c>
      <c r="F115">
        <v>0</v>
      </c>
      <c r="G115">
        <v>14</v>
      </c>
      <c r="H115">
        <v>269088</v>
      </c>
      <c r="I115">
        <f>_xlfn.XLOOKUP(Table9[[#This Row],[queryID]],Table1[queryID],Table1[count],0)</f>
        <v>18</v>
      </c>
      <c r="J115" t="b">
        <f>Table9[[#This Row],[latestCount]]=Table9[[#This Row],[count]]</f>
        <v>0</v>
      </c>
    </row>
    <row r="116" spans="1:10" x14ac:dyDescent="0.25">
      <c r="A116">
        <v>8350</v>
      </c>
      <c r="B116" s="2">
        <v>44309.186736111114</v>
      </c>
      <c r="C116" t="s">
        <v>163</v>
      </c>
      <c r="D116" s="2">
        <v>44301.590613425928</v>
      </c>
      <c r="E116">
        <v>0</v>
      </c>
      <c r="F116">
        <v>0</v>
      </c>
      <c r="G116">
        <v>7</v>
      </c>
      <c r="H116">
        <v>269088</v>
      </c>
      <c r="I116">
        <f>_xlfn.XLOOKUP(Table9[[#This Row],[queryID]],Table1[queryID],Table1[count],0)</f>
        <v>0</v>
      </c>
      <c r="J116" t="b">
        <f>Table9[[#This Row],[latestCount]]=Table9[[#This Row],[count]]</f>
        <v>0</v>
      </c>
    </row>
    <row r="117" spans="1:10" x14ac:dyDescent="0.25">
      <c r="A117">
        <v>8343</v>
      </c>
      <c r="B117" s="2">
        <v>44309.181805555556</v>
      </c>
      <c r="C117" t="s">
        <v>159</v>
      </c>
      <c r="D117" s="2">
        <v>44295.69736111111</v>
      </c>
      <c r="E117">
        <v>0</v>
      </c>
      <c r="F117">
        <v>0</v>
      </c>
      <c r="G117">
        <v>54</v>
      </c>
      <c r="H117">
        <v>269088</v>
      </c>
      <c r="I117">
        <f>_xlfn.XLOOKUP(Table9[[#This Row],[queryID]],Table1[queryID],Table1[count],0)</f>
        <v>0</v>
      </c>
      <c r="J117" t="b">
        <f>Table9[[#This Row],[latestCount]]=Table9[[#This Row],[count]]</f>
        <v>0</v>
      </c>
    </row>
    <row r="118" spans="1:10" x14ac:dyDescent="0.25">
      <c r="A118">
        <v>8333</v>
      </c>
      <c r="B118" s="2">
        <v>44309.176886574074</v>
      </c>
      <c r="C118" t="s">
        <v>102</v>
      </c>
      <c r="D118" s="2">
        <v>44292.392361111109</v>
      </c>
      <c r="E118">
        <v>1</v>
      </c>
      <c r="F118">
        <v>0</v>
      </c>
      <c r="G118">
        <v>31</v>
      </c>
      <c r="H118">
        <v>269088</v>
      </c>
      <c r="I118">
        <f>_xlfn.XLOOKUP(Table9[[#This Row],[queryID]],Table1[queryID],Table1[count],0)</f>
        <v>194</v>
      </c>
      <c r="J118" t="b">
        <f>Table9[[#This Row],[latestCount]]=Table9[[#This Row],[count]]</f>
        <v>0</v>
      </c>
    </row>
    <row r="119" spans="1:10" x14ac:dyDescent="0.25">
      <c r="A119">
        <v>8313</v>
      </c>
      <c r="B119" s="2">
        <v>44309.168483796297</v>
      </c>
      <c r="C119" t="s">
        <v>19</v>
      </c>
      <c r="D119" s="2">
        <v>44290.661192129628</v>
      </c>
      <c r="E119">
        <v>1</v>
      </c>
      <c r="F119">
        <v>0</v>
      </c>
      <c r="G119">
        <v>82</v>
      </c>
      <c r="H119">
        <v>269088</v>
      </c>
      <c r="I119">
        <f>_xlfn.XLOOKUP(Table9[[#This Row],[queryID]],Table1[queryID],Table1[count],0)</f>
        <v>29054</v>
      </c>
      <c r="J119" t="b">
        <f>Table9[[#This Row],[latestCount]]=Table9[[#This Row],[count]]</f>
        <v>0</v>
      </c>
    </row>
    <row r="120" spans="1:10" x14ac:dyDescent="0.25">
      <c r="A120">
        <v>238</v>
      </c>
      <c r="B120" s="2">
        <v>44309.160057870373</v>
      </c>
      <c r="C120" t="s">
        <v>112</v>
      </c>
      <c r="D120" s="2">
        <v>44269.838750000003</v>
      </c>
      <c r="E120">
        <v>1</v>
      </c>
      <c r="F120">
        <v>0</v>
      </c>
      <c r="G120">
        <v>54</v>
      </c>
      <c r="H120">
        <v>269088</v>
      </c>
      <c r="I120">
        <f>_xlfn.XLOOKUP(Table9[[#This Row],[queryID]],Table1[queryID],Table1[count],0)</f>
        <v>112</v>
      </c>
      <c r="J120" t="b">
        <f>Table9[[#This Row],[latestCount]]=Table9[[#This Row],[count]]</f>
        <v>0</v>
      </c>
    </row>
    <row r="121" spans="1:10" x14ac:dyDescent="0.25">
      <c r="A121">
        <v>186</v>
      </c>
      <c r="B121" s="2">
        <v>44309.151666666665</v>
      </c>
      <c r="C121" t="s">
        <v>127</v>
      </c>
      <c r="D121" s="2">
        <v>44260.6483912037</v>
      </c>
      <c r="E121">
        <v>1</v>
      </c>
      <c r="F121">
        <v>0</v>
      </c>
      <c r="G121">
        <v>24</v>
      </c>
      <c r="H121">
        <v>269088</v>
      </c>
      <c r="I121">
        <f>_xlfn.XLOOKUP(Table9[[#This Row],[queryID]],Table1[queryID],Table1[count],0)</f>
        <v>24</v>
      </c>
      <c r="J121" t="b">
        <f>Table9[[#This Row],[latestCount]]=Table9[[#This Row],[count]]</f>
        <v>1</v>
      </c>
    </row>
    <row r="122" spans="1:10" x14ac:dyDescent="0.25">
      <c r="A122">
        <v>156</v>
      </c>
      <c r="B122" s="2">
        <v>44309.148877314816</v>
      </c>
      <c r="C122" t="s">
        <v>126</v>
      </c>
      <c r="D122" s="2">
        <v>44250.601261574076</v>
      </c>
      <c r="E122">
        <v>1</v>
      </c>
      <c r="F122">
        <v>0</v>
      </c>
      <c r="G122">
        <v>30</v>
      </c>
      <c r="H122">
        <v>269088</v>
      </c>
      <c r="I122">
        <f>_xlfn.XLOOKUP(Table9[[#This Row],[queryID]],Table1[queryID],Table1[count],0)</f>
        <v>31</v>
      </c>
      <c r="J122" t="b">
        <f>Table9[[#This Row],[latestCount]]=Table9[[#This Row],[count]]</f>
        <v>0</v>
      </c>
    </row>
    <row r="123" spans="1:10" x14ac:dyDescent="0.25">
      <c r="A123">
        <v>137</v>
      </c>
      <c r="B123" s="2">
        <v>44309.141898148147</v>
      </c>
      <c r="C123" t="s">
        <v>115</v>
      </c>
      <c r="D123" s="2">
        <v>44252.432743055557</v>
      </c>
      <c r="E123">
        <v>1</v>
      </c>
      <c r="F123">
        <v>0</v>
      </c>
      <c r="G123">
        <v>41</v>
      </c>
      <c r="H123">
        <v>269088</v>
      </c>
      <c r="I123">
        <f>_xlfn.XLOOKUP(Table9[[#This Row],[queryID]],Table1[queryID],Table1[count],0)</f>
        <v>96</v>
      </c>
      <c r="J123" t="b">
        <f>Table9[[#This Row],[latestCount]]=Table9[[#This Row],[count]]</f>
        <v>0</v>
      </c>
    </row>
    <row r="124" spans="1:10" x14ac:dyDescent="0.25">
      <c r="A124">
        <v>8340</v>
      </c>
      <c r="B124" s="2">
        <v>44305.789189814815</v>
      </c>
      <c r="C124" t="s">
        <v>164</v>
      </c>
      <c r="D124" s="2">
        <v>44364.785439814812</v>
      </c>
      <c r="E124">
        <v>0</v>
      </c>
      <c r="F124">
        <v>0</v>
      </c>
      <c r="G124">
        <v>0</v>
      </c>
      <c r="H124">
        <v>269088</v>
      </c>
      <c r="I124">
        <f>_xlfn.XLOOKUP(Table9[[#This Row],[queryID]],Table1[queryID],Table1[count],0)</f>
        <v>0</v>
      </c>
      <c r="J124" t="b">
        <f>Table9[[#This Row],[latestCount]]=Table9[[#This Row],[count]]</f>
        <v>1</v>
      </c>
    </row>
    <row r="125" spans="1:10" x14ac:dyDescent="0.25">
      <c r="A125">
        <v>8337</v>
      </c>
      <c r="B125" s="2">
        <v>44305.787094907406</v>
      </c>
      <c r="C125" t="s">
        <v>128</v>
      </c>
      <c r="D125" s="2">
        <v>44296.41101851852</v>
      </c>
      <c r="E125">
        <v>1</v>
      </c>
      <c r="F125">
        <v>0</v>
      </c>
      <c r="G125">
        <v>1</v>
      </c>
      <c r="H125">
        <v>269088</v>
      </c>
      <c r="I125">
        <f>_xlfn.XLOOKUP(Table9[[#This Row],[queryID]],Table1[queryID],Table1[count],0)</f>
        <v>21</v>
      </c>
      <c r="J125" t="b">
        <f>Table9[[#This Row],[latestCount]]=Table9[[#This Row],[count]]</f>
        <v>0</v>
      </c>
    </row>
    <row r="126" spans="1:10" x14ac:dyDescent="0.25">
      <c r="A126">
        <v>8336</v>
      </c>
      <c r="B126" s="2">
        <v>44305.78638888889</v>
      </c>
      <c r="C126" t="s">
        <v>165</v>
      </c>
      <c r="D126" s="2">
        <v>44364.785439814812</v>
      </c>
      <c r="E126">
        <v>0</v>
      </c>
      <c r="F126">
        <v>0</v>
      </c>
      <c r="G126">
        <v>0</v>
      </c>
      <c r="H126">
        <v>269088</v>
      </c>
      <c r="I126">
        <f>_xlfn.XLOOKUP(Table9[[#This Row],[queryID]],Table1[queryID],Table1[count],0)</f>
        <v>0</v>
      </c>
      <c r="J126" t="b">
        <f>Table9[[#This Row],[latestCount]]=Table9[[#This Row],[count]]</f>
        <v>1</v>
      </c>
    </row>
    <row r="127" spans="1:10" x14ac:dyDescent="0.25">
      <c r="A127">
        <v>8331</v>
      </c>
      <c r="B127" s="2">
        <v>44305.782893518517</v>
      </c>
      <c r="C127" t="s">
        <v>166</v>
      </c>
      <c r="D127" s="2">
        <v>44292.500023148146</v>
      </c>
      <c r="E127">
        <v>0</v>
      </c>
      <c r="F127">
        <v>0</v>
      </c>
      <c r="G127">
        <v>4</v>
      </c>
      <c r="H127">
        <v>269088</v>
      </c>
      <c r="I127">
        <f>_xlfn.XLOOKUP(Table9[[#This Row],[queryID]],Table1[queryID],Table1[count],0)</f>
        <v>0</v>
      </c>
      <c r="J127" t="b">
        <f>Table9[[#This Row],[latestCount]]=Table9[[#This Row],[count]]</f>
        <v>0</v>
      </c>
    </row>
    <row r="128" spans="1:10" x14ac:dyDescent="0.25">
      <c r="A128">
        <v>8330</v>
      </c>
      <c r="B128" s="2">
        <v>44305.782199074078</v>
      </c>
      <c r="C128" t="s">
        <v>167</v>
      </c>
      <c r="D128" s="2">
        <v>44293.57298611111</v>
      </c>
      <c r="E128">
        <v>0</v>
      </c>
      <c r="F128">
        <v>0</v>
      </c>
      <c r="G128">
        <v>2</v>
      </c>
      <c r="H128">
        <v>269088</v>
      </c>
      <c r="I128">
        <f>_xlfn.XLOOKUP(Table9[[#This Row],[queryID]],Table1[queryID],Table1[count],0)</f>
        <v>0</v>
      </c>
      <c r="J128" t="b">
        <f>Table9[[#This Row],[latestCount]]=Table9[[#This Row],[count]]</f>
        <v>0</v>
      </c>
    </row>
    <row r="129" spans="1:10" x14ac:dyDescent="0.25">
      <c r="A129">
        <v>8329</v>
      </c>
      <c r="B129" s="2">
        <v>44305.781504629631</v>
      </c>
      <c r="C129" t="s">
        <v>131</v>
      </c>
      <c r="D129" s="2">
        <v>44364.785439814812</v>
      </c>
      <c r="E129">
        <v>1</v>
      </c>
      <c r="F129">
        <v>0</v>
      </c>
      <c r="G129">
        <v>0</v>
      </c>
      <c r="H129">
        <v>269088</v>
      </c>
      <c r="I129">
        <f>_xlfn.XLOOKUP(Table9[[#This Row],[queryID]],Table1[queryID],Table1[count],0)</f>
        <v>17</v>
      </c>
      <c r="J129" t="b">
        <f>Table9[[#This Row],[latestCount]]=Table9[[#This Row],[count]]</f>
        <v>0</v>
      </c>
    </row>
    <row r="130" spans="1:10" x14ac:dyDescent="0.25">
      <c r="A130">
        <v>8311</v>
      </c>
      <c r="B130" s="2">
        <v>44300.312083333331</v>
      </c>
      <c r="C130" t="s">
        <v>81</v>
      </c>
      <c r="D130" s="2">
        <v>44290.753391203703</v>
      </c>
      <c r="E130">
        <v>1</v>
      </c>
      <c r="F130">
        <v>0</v>
      </c>
      <c r="G130">
        <v>7</v>
      </c>
      <c r="H130">
        <v>269088</v>
      </c>
      <c r="I130">
        <f>_xlfn.XLOOKUP(Table9[[#This Row],[queryID]],Table1[queryID],Table1[count],0)</f>
        <v>414</v>
      </c>
      <c r="J130" t="b">
        <f>Table9[[#This Row],[latestCount]]=Table9[[#This Row],[count]]</f>
        <v>0</v>
      </c>
    </row>
    <row r="131" spans="1:10" x14ac:dyDescent="0.25">
      <c r="A131">
        <v>8319</v>
      </c>
      <c r="B131" s="2">
        <v>44300.306469907409</v>
      </c>
      <c r="C131" t="s">
        <v>124</v>
      </c>
      <c r="D131" s="2">
        <v>44291.937569444446</v>
      </c>
      <c r="E131">
        <v>1</v>
      </c>
      <c r="F131">
        <v>0</v>
      </c>
      <c r="G131">
        <v>3</v>
      </c>
      <c r="H131">
        <v>269088</v>
      </c>
      <c r="I131">
        <f>_xlfn.XLOOKUP(Table9[[#This Row],[queryID]],Table1[queryID],Table1[count],0)</f>
        <v>44</v>
      </c>
      <c r="J131" t="b">
        <f>Table9[[#This Row],[latestCount]]=Table9[[#This Row],[count]]</f>
        <v>0</v>
      </c>
    </row>
    <row r="132" spans="1:10" x14ac:dyDescent="0.25">
      <c r="A132">
        <v>8304</v>
      </c>
      <c r="B132" s="2">
        <v>44300.251631944448</v>
      </c>
      <c r="C132" t="s">
        <v>168</v>
      </c>
      <c r="D132" s="2">
        <v>44364.785439814812</v>
      </c>
      <c r="E132">
        <v>0</v>
      </c>
      <c r="F132">
        <v>0</v>
      </c>
      <c r="G132">
        <v>0</v>
      </c>
      <c r="H132">
        <v>269088</v>
      </c>
      <c r="I132">
        <f>_xlfn.XLOOKUP(Table9[[#This Row],[queryID]],Table1[queryID],Table1[count],0)</f>
        <v>0</v>
      </c>
      <c r="J132" t="b">
        <f>Table9[[#This Row],[latestCount]]=Table9[[#This Row],[count]]</f>
        <v>1</v>
      </c>
    </row>
    <row r="133" spans="1:10" x14ac:dyDescent="0.25">
      <c r="A133">
        <v>8306</v>
      </c>
      <c r="B133" s="2">
        <v>44300.250219907408</v>
      </c>
      <c r="C133" t="s">
        <v>87</v>
      </c>
      <c r="D133" s="2">
        <v>44290.659421296295</v>
      </c>
      <c r="E133">
        <v>1</v>
      </c>
      <c r="F133">
        <v>0</v>
      </c>
      <c r="G133">
        <v>8</v>
      </c>
      <c r="H133">
        <v>269088</v>
      </c>
      <c r="I133">
        <f>_xlfn.XLOOKUP(Table9[[#This Row],[queryID]],Table1[queryID],Table1[count],0)</f>
        <v>321</v>
      </c>
      <c r="J133" t="b">
        <f>Table9[[#This Row],[latestCount]]=Table9[[#This Row],[count]]</f>
        <v>0</v>
      </c>
    </row>
    <row r="134" spans="1:10" x14ac:dyDescent="0.25">
      <c r="A134">
        <v>223</v>
      </c>
      <c r="B134" s="2">
        <v>44281.730578703704</v>
      </c>
      <c r="C134" t="s">
        <v>169</v>
      </c>
      <c r="D134" s="2">
        <v>44364.785439814812</v>
      </c>
      <c r="E134">
        <v>0</v>
      </c>
      <c r="F134">
        <v>0</v>
      </c>
      <c r="G134">
        <v>0</v>
      </c>
      <c r="H134">
        <v>269088</v>
      </c>
      <c r="I134">
        <f>_xlfn.XLOOKUP(Table9[[#This Row],[queryID]],Table1[queryID],Table1[count],0)</f>
        <v>0</v>
      </c>
      <c r="J134" t="b">
        <f>Table9[[#This Row],[latestCount]]=Table9[[#This Row],[count]]</f>
        <v>1</v>
      </c>
    </row>
    <row r="135" spans="1:10" x14ac:dyDescent="0.25">
      <c r="A135">
        <v>224</v>
      </c>
      <c r="B135" s="2">
        <v>44281.729884259257</v>
      </c>
      <c r="C135" t="s">
        <v>117</v>
      </c>
      <c r="D135" s="2">
        <v>44364.785439814812</v>
      </c>
      <c r="E135">
        <v>1</v>
      </c>
      <c r="F135">
        <v>0</v>
      </c>
      <c r="G135">
        <v>0</v>
      </c>
      <c r="H135">
        <v>269088</v>
      </c>
      <c r="I135">
        <f>_xlfn.XLOOKUP(Table9[[#This Row],[queryID]],Table1[queryID],Table1[count],0)</f>
        <v>78</v>
      </c>
      <c r="J135" t="b">
        <f>Table9[[#This Row],[latestCount]]=Table9[[#This Row],[count]]</f>
        <v>0</v>
      </c>
    </row>
    <row r="136" spans="1:10" x14ac:dyDescent="0.25">
      <c r="A136">
        <v>226</v>
      </c>
      <c r="B136" s="2">
        <v>44281.728483796294</v>
      </c>
      <c r="C136" t="s">
        <v>170</v>
      </c>
      <c r="D136" s="2">
        <v>44270.160416666666</v>
      </c>
      <c r="E136">
        <v>0</v>
      </c>
      <c r="F136">
        <v>0</v>
      </c>
      <c r="G136">
        <v>5</v>
      </c>
      <c r="H136">
        <v>269088</v>
      </c>
      <c r="I136">
        <f>_xlfn.XLOOKUP(Table9[[#This Row],[queryID]],Table1[queryID],Table1[count],0)</f>
        <v>0</v>
      </c>
      <c r="J136" t="b">
        <f>Table9[[#This Row],[latestCount]]=Table9[[#This Row],[count]]</f>
        <v>0</v>
      </c>
    </row>
    <row r="137" spans="1:10" x14ac:dyDescent="0.25">
      <c r="A137">
        <v>230</v>
      </c>
      <c r="B137" s="2">
        <v>44281.725671296299</v>
      </c>
      <c r="C137" t="s">
        <v>171</v>
      </c>
      <c r="D137" s="2">
        <v>44271.556550925925</v>
      </c>
      <c r="E137">
        <v>0</v>
      </c>
      <c r="F137">
        <v>0</v>
      </c>
      <c r="G137">
        <v>8</v>
      </c>
      <c r="H137">
        <v>269088</v>
      </c>
      <c r="I137">
        <f>_xlfn.XLOOKUP(Table9[[#This Row],[queryID]],Table1[queryID],Table1[count],0)</f>
        <v>0</v>
      </c>
      <c r="J137" t="b">
        <f>Table9[[#This Row],[latestCount]]=Table9[[#This Row],[count]]</f>
        <v>0</v>
      </c>
    </row>
    <row r="138" spans="1:10" x14ac:dyDescent="0.25">
      <c r="A138">
        <v>232</v>
      </c>
      <c r="B138" s="2">
        <v>44281.724270833336</v>
      </c>
      <c r="C138" t="s">
        <v>172</v>
      </c>
      <c r="D138" s="2">
        <v>44364.785439814812</v>
      </c>
      <c r="E138">
        <v>0</v>
      </c>
      <c r="F138">
        <v>0</v>
      </c>
      <c r="G138">
        <v>0</v>
      </c>
      <c r="H138">
        <v>269088</v>
      </c>
      <c r="I138">
        <f>_xlfn.XLOOKUP(Table9[[#This Row],[queryID]],Table1[queryID],Table1[count],0)</f>
        <v>0</v>
      </c>
      <c r="J138" t="b">
        <f>Table9[[#This Row],[latestCount]]=Table9[[#This Row],[count]]</f>
        <v>1</v>
      </c>
    </row>
    <row r="139" spans="1:10" x14ac:dyDescent="0.25">
      <c r="A139">
        <v>234</v>
      </c>
      <c r="B139" s="2">
        <v>44281.722870370373</v>
      </c>
      <c r="C139" t="s">
        <v>173</v>
      </c>
      <c r="D139" s="2">
        <v>44275.229166666664</v>
      </c>
      <c r="E139">
        <v>0</v>
      </c>
      <c r="F139">
        <v>0</v>
      </c>
      <c r="G139">
        <v>2</v>
      </c>
      <c r="H139">
        <v>269088</v>
      </c>
      <c r="I139">
        <f>_xlfn.XLOOKUP(Table9[[#This Row],[queryID]],Table1[queryID],Table1[count],0)</f>
        <v>0</v>
      </c>
      <c r="J139" t="b">
        <f>Table9[[#This Row],[latestCount]]=Table9[[#This Row],[count]]</f>
        <v>0</v>
      </c>
    </row>
    <row r="140" spans="1:10" x14ac:dyDescent="0.25">
      <c r="A140">
        <v>8295</v>
      </c>
      <c r="B140" s="2">
        <v>44281.717962962961</v>
      </c>
      <c r="C140" t="s">
        <v>113</v>
      </c>
      <c r="D140" s="2">
        <v>44273.000011574077</v>
      </c>
      <c r="E140">
        <v>1</v>
      </c>
      <c r="F140">
        <v>0</v>
      </c>
      <c r="G140">
        <v>7</v>
      </c>
      <c r="H140">
        <v>269088</v>
      </c>
      <c r="I140">
        <f>_xlfn.XLOOKUP(Table9[[#This Row],[queryID]],Table1[queryID],Table1[count],0)</f>
        <v>101</v>
      </c>
      <c r="J140" t="b">
        <f>Table9[[#This Row],[latestCount]]=Table9[[#This Row],[count]]</f>
        <v>0</v>
      </c>
    </row>
    <row r="141" spans="1:10" x14ac:dyDescent="0.25">
      <c r="A141">
        <v>8296</v>
      </c>
      <c r="B141" s="2">
        <v>44281.717268518521</v>
      </c>
      <c r="C141" t="s">
        <v>122</v>
      </c>
      <c r="D141" s="2">
        <v>44273.000011574077</v>
      </c>
      <c r="E141">
        <v>1</v>
      </c>
      <c r="F141">
        <v>0</v>
      </c>
      <c r="G141">
        <v>8</v>
      </c>
      <c r="H141">
        <v>269088</v>
      </c>
      <c r="I141">
        <f>_xlfn.XLOOKUP(Table9[[#This Row],[queryID]],Table1[queryID],Table1[count],0)</f>
        <v>48</v>
      </c>
      <c r="J141" t="b">
        <f>Table9[[#This Row],[latestCount]]=Table9[[#This Row],[count]]</f>
        <v>0</v>
      </c>
    </row>
    <row r="142" spans="1:10" x14ac:dyDescent="0.25">
      <c r="A142">
        <v>8297</v>
      </c>
      <c r="B142" s="2">
        <v>44281.716562499998</v>
      </c>
      <c r="C142" t="s">
        <v>125</v>
      </c>
      <c r="D142" s="2">
        <v>44273.000011574077</v>
      </c>
      <c r="E142">
        <v>1</v>
      </c>
      <c r="F142">
        <v>0</v>
      </c>
      <c r="G142">
        <v>3</v>
      </c>
      <c r="H142">
        <v>269088</v>
      </c>
      <c r="I142">
        <f>_xlfn.XLOOKUP(Table9[[#This Row],[queryID]],Table1[queryID],Table1[count],0)</f>
        <v>36</v>
      </c>
      <c r="J142" t="b">
        <f>Table9[[#This Row],[latestCount]]=Table9[[#This Row],[count]]</f>
        <v>0</v>
      </c>
    </row>
    <row r="143" spans="1:10" x14ac:dyDescent="0.25">
      <c r="A143">
        <v>87</v>
      </c>
      <c r="B143" s="2">
        <v>44277.431446759256</v>
      </c>
      <c r="C143" t="s">
        <v>129</v>
      </c>
      <c r="D143" s="2">
        <v>44251.932384259257</v>
      </c>
      <c r="E143">
        <v>1</v>
      </c>
      <c r="F143">
        <v>0</v>
      </c>
      <c r="G143">
        <v>4</v>
      </c>
      <c r="H143">
        <v>269088</v>
      </c>
      <c r="I143">
        <f>_xlfn.XLOOKUP(Table9[[#This Row],[queryID]],Table1[queryID],Table1[count],0)</f>
        <v>19</v>
      </c>
      <c r="J143" t="b">
        <f>Table9[[#This Row],[latestCount]]=Table9[[#This Row],[count]]</f>
        <v>0</v>
      </c>
    </row>
    <row r="144" spans="1:10" x14ac:dyDescent="0.25">
      <c r="A144">
        <v>153</v>
      </c>
      <c r="B144" s="2">
        <v>44266.578275462962</v>
      </c>
      <c r="C144" t="s">
        <v>174</v>
      </c>
      <c r="D144" s="2">
        <v>44251.745324074072</v>
      </c>
      <c r="E144">
        <v>0</v>
      </c>
      <c r="F144">
        <v>0</v>
      </c>
      <c r="G144">
        <v>6</v>
      </c>
      <c r="H144">
        <v>269088</v>
      </c>
      <c r="I144">
        <f>_xlfn.XLOOKUP(Table9[[#This Row],[queryID]],Table1[queryID],Table1[count],0)</f>
        <v>0</v>
      </c>
      <c r="J144" t="b">
        <f>Table9[[#This Row],[latestCount]]=Table9[[#This Row],[count]]</f>
        <v>0</v>
      </c>
    </row>
    <row r="145" spans="1:10" x14ac:dyDescent="0.25">
      <c r="A145">
        <v>138</v>
      </c>
      <c r="B145" s="2">
        <v>44266.571180555555</v>
      </c>
      <c r="C145" t="s">
        <v>175</v>
      </c>
      <c r="D145" s="2">
        <v>44364.785439814812</v>
      </c>
      <c r="E145">
        <v>0</v>
      </c>
      <c r="F145">
        <v>0</v>
      </c>
      <c r="G145">
        <v>0</v>
      </c>
      <c r="H145">
        <v>269088</v>
      </c>
      <c r="I145">
        <f>_xlfn.XLOOKUP(Table9[[#This Row],[queryID]],Table1[queryID],Table1[count],0)</f>
        <v>0</v>
      </c>
      <c r="J145" t="b">
        <f>Table9[[#This Row],[latestCount]]=Table9[[#This Row],[count]]</f>
        <v>1</v>
      </c>
    </row>
    <row r="146" spans="1:10" x14ac:dyDescent="0.25">
      <c r="A146">
        <v>101</v>
      </c>
      <c r="B146" s="2">
        <v>44266.568344907406</v>
      </c>
      <c r="C146" t="s">
        <v>176</v>
      </c>
      <c r="D146" s="2">
        <v>44249.817037037035</v>
      </c>
      <c r="E146">
        <v>0</v>
      </c>
      <c r="F146">
        <v>0</v>
      </c>
      <c r="G146">
        <v>7</v>
      </c>
      <c r="H146">
        <v>269088</v>
      </c>
      <c r="I146">
        <f>_xlfn.XLOOKUP(Table9[[#This Row],[queryID]],Table1[queryID],Table1[count],0)</f>
        <v>0</v>
      </c>
      <c r="J146" t="b">
        <f>Table9[[#This Row],[latestCount]]=Table9[[#This Row],[count]]</f>
        <v>0</v>
      </c>
    </row>
    <row r="147" spans="1:10" x14ac:dyDescent="0.25">
      <c r="A147">
        <v>173</v>
      </c>
      <c r="B147" s="2">
        <v>44266.547013888892</v>
      </c>
      <c r="C147" t="s">
        <v>132</v>
      </c>
      <c r="D147" s="2">
        <v>44259.749502314815</v>
      </c>
      <c r="E147">
        <v>1</v>
      </c>
      <c r="F147">
        <v>0</v>
      </c>
      <c r="G147">
        <v>1</v>
      </c>
      <c r="H147">
        <v>269088</v>
      </c>
      <c r="I147">
        <f>_xlfn.XLOOKUP(Table9[[#This Row],[queryID]],Table1[queryID],Table1[count],0)</f>
        <v>17</v>
      </c>
      <c r="J147" t="b">
        <f>Table9[[#This Row],[latestCount]]=Table9[[#This Row],[count]]</f>
        <v>0</v>
      </c>
    </row>
    <row r="148" spans="1:10" x14ac:dyDescent="0.25">
      <c r="A148">
        <v>181</v>
      </c>
      <c r="B148" s="2">
        <v>44266.547013888892</v>
      </c>
      <c r="C148" t="s">
        <v>177</v>
      </c>
      <c r="D148" s="2">
        <v>44364.785439814812</v>
      </c>
      <c r="E148">
        <v>0</v>
      </c>
      <c r="F148">
        <v>0</v>
      </c>
      <c r="G148">
        <v>0</v>
      </c>
      <c r="H148">
        <v>269088</v>
      </c>
      <c r="I148">
        <f>_xlfn.XLOOKUP(Table9[[#This Row],[queryID]],Table1[queryID],Table1[count],0)</f>
        <v>0</v>
      </c>
      <c r="J148" t="b">
        <f>Table9[[#This Row],[latestCount]]=Table9[[#This Row],[count]]</f>
        <v>1</v>
      </c>
    </row>
    <row r="149" spans="1:10" x14ac:dyDescent="0.25">
      <c r="A149">
        <v>183</v>
      </c>
      <c r="B149" s="2">
        <v>44266.547013888892</v>
      </c>
      <c r="C149" t="s">
        <v>116</v>
      </c>
      <c r="D149" s="2">
        <v>44259.542199074072</v>
      </c>
      <c r="E149">
        <v>1</v>
      </c>
      <c r="F149">
        <v>0</v>
      </c>
      <c r="G149">
        <v>2</v>
      </c>
      <c r="H149">
        <v>269088</v>
      </c>
      <c r="I149">
        <f>_xlfn.XLOOKUP(Table9[[#This Row],[queryID]],Table1[queryID],Table1[count],0)</f>
        <v>80</v>
      </c>
      <c r="J149" t="b">
        <f>Table9[[#This Row],[latestCount]]=Table9[[#This Row],[count]]</f>
        <v>0</v>
      </c>
    </row>
    <row r="150" spans="1:10" x14ac:dyDescent="0.25">
      <c r="A150">
        <v>184</v>
      </c>
      <c r="B150" s="2">
        <v>44266.547013888892</v>
      </c>
      <c r="C150" t="s">
        <v>178</v>
      </c>
      <c r="D150" s="2">
        <v>44364.785439814812</v>
      </c>
      <c r="E150">
        <v>0</v>
      </c>
      <c r="F150">
        <v>0</v>
      </c>
      <c r="G150">
        <v>0</v>
      </c>
      <c r="H150">
        <v>269088</v>
      </c>
      <c r="I150">
        <f>_xlfn.XLOOKUP(Table9[[#This Row],[queryID]],Table1[queryID],Table1[count],0)</f>
        <v>0</v>
      </c>
      <c r="J150" t="b">
        <f>Table9[[#This Row],[latestCount]]=Table9[[#This Row],[count]]</f>
        <v>1</v>
      </c>
    </row>
    <row r="151" spans="1:10" x14ac:dyDescent="0.25">
      <c r="A151">
        <v>185</v>
      </c>
      <c r="B151" s="2">
        <v>44266.547013888892</v>
      </c>
      <c r="C151" t="s">
        <v>179</v>
      </c>
      <c r="D151" s="2">
        <v>44259.006967592592</v>
      </c>
      <c r="E151">
        <v>0</v>
      </c>
      <c r="F151">
        <v>0</v>
      </c>
      <c r="G151">
        <v>4</v>
      </c>
      <c r="H151">
        <v>269088</v>
      </c>
      <c r="I151">
        <f>_xlfn.XLOOKUP(Table9[[#This Row],[queryID]],Table1[queryID],Table1[count],0)</f>
        <v>0</v>
      </c>
      <c r="J151" t="b">
        <f>Table9[[#This Row],[latestCount]]=Table9[[#This Row],[count]]</f>
        <v>0</v>
      </c>
    </row>
    <row r="152" spans="1:10" x14ac:dyDescent="0.25">
      <c r="A152">
        <v>187</v>
      </c>
      <c r="B152" s="2">
        <v>44266.547013888892</v>
      </c>
      <c r="C152" t="s">
        <v>180</v>
      </c>
      <c r="D152" s="2">
        <v>44364.785439814812</v>
      </c>
      <c r="E152">
        <v>0</v>
      </c>
      <c r="F152">
        <v>0</v>
      </c>
      <c r="G152">
        <v>0</v>
      </c>
      <c r="H152">
        <v>269088</v>
      </c>
      <c r="I152">
        <f>_xlfn.XLOOKUP(Table9[[#This Row],[queryID]],Table1[queryID],Table1[count],0)</f>
        <v>0</v>
      </c>
      <c r="J152" t="b">
        <f>Table9[[#This Row],[latestCount]]=Table9[[#This Row],[count]]</f>
        <v>1</v>
      </c>
    </row>
    <row r="153" spans="1:10" x14ac:dyDescent="0.25">
      <c r="A153">
        <v>50</v>
      </c>
      <c r="B153" s="2">
        <v>44256.487326388888</v>
      </c>
      <c r="C153" t="s">
        <v>80</v>
      </c>
      <c r="D153" s="2">
        <v>44214.965694444443</v>
      </c>
      <c r="E153">
        <v>1</v>
      </c>
      <c r="F153">
        <v>0</v>
      </c>
      <c r="G153">
        <v>134</v>
      </c>
      <c r="H153">
        <v>269088</v>
      </c>
      <c r="I153">
        <f>_xlfn.XLOOKUP(Table9[[#This Row],[queryID]],Table1[queryID],Table1[count],0)</f>
        <v>422</v>
      </c>
      <c r="J153" t="b">
        <f>Table9[[#This Row],[latestCount]]=Table9[[#This Row],[count]]</f>
        <v>0</v>
      </c>
    </row>
    <row r="154" spans="1:10" x14ac:dyDescent="0.25">
      <c r="A154">
        <v>59</v>
      </c>
      <c r="B154" s="2">
        <v>44252.769618055558</v>
      </c>
      <c r="C154" t="s">
        <v>97</v>
      </c>
      <c r="D154" s="2">
        <v>44224.495810185188</v>
      </c>
      <c r="E154">
        <v>1</v>
      </c>
      <c r="F154">
        <v>0</v>
      </c>
      <c r="G154">
        <v>114</v>
      </c>
      <c r="H154">
        <v>269088</v>
      </c>
      <c r="I154">
        <f>_xlfn.XLOOKUP(Table9[[#This Row],[queryID]],Table1[queryID],Table1[count],0)</f>
        <v>226</v>
      </c>
      <c r="J154" t="b">
        <f>Table9[[#This Row],[latestCount]]=Table9[[#This Row],[count]]</f>
        <v>0</v>
      </c>
    </row>
    <row r="155" spans="1:10" x14ac:dyDescent="0.25">
      <c r="A155">
        <v>57</v>
      </c>
      <c r="B155" s="2">
        <v>44252.768171296295</v>
      </c>
      <c r="C155" t="s">
        <v>58</v>
      </c>
      <c r="D155" s="2">
        <v>44229.343402777777</v>
      </c>
      <c r="E155">
        <v>1</v>
      </c>
      <c r="F155">
        <v>0</v>
      </c>
      <c r="G155">
        <v>139</v>
      </c>
      <c r="H155">
        <v>269088</v>
      </c>
      <c r="I155">
        <f>_xlfn.XLOOKUP(Table9[[#This Row],[queryID]],Table1[queryID],Table1[count],0)</f>
        <v>1689</v>
      </c>
      <c r="J155" t="b">
        <f>Table9[[#This Row],[latestCount]]=Table9[[#This Row],[count]]</f>
        <v>0</v>
      </c>
    </row>
    <row r="156" spans="1:10" x14ac:dyDescent="0.25">
      <c r="A156">
        <v>52</v>
      </c>
      <c r="B156" s="2">
        <v>44252.76458333333</v>
      </c>
      <c r="C156" t="s">
        <v>105</v>
      </c>
      <c r="D156" s="2">
        <v>44224.484722222223</v>
      </c>
      <c r="E156">
        <v>1</v>
      </c>
      <c r="F156">
        <v>0</v>
      </c>
      <c r="G156">
        <v>104</v>
      </c>
      <c r="H156">
        <v>269088</v>
      </c>
      <c r="I156">
        <f>_xlfn.XLOOKUP(Table9[[#This Row],[queryID]],Table1[queryID],Table1[count],0)</f>
        <v>181</v>
      </c>
      <c r="J156" t="b">
        <f>Table9[[#This Row],[latestCount]]=Table9[[#This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1C29-813F-416E-B64F-934828B773EA}">
  <dimension ref="A1:H156"/>
  <sheetViews>
    <sheetView zoomScale="130" zoomScaleNormal="130" workbookViewId="0">
      <selection activeCell="H13" sqref="H13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8363</v>
      </c>
      <c r="B2" s="2">
        <v>44381.099432870367</v>
      </c>
      <c r="C2" t="s">
        <v>160</v>
      </c>
      <c r="D2" s="2">
        <v>44256.579965277779</v>
      </c>
      <c r="E2">
        <v>1</v>
      </c>
      <c r="F2">
        <v>0</v>
      </c>
      <c r="G2">
        <v>20341</v>
      </c>
      <c r="H2">
        <v>291510</v>
      </c>
    </row>
    <row r="3" spans="1:8" x14ac:dyDescent="0.25">
      <c r="A3">
        <v>8362</v>
      </c>
      <c r="B3" s="2">
        <v>44380.665358796294</v>
      </c>
      <c r="C3" t="s">
        <v>21</v>
      </c>
      <c r="D3" s="2">
        <v>44310.624675925923</v>
      </c>
      <c r="E3">
        <v>1</v>
      </c>
      <c r="F3">
        <v>0</v>
      </c>
      <c r="G3">
        <v>2252</v>
      </c>
      <c r="H3">
        <v>291510</v>
      </c>
    </row>
    <row r="4" spans="1:8" x14ac:dyDescent="0.25">
      <c r="A4">
        <v>8365</v>
      </c>
      <c r="B4" s="2">
        <v>44377.953310185185</v>
      </c>
      <c r="C4" t="s">
        <v>33</v>
      </c>
      <c r="D4" s="2">
        <v>43906.747013888889</v>
      </c>
      <c r="E4">
        <v>1</v>
      </c>
      <c r="F4">
        <v>1</v>
      </c>
      <c r="G4">
        <v>8793</v>
      </c>
      <c r="H4">
        <v>291510</v>
      </c>
    </row>
    <row r="5" spans="1:8" x14ac:dyDescent="0.25">
      <c r="A5">
        <v>8370</v>
      </c>
      <c r="B5" s="2">
        <v>44377.925497685188</v>
      </c>
      <c r="C5" t="s">
        <v>20</v>
      </c>
      <c r="D5" s="2">
        <v>44317.659432870372</v>
      </c>
      <c r="E5">
        <v>1</v>
      </c>
      <c r="F5">
        <v>1</v>
      </c>
      <c r="G5">
        <v>24393</v>
      </c>
      <c r="H5">
        <v>291510</v>
      </c>
    </row>
    <row r="6" spans="1:8" x14ac:dyDescent="0.25">
      <c r="A6">
        <v>8366</v>
      </c>
      <c r="B6" s="2">
        <v>44376.943726851852</v>
      </c>
      <c r="C6" t="s">
        <v>42</v>
      </c>
      <c r="D6" s="2">
        <v>44316.688877314817</v>
      </c>
      <c r="E6">
        <v>1</v>
      </c>
      <c r="F6">
        <v>1</v>
      </c>
      <c r="G6">
        <v>4443</v>
      </c>
      <c r="H6">
        <v>291510</v>
      </c>
    </row>
    <row r="7" spans="1:8" x14ac:dyDescent="0.25">
      <c r="A7">
        <v>8344</v>
      </c>
      <c r="B7" s="2">
        <v>44370.167893518519</v>
      </c>
      <c r="C7" t="s">
        <v>13</v>
      </c>
      <c r="D7" s="2">
        <v>44303.564583333333</v>
      </c>
      <c r="E7">
        <v>1</v>
      </c>
      <c r="F7">
        <v>0</v>
      </c>
      <c r="G7">
        <v>1503</v>
      </c>
      <c r="H7">
        <v>291510</v>
      </c>
    </row>
    <row r="8" spans="1:8" x14ac:dyDescent="0.25">
      <c r="A8">
        <v>8345</v>
      </c>
      <c r="B8" s="2">
        <v>44370.164270833331</v>
      </c>
      <c r="C8" t="s">
        <v>49</v>
      </c>
      <c r="D8" s="2">
        <v>44299.737199074072</v>
      </c>
      <c r="E8">
        <v>1</v>
      </c>
      <c r="F8">
        <v>0</v>
      </c>
      <c r="G8">
        <v>874</v>
      </c>
      <c r="H8">
        <v>291510</v>
      </c>
    </row>
    <row r="9" spans="1:8" x14ac:dyDescent="0.25">
      <c r="A9">
        <v>8348</v>
      </c>
      <c r="B9" s="2">
        <v>44370.153854166667</v>
      </c>
      <c r="C9" t="s">
        <v>63</v>
      </c>
      <c r="D9" s="2">
        <v>44113.647870370369</v>
      </c>
      <c r="E9">
        <v>1</v>
      </c>
      <c r="F9">
        <v>1</v>
      </c>
      <c r="G9">
        <v>1352</v>
      </c>
      <c r="H9">
        <v>291510</v>
      </c>
    </row>
    <row r="10" spans="1:8" x14ac:dyDescent="0.25">
      <c r="A10">
        <v>8358</v>
      </c>
      <c r="B10" s="2">
        <v>44370.14539351852</v>
      </c>
      <c r="C10" t="s">
        <v>54</v>
      </c>
      <c r="D10" s="2">
        <v>44046.427164351851</v>
      </c>
      <c r="E10">
        <v>1</v>
      </c>
      <c r="F10">
        <v>0</v>
      </c>
      <c r="G10">
        <v>1632</v>
      </c>
      <c r="H10">
        <v>291510</v>
      </c>
    </row>
    <row r="11" spans="1:8" x14ac:dyDescent="0.25">
      <c r="A11">
        <v>8346</v>
      </c>
      <c r="B11" s="2">
        <v>44369.643391203703</v>
      </c>
      <c r="C11" t="s">
        <v>62</v>
      </c>
      <c r="D11" s="2">
        <v>44299.652777777781</v>
      </c>
      <c r="E11">
        <v>1</v>
      </c>
      <c r="F11">
        <v>0</v>
      </c>
      <c r="G11">
        <v>628</v>
      </c>
      <c r="H11">
        <v>291510</v>
      </c>
    </row>
    <row r="12" spans="1:8" x14ac:dyDescent="0.25">
      <c r="A12">
        <v>8347</v>
      </c>
      <c r="B12" s="2">
        <v>44369.628472222219</v>
      </c>
      <c r="C12" t="s">
        <v>96</v>
      </c>
      <c r="D12" s="2">
        <v>44174.339467592596</v>
      </c>
      <c r="E12">
        <v>1</v>
      </c>
      <c r="F12">
        <v>1</v>
      </c>
      <c r="G12">
        <v>235</v>
      </c>
      <c r="H12">
        <v>291510</v>
      </c>
    </row>
    <row r="13" spans="1:8" x14ac:dyDescent="0.25">
      <c r="A13">
        <v>8351</v>
      </c>
      <c r="B13" s="2">
        <v>44369.615798611114</v>
      </c>
      <c r="C13" t="s">
        <v>106</v>
      </c>
      <c r="D13" s="2">
        <v>43926.637812499997</v>
      </c>
      <c r="E13">
        <v>1</v>
      </c>
      <c r="F13">
        <v>1</v>
      </c>
      <c r="G13">
        <v>160</v>
      </c>
      <c r="H13">
        <v>291510</v>
      </c>
    </row>
    <row r="14" spans="1:8" x14ac:dyDescent="0.25">
      <c r="A14">
        <v>8352</v>
      </c>
      <c r="B14" s="2">
        <v>44369.612557870372</v>
      </c>
      <c r="C14" t="s">
        <v>121</v>
      </c>
      <c r="D14" s="2">
        <v>44173.463055555556</v>
      </c>
      <c r="E14">
        <v>1</v>
      </c>
      <c r="F14">
        <v>1</v>
      </c>
      <c r="G14">
        <v>55</v>
      </c>
      <c r="H14">
        <v>291510</v>
      </c>
    </row>
    <row r="15" spans="1:8" x14ac:dyDescent="0.25">
      <c r="A15">
        <v>8353</v>
      </c>
      <c r="B15" s="2">
        <v>44369.611956018518</v>
      </c>
      <c r="C15" t="s">
        <v>107</v>
      </c>
      <c r="D15" s="2">
        <v>44201.387476851851</v>
      </c>
      <c r="E15">
        <v>1</v>
      </c>
      <c r="F15">
        <v>1</v>
      </c>
      <c r="G15">
        <v>155</v>
      </c>
      <c r="H15">
        <v>291510</v>
      </c>
    </row>
    <row r="16" spans="1:8" x14ac:dyDescent="0.25">
      <c r="A16">
        <v>8354</v>
      </c>
      <c r="B16" s="2">
        <v>44369.610543981478</v>
      </c>
      <c r="C16" t="s">
        <v>86</v>
      </c>
      <c r="D16" s="2">
        <v>44171.329965277779</v>
      </c>
      <c r="E16">
        <v>1</v>
      </c>
      <c r="F16">
        <v>1</v>
      </c>
      <c r="G16">
        <v>324</v>
      </c>
      <c r="H16">
        <v>291510</v>
      </c>
    </row>
    <row r="17" spans="1:8" x14ac:dyDescent="0.25">
      <c r="A17">
        <v>8355</v>
      </c>
      <c r="B17" s="2">
        <v>44369.606249999997</v>
      </c>
      <c r="C17" t="s">
        <v>71</v>
      </c>
      <c r="D17" s="2">
        <v>44106.757928240739</v>
      </c>
      <c r="E17">
        <v>1</v>
      </c>
      <c r="F17">
        <v>1</v>
      </c>
      <c r="G17">
        <v>603</v>
      </c>
      <c r="H17">
        <v>291510</v>
      </c>
    </row>
    <row r="18" spans="1:8" x14ac:dyDescent="0.25">
      <c r="A18">
        <v>8356</v>
      </c>
      <c r="B18" s="2">
        <v>44369.602824074071</v>
      </c>
      <c r="C18" t="s">
        <v>75</v>
      </c>
      <c r="D18" s="2">
        <v>44295.341631944444</v>
      </c>
      <c r="E18">
        <v>1</v>
      </c>
      <c r="F18">
        <v>1</v>
      </c>
      <c r="G18">
        <v>488</v>
      </c>
      <c r="H18">
        <v>291510</v>
      </c>
    </row>
    <row r="19" spans="1:8" x14ac:dyDescent="0.25">
      <c r="A19">
        <v>8357</v>
      </c>
      <c r="B19" s="2">
        <v>44369.598541666666</v>
      </c>
      <c r="C19" t="s">
        <v>65</v>
      </c>
      <c r="D19" s="2">
        <v>43836.682002314818</v>
      </c>
      <c r="E19">
        <v>1</v>
      </c>
      <c r="F19">
        <v>1</v>
      </c>
      <c r="G19">
        <v>1059</v>
      </c>
      <c r="H19">
        <v>291510</v>
      </c>
    </row>
    <row r="20" spans="1:8" x14ac:dyDescent="0.25">
      <c r="A20">
        <v>8361</v>
      </c>
      <c r="B20" s="2">
        <v>44369.57508101852</v>
      </c>
      <c r="C20" t="s">
        <v>123</v>
      </c>
      <c r="D20" s="2">
        <v>44189.560185185182</v>
      </c>
      <c r="E20">
        <v>1</v>
      </c>
      <c r="F20">
        <v>1</v>
      </c>
      <c r="G20">
        <v>45</v>
      </c>
      <c r="H20">
        <v>291510</v>
      </c>
    </row>
    <row r="21" spans="1:8" x14ac:dyDescent="0.25">
      <c r="A21">
        <v>-1</v>
      </c>
      <c r="B21" s="2">
        <v>44368.737696759257</v>
      </c>
      <c r="C21" t="s">
        <v>190</v>
      </c>
      <c r="D21" s="2">
        <v>44368.737696759257</v>
      </c>
      <c r="E21">
        <v>1</v>
      </c>
      <c r="F21">
        <v>0</v>
      </c>
      <c r="G21">
        <v>16759</v>
      </c>
      <c r="H21">
        <v>291510</v>
      </c>
    </row>
    <row r="22" spans="1:8" x14ac:dyDescent="0.25">
      <c r="A22">
        <v>8372</v>
      </c>
      <c r="B22" s="2">
        <v>44368.639374999999</v>
      </c>
      <c r="C22" t="s">
        <v>23</v>
      </c>
      <c r="D22" s="2">
        <v>43908.585879629631</v>
      </c>
      <c r="E22">
        <v>1</v>
      </c>
      <c r="F22">
        <v>1</v>
      </c>
      <c r="G22">
        <v>20572</v>
      </c>
      <c r="H22">
        <v>291510</v>
      </c>
    </row>
    <row r="23" spans="1:8" x14ac:dyDescent="0.25">
      <c r="A23">
        <v>8371</v>
      </c>
      <c r="B23" s="2">
        <v>44368.042199074072</v>
      </c>
      <c r="C23" t="s">
        <v>88</v>
      </c>
      <c r="D23" s="2">
        <v>44317.520312499997</v>
      </c>
      <c r="E23">
        <v>1</v>
      </c>
      <c r="F23">
        <v>1</v>
      </c>
      <c r="G23">
        <v>310</v>
      </c>
      <c r="H23">
        <v>291510</v>
      </c>
    </row>
    <row r="24" spans="1:8" x14ac:dyDescent="0.25">
      <c r="A24">
        <v>29</v>
      </c>
      <c r="B24" s="2">
        <v>44367.155798611115</v>
      </c>
      <c r="C24" t="s">
        <v>10</v>
      </c>
      <c r="D24" s="2">
        <v>44188.563449074078</v>
      </c>
      <c r="E24">
        <v>1</v>
      </c>
      <c r="F24">
        <v>0</v>
      </c>
      <c r="G24">
        <v>23070</v>
      </c>
      <c r="H24">
        <v>291510</v>
      </c>
    </row>
    <row r="25" spans="1:8" x14ac:dyDescent="0.25">
      <c r="A25">
        <v>32</v>
      </c>
      <c r="B25" s="2">
        <v>44362.684074074074</v>
      </c>
      <c r="C25" t="s">
        <v>16</v>
      </c>
      <c r="D25" s="2">
        <v>44216.924004629633</v>
      </c>
      <c r="E25">
        <v>1</v>
      </c>
      <c r="F25">
        <v>0</v>
      </c>
      <c r="G25">
        <v>20591</v>
      </c>
      <c r="H25">
        <v>291510</v>
      </c>
    </row>
    <row r="26" spans="1:8" x14ac:dyDescent="0.25">
      <c r="A26">
        <v>31</v>
      </c>
      <c r="B26" s="2">
        <v>44362.678518518522</v>
      </c>
      <c r="C26" t="s">
        <v>12</v>
      </c>
      <c r="D26" s="2">
        <v>44217.757013888891</v>
      </c>
      <c r="E26">
        <v>1</v>
      </c>
      <c r="F26">
        <v>0</v>
      </c>
      <c r="G26">
        <v>6495</v>
      </c>
      <c r="H26">
        <v>291510</v>
      </c>
    </row>
    <row r="27" spans="1:8" x14ac:dyDescent="0.25">
      <c r="A27">
        <v>38</v>
      </c>
      <c r="B27" s="2">
        <v>44362.631840277776</v>
      </c>
      <c r="C27" t="s">
        <v>17</v>
      </c>
      <c r="D27" s="2">
        <v>44217.772291666668</v>
      </c>
      <c r="E27">
        <v>1</v>
      </c>
      <c r="F27">
        <v>0</v>
      </c>
      <c r="G27">
        <v>15567</v>
      </c>
      <c r="H27">
        <v>291510</v>
      </c>
    </row>
    <row r="28" spans="1:8" x14ac:dyDescent="0.25">
      <c r="A28">
        <v>37</v>
      </c>
      <c r="B28" s="2">
        <v>44362.626759259256</v>
      </c>
      <c r="C28" t="s">
        <v>43</v>
      </c>
      <c r="D28" s="2">
        <v>44217.609918981485</v>
      </c>
      <c r="E28">
        <v>1</v>
      </c>
      <c r="F28">
        <v>0</v>
      </c>
      <c r="G28">
        <v>3758</v>
      </c>
      <c r="H28">
        <v>291510</v>
      </c>
    </row>
    <row r="29" spans="1:8" x14ac:dyDescent="0.25">
      <c r="A29">
        <v>36</v>
      </c>
      <c r="B29" s="2">
        <v>44362.626608796294</v>
      </c>
      <c r="C29" t="s">
        <v>34</v>
      </c>
      <c r="D29" s="2">
        <v>44217.832268518519</v>
      </c>
      <c r="E29">
        <v>1</v>
      </c>
      <c r="F29">
        <v>0</v>
      </c>
      <c r="G29">
        <v>7645</v>
      </c>
      <c r="H29">
        <v>291510</v>
      </c>
    </row>
    <row r="30" spans="1:8" x14ac:dyDescent="0.25">
      <c r="A30">
        <v>33</v>
      </c>
      <c r="B30" s="2">
        <v>44362.624791666669</v>
      </c>
      <c r="C30" t="s">
        <v>57</v>
      </c>
      <c r="D30" s="2">
        <v>44215.878310185188</v>
      </c>
      <c r="E30">
        <v>1</v>
      </c>
      <c r="F30">
        <v>0</v>
      </c>
      <c r="G30">
        <v>886</v>
      </c>
      <c r="H30">
        <v>291510</v>
      </c>
    </row>
    <row r="31" spans="1:8" x14ac:dyDescent="0.25">
      <c r="A31">
        <v>8349</v>
      </c>
      <c r="B31" s="2">
        <v>44362.622824074075</v>
      </c>
      <c r="C31" t="s">
        <v>104</v>
      </c>
      <c r="D31" s="2">
        <v>44301.056701388887</v>
      </c>
      <c r="E31">
        <v>1</v>
      </c>
      <c r="F31">
        <v>0</v>
      </c>
      <c r="G31">
        <v>110</v>
      </c>
      <c r="H31">
        <v>291510</v>
      </c>
    </row>
    <row r="32" spans="1:8" x14ac:dyDescent="0.25">
      <c r="A32">
        <v>8360</v>
      </c>
      <c r="B32" s="2">
        <v>44362.595949074072</v>
      </c>
      <c r="C32" t="s">
        <v>90</v>
      </c>
      <c r="D32" s="2">
        <v>44306.364583333336</v>
      </c>
      <c r="E32">
        <v>1</v>
      </c>
      <c r="F32">
        <v>0</v>
      </c>
      <c r="G32">
        <v>75</v>
      </c>
      <c r="H32">
        <v>291510</v>
      </c>
    </row>
    <row r="33" spans="1:8" x14ac:dyDescent="0.25">
      <c r="A33">
        <v>8364</v>
      </c>
      <c r="B33" s="2">
        <v>44362.583043981482</v>
      </c>
      <c r="C33" t="s">
        <v>50</v>
      </c>
      <c r="D33" s="2">
        <v>44313.305601851855</v>
      </c>
      <c r="E33">
        <v>1</v>
      </c>
      <c r="F33">
        <v>0</v>
      </c>
      <c r="G33">
        <v>196</v>
      </c>
      <c r="H33">
        <v>291510</v>
      </c>
    </row>
    <row r="34" spans="1:8" x14ac:dyDescent="0.25">
      <c r="A34">
        <v>8367</v>
      </c>
      <c r="B34" s="2">
        <v>44361.161921296298</v>
      </c>
      <c r="C34" t="s">
        <v>108</v>
      </c>
      <c r="D34" s="2">
        <v>44321.531018518515</v>
      </c>
      <c r="E34">
        <v>1</v>
      </c>
      <c r="F34">
        <v>0</v>
      </c>
      <c r="G34">
        <v>21</v>
      </c>
      <c r="H34">
        <v>291510</v>
      </c>
    </row>
    <row r="35" spans="1:8" x14ac:dyDescent="0.25">
      <c r="A35">
        <v>8368</v>
      </c>
      <c r="B35" s="2">
        <v>44361.16165509259</v>
      </c>
      <c r="C35" t="s">
        <v>98</v>
      </c>
      <c r="D35" s="2">
        <v>44320.027777777781</v>
      </c>
      <c r="E35">
        <v>1</v>
      </c>
      <c r="F35">
        <v>0</v>
      </c>
      <c r="G35">
        <v>24</v>
      </c>
      <c r="H35">
        <v>291510</v>
      </c>
    </row>
    <row r="36" spans="1:8" x14ac:dyDescent="0.25">
      <c r="A36">
        <v>8369</v>
      </c>
      <c r="B36" s="2">
        <v>44361.161319444444</v>
      </c>
      <c r="C36" t="s">
        <v>100</v>
      </c>
      <c r="D36" s="2">
        <v>44321.531018518515</v>
      </c>
      <c r="E36">
        <v>1</v>
      </c>
      <c r="F36">
        <v>0</v>
      </c>
      <c r="G36">
        <v>24</v>
      </c>
      <c r="H36">
        <v>291510</v>
      </c>
    </row>
    <row r="37" spans="1:8" x14ac:dyDescent="0.25">
      <c r="A37">
        <v>8338</v>
      </c>
      <c r="B37" s="2">
        <v>44359.797743055555</v>
      </c>
      <c r="C37" t="s">
        <v>18</v>
      </c>
      <c r="D37" s="2">
        <v>44292.791770833333</v>
      </c>
      <c r="E37">
        <v>1</v>
      </c>
      <c r="F37">
        <v>0</v>
      </c>
      <c r="G37">
        <v>1340</v>
      </c>
      <c r="H37">
        <v>291510</v>
      </c>
    </row>
    <row r="38" spans="1:8" x14ac:dyDescent="0.25">
      <c r="A38">
        <v>46</v>
      </c>
      <c r="B38" s="2">
        <v>44355.841469907406</v>
      </c>
      <c r="C38" t="s">
        <v>143</v>
      </c>
      <c r="D38" s="2">
        <v>44217.359861111108</v>
      </c>
      <c r="E38">
        <v>1</v>
      </c>
      <c r="F38">
        <v>0</v>
      </c>
      <c r="G38">
        <v>50235</v>
      </c>
      <c r="H38">
        <v>291510</v>
      </c>
    </row>
    <row r="39" spans="1:8" x14ac:dyDescent="0.25">
      <c r="A39">
        <v>47</v>
      </c>
      <c r="B39" s="2">
        <v>44355.841435185182</v>
      </c>
      <c r="C39" t="s">
        <v>36</v>
      </c>
      <c r="D39" s="2">
        <v>44216.305462962962</v>
      </c>
      <c r="E39">
        <v>1</v>
      </c>
      <c r="F39">
        <v>0</v>
      </c>
      <c r="G39">
        <v>2025</v>
      </c>
      <c r="H39">
        <v>291510</v>
      </c>
    </row>
    <row r="40" spans="1:8" x14ac:dyDescent="0.25">
      <c r="A40">
        <v>48</v>
      </c>
      <c r="B40" s="2">
        <v>44355.841319444444</v>
      </c>
      <c r="C40" t="s">
        <v>29</v>
      </c>
      <c r="D40" s="2">
        <v>44213.509016203701</v>
      </c>
      <c r="E40">
        <v>1</v>
      </c>
      <c r="F40">
        <v>0</v>
      </c>
      <c r="G40">
        <v>2996</v>
      </c>
      <c r="H40">
        <v>291510</v>
      </c>
    </row>
    <row r="41" spans="1:8" x14ac:dyDescent="0.25">
      <c r="A41">
        <v>49</v>
      </c>
      <c r="B41" s="2">
        <v>44355.841203703705</v>
      </c>
      <c r="C41" t="s">
        <v>5</v>
      </c>
      <c r="D41" s="2">
        <v>44221.646041666667</v>
      </c>
      <c r="E41">
        <v>1</v>
      </c>
      <c r="F41">
        <v>0</v>
      </c>
      <c r="G41">
        <v>8417</v>
      </c>
      <c r="H41">
        <v>291510</v>
      </c>
    </row>
    <row r="42" spans="1:8" x14ac:dyDescent="0.25">
      <c r="A42">
        <v>51</v>
      </c>
      <c r="B42" s="2">
        <v>44355.841111111113</v>
      </c>
      <c r="C42" t="s">
        <v>7</v>
      </c>
      <c r="D42" s="2">
        <v>44221.646041666667</v>
      </c>
      <c r="E42">
        <v>1</v>
      </c>
      <c r="F42">
        <v>0</v>
      </c>
      <c r="G42">
        <v>5579</v>
      </c>
      <c r="H42">
        <v>291510</v>
      </c>
    </row>
    <row r="43" spans="1:8" x14ac:dyDescent="0.25">
      <c r="A43">
        <v>53</v>
      </c>
      <c r="B43" s="2">
        <v>44355.841006944444</v>
      </c>
      <c r="C43" t="s">
        <v>52</v>
      </c>
      <c r="D43" s="2">
        <v>44225.523356481484</v>
      </c>
      <c r="E43">
        <v>1</v>
      </c>
      <c r="F43">
        <v>0</v>
      </c>
      <c r="G43">
        <v>270</v>
      </c>
      <c r="H43">
        <v>291510</v>
      </c>
    </row>
    <row r="44" spans="1:8" x14ac:dyDescent="0.25">
      <c r="A44">
        <v>54</v>
      </c>
      <c r="B44" s="2">
        <v>44355.840937499997</v>
      </c>
      <c r="C44" t="s">
        <v>44</v>
      </c>
      <c r="D44" s="2">
        <v>44229.845092592594</v>
      </c>
      <c r="E44">
        <v>1</v>
      </c>
      <c r="F44">
        <v>0</v>
      </c>
      <c r="G44">
        <v>241</v>
      </c>
      <c r="H44">
        <v>291510</v>
      </c>
    </row>
    <row r="45" spans="1:8" x14ac:dyDescent="0.25">
      <c r="A45">
        <v>55</v>
      </c>
      <c r="B45" s="2">
        <v>44355.840879629628</v>
      </c>
      <c r="C45" t="s">
        <v>47</v>
      </c>
      <c r="D45" s="2">
        <v>44229.343402777777</v>
      </c>
      <c r="E45">
        <v>1</v>
      </c>
      <c r="F45">
        <v>0</v>
      </c>
      <c r="G45">
        <v>352</v>
      </c>
      <c r="H45">
        <v>291510</v>
      </c>
    </row>
    <row r="46" spans="1:8" x14ac:dyDescent="0.25">
      <c r="A46">
        <v>56</v>
      </c>
      <c r="B46" s="2">
        <v>44355.840833333335</v>
      </c>
      <c r="C46" t="s">
        <v>14</v>
      </c>
      <c r="D46" s="2">
        <v>44230.492835648147</v>
      </c>
      <c r="E46">
        <v>1</v>
      </c>
      <c r="F46">
        <v>0</v>
      </c>
      <c r="G46">
        <v>24050</v>
      </c>
      <c r="H46">
        <v>291510</v>
      </c>
    </row>
    <row r="47" spans="1:8" x14ac:dyDescent="0.25">
      <c r="A47">
        <v>58</v>
      </c>
      <c r="B47" s="2">
        <v>44355.840740740743</v>
      </c>
      <c r="C47" t="s">
        <v>55</v>
      </c>
      <c r="D47" s="2">
        <v>44229.348124999997</v>
      </c>
      <c r="E47">
        <v>1</v>
      </c>
      <c r="F47">
        <v>0</v>
      </c>
      <c r="G47">
        <v>278</v>
      </c>
      <c r="H47">
        <v>291510</v>
      </c>
    </row>
    <row r="48" spans="1:8" x14ac:dyDescent="0.25">
      <c r="A48">
        <v>60</v>
      </c>
      <c r="B48" s="2">
        <v>44355.84070601852</v>
      </c>
      <c r="C48" t="s">
        <v>46</v>
      </c>
      <c r="D48" s="2">
        <v>44229.845092592594</v>
      </c>
      <c r="E48">
        <v>1</v>
      </c>
      <c r="F48">
        <v>0</v>
      </c>
      <c r="G48">
        <v>152</v>
      </c>
      <c r="H48">
        <v>291510</v>
      </c>
    </row>
    <row r="49" spans="1:8" x14ac:dyDescent="0.25">
      <c r="A49">
        <v>74</v>
      </c>
      <c r="B49" s="2">
        <v>44355.840682870374</v>
      </c>
      <c r="C49" t="s">
        <v>119</v>
      </c>
      <c r="D49" s="2">
        <v>44249.21875</v>
      </c>
      <c r="E49">
        <v>1</v>
      </c>
      <c r="F49">
        <v>0</v>
      </c>
      <c r="G49">
        <v>16</v>
      </c>
      <c r="H49">
        <v>291510</v>
      </c>
    </row>
    <row r="50" spans="1:8" x14ac:dyDescent="0.25">
      <c r="A50">
        <v>111</v>
      </c>
      <c r="B50" s="2">
        <v>44355.840601851851</v>
      </c>
      <c r="C50" t="s">
        <v>67</v>
      </c>
      <c r="D50" s="2">
        <v>44254.970891203702</v>
      </c>
      <c r="E50">
        <v>1</v>
      </c>
      <c r="F50">
        <v>0</v>
      </c>
      <c r="G50">
        <v>684</v>
      </c>
      <c r="H50">
        <v>291510</v>
      </c>
    </row>
    <row r="51" spans="1:8" x14ac:dyDescent="0.25">
      <c r="A51">
        <v>140</v>
      </c>
      <c r="B51" s="2">
        <v>44355.840567129628</v>
      </c>
      <c r="C51" t="s">
        <v>70</v>
      </c>
      <c r="D51" s="2">
        <v>44250.614965277775</v>
      </c>
      <c r="E51">
        <v>1</v>
      </c>
      <c r="F51">
        <v>0</v>
      </c>
      <c r="G51">
        <v>382</v>
      </c>
      <c r="H51">
        <v>291510</v>
      </c>
    </row>
    <row r="52" spans="1:8" x14ac:dyDescent="0.25">
      <c r="A52">
        <v>144</v>
      </c>
      <c r="B52" s="2">
        <v>44355.840497685182</v>
      </c>
      <c r="C52" t="s">
        <v>99</v>
      </c>
      <c r="D52" s="2">
        <v>44250.979166666664</v>
      </c>
      <c r="E52">
        <v>1</v>
      </c>
      <c r="F52">
        <v>0</v>
      </c>
      <c r="G52">
        <v>117</v>
      </c>
      <c r="H52">
        <v>291510</v>
      </c>
    </row>
    <row r="53" spans="1:8" x14ac:dyDescent="0.25">
      <c r="A53">
        <v>148</v>
      </c>
      <c r="B53" s="2">
        <v>44355.84034722222</v>
      </c>
      <c r="C53" t="s">
        <v>78</v>
      </c>
      <c r="D53" s="2">
        <v>44250.601875</v>
      </c>
      <c r="E53">
        <v>1</v>
      </c>
      <c r="F53">
        <v>0</v>
      </c>
      <c r="G53">
        <v>166</v>
      </c>
      <c r="H53">
        <v>291510</v>
      </c>
    </row>
    <row r="54" spans="1:8" x14ac:dyDescent="0.25">
      <c r="A54">
        <v>149</v>
      </c>
      <c r="B54" s="2">
        <v>44355.840324074074</v>
      </c>
      <c r="C54" t="s">
        <v>60</v>
      </c>
      <c r="D54" s="2">
        <v>44250.566793981481</v>
      </c>
      <c r="E54">
        <v>1</v>
      </c>
      <c r="F54">
        <v>0</v>
      </c>
      <c r="G54">
        <v>81</v>
      </c>
      <c r="H54">
        <v>291510</v>
      </c>
    </row>
    <row r="55" spans="1:8" x14ac:dyDescent="0.25">
      <c r="A55">
        <v>155</v>
      </c>
      <c r="B55" s="2">
        <v>44355.840208333335</v>
      </c>
      <c r="C55" t="s">
        <v>30</v>
      </c>
      <c r="D55" s="2">
        <v>44253.866412037038</v>
      </c>
      <c r="E55">
        <v>1</v>
      </c>
      <c r="F55">
        <v>0</v>
      </c>
      <c r="G55">
        <v>1728</v>
      </c>
      <c r="H55">
        <v>291510</v>
      </c>
    </row>
    <row r="56" spans="1:8" x14ac:dyDescent="0.25">
      <c r="A56">
        <v>162</v>
      </c>
      <c r="B56" s="2">
        <v>44355.840069444443</v>
      </c>
      <c r="C56" t="s">
        <v>24</v>
      </c>
      <c r="D56" s="2">
        <v>44266.563078703701</v>
      </c>
      <c r="E56">
        <v>1</v>
      </c>
      <c r="F56">
        <v>0</v>
      </c>
      <c r="G56">
        <v>311</v>
      </c>
      <c r="H56">
        <v>291510</v>
      </c>
    </row>
    <row r="57" spans="1:8" x14ac:dyDescent="0.25">
      <c r="A57">
        <v>182</v>
      </c>
      <c r="B57" s="2">
        <v>44355.840011574073</v>
      </c>
      <c r="C57" t="s">
        <v>69</v>
      </c>
      <c r="D57" s="2">
        <v>44258.813773148147</v>
      </c>
      <c r="E57">
        <v>1</v>
      </c>
      <c r="F57">
        <v>0</v>
      </c>
      <c r="G57">
        <v>31</v>
      </c>
      <c r="H57">
        <v>291510</v>
      </c>
    </row>
    <row r="58" spans="1:8" x14ac:dyDescent="0.25">
      <c r="A58">
        <v>189</v>
      </c>
      <c r="B58" s="2">
        <v>44355.839930555558</v>
      </c>
      <c r="C58" t="s">
        <v>84</v>
      </c>
      <c r="D58" s="2">
        <v>44262.168333333335</v>
      </c>
      <c r="E58">
        <v>1</v>
      </c>
      <c r="F58">
        <v>0</v>
      </c>
      <c r="G58">
        <v>203</v>
      </c>
      <c r="H58">
        <v>291510</v>
      </c>
    </row>
    <row r="59" spans="1:8" x14ac:dyDescent="0.25">
      <c r="A59">
        <v>225</v>
      </c>
      <c r="B59" s="2">
        <v>44355.839756944442</v>
      </c>
      <c r="C59" t="s">
        <v>68</v>
      </c>
      <c r="D59" s="2">
        <v>44269.814270833333</v>
      </c>
      <c r="E59">
        <v>1</v>
      </c>
      <c r="F59">
        <v>0</v>
      </c>
      <c r="G59">
        <v>391</v>
      </c>
      <c r="H59">
        <v>291510</v>
      </c>
    </row>
    <row r="60" spans="1:8" x14ac:dyDescent="0.25">
      <c r="A60">
        <v>227</v>
      </c>
      <c r="B60" s="2">
        <v>44355.839699074073</v>
      </c>
      <c r="C60" t="s">
        <v>61</v>
      </c>
      <c r="D60" s="2">
        <v>44269.915266203701</v>
      </c>
      <c r="E60">
        <v>1</v>
      </c>
      <c r="F60">
        <v>0</v>
      </c>
      <c r="G60">
        <v>215</v>
      </c>
      <c r="H60">
        <v>291510</v>
      </c>
    </row>
    <row r="61" spans="1:8" x14ac:dyDescent="0.25">
      <c r="A61">
        <v>229</v>
      </c>
      <c r="B61" s="2">
        <v>44355.839594907404</v>
      </c>
      <c r="C61" t="s">
        <v>28</v>
      </c>
      <c r="D61" s="2">
        <v>44271.050625000003</v>
      </c>
      <c r="E61">
        <v>1</v>
      </c>
      <c r="F61">
        <v>0</v>
      </c>
      <c r="G61">
        <v>1659</v>
      </c>
      <c r="H61">
        <v>291510</v>
      </c>
    </row>
    <row r="62" spans="1:8" x14ac:dyDescent="0.25">
      <c r="A62">
        <v>231</v>
      </c>
      <c r="B62" s="2">
        <v>44355.839490740742</v>
      </c>
      <c r="C62" t="s">
        <v>53</v>
      </c>
      <c r="D62" s="2">
        <v>44271.622465277775</v>
      </c>
      <c r="E62">
        <v>1</v>
      </c>
      <c r="F62">
        <v>0</v>
      </c>
      <c r="G62">
        <v>77</v>
      </c>
      <c r="H62">
        <v>291510</v>
      </c>
    </row>
    <row r="63" spans="1:8" x14ac:dyDescent="0.25">
      <c r="A63">
        <v>233</v>
      </c>
      <c r="B63" s="2">
        <v>44355.83934027778</v>
      </c>
      <c r="C63" t="s">
        <v>39</v>
      </c>
      <c r="D63" s="2">
        <v>44269.857476851852</v>
      </c>
      <c r="E63">
        <v>1</v>
      </c>
      <c r="F63">
        <v>0</v>
      </c>
      <c r="G63">
        <v>553</v>
      </c>
      <c r="H63">
        <v>291510</v>
      </c>
    </row>
    <row r="64" spans="1:8" x14ac:dyDescent="0.25">
      <c r="A64">
        <v>235</v>
      </c>
      <c r="B64" s="2">
        <v>44355.839166666665</v>
      </c>
      <c r="C64" t="s">
        <v>56</v>
      </c>
      <c r="D64" s="2">
        <v>44270.908692129633</v>
      </c>
      <c r="E64">
        <v>1</v>
      </c>
      <c r="F64">
        <v>0</v>
      </c>
      <c r="G64">
        <v>117</v>
      </c>
      <c r="H64">
        <v>291510</v>
      </c>
    </row>
    <row r="65" spans="1:8" x14ac:dyDescent="0.25">
      <c r="A65">
        <v>236</v>
      </c>
      <c r="B65" s="2">
        <v>44355.839131944442</v>
      </c>
      <c r="C65" t="s">
        <v>45</v>
      </c>
      <c r="D65" s="2">
        <v>44273.556990740741</v>
      </c>
      <c r="E65">
        <v>1</v>
      </c>
      <c r="F65">
        <v>0</v>
      </c>
      <c r="G65">
        <v>429</v>
      </c>
      <c r="H65">
        <v>291510</v>
      </c>
    </row>
    <row r="66" spans="1:8" x14ac:dyDescent="0.25">
      <c r="A66">
        <v>237</v>
      </c>
      <c r="B66" s="2">
        <v>44355.83898148148</v>
      </c>
      <c r="C66" t="s">
        <v>120</v>
      </c>
      <c r="D66" s="2">
        <v>44270.17796296296</v>
      </c>
      <c r="E66">
        <v>1</v>
      </c>
      <c r="F66">
        <v>0</v>
      </c>
      <c r="G66">
        <v>36</v>
      </c>
      <c r="H66">
        <v>291510</v>
      </c>
    </row>
    <row r="67" spans="1:8" x14ac:dyDescent="0.25">
      <c r="A67">
        <v>8299</v>
      </c>
      <c r="B67" s="2">
        <v>44355.838865740741</v>
      </c>
      <c r="C67" t="s">
        <v>22</v>
      </c>
      <c r="D67" s="2">
        <v>44274.733449074076</v>
      </c>
      <c r="E67">
        <v>1</v>
      </c>
      <c r="F67">
        <v>0</v>
      </c>
      <c r="G67">
        <v>1230</v>
      </c>
      <c r="H67">
        <v>291510</v>
      </c>
    </row>
    <row r="68" spans="1:8" x14ac:dyDescent="0.25">
      <c r="A68">
        <v>8300</v>
      </c>
      <c r="B68" s="2">
        <v>44355.83871527778</v>
      </c>
      <c r="C68" t="s">
        <v>27</v>
      </c>
      <c r="D68" s="2">
        <v>44279.178796296299</v>
      </c>
      <c r="E68">
        <v>1</v>
      </c>
      <c r="F68">
        <v>0</v>
      </c>
      <c r="G68">
        <v>626</v>
      </c>
      <c r="H68">
        <v>291510</v>
      </c>
    </row>
    <row r="69" spans="1:8" x14ac:dyDescent="0.25">
      <c r="A69">
        <v>8302</v>
      </c>
      <c r="B69" s="2">
        <v>44355.838576388887</v>
      </c>
      <c r="C69" t="s">
        <v>73</v>
      </c>
      <c r="D69" s="2">
        <v>44293.830671296295</v>
      </c>
      <c r="E69">
        <v>1</v>
      </c>
      <c r="F69">
        <v>0</v>
      </c>
      <c r="G69">
        <v>247</v>
      </c>
      <c r="H69">
        <v>291510</v>
      </c>
    </row>
    <row r="70" spans="1:8" x14ac:dyDescent="0.25">
      <c r="A70">
        <v>8303</v>
      </c>
      <c r="B70" s="2">
        <v>44355.838379629633</v>
      </c>
      <c r="C70" t="s">
        <v>82</v>
      </c>
      <c r="D70" s="2">
        <v>44291.716782407406</v>
      </c>
      <c r="E70">
        <v>1</v>
      </c>
      <c r="F70">
        <v>0</v>
      </c>
      <c r="G70">
        <v>156</v>
      </c>
      <c r="H70">
        <v>291510</v>
      </c>
    </row>
    <row r="71" spans="1:8" x14ac:dyDescent="0.25">
      <c r="A71">
        <v>8305</v>
      </c>
      <c r="B71" s="2">
        <v>44355.838182870371</v>
      </c>
      <c r="C71" t="s">
        <v>76</v>
      </c>
      <c r="D71" s="2">
        <v>44291.982800925929</v>
      </c>
      <c r="E71">
        <v>1</v>
      </c>
      <c r="F71">
        <v>0</v>
      </c>
      <c r="G71">
        <v>123</v>
      </c>
      <c r="H71">
        <v>291510</v>
      </c>
    </row>
    <row r="72" spans="1:8" x14ac:dyDescent="0.25">
      <c r="A72">
        <v>8308</v>
      </c>
      <c r="B72" s="2">
        <v>44355.838101851848</v>
      </c>
      <c r="C72" t="s">
        <v>3</v>
      </c>
      <c r="D72" s="2">
        <v>44297.082627314812</v>
      </c>
      <c r="E72">
        <v>1</v>
      </c>
      <c r="F72">
        <v>0</v>
      </c>
      <c r="G72">
        <v>1800</v>
      </c>
      <c r="H72">
        <v>291510</v>
      </c>
    </row>
    <row r="73" spans="1:8" x14ac:dyDescent="0.25">
      <c r="A73">
        <v>8310</v>
      </c>
      <c r="B73" s="2">
        <v>44355.837881944448</v>
      </c>
      <c r="C73" t="s">
        <v>8</v>
      </c>
      <c r="D73" s="2">
        <v>44294.703240740739</v>
      </c>
      <c r="E73">
        <v>1</v>
      </c>
      <c r="F73">
        <v>0</v>
      </c>
      <c r="G73">
        <v>215</v>
      </c>
      <c r="H73">
        <v>291510</v>
      </c>
    </row>
    <row r="74" spans="1:8" x14ac:dyDescent="0.25">
      <c r="A74">
        <v>8312</v>
      </c>
      <c r="B74" s="2">
        <v>44355.837685185186</v>
      </c>
      <c r="C74" t="s">
        <v>38</v>
      </c>
      <c r="D74" s="2">
        <v>44293.06832175926</v>
      </c>
      <c r="E74">
        <v>1</v>
      </c>
      <c r="F74">
        <v>0</v>
      </c>
      <c r="G74">
        <v>741</v>
      </c>
      <c r="H74">
        <v>291510</v>
      </c>
    </row>
    <row r="75" spans="1:8" x14ac:dyDescent="0.25">
      <c r="A75">
        <v>8315</v>
      </c>
      <c r="B75" s="2">
        <v>44355.837534722225</v>
      </c>
      <c r="C75" t="s">
        <v>114</v>
      </c>
      <c r="D75" s="2">
        <v>44290.760416666664</v>
      </c>
      <c r="E75">
        <v>1</v>
      </c>
      <c r="F75">
        <v>0</v>
      </c>
      <c r="G75">
        <v>49</v>
      </c>
      <c r="H75">
        <v>291510</v>
      </c>
    </row>
    <row r="76" spans="1:8" x14ac:dyDescent="0.25">
      <c r="A76">
        <v>8316</v>
      </c>
      <c r="B76" s="2">
        <v>44355.837442129632</v>
      </c>
      <c r="C76" t="s">
        <v>89</v>
      </c>
      <c r="D76" s="2">
        <v>44294.737256944441</v>
      </c>
      <c r="E76">
        <v>1</v>
      </c>
      <c r="F76">
        <v>0</v>
      </c>
      <c r="G76">
        <v>10</v>
      </c>
      <c r="H76">
        <v>291510</v>
      </c>
    </row>
    <row r="77" spans="1:8" x14ac:dyDescent="0.25">
      <c r="A77">
        <v>8317</v>
      </c>
      <c r="B77" s="2">
        <v>44355.837395833332</v>
      </c>
      <c r="C77" t="s">
        <v>66</v>
      </c>
      <c r="D77" s="2">
        <v>44291.937569444446</v>
      </c>
      <c r="E77">
        <v>1</v>
      </c>
      <c r="F77">
        <v>0</v>
      </c>
      <c r="G77">
        <v>96</v>
      </c>
      <c r="H77">
        <v>291510</v>
      </c>
    </row>
    <row r="78" spans="1:8" x14ac:dyDescent="0.25">
      <c r="A78">
        <v>8318</v>
      </c>
      <c r="B78" s="2">
        <v>44355.837256944447</v>
      </c>
      <c r="C78" t="s">
        <v>133</v>
      </c>
      <c r="D78" s="2">
        <v>44351.795601851853</v>
      </c>
      <c r="E78">
        <v>1</v>
      </c>
      <c r="F78">
        <v>0</v>
      </c>
      <c r="G78">
        <v>1</v>
      </c>
      <c r="H78">
        <v>291510</v>
      </c>
    </row>
    <row r="79" spans="1:8" x14ac:dyDescent="0.25">
      <c r="A79">
        <v>8323</v>
      </c>
      <c r="B79" s="2">
        <v>44355.837152777778</v>
      </c>
      <c r="C79" t="s">
        <v>110</v>
      </c>
      <c r="D79" s="2">
        <v>44293.001111111109</v>
      </c>
      <c r="E79">
        <v>1</v>
      </c>
      <c r="F79">
        <v>0</v>
      </c>
      <c r="G79">
        <v>78</v>
      </c>
      <c r="H79">
        <v>291510</v>
      </c>
    </row>
    <row r="80" spans="1:8" x14ac:dyDescent="0.25">
      <c r="A80">
        <v>8324</v>
      </c>
      <c r="B80" s="2">
        <v>44355.837106481478</v>
      </c>
      <c r="C80" t="s">
        <v>51</v>
      </c>
      <c r="D80" s="2">
        <v>44293.961446759262</v>
      </c>
      <c r="E80">
        <v>1</v>
      </c>
      <c r="F80">
        <v>0</v>
      </c>
      <c r="G80">
        <v>866</v>
      </c>
      <c r="H80">
        <v>291510</v>
      </c>
    </row>
    <row r="81" spans="1:8" x14ac:dyDescent="0.25">
      <c r="A81">
        <v>8327</v>
      </c>
      <c r="B81" s="2">
        <v>44355.836875000001</v>
      </c>
      <c r="C81" t="s">
        <v>59</v>
      </c>
      <c r="D81" s="2">
        <v>44292.720324074071</v>
      </c>
      <c r="E81">
        <v>1</v>
      </c>
      <c r="F81">
        <v>0</v>
      </c>
      <c r="G81">
        <v>196</v>
      </c>
      <c r="H81">
        <v>291510</v>
      </c>
    </row>
    <row r="82" spans="1:8" x14ac:dyDescent="0.25">
      <c r="A82">
        <v>8332</v>
      </c>
      <c r="B82" s="2">
        <v>44355.836712962962</v>
      </c>
      <c r="C82" t="s">
        <v>92</v>
      </c>
      <c r="D82" s="2">
        <v>44292.500023148146</v>
      </c>
      <c r="E82">
        <v>1</v>
      </c>
      <c r="F82">
        <v>0</v>
      </c>
      <c r="G82">
        <v>7</v>
      </c>
      <c r="H82">
        <v>291510</v>
      </c>
    </row>
    <row r="83" spans="1:8" x14ac:dyDescent="0.25">
      <c r="A83">
        <v>8334</v>
      </c>
      <c r="B83" s="2">
        <v>44355.836655092593</v>
      </c>
      <c r="C83" t="s">
        <v>32</v>
      </c>
      <c r="D83" s="2">
        <v>44299.337337962963</v>
      </c>
      <c r="E83">
        <v>1</v>
      </c>
      <c r="F83">
        <v>0</v>
      </c>
      <c r="G83">
        <v>787</v>
      </c>
      <c r="H83">
        <v>291510</v>
      </c>
    </row>
    <row r="84" spans="1:8" x14ac:dyDescent="0.25">
      <c r="A84">
        <v>8335</v>
      </c>
      <c r="B84" s="2">
        <v>44355.836458333331</v>
      </c>
      <c r="C84" t="s">
        <v>48</v>
      </c>
      <c r="D84" s="2">
        <v>44292.518564814818</v>
      </c>
      <c r="E84">
        <v>1</v>
      </c>
      <c r="F84">
        <v>0</v>
      </c>
      <c r="G84">
        <v>100</v>
      </c>
      <c r="H84">
        <v>291510</v>
      </c>
    </row>
    <row r="85" spans="1:8" x14ac:dyDescent="0.25">
      <c r="A85">
        <v>8339</v>
      </c>
      <c r="B85" s="2">
        <v>44355.836284722223</v>
      </c>
      <c r="C85" t="s">
        <v>26</v>
      </c>
      <c r="D85" s="2">
        <v>44298.878657407404</v>
      </c>
      <c r="E85">
        <v>1</v>
      </c>
      <c r="F85">
        <v>0</v>
      </c>
      <c r="G85">
        <v>168</v>
      </c>
      <c r="H85">
        <v>291510</v>
      </c>
    </row>
    <row r="86" spans="1:8" x14ac:dyDescent="0.25">
      <c r="A86">
        <v>39</v>
      </c>
      <c r="B86" s="2">
        <v>44355.833981481483</v>
      </c>
      <c r="C86" t="s">
        <v>6</v>
      </c>
      <c r="D86" s="2">
        <v>44217.575752314813</v>
      </c>
      <c r="E86">
        <v>1</v>
      </c>
      <c r="F86">
        <v>0</v>
      </c>
      <c r="G86">
        <v>16817</v>
      </c>
      <c r="H86">
        <v>291510</v>
      </c>
    </row>
    <row r="87" spans="1:8" x14ac:dyDescent="0.25">
      <c r="A87">
        <v>40</v>
      </c>
      <c r="B87" s="2">
        <v>44355.833796296298</v>
      </c>
      <c r="C87" t="s">
        <v>147</v>
      </c>
      <c r="D87" s="2">
        <v>44217.373194444444</v>
      </c>
      <c r="E87">
        <v>1</v>
      </c>
      <c r="F87">
        <v>0</v>
      </c>
      <c r="G87">
        <v>16974</v>
      </c>
      <c r="H87">
        <v>291510</v>
      </c>
    </row>
    <row r="88" spans="1:8" x14ac:dyDescent="0.25">
      <c r="A88">
        <v>41</v>
      </c>
      <c r="B88" s="2">
        <v>44355.83353009259</v>
      </c>
      <c r="C88" t="s">
        <v>41</v>
      </c>
      <c r="D88" s="2">
        <v>44217.614317129628</v>
      </c>
      <c r="E88">
        <v>1</v>
      </c>
      <c r="F88">
        <v>0</v>
      </c>
      <c r="G88">
        <v>3730</v>
      </c>
      <c r="H88">
        <v>291510</v>
      </c>
    </row>
    <row r="89" spans="1:8" x14ac:dyDescent="0.25">
      <c r="A89">
        <v>42</v>
      </c>
      <c r="B89" s="2">
        <v>44355.833460648151</v>
      </c>
      <c r="C89" t="s">
        <v>35</v>
      </c>
      <c r="D89" s="2">
        <v>44217.399039351854</v>
      </c>
      <c r="E89">
        <v>1</v>
      </c>
      <c r="F89">
        <v>0</v>
      </c>
      <c r="G89">
        <v>7101</v>
      </c>
      <c r="H89">
        <v>291510</v>
      </c>
    </row>
    <row r="90" spans="1:8" x14ac:dyDescent="0.25">
      <c r="A90">
        <v>43</v>
      </c>
      <c r="B90" s="2">
        <v>44355.833425925928</v>
      </c>
      <c r="C90" t="s">
        <v>4</v>
      </c>
      <c r="D90" s="2">
        <v>44217.549201388887</v>
      </c>
      <c r="E90">
        <v>1</v>
      </c>
      <c r="F90">
        <v>0</v>
      </c>
      <c r="G90">
        <v>94313</v>
      </c>
      <c r="H90">
        <v>291510</v>
      </c>
    </row>
    <row r="91" spans="1:8" x14ac:dyDescent="0.25">
      <c r="A91">
        <v>44</v>
      </c>
      <c r="B91" s="2">
        <v>44355.833368055559</v>
      </c>
      <c r="C91" t="s">
        <v>9</v>
      </c>
      <c r="D91" s="2">
        <v>44217.580405092594</v>
      </c>
      <c r="E91">
        <v>1</v>
      </c>
      <c r="F91">
        <v>0</v>
      </c>
      <c r="G91">
        <v>4608</v>
      </c>
      <c r="H91">
        <v>291510</v>
      </c>
    </row>
    <row r="92" spans="1:8" x14ac:dyDescent="0.25">
      <c r="A92">
        <v>45</v>
      </c>
      <c r="B92" s="2">
        <v>44355.833321759259</v>
      </c>
      <c r="C92" t="s">
        <v>11</v>
      </c>
      <c r="D92" s="2">
        <v>44216.895891203705</v>
      </c>
      <c r="E92">
        <v>1</v>
      </c>
      <c r="F92">
        <v>0</v>
      </c>
      <c r="G92">
        <v>3145</v>
      </c>
      <c r="H92">
        <v>291510</v>
      </c>
    </row>
    <row r="93" spans="1:8" x14ac:dyDescent="0.25">
      <c r="A93">
        <v>143</v>
      </c>
      <c r="B93" s="2">
        <v>44347.650023148148</v>
      </c>
      <c r="C93" t="s">
        <v>94</v>
      </c>
      <c r="D93" s="2">
        <v>44251.580706018518</v>
      </c>
      <c r="E93">
        <v>1</v>
      </c>
      <c r="F93">
        <v>0</v>
      </c>
      <c r="G93">
        <v>106</v>
      </c>
      <c r="H93">
        <v>291510</v>
      </c>
    </row>
    <row r="94" spans="1:8" x14ac:dyDescent="0.25">
      <c r="A94">
        <v>145</v>
      </c>
      <c r="B94" s="2">
        <v>44347.649953703702</v>
      </c>
      <c r="C94" t="s">
        <v>103</v>
      </c>
      <c r="D94" s="2">
        <v>44251.580706018518</v>
      </c>
      <c r="E94">
        <v>1</v>
      </c>
      <c r="F94">
        <v>0</v>
      </c>
      <c r="G94">
        <v>99</v>
      </c>
      <c r="H94">
        <v>291510</v>
      </c>
    </row>
    <row r="95" spans="1:8" x14ac:dyDescent="0.25">
      <c r="A95">
        <v>158</v>
      </c>
      <c r="B95" s="2">
        <v>44347.64947916667</v>
      </c>
      <c r="C95" t="s">
        <v>74</v>
      </c>
      <c r="D95" s="2">
        <v>44340.56622685185</v>
      </c>
      <c r="E95">
        <v>1</v>
      </c>
      <c r="F95">
        <v>0</v>
      </c>
      <c r="G95">
        <v>5</v>
      </c>
      <c r="H95">
        <v>291510</v>
      </c>
    </row>
    <row r="96" spans="1:8" x14ac:dyDescent="0.25">
      <c r="A96">
        <v>188</v>
      </c>
      <c r="B96" s="2">
        <v>44347.649259259262</v>
      </c>
      <c r="C96" t="s">
        <v>101</v>
      </c>
      <c r="D96" s="2">
        <v>44261.672395833331</v>
      </c>
      <c r="E96">
        <v>1</v>
      </c>
      <c r="F96">
        <v>0</v>
      </c>
      <c r="G96">
        <v>166</v>
      </c>
      <c r="H96">
        <v>291510</v>
      </c>
    </row>
    <row r="97" spans="1:8" x14ac:dyDescent="0.25">
      <c r="A97">
        <v>8298</v>
      </c>
      <c r="B97" s="2">
        <v>44347.648796296293</v>
      </c>
      <c r="C97" t="s">
        <v>95</v>
      </c>
      <c r="D97" s="2">
        <v>44272.784907407404</v>
      </c>
      <c r="E97">
        <v>1</v>
      </c>
      <c r="F97">
        <v>0</v>
      </c>
      <c r="G97">
        <v>146</v>
      </c>
      <c r="H97">
        <v>291510</v>
      </c>
    </row>
    <row r="98" spans="1:8" x14ac:dyDescent="0.25">
      <c r="A98">
        <v>8307</v>
      </c>
      <c r="B98" s="2">
        <v>44347.648518518516</v>
      </c>
      <c r="C98" t="s">
        <v>111</v>
      </c>
      <c r="D98" s="2">
        <v>44347.295682870368</v>
      </c>
      <c r="E98">
        <v>1</v>
      </c>
      <c r="F98">
        <v>0</v>
      </c>
      <c r="G98">
        <v>1</v>
      </c>
      <c r="H98">
        <v>291510</v>
      </c>
    </row>
    <row r="99" spans="1:8" x14ac:dyDescent="0.25">
      <c r="A99">
        <v>8309</v>
      </c>
      <c r="B99" s="2">
        <v>44347.6484375</v>
      </c>
      <c r="C99" t="s">
        <v>37</v>
      </c>
      <c r="D99" s="2">
        <v>44294.941412037035</v>
      </c>
      <c r="E99">
        <v>1</v>
      </c>
      <c r="F99">
        <v>0</v>
      </c>
      <c r="G99">
        <v>123</v>
      </c>
      <c r="H99">
        <v>291510</v>
      </c>
    </row>
    <row r="100" spans="1:8" x14ac:dyDescent="0.25">
      <c r="A100">
        <v>8314</v>
      </c>
      <c r="B100" s="2">
        <v>44347.648333333331</v>
      </c>
      <c r="C100" t="s">
        <v>93</v>
      </c>
      <c r="D100" s="2">
        <v>44290.921886574077</v>
      </c>
      <c r="E100">
        <v>1</v>
      </c>
      <c r="F100">
        <v>0</v>
      </c>
      <c r="G100">
        <v>79</v>
      </c>
      <c r="H100">
        <v>291510</v>
      </c>
    </row>
    <row r="101" spans="1:8" x14ac:dyDescent="0.25">
      <c r="A101">
        <v>8322</v>
      </c>
      <c r="B101" s="2">
        <v>44347.648159722223</v>
      </c>
      <c r="C101" t="s">
        <v>77</v>
      </c>
      <c r="D101" s="2">
        <v>44292.908784722225</v>
      </c>
      <c r="E101">
        <v>1</v>
      </c>
      <c r="F101">
        <v>0</v>
      </c>
      <c r="G101">
        <v>106</v>
      </c>
      <c r="H101">
        <v>291510</v>
      </c>
    </row>
    <row r="102" spans="1:8" x14ac:dyDescent="0.25">
      <c r="A102">
        <v>8325</v>
      </c>
      <c r="B102" s="2">
        <v>44347.648055555554</v>
      </c>
      <c r="C102" t="s">
        <v>79</v>
      </c>
      <c r="D102" s="2">
        <v>44292.908784722225</v>
      </c>
      <c r="E102">
        <v>1</v>
      </c>
      <c r="F102">
        <v>0</v>
      </c>
      <c r="G102">
        <v>172</v>
      </c>
      <c r="H102">
        <v>291510</v>
      </c>
    </row>
    <row r="103" spans="1:8" x14ac:dyDescent="0.25">
      <c r="A103">
        <v>8326</v>
      </c>
      <c r="B103" s="2">
        <v>44347.648043981484</v>
      </c>
      <c r="C103" t="s">
        <v>83</v>
      </c>
      <c r="D103" s="2">
        <v>44292.583124999997</v>
      </c>
      <c r="E103">
        <v>1</v>
      </c>
      <c r="F103">
        <v>0</v>
      </c>
      <c r="G103">
        <v>8</v>
      </c>
      <c r="H103">
        <v>291510</v>
      </c>
    </row>
    <row r="104" spans="1:8" x14ac:dyDescent="0.25">
      <c r="A104">
        <v>154</v>
      </c>
      <c r="B104" s="2">
        <v>44327.992928240739</v>
      </c>
      <c r="C104" t="s">
        <v>91</v>
      </c>
      <c r="D104" s="2">
        <v>44254.542812500003</v>
      </c>
      <c r="E104">
        <v>1</v>
      </c>
      <c r="F104">
        <v>0</v>
      </c>
      <c r="G104">
        <v>102</v>
      </c>
      <c r="H104">
        <v>291510</v>
      </c>
    </row>
    <row r="105" spans="1:8" x14ac:dyDescent="0.25">
      <c r="A105">
        <v>157</v>
      </c>
      <c r="B105" s="2">
        <v>44327.988749999997</v>
      </c>
      <c r="C105" t="s">
        <v>109</v>
      </c>
      <c r="D105" s="2">
        <v>44250.579282407409</v>
      </c>
      <c r="E105">
        <v>1</v>
      </c>
      <c r="F105">
        <v>0</v>
      </c>
      <c r="G105">
        <v>95</v>
      </c>
      <c r="H105">
        <v>291510</v>
      </c>
    </row>
    <row r="106" spans="1:8" x14ac:dyDescent="0.25">
      <c r="A106">
        <v>228</v>
      </c>
      <c r="B106" s="2">
        <v>44327.970682870371</v>
      </c>
      <c r="C106" t="s">
        <v>118</v>
      </c>
      <c r="D106" s="2">
        <v>44270.152777777781</v>
      </c>
      <c r="E106">
        <v>1</v>
      </c>
      <c r="F106">
        <v>0</v>
      </c>
      <c r="G106">
        <v>42</v>
      </c>
      <c r="H106">
        <v>291510</v>
      </c>
    </row>
    <row r="107" spans="1:8" x14ac:dyDescent="0.25">
      <c r="A107">
        <v>8320</v>
      </c>
      <c r="B107" s="2">
        <v>44327.897719907407</v>
      </c>
      <c r="C107" t="s">
        <v>31</v>
      </c>
      <c r="D107" s="2">
        <v>44292.595625000002</v>
      </c>
      <c r="E107">
        <v>1</v>
      </c>
      <c r="F107">
        <v>0</v>
      </c>
      <c r="G107">
        <v>52</v>
      </c>
      <c r="H107">
        <v>291510</v>
      </c>
    </row>
    <row r="108" spans="1:8" x14ac:dyDescent="0.25">
      <c r="A108">
        <v>8321</v>
      </c>
      <c r="B108" s="2">
        <v>44327.896331018521</v>
      </c>
      <c r="C108" t="s">
        <v>25</v>
      </c>
      <c r="D108" s="2">
        <v>44292.662048611113</v>
      </c>
      <c r="E108">
        <v>1</v>
      </c>
      <c r="F108">
        <v>0</v>
      </c>
      <c r="G108">
        <v>302</v>
      </c>
      <c r="H108">
        <v>291510</v>
      </c>
    </row>
    <row r="109" spans="1:8" x14ac:dyDescent="0.25">
      <c r="A109">
        <v>8328</v>
      </c>
      <c r="B109" s="2">
        <v>44327.877569444441</v>
      </c>
      <c r="C109" t="s">
        <v>72</v>
      </c>
      <c r="D109" s="2">
        <v>44292.740451388891</v>
      </c>
      <c r="E109">
        <v>1</v>
      </c>
      <c r="F109">
        <v>0</v>
      </c>
      <c r="G109">
        <v>24</v>
      </c>
      <c r="H109">
        <v>291510</v>
      </c>
    </row>
    <row r="110" spans="1:8" x14ac:dyDescent="0.25">
      <c r="A110">
        <v>8341</v>
      </c>
      <c r="B110" s="2">
        <v>44327.85533564815</v>
      </c>
      <c r="C110" t="s">
        <v>40</v>
      </c>
      <c r="D110" s="2">
        <v>44295.163958333331</v>
      </c>
      <c r="E110">
        <v>1</v>
      </c>
      <c r="F110">
        <v>0</v>
      </c>
      <c r="G110">
        <v>88</v>
      </c>
      <c r="H110">
        <v>291510</v>
      </c>
    </row>
    <row r="111" spans="1:8" x14ac:dyDescent="0.25">
      <c r="A111">
        <v>8342</v>
      </c>
      <c r="B111" s="2">
        <v>44327.85533564815</v>
      </c>
      <c r="C111" t="s">
        <v>85</v>
      </c>
      <c r="D111" s="2">
        <v>44295.695057870369</v>
      </c>
      <c r="E111">
        <v>1</v>
      </c>
      <c r="F111">
        <v>0</v>
      </c>
      <c r="G111">
        <v>153</v>
      </c>
      <c r="H111">
        <v>291510</v>
      </c>
    </row>
    <row r="112" spans="1:8" x14ac:dyDescent="0.25">
      <c r="A112">
        <v>147</v>
      </c>
      <c r="B112" s="2">
        <v>44321.905289351853</v>
      </c>
      <c r="C112" t="s">
        <v>158</v>
      </c>
      <c r="D112" s="2">
        <v>44250.533067129632</v>
      </c>
      <c r="E112">
        <v>0</v>
      </c>
      <c r="F112">
        <v>0</v>
      </c>
      <c r="G112">
        <v>98</v>
      </c>
      <c r="H112">
        <v>291510</v>
      </c>
    </row>
    <row r="113" spans="1:8" x14ac:dyDescent="0.25">
      <c r="A113">
        <v>8301</v>
      </c>
      <c r="B113" s="2">
        <v>44317.923263888886</v>
      </c>
      <c r="C113" t="s">
        <v>15</v>
      </c>
      <c r="D113" s="2">
        <v>44279.193715277775</v>
      </c>
      <c r="E113">
        <v>1</v>
      </c>
      <c r="F113">
        <v>0</v>
      </c>
      <c r="G113">
        <v>188</v>
      </c>
      <c r="H113">
        <v>291510</v>
      </c>
    </row>
    <row r="114" spans="1:8" x14ac:dyDescent="0.25">
      <c r="A114">
        <v>8359</v>
      </c>
      <c r="B114" s="2">
        <v>44312.734976851854</v>
      </c>
      <c r="C114" t="s">
        <v>162</v>
      </c>
      <c r="D114" s="2">
        <v>44364.785439814812</v>
      </c>
      <c r="E114">
        <v>0</v>
      </c>
      <c r="F114">
        <v>0</v>
      </c>
      <c r="G114">
        <v>0</v>
      </c>
      <c r="H114">
        <v>291510</v>
      </c>
    </row>
    <row r="115" spans="1:8" x14ac:dyDescent="0.25">
      <c r="A115">
        <v>83</v>
      </c>
      <c r="B115" s="2">
        <v>44309.210046296299</v>
      </c>
      <c r="C115" t="s">
        <v>130</v>
      </c>
      <c r="D115" s="2">
        <v>44250.001388888886</v>
      </c>
      <c r="E115">
        <v>1</v>
      </c>
      <c r="F115">
        <v>0</v>
      </c>
      <c r="G115">
        <v>14</v>
      </c>
      <c r="H115">
        <v>291510</v>
      </c>
    </row>
    <row r="116" spans="1:8" x14ac:dyDescent="0.25">
      <c r="A116">
        <v>8350</v>
      </c>
      <c r="B116" s="2">
        <v>44309.186736111114</v>
      </c>
      <c r="C116" t="s">
        <v>163</v>
      </c>
      <c r="D116" s="2">
        <v>44301.590613425928</v>
      </c>
      <c r="E116">
        <v>0</v>
      </c>
      <c r="F116">
        <v>0</v>
      </c>
      <c r="G116">
        <v>7</v>
      </c>
      <c r="H116">
        <v>291510</v>
      </c>
    </row>
    <row r="117" spans="1:8" x14ac:dyDescent="0.25">
      <c r="A117">
        <v>8343</v>
      </c>
      <c r="B117" s="2">
        <v>44309.181805555556</v>
      </c>
      <c r="C117" t="s">
        <v>159</v>
      </c>
      <c r="D117" s="2">
        <v>44295.69736111111</v>
      </c>
      <c r="E117">
        <v>0</v>
      </c>
      <c r="F117">
        <v>0</v>
      </c>
      <c r="G117">
        <v>54</v>
      </c>
      <c r="H117">
        <v>291510</v>
      </c>
    </row>
    <row r="118" spans="1:8" x14ac:dyDescent="0.25">
      <c r="A118">
        <v>8333</v>
      </c>
      <c r="B118" s="2">
        <v>44309.176886574074</v>
      </c>
      <c r="C118" t="s">
        <v>102</v>
      </c>
      <c r="D118" s="2">
        <v>44292.392361111109</v>
      </c>
      <c r="E118">
        <v>1</v>
      </c>
      <c r="F118">
        <v>0</v>
      </c>
      <c r="G118">
        <v>31</v>
      </c>
      <c r="H118">
        <v>291510</v>
      </c>
    </row>
    <row r="119" spans="1:8" x14ac:dyDescent="0.25">
      <c r="A119">
        <v>8313</v>
      </c>
      <c r="B119" s="2">
        <v>44309.168483796297</v>
      </c>
      <c r="C119" t="s">
        <v>19</v>
      </c>
      <c r="D119" s="2">
        <v>44290.661192129628</v>
      </c>
      <c r="E119">
        <v>1</v>
      </c>
      <c r="F119">
        <v>0</v>
      </c>
      <c r="G119">
        <v>82</v>
      </c>
      <c r="H119">
        <v>291510</v>
      </c>
    </row>
    <row r="120" spans="1:8" x14ac:dyDescent="0.25">
      <c r="A120">
        <v>238</v>
      </c>
      <c r="B120" s="2">
        <v>44309.160057870373</v>
      </c>
      <c r="C120" t="s">
        <v>112</v>
      </c>
      <c r="D120" s="2">
        <v>44269.838750000003</v>
      </c>
      <c r="E120">
        <v>1</v>
      </c>
      <c r="F120">
        <v>0</v>
      </c>
      <c r="G120">
        <v>54</v>
      </c>
      <c r="H120">
        <v>291510</v>
      </c>
    </row>
    <row r="121" spans="1:8" x14ac:dyDescent="0.25">
      <c r="A121">
        <v>186</v>
      </c>
      <c r="B121" s="2">
        <v>44309.151666666665</v>
      </c>
      <c r="C121" t="s">
        <v>127</v>
      </c>
      <c r="D121" s="2">
        <v>44260.6483912037</v>
      </c>
      <c r="E121">
        <v>1</v>
      </c>
      <c r="F121">
        <v>0</v>
      </c>
      <c r="G121">
        <v>24</v>
      </c>
      <c r="H121">
        <v>291510</v>
      </c>
    </row>
    <row r="122" spans="1:8" x14ac:dyDescent="0.25">
      <c r="A122">
        <v>156</v>
      </c>
      <c r="B122" s="2">
        <v>44309.148877314816</v>
      </c>
      <c r="C122" t="s">
        <v>126</v>
      </c>
      <c r="D122" s="2">
        <v>44250.601261574076</v>
      </c>
      <c r="E122">
        <v>1</v>
      </c>
      <c r="F122">
        <v>0</v>
      </c>
      <c r="G122">
        <v>30</v>
      </c>
      <c r="H122">
        <v>291510</v>
      </c>
    </row>
    <row r="123" spans="1:8" x14ac:dyDescent="0.25">
      <c r="A123">
        <v>137</v>
      </c>
      <c r="B123" s="2">
        <v>44309.141898148147</v>
      </c>
      <c r="C123" t="s">
        <v>115</v>
      </c>
      <c r="D123" s="2">
        <v>44252.432743055557</v>
      </c>
      <c r="E123">
        <v>1</v>
      </c>
      <c r="F123">
        <v>0</v>
      </c>
      <c r="G123">
        <v>41</v>
      </c>
      <c r="H123">
        <v>291510</v>
      </c>
    </row>
    <row r="124" spans="1:8" x14ac:dyDescent="0.25">
      <c r="A124">
        <v>8340</v>
      </c>
      <c r="B124" s="2">
        <v>44305.789189814815</v>
      </c>
      <c r="C124" t="s">
        <v>164</v>
      </c>
      <c r="D124" s="2">
        <v>44364.785439814812</v>
      </c>
      <c r="E124">
        <v>0</v>
      </c>
      <c r="F124">
        <v>0</v>
      </c>
      <c r="G124">
        <v>0</v>
      </c>
      <c r="H124">
        <v>291510</v>
      </c>
    </row>
    <row r="125" spans="1:8" x14ac:dyDescent="0.25">
      <c r="A125">
        <v>8337</v>
      </c>
      <c r="B125" s="2">
        <v>44305.787094907406</v>
      </c>
      <c r="C125" t="s">
        <v>128</v>
      </c>
      <c r="D125" s="2">
        <v>44296.41101851852</v>
      </c>
      <c r="E125">
        <v>1</v>
      </c>
      <c r="F125">
        <v>0</v>
      </c>
      <c r="G125">
        <v>1</v>
      </c>
      <c r="H125">
        <v>291510</v>
      </c>
    </row>
    <row r="126" spans="1:8" x14ac:dyDescent="0.25">
      <c r="A126">
        <v>8336</v>
      </c>
      <c r="B126" s="2">
        <v>44305.78638888889</v>
      </c>
      <c r="C126" t="s">
        <v>165</v>
      </c>
      <c r="D126" s="2">
        <v>44364.785439814812</v>
      </c>
      <c r="E126">
        <v>0</v>
      </c>
      <c r="F126">
        <v>0</v>
      </c>
      <c r="G126">
        <v>0</v>
      </c>
      <c r="H126">
        <v>291510</v>
      </c>
    </row>
    <row r="127" spans="1:8" x14ac:dyDescent="0.25">
      <c r="A127">
        <v>8331</v>
      </c>
      <c r="B127" s="2">
        <v>44305.782893518517</v>
      </c>
      <c r="C127" t="s">
        <v>166</v>
      </c>
      <c r="D127" s="2">
        <v>44292.500023148146</v>
      </c>
      <c r="E127">
        <v>0</v>
      </c>
      <c r="F127">
        <v>0</v>
      </c>
      <c r="G127">
        <v>4</v>
      </c>
      <c r="H127">
        <v>291510</v>
      </c>
    </row>
    <row r="128" spans="1:8" x14ac:dyDescent="0.25">
      <c r="A128">
        <v>8330</v>
      </c>
      <c r="B128" s="2">
        <v>44305.782199074078</v>
      </c>
      <c r="C128" t="s">
        <v>167</v>
      </c>
      <c r="D128" s="2">
        <v>44293.57298611111</v>
      </c>
      <c r="E128">
        <v>0</v>
      </c>
      <c r="F128">
        <v>0</v>
      </c>
      <c r="G128">
        <v>2</v>
      </c>
      <c r="H128">
        <v>291510</v>
      </c>
    </row>
    <row r="129" spans="1:8" x14ac:dyDescent="0.25">
      <c r="A129">
        <v>8329</v>
      </c>
      <c r="B129" s="2">
        <v>44305.781504629631</v>
      </c>
      <c r="C129" t="s">
        <v>131</v>
      </c>
      <c r="D129" s="2">
        <v>44364.785439814812</v>
      </c>
      <c r="E129">
        <v>1</v>
      </c>
      <c r="F129">
        <v>0</v>
      </c>
      <c r="G129">
        <v>0</v>
      </c>
      <c r="H129">
        <v>291510</v>
      </c>
    </row>
    <row r="130" spans="1:8" x14ac:dyDescent="0.25">
      <c r="A130">
        <v>8311</v>
      </c>
      <c r="B130" s="2">
        <v>44300.312083333331</v>
      </c>
      <c r="C130" t="s">
        <v>81</v>
      </c>
      <c r="D130" s="2">
        <v>44290.753391203703</v>
      </c>
      <c r="E130">
        <v>1</v>
      </c>
      <c r="F130">
        <v>0</v>
      </c>
      <c r="G130">
        <v>7</v>
      </c>
      <c r="H130">
        <v>291510</v>
      </c>
    </row>
    <row r="131" spans="1:8" x14ac:dyDescent="0.25">
      <c r="A131">
        <v>8319</v>
      </c>
      <c r="B131" s="2">
        <v>44300.306469907409</v>
      </c>
      <c r="C131" t="s">
        <v>124</v>
      </c>
      <c r="D131" s="2">
        <v>44291.937569444446</v>
      </c>
      <c r="E131">
        <v>1</v>
      </c>
      <c r="F131">
        <v>0</v>
      </c>
      <c r="G131">
        <v>3</v>
      </c>
      <c r="H131">
        <v>291510</v>
      </c>
    </row>
    <row r="132" spans="1:8" x14ac:dyDescent="0.25">
      <c r="A132">
        <v>8304</v>
      </c>
      <c r="B132" s="2">
        <v>44300.251631944448</v>
      </c>
      <c r="C132" t="s">
        <v>168</v>
      </c>
      <c r="D132" s="2">
        <v>44364.785439814812</v>
      </c>
      <c r="E132">
        <v>0</v>
      </c>
      <c r="F132">
        <v>0</v>
      </c>
      <c r="G132">
        <v>0</v>
      </c>
      <c r="H132">
        <v>291510</v>
      </c>
    </row>
    <row r="133" spans="1:8" x14ac:dyDescent="0.25">
      <c r="A133">
        <v>8306</v>
      </c>
      <c r="B133" s="2">
        <v>44300.250219907408</v>
      </c>
      <c r="C133" t="s">
        <v>87</v>
      </c>
      <c r="D133" s="2">
        <v>44290.659421296295</v>
      </c>
      <c r="E133">
        <v>1</v>
      </c>
      <c r="F133">
        <v>0</v>
      </c>
      <c r="G133">
        <v>8</v>
      </c>
      <c r="H133">
        <v>291510</v>
      </c>
    </row>
    <row r="134" spans="1:8" x14ac:dyDescent="0.25">
      <c r="A134">
        <v>223</v>
      </c>
      <c r="B134" s="2">
        <v>44281.730578703704</v>
      </c>
      <c r="C134" t="s">
        <v>169</v>
      </c>
      <c r="D134" s="2">
        <v>44364.785439814812</v>
      </c>
      <c r="E134">
        <v>0</v>
      </c>
      <c r="F134">
        <v>0</v>
      </c>
      <c r="G134">
        <v>0</v>
      </c>
      <c r="H134">
        <v>291510</v>
      </c>
    </row>
    <row r="135" spans="1:8" x14ac:dyDescent="0.25">
      <c r="A135">
        <v>224</v>
      </c>
      <c r="B135" s="2">
        <v>44281.729884259257</v>
      </c>
      <c r="C135" t="s">
        <v>117</v>
      </c>
      <c r="D135" s="2">
        <v>44364.785439814812</v>
      </c>
      <c r="E135">
        <v>1</v>
      </c>
      <c r="F135">
        <v>0</v>
      </c>
      <c r="G135">
        <v>0</v>
      </c>
      <c r="H135">
        <v>291510</v>
      </c>
    </row>
    <row r="136" spans="1:8" x14ac:dyDescent="0.25">
      <c r="A136">
        <v>226</v>
      </c>
      <c r="B136" s="2">
        <v>44281.728483796294</v>
      </c>
      <c r="C136" t="s">
        <v>170</v>
      </c>
      <c r="D136" s="2">
        <v>44270.160416666666</v>
      </c>
      <c r="E136">
        <v>0</v>
      </c>
      <c r="F136">
        <v>0</v>
      </c>
      <c r="G136">
        <v>5</v>
      </c>
      <c r="H136">
        <v>291510</v>
      </c>
    </row>
    <row r="137" spans="1:8" x14ac:dyDescent="0.25">
      <c r="A137">
        <v>230</v>
      </c>
      <c r="B137" s="2">
        <v>44281.725671296299</v>
      </c>
      <c r="C137" t="s">
        <v>171</v>
      </c>
      <c r="D137" s="2">
        <v>44271.556550925925</v>
      </c>
      <c r="E137">
        <v>0</v>
      </c>
      <c r="F137">
        <v>0</v>
      </c>
      <c r="G137">
        <v>8</v>
      </c>
      <c r="H137">
        <v>291510</v>
      </c>
    </row>
    <row r="138" spans="1:8" x14ac:dyDescent="0.25">
      <c r="A138">
        <v>232</v>
      </c>
      <c r="B138" s="2">
        <v>44281.724270833336</v>
      </c>
      <c r="C138" t="s">
        <v>172</v>
      </c>
      <c r="D138" s="2">
        <v>44364.785439814812</v>
      </c>
      <c r="E138">
        <v>0</v>
      </c>
      <c r="F138">
        <v>0</v>
      </c>
      <c r="G138">
        <v>0</v>
      </c>
      <c r="H138">
        <v>291510</v>
      </c>
    </row>
    <row r="139" spans="1:8" x14ac:dyDescent="0.25">
      <c r="A139">
        <v>234</v>
      </c>
      <c r="B139" s="2">
        <v>44281.722870370373</v>
      </c>
      <c r="C139" t="s">
        <v>173</v>
      </c>
      <c r="D139" s="2">
        <v>44275.229166666664</v>
      </c>
      <c r="E139">
        <v>0</v>
      </c>
      <c r="F139">
        <v>0</v>
      </c>
      <c r="G139">
        <v>2</v>
      </c>
      <c r="H139">
        <v>291510</v>
      </c>
    </row>
    <row r="140" spans="1:8" x14ac:dyDescent="0.25">
      <c r="A140">
        <v>8295</v>
      </c>
      <c r="B140" s="2">
        <v>44281.717962962961</v>
      </c>
      <c r="C140" t="s">
        <v>113</v>
      </c>
      <c r="D140" s="2">
        <v>44273.000011574077</v>
      </c>
      <c r="E140">
        <v>1</v>
      </c>
      <c r="F140">
        <v>0</v>
      </c>
      <c r="G140">
        <v>7</v>
      </c>
      <c r="H140">
        <v>291510</v>
      </c>
    </row>
    <row r="141" spans="1:8" x14ac:dyDescent="0.25">
      <c r="A141">
        <v>8296</v>
      </c>
      <c r="B141" s="2">
        <v>44281.717268518521</v>
      </c>
      <c r="C141" t="s">
        <v>122</v>
      </c>
      <c r="D141" s="2">
        <v>44273.000011574077</v>
      </c>
      <c r="E141">
        <v>1</v>
      </c>
      <c r="F141">
        <v>0</v>
      </c>
      <c r="G141">
        <v>8</v>
      </c>
      <c r="H141">
        <v>291510</v>
      </c>
    </row>
    <row r="142" spans="1:8" x14ac:dyDescent="0.25">
      <c r="A142">
        <v>8297</v>
      </c>
      <c r="B142" s="2">
        <v>44281.716562499998</v>
      </c>
      <c r="C142" t="s">
        <v>125</v>
      </c>
      <c r="D142" s="2">
        <v>44273.000011574077</v>
      </c>
      <c r="E142">
        <v>1</v>
      </c>
      <c r="F142">
        <v>0</v>
      </c>
      <c r="G142">
        <v>3</v>
      </c>
      <c r="H142">
        <v>291510</v>
      </c>
    </row>
    <row r="143" spans="1:8" x14ac:dyDescent="0.25">
      <c r="A143">
        <v>87</v>
      </c>
      <c r="B143" s="2">
        <v>44277.431446759256</v>
      </c>
      <c r="C143" t="s">
        <v>129</v>
      </c>
      <c r="D143" s="2">
        <v>44251.932384259257</v>
      </c>
      <c r="E143">
        <v>1</v>
      </c>
      <c r="F143">
        <v>0</v>
      </c>
      <c r="G143">
        <v>4</v>
      </c>
      <c r="H143">
        <v>291510</v>
      </c>
    </row>
    <row r="144" spans="1:8" x14ac:dyDescent="0.25">
      <c r="A144">
        <v>153</v>
      </c>
      <c r="B144" s="2">
        <v>44266.578275462962</v>
      </c>
      <c r="C144" t="s">
        <v>174</v>
      </c>
      <c r="D144" s="2">
        <v>44251.745324074072</v>
      </c>
      <c r="E144">
        <v>0</v>
      </c>
      <c r="F144">
        <v>0</v>
      </c>
      <c r="G144">
        <v>6</v>
      </c>
      <c r="H144">
        <v>291510</v>
      </c>
    </row>
    <row r="145" spans="1:8" x14ac:dyDescent="0.25">
      <c r="A145">
        <v>138</v>
      </c>
      <c r="B145" s="2">
        <v>44266.571180555555</v>
      </c>
      <c r="C145" t="s">
        <v>175</v>
      </c>
      <c r="D145" s="2">
        <v>44364.785439814812</v>
      </c>
      <c r="E145">
        <v>0</v>
      </c>
      <c r="F145">
        <v>0</v>
      </c>
      <c r="G145">
        <v>0</v>
      </c>
      <c r="H145">
        <v>291510</v>
      </c>
    </row>
    <row r="146" spans="1:8" x14ac:dyDescent="0.25">
      <c r="A146">
        <v>101</v>
      </c>
      <c r="B146" s="2">
        <v>44266.568344907406</v>
      </c>
      <c r="C146" t="s">
        <v>176</v>
      </c>
      <c r="D146" s="2">
        <v>44249.817037037035</v>
      </c>
      <c r="E146">
        <v>0</v>
      </c>
      <c r="F146">
        <v>0</v>
      </c>
      <c r="G146">
        <v>7</v>
      </c>
      <c r="H146">
        <v>291510</v>
      </c>
    </row>
    <row r="147" spans="1:8" x14ac:dyDescent="0.25">
      <c r="A147">
        <v>173</v>
      </c>
      <c r="B147" s="2">
        <v>44266.547013888892</v>
      </c>
      <c r="C147" t="s">
        <v>132</v>
      </c>
      <c r="D147" s="2">
        <v>44259.749502314815</v>
      </c>
      <c r="E147">
        <v>1</v>
      </c>
      <c r="F147">
        <v>0</v>
      </c>
      <c r="G147">
        <v>1</v>
      </c>
      <c r="H147">
        <v>291510</v>
      </c>
    </row>
    <row r="148" spans="1:8" x14ac:dyDescent="0.25">
      <c r="A148">
        <v>181</v>
      </c>
      <c r="B148" s="2">
        <v>44266.547013888892</v>
      </c>
      <c r="C148" t="s">
        <v>177</v>
      </c>
      <c r="D148" s="2">
        <v>44364.785439814812</v>
      </c>
      <c r="E148">
        <v>0</v>
      </c>
      <c r="F148">
        <v>0</v>
      </c>
      <c r="G148">
        <v>0</v>
      </c>
      <c r="H148">
        <v>291510</v>
      </c>
    </row>
    <row r="149" spans="1:8" x14ac:dyDescent="0.25">
      <c r="A149">
        <v>183</v>
      </c>
      <c r="B149" s="2">
        <v>44266.547013888892</v>
      </c>
      <c r="C149" t="s">
        <v>116</v>
      </c>
      <c r="D149" s="2">
        <v>44259.542199074072</v>
      </c>
      <c r="E149">
        <v>1</v>
      </c>
      <c r="F149">
        <v>0</v>
      </c>
      <c r="G149">
        <v>2</v>
      </c>
      <c r="H149">
        <v>291510</v>
      </c>
    </row>
    <row r="150" spans="1:8" x14ac:dyDescent="0.25">
      <c r="A150">
        <v>184</v>
      </c>
      <c r="B150" s="2">
        <v>44266.547013888892</v>
      </c>
      <c r="C150" t="s">
        <v>178</v>
      </c>
      <c r="D150" s="2">
        <v>44364.785439814812</v>
      </c>
      <c r="E150">
        <v>0</v>
      </c>
      <c r="F150">
        <v>0</v>
      </c>
      <c r="G150">
        <v>0</v>
      </c>
      <c r="H150">
        <v>291510</v>
      </c>
    </row>
    <row r="151" spans="1:8" x14ac:dyDescent="0.25">
      <c r="A151">
        <v>185</v>
      </c>
      <c r="B151" s="2">
        <v>44266.547013888892</v>
      </c>
      <c r="C151" t="s">
        <v>179</v>
      </c>
      <c r="D151" s="2">
        <v>44259.006967592592</v>
      </c>
      <c r="E151">
        <v>0</v>
      </c>
      <c r="F151">
        <v>0</v>
      </c>
      <c r="G151">
        <v>4</v>
      </c>
      <c r="H151">
        <v>291510</v>
      </c>
    </row>
    <row r="152" spans="1:8" x14ac:dyDescent="0.25">
      <c r="A152">
        <v>187</v>
      </c>
      <c r="B152" s="2">
        <v>44266.547013888892</v>
      </c>
      <c r="C152" t="s">
        <v>180</v>
      </c>
      <c r="D152" s="2">
        <v>44364.785439814812</v>
      </c>
      <c r="E152">
        <v>0</v>
      </c>
      <c r="F152">
        <v>0</v>
      </c>
      <c r="G152">
        <v>0</v>
      </c>
      <c r="H152">
        <v>291510</v>
      </c>
    </row>
    <row r="153" spans="1:8" x14ac:dyDescent="0.25">
      <c r="A153">
        <v>50</v>
      </c>
      <c r="B153" s="2">
        <v>44256.487326388888</v>
      </c>
      <c r="C153" t="s">
        <v>80</v>
      </c>
      <c r="D153" s="2">
        <v>44214.965694444443</v>
      </c>
      <c r="E153">
        <v>1</v>
      </c>
      <c r="F153">
        <v>0</v>
      </c>
      <c r="G153">
        <v>134</v>
      </c>
      <c r="H153">
        <v>291510</v>
      </c>
    </row>
    <row r="154" spans="1:8" x14ac:dyDescent="0.25">
      <c r="A154">
        <v>59</v>
      </c>
      <c r="B154" s="2">
        <v>44252.769618055558</v>
      </c>
      <c r="C154" t="s">
        <v>97</v>
      </c>
      <c r="D154" s="2">
        <v>44224.495810185188</v>
      </c>
      <c r="E154">
        <v>1</v>
      </c>
      <c r="F154">
        <v>0</v>
      </c>
      <c r="G154">
        <v>114</v>
      </c>
      <c r="H154">
        <v>291510</v>
      </c>
    </row>
    <row r="155" spans="1:8" x14ac:dyDescent="0.25">
      <c r="A155">
        <v>57</v>
      </c>
      <c r="B155" s="2">
        <v>44252.768171296295</v>
      </c>
      <c r="C155" t="s">
        <v>58</v>
      </c>
      <c r="D155" s="2">
        <v>44229.343402777777</v>
      </c>
      <c r="E155">
        <v>1</v>
      </c>
      <c r="F155">
        <v>0</v>
      </c>
      <c r="G155">
        <v>139</v>
      </c>
      <c r="H155">
        <v>291510</v>
      </c>
    </row>
    <row r="156" spans="1:8" x14ac:dyDescent="0.25">
      <c r="A156">
        <v>52</v>
      </c>
      <c r="B156" s="2">
        <v>44252.76458333333</v>
      </c>
      <c r="C156" t="s">
        <v>105</v>
      </c>
      <c r="D156" s="2">
        <v>44224.484722222223</v>
      </c>
      <c r="E156">
        <v>1</v>
      </c>
      <c r="F156">
        <v>0</v>
      </c>
      <c r="G156">
        <v>104</v>
      </c>
      <c r="H156">
        <v>291510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0901-939D-4D80-B25C-60EA6321EA51}">
  <dimension ref="A1:H156"/>
  <sheetViews>
    <sheetView workbookViewId="0">
      <selection activeCell="C38" sqref="C38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8363</v>
      </c>
      <c r="B2" s="2">
        <v>44382.039050925923</v>
      </c>
      <c r="C2" t="s">
        <v>160</v>
      </c>
      <c r="D2" s="2">
        <v>44233.040821759256</v>
      </c>
      <c r="E2">
        <v>1</v>
      </c>
      <c r="F2">
        <v>0</v>
      </c>
      <c r="G2">
        <v>37478</v>
      </c>
      <c r="H2">
        <v>309488</v>
      </c>
    </row>
    <row r="3" spans="1:8" x14ac:dyDescent="0.25">
      <c r="A3">
        <v>8362</v>
      </c>
      <c r="B3" s="2">
        <v>44380.665358796294</v>
      </c>
      <c r="C3" t="s">
        <v>21</v>
      </c>
      <c r="D3" s="2">
        <v>44310.624675925923</v>
      </c>
      <c r="E3">
        <v>1</v>
      </c>
      <c r="F3">
        <v>0</v>
      </c>
      <c r="G3">
        <v>2252</v>
      </c>
      <c r="H3">
        <v>309488</v>
      </c>
    </row>
    <row r="4" spans="1:8" x14ac:dyDescent="0.25">
      <c r="A4">
        <v>8365</v>
      </c>
      <c r="B4" s="2">
        <v>44377.953310185185</v>
      </c>
      <c r="C4" t="s">
        <v>33</v>
      </c>
      <c r="D4" s="2">
        <v>43906.747013888889</v>
      </c>
      <c r="E4">
        <v>1</v>
      </c>
      <c r="F4">
        <v>1</v>
      </c>
      <c r="G4">
        <v>8793</v>
      </c>
      <c r="H4">
        <v>309488</v>
      </c>
    </row>
    <row r="5" spans="1:8" x14ac:dyDescent="0.25">
      <c r="A5">
        <v>8370</v>
      </c>
      <c r="B5" s="2">
        <v>44377.925497685188</v>
      </c>
      <c r="C5" t="s">
        <v>20</v>
      </c>
      <c r="D5" s="2">
        <v>44317.659432870372</v>
      </c>
      <c r="E5">
        <v>1</v>
      </c>
      <c r="F5">
        <v>1</v>
      </c>
      <c r="G5">
        <v>24393</v>
      </c>
      <c r="H5">
        <v>309488</v>
      </c>
    </row>
    <row r="6" spans="1:8" x14ac:dyDescent="0.25">
      <c r="A6">
        <v>8366</v>
      </c>
      <c r="B6" s="2">
        <v>44376.943726851852</v>
      </c>
      <c r="C6" t="s">
        <v>42</v>
      </c>
      <c r="D6" s="2">
        <v>44316.688877314817</v>
      </c>
      <c r="E6">
        <v>1</v>
      </c>
      <c r="F6">
        <v>1</v>
      </c>
      <c r="G6">
        <v>4443</v>
      </c>
      <c r="H6">
        <v>309488</v>
      </c>
    </row>
    <row r="7" spans="1:8" x14ac:dyDescent="0.25">
      <c r="A7">
        <v>8344</v>
      </c>
      <c r="B7" s="2">
        <v>44370.167893518519</v>
      </c>
      <c r="C7" t="s">
        <v>13</v>
      </c>
      <c r="D7" s="2">
        <v>44303.564583333333</v>
      </c>
      <c r="E7">
        <v>1</v>
      </c>
      <c r="F7">
        <v>0</v>
      </c>
      <c r="G7">
        <v>1503</v>
      </c>
      <c r="H7">
        <v>309488</v>
      </c>
    </row>
    <row r="8" spans="1:8" x14ac:dyDescent="0.25">
      <c r="A8">
        <v>8345</v>
      </c>
      <c r="B8" s="2">
        <v>44370.164270833331</v>
      </c>
      <c r="C8" t="s">
        <v>49</v>
      </c>
      <c r="D8" s="2">
        <v>44299.737199074072</v>
      </c>
      <c r="E8">
        <v>1</v>
      </c>
      <c r="F8">
        <v>0</v>
      </c>
      <c r="G8">
        <v>874</v>
      </c>
      <c r="H8">
        <v>309488</v>
      </c>
    </row>
    <row r="9" spans="1:8" x14ac:dyDescent="0.25">
      <c r="A9">
        <v>8348</v>
      </c>
      <c r="B9" s="2">
        <v>44370.153854166667</v>
      </c>
      <c r="C9" t="s">
        <v>63</v>
      </c>
      <c r="D9" s="2">
        <v>44113.647870370369</v>
      </c>
      <c r="E9">
        <v>1</v>
      </c>
      <c r="F9">
        <v>1</v>
      </c>
      <c r="G9">
        <v>1352</v>
      </c>
      <c r="H9">
        <v>309488</v>
      </c>
    </row>
    <row r="10" spans="1:8" x14ac:dyDescent="0.25">
      <c r="A10">
        <v>8358</v>
      </c>
      <c r="B10" s="2">
        <v>44370.14539351852</v>
      </c>
      <c r="C10" t="s">
        <v>54</v>
      </c>
      <c r="D10" s="2">
        <v>44046.427164351851</v>
      </c>
      <c r="E10">
        <v>1</v>
      </c>
      <c r="F10">
        <v>0</v>
      </c>
      <c r="G10">
        <v>1632</v>
      </c>
      <c r="H10">
        <v>309488</v>
      </c>
    </row>
    <row r="11" spans="1:8" x14ac:dyDescent="0.25">
      <c r="A11">
        <v>8346</v>
      </c>
      <c r="B11" s="2">
        <v>44369.643391203703</v>
      </c>
      <c r="C11" t="s">
        <v>62</v>
      </c>
      <c r="D11" s="2">
        <v>44299.652777777781</v>
      </c>
      <c r="E11">
        <v>1</v>
      </c>
      <c r="F11">
        <v>0</v>
      </c>
      <c r="G11">
        <v>628</v>
      </c>
      <c r="H11">
        <v>309488</v>
      </c>
    </row>
    <row r="12" spans="1:8" x14ac:dyDescent="0.25">
      <c r="A12">
        <v>8347</v>
      </c>
      <c r="B12" s="2">
        <v>44369.628472222219</v>
      </c>
      <c r="C12" t="s">
        <v>96</v>
      </c>
      <c r="D12" s="2">
        <v>44174.339467592596</v>
      </c>
      <c r="E12">
        <v>1</v>
      </c>
      <c r="F12">
        <v>1</v>
      </c>
      <c r="G12">
        <v>235</v>
      </c>
      <c r="H12">
        <v>309488</v>
      </c>
    </row>
    <row r="13" spans="1:8" x14ac:dyDescent="0.25">
      <c r="A13">
        <v>8351</v>
      </c>
      <c r="B13" s="2">
        <v>44369.615798611114</v>
      </c>
      <c r="C13" t="s">
        <v>106</v>
      </c>
      <c r="D13" s="2">
        <v>43926.637812499997</v>
      </c>
      <c r="E13">
        <v>1</v>
      </c>
      <c r="F13">
        <v>1</v>
      </c>
      <c r="G13">
        <v>160</v>
      </c>
      <c r="H13">
        <v>309488</v>
      </c>
    </row>
    <row r="14" spans="1:8" x14ac:dyDescent="0.25">
      <c r="A14">
        <v>8352</v>
      </c>
      <c r="B14" s="2">
        <v>44369.612557870372</v>
      </c>
      <c r="C14" t="s">
        <v>121</v>
      </c>
      <c r="D14" s="2">
        <v>44173.463055555556</v>
      </c>
      <c r="E14">
        <v>1</v>
      </c>
      <c r="F14">
        <v>1</v>
      </c>
      <c r="G14">
        <v>55</v>
      </c>
      <c r="H14">
        <v>309488</v>
      </c>
    </row>
    <row r="15" spans="1:8" x14ac:dyDescent="0.25">
      <c r="A15">
        <v>8353</v>
      </c>
      <c r="B15" s="2">
        <v>44369.611956018518</v>
      </c>
      <c r="C15" t="s">
        <v>107</v>
      </c>
      <c r="D15" s="2">
        <v>44201.387476851851</v>
      </c>
      <c r="E15">
        <v>1</v>
      </c>
      <c r="F15">
        <v>1</v>
      </c>
      <c r="G15">
        <v>155</v>
      </c>
      <c r="H15">
        <v>309488</v>
      </c>
    </row>
    <row r="16" spans="1:8" x14ac:dyDescent="0.25">
      <c r="A16">
        <v>8354</v>
      </c>
      <c r="B16" s="2">
        <v>44369.610543981478</v>
      </c>
      <c r="C16" t="s">
        <v>86</v>
      </c>
      <c r="D16" s="2">
        <v>44171.329965277779</v>
      </c>
      <c r="E16">
        <v>1</v>
      </c>
      <c r="F16">
        <v>1</v>
      </c>
      <c r="G16">
        <v>324</v>
      </c>
      <c r="H16">
        <v>309488</v>
      </c>
    </row>
    <row r="17" spans="1:8" x14ac:dyDescent="0.25">
      <c r="A17">
        <v>8355</v>
      </c>
      <c r="B17" s="2">
        <v>44369.606249999997</v>
      </c>
      <c r="C17" t="s">
        <v>71</v>
      </c>
      <c r="D17" s="2">
        <v>44106.757928240739</v>
      </c>
      <c r="E17">
        <v>1</v>
      </c>
      <c r="F17">
        <v>1</v>
      </c>
      <c r="G17">
        <v>603</v>
      </c>
      <c r="H17">
        <v>309488</v>
      </c>
    </row>
    <row r="18" spans="1:8" x14ac:dyDescent="0.25">
      <c r="A18">
        <v>8356</v>
      </c>
      <c r="B18" s="2">
        <v>44369.602824074071</v>
      </c>
      <c r="C18" t="s">
        <v>75</v>
      </c>
      <c r="D18" s="2">
        <v>44295.341631944444</v>
      </c>
      <c r="E18">
        <v>1</v>
      </c>
      <c r="F18">
        <v>1</v>
      </c>
      <c r="G18">
        <v>488</v>
      </c>
      <c r="H18">
        <v>309488</v>
      </c>
    </row>
    <row r="19" spans="1:8" x14ac:dyDescent="0.25">
      <c r="A19">
        <v>8357</v>
      </c>
      <c r="B19" s="2">
        <v>44369.598541666666</v>
      </c>
      <c r="C19" t="s">
        <v>65</v>
      </c>
      <c r="D19" s="2">
        <v>43836.682002314818</v>
      </c>
      <c r="E19">
        <v>1</v>
      </c>
      <c r="F19">
        <v>1</v>
      </c>
      <c r="G19">
        <v>1059</v>
      </c>
      <c r="H19">
        <v>309488</v>
      </c>
    </row>
    <row r="20" spans="1:8" x14ac:dyDescent="0.25">
      <c r="A20">
        <v>8361</v>
      </c>
      <c r="B20" s="2">
        <v>44369.57508101852</v>
      </c>
      <c r="C20" t="s">
        <v>123</v>
      </c>
      <c r="D20" s="2">
        <v>44189.560185185182</v>
      </c>
      <c r="E20">
        <v>1</v>
      </c>
      <c r="F20">
        <v>1</v>
      </c>
      <c r="G20">
        <v>45</v>
      </c>
      <c r="H20">
        <v>309488</v>
      </c>
    </row>
    <row r="21" spans="1:8" x14ac:dyDescent="0.25">
      <c r="A21">
        <v>-1</v>
      </c>
      <c r="B21" s="2">
        <v>44368.737696759257</v>
      </c>
      <c r="C21" t="s">
        <v>190</v>
      </c>
      <c r="D21" s="2">
        <v>44368.737696759257</v>
      </c>
      <c r="E21">
        <v>1</v>
      </c>
      <c r="F21">
        <v>0</v>
      </c>
      <c r="G21">
        <v>16759</v>
      </c>
      <c r="H21">
        <v>309488</v>
      </c>
    </row>
    <row r="22" spans="1:8" x14ac:dyDescent="0.25">
      <c r="A22">
        <v>8372</v>
      </c>
      <c r="B22" s="2">
        <v>44368.639374999999</v>
      </c>
      <c r="C22" t="s">
        <v>23</v>
      </c>
      <c r="D22" s="2">
        <v>43908.585879629631</v>
      </c>
      <c r="E22">
        <v>1</v>
      </c>
      <c r="F22">
        <v>1</v>
      </c>
      <c r="G22">
        <v>20572</v>
      </c>
      <c r="H22">
        <v>309488</v>
      </c>
    </row>
    <row r="23" spans="1:8" x14ac:dyDescent="0.25">
      <c r="A23">
        <v>8371</v>
      </c>
      <c r="B23" s="2">
        <v>44368.042199074072</v>
      </c>
      <c r="C23" t="s">
        <v>88</v>
      </c>
      <c r="D23" s="2">
        <v>44317.520312499997</v>
      </c>
      <c r="E23">
        <v>1</v>
      </c>
      <c r="F23">
        <v>1</v>
      </c>
      <c r="G23">
        <v>310</v>
      </c>
      <c r="H23">
        <v>309488</v>
      </c>
    </row>
    <row r="24" spans="1:8" x14ac:dyDescent="0.25">
      <c r="A24">
        <v>29</v>
      </c>
      <c r="B24" s="2">
        <v>44367.155798611115</v>
      </c>
      <c r="C24" t="s">
        <v>10</v>
      </c>
      <c r="D24" s="2">
        <v>44188.563449074078</v>
      </c>
      <c r="E24">
        <v>1</v>
      </c>
      <c r="F24">
        <v>0</v>
      </c>
      <c r="G24">
        <v>23070</v>
      </c>
      <c r="H24">
        <v>309488</v>
      </c>
    </row>
    <row r="25" spans="1:8" x14ac:dyDescent="0.25">
      <c r="A25">
        <v>32</v>
      </c>
      <c r="B25" s="2">
        <v>44362.684074074074</v>
      </c>
      <c r="C25" t="s">
        <v>16</v>
      </c>
      <c r="D25" s="2">
        <v>44216.924004629633</v>
      </c>
      <c r="E25">
        <v>1</v>
      </c>
      <c r="F25">
        <v>0</v>
      </c>
      <c r="G25">
        <v>20591</v>
      </c>
      <c r="H25">
        <v>309488</v>
      </c>
    </row>
    <row r="26" spans="1:8" x14ac:dyDescent="0.25">
      <c r="A26">
        <v>31</v>
      </c>
      <c r="B26" s="2">
        <v>44362.678518518522</v>
      </c>
      <c r="C26" t="s">
        <v>12</v>
      </c>
      <c r="D26" s="2">
        <v>44217.757013888891</v>
      </c>
      <c r="E26">
        <v>1</v>
      </c>
      <c r="F26">
        <v>0</v>
      </c>
      <c r="G26">
        <v>6495</v>
      </c>
      <c r="H26">
        <v>309488</v>
      </c>
    </row>
    <row r="27" spans="1:8" x14ac:dyDescent="0.25">
      <c r="A27">
        <v>38</v>
      </c>
      <c r="B27" s="2">
        <v>44362.631840277776</v>
      </c>
      <c r="C27" t="s">
        <v>17</v>
      </c>
      <c r="D27" s="2">
        <v>44217.772291666668</v>
      </c>
      <c r="E27">
        <v>1</v>
      </c>
      <c r="F27">
        <v>0</v>
      </c>
      <c r="G27">
        <v>15567</v>
      </c>
      <c r="H27">
        <v>309488</v>
      </c>
    </row>
    <row r="28" spans="1:8" x14ac:dyDescent="0.25">
      <c r="A28">
        <v>37</v>
      </c>
      <c r="B28" s="2">
        <v>44362.626759259256</v>
      </c>
      <c r="C28" t="s">
        <v>43</v>
      </c>
      <c r="D28" s="2">
        <v>44217.609918981485</v>
      </c>
      <c r="E28">
        <v>1</v>
      </c>
      <c r="F28">
        <v>0</v>
      </c>
      <c r="G28">
        <v>3758</v>
      </c>
      <c r="H28">
        <v>309488</v>
      </c>
    </row>
    <row r="29" spans="1:8" x14ac:dyDescent="0.25">
      <c r="A29">
        <v>36</v>
      </c>
      <c r="B29" s="2">
        <v>44362.626608796294</v>
      </c>
      <c r="C29" t="s">
        <v>34</v>
      </c>
      <c r="D29" s="2">
        <v>44217.832268518519</v>
      </c>
      <c r="E29">
        <v>1</v>
      </c>
      <c r="F29">
        <v>0</v>
      </c>
      <c r="G29">
        <v>7645</v>
      </c>
      <c r="H29">
        <v>309488</v>
      </c>
    </row>
    <row r="30" spans="1:8" x14ac:dyDescent="0.25">
      <c r="A30">
        <v>33</v>
      </c>
      <c r="B30" s="2">
        <v>44362.624791666669</v>
      </c>
      <c r="C30" t="s">
        <v>57</v>
      </c>
      <c r="D30" s="2">
        <v>44215.878310185188</v>
      </c>
      <c r="E30">
        <v>1</v>
      </c>
      <c r="F30">
        <v>0</v>
      </c>
      <c r="G30">
        <v>886</v>
      </c>
      <c r="H30">
        <v>309488</v>
      </c>
    </row>
    <row r="31" spans="1:8" x14ac:dyDescent="0.25">
      <c r="A31">
        <v>8349</v>
      </c>
      <c r="B31" s="2">
        <v>44362.622824074075</v>
      </c>
      <c r="C31" t="s">
        <v>104</v>
      </c>
      <c r="D31" s="2">
        <v>44301.056701388887</v>
      </c>
      <c r="E31">
        <v>1</v>
      </c>
      <c r="F31">
        <v>0</v>
      </c>
      <c r="G31">
        <v>110</v>
      </c>
      <c r="H31">
        <v>309488</v>
      </c>
    </row>
    <row r="32" spans="1:8" x14ac:dyDescent="0.25">
      <c r="A32">
        <v>8360</v>
      </c>
      <c r="B32" s="2">
        <v>44362.595949074072</v>
      </c>
      <c r="C32" t="s">
        <v>90</v>
      </c>
      <c r="D32" s="2">
        <v>44306.364583333336</v>
      </c>
      <c r="E32">
        <v>1</v>
      </c>
      <c r="F32">
        <v>0</v>
      </c>
      <c r="G32">
        <v>75</v>
      </c>
      <c r="H32">
        <v>309488</v>
      </c>
    </row>
    <row r="33" spans="1:8" x14ac:dyDescent="0.25">
      <c r="A33">
        <v>8364</v>
      </c>
      <c r="B33" s="2">
        <v>44362.583043981482</v>
      </c>
      <c r="C33" t="s">
        <v>50</v>
      </c>
      <c r="D33" s="2">
        <v>44313.305601851855</v>
      </c>
      <c r="E33">
        <v>1</v>
      </c>
      <c r="F33">
        <v>0</v>
      </c>
      <c r="G33">
        <v>196</v>
      </c>
      <c r="H33">
        <v>309488</v>
      </c>
    </row>
    <row r="34" spans="1:8" x14ac:dyDescent="0.25">
      <c r="A34">
        <v>8367</v>
      </c>
      <c r="B34" s="2">
        <v>44361.161921296298</v>
      </c>
      <c r="C34" t="s">
        <v>108</v>
      </c>
      <c r="D34" s="2">
        <v>44321.531018518515</v>
      </c>
      <c r="E34">
        <v>1</v>
      </c>
      <c r="F34">
        <v>0</v>
      </c>
      <c r="G34">
        <v>21</v>
      </c>
      <c r="H34">
        <v>309488</v>
      </c>
    </row>
    <row r="35" spans="1:8" x14ac:dyDescent="0.25">
      <c r="A35">
        <v>8368</v>
      </c>
      <c r="B35" s="2">
        <v>44361.16165509259</v>
      </c>
      <c r="C35" t="s">
        <v>98</v>
      </c>
      <c r="D35" s="2">
        <v>44320.027777777781</v>
      </c>
      <c r="E35">
        <v>1</v>
      </c>
      <c r="F35">
        <v>0</v>
      </c>
      <c r="G35">
        <v>24</v>
      </c>
      <c r="H35">
        <v>309488</v>
      </c>
    </row>
    <row r="36" spans="1:8" x14ac:dyDescent="0.25">
      <c r="A36">
        <v>8369</v>
      </c>
      <c r="B36" s="2">
        <v>44361.161319444444</v>
      </c>
      <c r="C36" t="s">
        <v>100</v>
      </c>
      <c r="D36" s="2">
        <v>44321.531018518515</v>
      </c>
      <c r="E36">
        <v>1</v>
      </c>
      <c r="F36">
        <v>0</v>
      </c>
      <c r="G36">
        <v>24</v>
      </c>
      <c r="H36">
        <v>309488</v>
      </c>
    </row>
    <row r="37" spans="1:8" x14ac:dyDescent="0.25">
      <c r="A37">
        <v>8338</v>
      </c>
      <c r="B37" s="2">
        <v>44359.797743055555</v>
      </c>
      <c r="C37" t="s">
        <v>18</v>
      </c>
      <c r="D37" s="2">
        <v>44292.791770833333</v>
      </c>
      <c r="E37">
        <v>1</v>
      </c>
      <c r="F37">
        <v>0</v>
      </c>
      <c r="G37">
        <v>1340</v>
      </c>
      <c r="H37">
        <v>309488</v>
      </c>
    </row>
    <row r="38" spans="1:8" x14ac:dyDescent="0.25">
      <c r="A38">
        <v>46</v>
      </c>
      <c r="B38" s="2">
        <v>44355.841469907406</v>
      </c>
      <c r="C38" t="s">
        <v>143</v>
      </c>
      <c r="D38" s="2">
        <v>44217.359861111108</v>
      </c>
      <c r="E38">
        <v>1</v>
      </c>
      <c r="F38">
        <v>0</v>
      </c>
      <c r="G38">
        <v>50235</v>
      </c>
      <c r="H38">
        <v>309488</v>
      </c>
    </row>
    <row r="39" spans="1:8" x14ac:dyDescent="0.25">
      <c r="A39">
        <v>47</v>
      </c>
      <c r="B39" s="2">
        <v>44355.841435185182</v>
      </c>
      <c r="C39" t="s">
        <v>36</v>
      </c>
      <c r="D39" s="2">
        <v>44216.305462962962</v>
      </c>
      <c r="E39">
        <v>1</v>
      </c>
      <c r="F39">
        <v>0</v>
      </c>
      <c r="G39">
        <v>2025</v>
      </c>
      <c r="H39">
        <v>309488</v>
      </c>
    </row>
    <row r="40" spans="1:8" x14ac:dyDescent="0.25">
      <c r="A40">
        <v>48</v>
      </c>
      <c r="B40" s="2">
        <v>44355.841319444444</v>
      </c>
      <c r="C40" t="s">
        <v>29</v>
      </c>
      <c r="D40" s="2">
        <v>44213.509016203701</v>
      </c>
      <c r="E40">
        <v>1</v>
      </c>
      <c r="F40">
        <v>0</v>
      </c>
      <c r="G40">
        <v>2996</v>
      </c>
      <c r="H40">
        <v>309488</v>
      </c>
    </row>
    <row r="41" spans="1:8" x14ac:dyDescent="0.25">
      <c r="A41">
        <v>49</v>
      </c>
      <c r="B41" s="2">
        <v>44355.841203703705</v>
      </c>
      <c r="C41" t="s">
        <v>5</v>
      </c>
      <c r="D41" s="2">
        <v>44221.646041666667</v>
      </c>
      <c r="E41">
        <v>1</v>
      </c>
      <c r="F41">
        <v>0</v>
      </c>
      <c r="G41">
        <v>8417</v>
      </c>
      <c r="H41">
        <v>309488</v>
      </c>
    </row>
    <row r="42" spans="1:8" x14ac:dyDescent="0.25">
      <c r="A42">
        <v>51</v>
      </c>
      <c r="B42" s="2">
        <v>44355.841111111113</v>
      </c>
      <c r="C42" t="s">
        <v>7</v>
      </c>
      <c r="D42" s="2">
        <v>44221.646041666667</v>
      </c>
      <c r="E42">
        <v>1</v>
      </c>
      <c r="F42">
        <v>0</v>
      </c>
      <c r="G42">
        <v>5579</v>
      </c>
      <c r="H42">
        <v>309488</v>
      </c>
    </row>
    <row r="43" spans="1:8" x14ac:dyDescent="0.25">
      <c r="A43">
        <v>53</v>
      </c>
      <c r="B43" s="2">
        <v>44355.841006944444</v>
      </c>
      <c r="C43" t="s">
        <v>52</v>
      </c>
      <c r="D43" s="2">
        <v>44225.523356481484</v>
      </c>
      <c r="E43">
        <v>1</v>
      </c>
      <c r="F43">
        <v>0</v>
      </c>
      <c r="G43">
        <v>270</v>
      </c>
      <c r="H43">
        <v>309488</v>
      </c>
    </row>
    <row r="44" spans="1:8" x14ac:dyDescent="0.25">
      <c r="A44">
        <v>54</v>
      </c>
      <c r="B44" s="2">
        <v>44355.840937499997</v>
      </c>
      <c r="C44" t="s">
        <v>44</v>
      </c>
      <c r="D44" s="2">
        <v>44229.845092592594</v>
      </c>
      <c r="E44">
        <v>1</v>
      </c>
      <c r="F44">
        <v>0</v>
      </c>
      <c r="G44">
        <v>241</v>
      </c>
      <c r="H44">
        <v>309488</v>
      </c>
    </row>
    <row r="45" spans="1:8" x14ac:dyDescent="0.25">
      <c r="A45">
        <v>55</v>
      </c>
      <c r="B45" s="2">
        <v>44355.840879629628</v>
      </c>
      <c r="C45" t="s">
        <v>47</v>
      </c>
      <c r="D45" s="2">
        <v>44229.343402777777</v>
      </c>
      <c r="E45">
        <v>1</v>
      </c>
      <c r="F45">
        <v>0</v>
      </c>
      <c r="G45">
        <v>352</v>
      </c>
      <c r="H45">
        <v>309488</v>
      </c>
    </row>
    <row r="46" spans="1:8" x14ac:dyDescent="0.25">
      <c r="A46">
        <v>56</v>
      </c>
      <c r="B46" s="2">
        <v>44355.840833333335</v>
      </c>
      <c r="C46" t="s">
        <v>14</v>
      </c>
      <c r="D46" s="2">
        <v>44230.492835648147</v>
      </c>
      <c r="E46">
        <v>1</v>
      </c>
      <c r="F46">
        <v>0</v>
      </c>
      <c r="G46">
        <v>24050</v>
      </c>
      <c r="H46">
        <v>309488</v>
      </c>
    </row>
    <row r="47" spans="1:8" x14ac:dyDescent="0.25">
      <c r="A47">
        <v>58</v>
      </c>
      <c r="B47" s="2">
        <v>44355.840740740743</v>
      </c>
      <c r="C47" t="s">
        <v>55</v>
      </c>
      <c r="D47" s="2">
        <v>44229.348124999997</v>
      </c>
      <c r="E47">
        <v>1</v>
      </c>
      <c r="F47">
        <v>0</v>
      </c>
      <c r="G47">
        <v>278</v>
      </c>
      <c r="H47">
        <v>309488</v>
      </c>
    </row>
    <row r="48" spans="1:8" x14ac:dyDescent="0.25">
      <c r="A48">
        <v>60</v>
      </c>
      <c r="B48" s="2">
        <v>44355.84070601852</v>
      </c>
      <c r="C48" t="s">
        <v>46</v>
      </c>
      <c r="D48" s="2">
        <v>44229.845092592594</v>
      </c>
      <c r="E48">
        <v>1</v>
      </c>
      <c r="F48">
        <v>0</v>
      </c>
      <c r="G48">
        <v>152</v>
      </c>
      <c r="H48">
        <v>309488</v>
      </c>
    </row>
    <row r="49" spans="1:8" x14ac:dyDescent="0.25">
      <c r="A49">
        <v>74</v>
      </c>
      <c r="B49" s="2">
        <v>44355.840682870374</v>
      </c>
      <c r="C49" t="s">
        <v>119</v>
      </c>
      <c r="D49" s="2">
        <v>44249.21875</v>
      </c>
      <c r="E49">
        <v>1</v>
      </c>
      <c r="F49">
        <v>0</v>
      </c>
      <c r="G49">
        <v>16</v>
      </c>
      <c r="H49">
        <v>309488</v>
      </c>
    </row>
    <row r="50" spans="1:8" x14ac:dyDescent="0.25">
      <c r="A50">
        <v>111</v>
      </c>
      <c r="B50" s="2">
        <v>44355.840601851851</v>
      </c>
      <c r="C50" t="s">
        <v>67</v>
      </c>
      <c r="D50" s="2">
        <v>44254.970891203702</v>
      </c>
      <c r="E50">
        <v>1</v>
      </c>
      <c r="F50">
        <v>0</v>
      </c>
      <c r="G50">
        <v>684</v>
      </c>
      <c r="H50">
        <v>309488</v>
      </c>
    </row>
    <row r="51" spans="1:8" x14ac:dyDescent="0.25">
      <c r="A51">
        <v>140</v>
      </c>
      <c r="B51" s="2">
        <v>44355.840567129628</v>
      </c>
      <c r="C51" t="s">
        <v>70</v>
      </c>
      <c r="D51" s="2">
        <v>44250.614965277775</v>
      </c>
      <c r="E51">
        <v>1</v>
      </c>
      <c r="F51">
        <v>0</v>
      </c>
      <c r="G51">
        <v>382</v>
      </c>
      <c r="H51">
        <v>309488</v>
      </c>
    </row>
    <row r="52" spans="1:8" x14ac:dyDescent="0.25">
      <c r="A52">
        <v>144</v>
      </c>
      <c r="B52" s="2">
        <v>44355.840497685182</v>
      </c>
      <c r="C52" t="s">
        <v>99</v>
      </c>
      <c r="D52" s="2">
        <v>44250.979166666664</v>
      </c>
      <c r="E52">
        <v>1</v>
      </c>
      <c r="F52">
        <v>0</v>
      </c>
      <c r="G52">
        <v>117</v>
      </c>
      <c r="H52">
        <v>309488</v>
      </c>
    </row>
    <row r="53" spans="1:8" x14ac:dyDescent="0.25">
      <c r="A53">
        <v>148</v>
      </c>
      <c r="B53" s="2">
        <v>44355.84034722222</v>
      </c>
      <c r="C53" t="s">
        <v>78</v>
      </c>
      <c r="D53" s="2">
        <v>44250.601875</v>
      </c>
      <c r="E53">
        <v>1</v>
      </c>
      <c r="F53">
        <v>0</v>
      </c>
      <c r="G53">
        <v>166</v>
      </c>
      <c r="H53">
        <v>309488</v>
      </c>
    </row>
    <row r="54" spans="1:8" x14ac:dyDescent="0.25">
      <c r="A54">
        <v>149</v>
      </c>
      <c r="B54" s="2">
        <v>44355.840324074074</v>
      </c>
      <c r="C54" t="s">
        <v>60</v>
      </c>
      <c r="D54" s="2">
        <v>44250.566793981481</v>
      </c>
      <c r="E54">
        <v>1</v>
      </c>
      <c r="F54">
        <v>0</v>
      </c>
      <c r="G54">
        <v>81</v>
      </c>
      <c r="H54">
        <v>309488</v>
      </c>
    </row>
    <row r="55" spans="1:8" x14ac:dyDescent="0.25">
      <c r="A55">
        <v>155</v>
      </c>
      <c r="B55" s="2">
        <v>44355.840208333335</v>
      </c>
      <c r="C55" t="s">
        <v>30</v>
      </c>
      <c r="D55" s="2">
        <v>44253.866412037038</v>
      </c>
      <c r="E55">
        <v>1</v>
      </c>
      <c r="F55">
        <v>0</v>
      </c>
      <c r="G55">
        <v>1728</v>
      </c>
      <c r="H55">
        <v>309488</v>
      </c>
    </row>
    <row r="56" spans="1:8" x14ac:dyDescent="0.25">
      <c r="A56">
        <v>162</v>
      </c>
      <c r="B56" s="2">
        <v>44355.840069444443</v>
      </c>
      <c r="C56" t="s">
        <v>24</v>
      </c>
      <c r="D56" s="2">
        <v>44266.563078703701</v>
      </c>
      <c r="E56">
        <v>1</v>
      </c>
      <c r="F56">
        <v>0</v>
      </c>
      <c r="G56">
        <v>311</v>
      </c>
      <c r="H56">
        <v>309488</v>
      </c>
    </row>
    <row r="57" spans="1:8" x14ac:dyDescent="0.25">
      <c r="A57">
        <v>182</v>
      </c>
      <c r="B57" s="2">
        <v>44355.840011574073</v>
      </c>
      <c r="C57" t="s">
        <v>69</v>
      </c>
      <c r="D57" s="2">
        <v>44258.813773148147</v>
      </c>
      <c r="E57">
        <v>1</v>
      </c>
      <c r="F57">
        <v>0</v>
      </c>
      <c r="G57">
        <v>31</v>
      </c>
      <c r="H57">
        <v>309488</v>
      </c>
    </row>
    <row r="58" spans="1:8" x14ac:dyDescent="0.25">
      <c r="A58">
        <v>189</v>
      </c>
      <c r="B58" s="2">
        <v>44355.839930555558</v>
      </c>
      <c r="C58" t="s">
        <v>84</v>
      </c>
      <c r="D58" s="2">
        <v>44262.168333333335</v>
      </c>
      <c r="E58">
        <v>1</v>
      </c>
      <c r="F58">
        <v>0</v>
      </c>
      <c r="G58">
        <v>203</v>
      </c>
      <c r="H58">
        <v>309488</v>
      </c>
    </row>
    <row r="59" spans="1:8" x14ac:dyDescent="0.25">
      <c r="A59">
        <v>225</v>
      </c>
      <c r="B59" s="2">
        <v>44355.839756944442</v>
      </c>
      <c r="C59" t="s">
        <v>68</v>
      </c>
      <c r="D59" s="2">
        <v>44269.814270833333</v>
      </c>
      <c r="E59">
        <v>1</v>
      </c>
      <c r="F59">
        <v>0</v>
      </c>
      <c r="G59">
        <v>391</v>
      </c>
      <c r="H59">
        <v>309488</v>
      </c>
    </row>
    <row r="60" spans="1:8" x14ac:dyDescent="0.25">
      <c r="A60">
        <v>227</v>
      </c>
      <c r="B60" s="2">
        <v>44355.839699074073</v>
      </c>
      <c r="C60" t="s">
        <v>61</v>
      </c>
      <c r="D60" s="2">
        <v>44269.915266203701</v>
      </c>
      <c r="E60">
        <v>1</v>
      </c>
      <c r="F60">
        <v>0</v>
      </c>
      <c r="G60">
        <v>215</v>
      </c>
      <c r="H60">
        <v>309488</v>
      </c>
    </row>
    <row r="61" spans="1:8" x14ac:dyDescent="0.25">
      <c r="A61">
        <v>229</v>
      </c>
      <c r="B61" s="2">
        <v>44355.839594907404</v>
      </c>
      <c r="C61" t="s">
        <v>28</v>
      </c>
      <c r="D61" s="2">
        <v>44271.050625000003</v>
      </c>
      <c r="E61">
        <v>1</v>
      </c>
      <c r="F61">
        <v>0</v>
      </c>
      <c r="G61">
        <v>1659</v>
      </c>
      <c r="H61">
        <v>309488</v>
      </c>
    </row>
    <row r="62" spans="1:8" x14ac:dyDescent="0.25">
      <c r="A62">
        <v>231</v>
      </c>
      <c r="B62" s="2">
        <v>44355.839490740742</v>
      </c>
      <c r="C62" t="s">
        <v>53</v>
      </c>
      <c r="D62" s="2">
        <v>44271.622465277775</v>
      </c>
      <c r="E62">
        <v>1</v>
      </c>
      <c r="F62">
        <v>0</v>
      </c>
      <c r="G62">
        <v>77</v>
      </c>
      <c r="H62">
        <v>309488</v>
      </c>
    </row>
    <row r="63" spans="1:8" x14ac:dyDescent="0.25">
      <c r="A63">
        <v>233</v>
      </c>
      <c r="B63" s="2">
        <v>44355.83934027778</v>
      </c>
      <c r="C63" t="s">
        <v>39</v>
      </c>
      <c r="D63" s="2">
        <v>44269.857476851852</v>
      </c>
      <c r="E63">
        <v>1</v>
      </c>
      <c r="F63">
        <v>0</v>
      </c>
      <c r="G63">
        <v>553</v>
      </c>
      <c r="H63">
        <v>309488</v>
      </c>
    </row>
    <row r="64" spans="1:8" x14ac:dyDescent="0.25">
      <c r="A64">
        <v>235</v>
      </c>
      <c r="B64" s="2">
        <v>44355.839166666665</v>
      </c>
      <c r="C64" t="s">
        <v>56</v>
      </c>
      <c r="D64" s="2">
        <v>44270.908692129633</v>
      </c>
      <c r="E64">
        <v>1</v>
      </c>
      <c r="F64">
        <v>0</v>
      </c>
      <c r="G64">
        <v>117</v>
      </c>
      <c r="H64">
        <v>309488</v>
      </c>
    </row>
    <row r="65" spans="1:8" x14ac:dyDescent="0.25">
      <c r="A65">
        <v>236</v>
      </c>
      <c r="B65" s="2">
        <v>44355.839131944442</v>
      </c>
      <c r="C65" t="s">
        <v>45</v>
      </c>
      <c r="D65" s="2">
        <v>44273.556990740741</v>
      </c>
      <c r="E65">
        <v>1</v>
      </c>
      <c r="F65">
        <v>0</v>
      </c>
      <c r="G65">
        <v>429</v>
      </c>
      <c r="H65">
        <v>309488</v>
      </c>
    </row>
    <row r="66" spans="1:8" x14ac:dyDescent="0.25">
      <c r="A66">
        <v>237</v>
      </c>
      <c r="B66" s="2">
        <v>44355.83898148148</v>
      </c>
      <c r="C66" t="s">
        <v>120</v>
      </c>
      <c r="D66" s="2">
        <v>44270.17796296296</v>
      </c>
      <c r="E66">
        <v>1</v>
      </c>
      <c r="F66">
        <v>0</v>
      </c>
      <c r="G66">
        <v>36</v>
      </c>
      <c r="H66">
        <v>309488</v>
      </c>
    </row>
    <row r="67" spans="1:8" x14ac:dyDescent="0.25">
      <c r="A67">
        <v>8299</v>
      </c>
      <c r="B67" s="2">
        <v>44355.838865740741</v>
      </c>
      <c r="C67" t="s">
        <v>22</v>
      </c>
      <c r="D67" s="2">
        <v>44274.733449074076</v>
      </c>
      <c r="E67">
        <v>1</v>
      </c>
      <c r="F67">
        <v>0</v>
      </c>
      <c r="G67">
        <v>1230</v>
      </c>
      <c r="H67">
        <v>309488</v>
      </c>
    </row>
    <row r="68" spans="1:8" x14ac:dyDescent="0.25">
      <c r="A68">
        <v>8300</v>
      </c>
      <c r="B68" s="2">
        <v>44355.83871527778</v>
      </c>
      <c r="C68" t="s">
        <v>27</v>
      </c>
      <c r="D68" s="2">
        <v>44279.178796296299</v>
      </c>
      <c r="E68">
        <v>1</v>
      </c>
      <c r="F68">
        <v>0</v>
      </c>
      <c r="G68">
        <v>626</v>
      </c>
      <c r="H68">
        <v>309488</v>
      </c>
    </row>
    <row r="69" spans="1:8" x14ac:dyDescent="0.25">
      <c r="A69">
        <v>8302</v>
      </c>
      <c r="B69" s="2">
        <v>44355.838576388887</v>
      </c>
      <c r="C69" t="s">
        <v>73</v>
      </c>
      <c r="D69" s="2">
        <v>44293.830671296295</v>
      </c>
      <c r="E69">
        <v>1</v>
      </c>
      <c r="F69">
        <v>0</v>
      </c>
      <c r="G69">
        <v>247</v>
      </c>
      <c r="H69">
        <v>309488</v>
      </c>
    </row>
    <row r="70" spans="1:8" x14ac:dyDescent="0.25">
      <c r="A70">
        <v>8303</v>
      </c>
      <c r="B70" s="2">
        <v>44355.838379629633</v>
      </c>
      <c r="C70" t="s">
        <v>82</v>
      </c>
      <c r="D70" s="2">
        <v>44291.716782407406</v>
      </c>
      <c r="E70">
        <v>1</v>
      </c>
      <c r="F70">
        <v>0</v>
      </c>
      <c r="G70">
        <v>156</v>
      </c>
      <c r="H70">
        <v>309488</v>
      </c>
    </row>
    <row r="71" spans="1:8" x14ac:dyDescent="0.25">
      <c r="A71">
        <v>8305</v>
      </c>
      <c r="B71" s="2">
        <v>44355.838182870371</v>
      </c>
      <c r="C71" t="s">
        <v>76</v>
      </c>
      <c r="D71" s="2">
        <v>44291.982800925929</v>
      </c>
      <c r="E71">
        <v>1</v>
      </c>
      <c r="F71">
        <v>0</v>
      </c>
      <c r="G71">
        <v>123</v>
      </c>
      <c r="H71">
        <v>309488</v>
      </c>
    </row>
    <row r="72" spans="1:8" x14ac:dyDescent="0.25">
      <c r="A72">
        <v>8308</v>
      </c>
      <c r="B72" s="2">
        <v>44355.838101851848</v>
      </c>
      <c r="C72" t="s">
        <v>3</v>
      </c>
      <c r="D72" s="2">
        <v>44297.082627314812</v>
      </c>
      <c r="E72">
        <v>1</v>
      </c>
      <c r="F72">
        <v>0</v>
      </c>
      <c r="G72">
        <v>1800</v>
      </c>
      <c r="H72">
        <v>309488</v>
      </c>
    </row>
    <row r="73" spans="1:8" x14ac:dyDescent="0.25">
      <c r="A73">
        <v>8310</v>
      </c>
      <c r="B73" s="2">
        <v>44355.837881944448</v>
      </c>
      <c r="C73" t="s">
        <v>8</v>
      </c>
      <c r="D73" s="2">
        <v>44294.703240740739</v>
      </c>
      <c r="E73">
        <v>1</v>
      </c>
      <c r="F73">
        <v>0</v>
      </c>
      <c r="G73">
        <v>215</v>
      </c>
      <c r="H73">
        <v>309488</v>
      </c>
    </row>
    <row r="74" spans="1:8" x14ac:dyDescent="0.25">
      <c r="A74">
        <v>8312</v>
      </c>
      <c r="B74" s="2">
        <v>44355.837685185186</v>
      </c>
      <c r="C74" t="s">
        <v>38</v>
      </c>
      <c r="D74" s="2">
        <v>44293.06832175926</v>
      </c>
      <c r="E74">
        <v>1</v>
      </c>
      <c r="F74">
        <v>0</v>
      </c>
      <c r="G74">
        <v>741</v>
      </c>
      <c r="H74">
        <v>309488</v>
      </c>
    </row>
    <row r="75" spans="1:8" x14ac:dyDescent="0.25">
      <c r="A75">
        <v>8315</v>
      </c>
      <c r="B75" s="2">
        <v>44355.837534722225</v>
      </c>
      <c r="C75" t="s">
        <v>114</v>
      </c>
      <c r="D75" s="2">
        <v>44290.760416666664</v>
      </c>
      <c r="E75">
        <v>1</v>
      </c>
      <c r="F75">
        <v>0</v>
      </c>
      <c r="G75">
        <v>49</v>
      </c>
      <c r="H75">
        <v>309488</v>
      </c>
    </row>
    <row r="76" spans="1:8" x14ac:dyDescent="0.25">
      <c r="A76">
        <v>8316</v>
      </c>
      <c r="B76" s="2">
        <v>44355.837442129632</v>
      </c>
      <c r="C76" t="s">
        <v>89</v>
      </c>
      <c r="D76" s="2">
        <v>44294.737256944441</v>
      </c>
      <c r="E76">
        <v>1</v>
      </c>
      <c r="F76">
        <v>0</v>
      </c>
      <c r="G76">
        <v>10</v>
      </c>
      <c r="H76">
        <v>309488</v>
      </c>
    </row>
    <row r="77" spans="1:8" x14ac:dyDescent="0.25">
      <c r="A77">
        <v>8317</v>
      </c>
      <c r="B77" s="2">
        <v>44355.837395833332</v>
      </c>
      <c r="C77" t="s">
        <v>66</v>
      </c>
      <c r="D77" s="2">
        <v>44291.937569444446</v>
      </c>
      <c r="E77">
        <v>1</v>
      </c>
      <c r="F77">
        <v>0</v>
      </c>
      <c r="G77">
        <v>96</v>
      </c>
      <c r="H77">
        <v>309488</v>
      </c>
    </row>
    <row r="78" spans="1:8" x14ac:dyDescent="0.25">
      <c r="A78">
        <v>8318</v>
      </c>
      <c r="B78" s="2">
        <v>44355.837256944447</v>
      </c>
      <c r="C78" t="s">
        <v>133</v>
      </c>
      <c r="D78" s="2">
        <v>44351.795601851853</v>
      </c>
      <c r="E78">
        <v>1</v>
      </c>
      <c r="F78">
        <v>0</v>
      </c>
      <c r="G78">
        <v>1</v>
      </c>
      <c r="H78">
        <v>309488</v>
      </c>
    </row>
    <row r="79" spans="1:8" x14ac:dyDescent="0.25">
      <c r="A79">
        <v>8323</v>
      </c>
      <c r="B79" s="2">
        <v>44355.837152777778</v>
      </c>
      <c r="C79" t="s">
        <v>110</v>
      </c>
      <c r="D79" s="2">
        <v>44293.001111111109</v>
      </c>
      <c r="E79">
        <v>1</v>
      </c>
      <c r="F79">
        <v>0</v>
      </c>
      <c r="G79">
        <v>78</v>
      </c>
      <c r="H79">
        <v>309488</v>
      </c>
    </row>
    <row r="80" spans="1:8" x14ac:dyDescent="0.25">
      <c r="A80">
        <v>8324</v>
      </c>
      <c r="B80" s="2">
        <v>44355.837106481478</v>
      </c>
      <c r="C80" t="s">
        <v>51</v>
      </c>
      <c r="D80" s="2">
        <v>44293.961446759262</v>
      </c>
      <c r="E80">
        <v>1</v>
      </c>
      <c r="F80">
        <v>0</v>
      </c>
      <c r="G80">
        <v>866</v>
      </c>
      <c r="H80">
        <v>309488</v>
      </c>
    </row>
    <row r="81" spans="1:8" x14ac:dyDescent="0.25">
      <c r="A81">
        <v>8327</v>
      </c>
      <c r="B81" s="2">
        <v>44355.836875000001</v>
      </c>
      <c r="C81" t="s">
        <v>59</v>
      </c>
      <c r="D81" s="2">
        <v>44292.720324074071</v>
      </c>
      <c r="E81">
        <v>1</v>
      </c>
      <c r="F81">
        <v>0</v>
      </c>
      <c r="G81">
        <v>196</v>
      </c>
      <c r="H81">
        <v>309488</v>
      </c>
    </row>
    <row r="82" spans="1:8" x14ac:dyDescent="0.25">
      <c r="A82">
        <v>8332</v>
      </c>
      <c r="B82" s="2">
        <v>44355.836712962962</v>
      </c>
      <c r="C82" t="s">
        <v>92</v>
      </c>
      <c r="D82" s="2">
        <v>44292.500023148146</v>
      </c>
      <c r="E82">
        <v>1</v>
      </c>
      <c r="F82">
        <v>0</v>
      </c>
      <c r="G82">
        <v>7</v>
      </c>
      <c r="H82">
        <v>309488</v>
      </c>
    </row>
    <row r="83" spans="1:8" x14ac:dyDescent="0.25">
      <c r="A83">
        <v>8334</v>
      </c>
      <c r="B83" s="2">
        <v>44355.836655092593</v>
      </c>
      <c r="C83" t="s">
        <v>32</v>
      </c>
      <c r="D83" s="2">
        <v>44299.337337962963</v>
      </c>
      <c r="E83">
        <v>1</v>
      </c>
      <c r="F83">
        <v>0</v>
      </c>
      <c r="G83">
        <v>787</v>
      </c>
      <c r="H83">
        <v>309488</v>
      </c>
    </row>
    <row r="84" spans="1:8" x14ac:dyDescent="0.25">
      <c r="A84">
        <v>8335</v>
      </c>
      <c r="B84" s="2">
        <v>44355.836458333331</v>
      </c>
      <c r="C84" t="s">
        <v>48</v>
      </c>
      <c r="D84" s="2">
        <v>44292.518564814818</v>
      </c>
      <c r="E84">
        <v>1</v>
      </c>
      <c r="F84">
        <v>0</v>
      </c>
      <c r="G84">
        <v>100</v>
      </c>
      <c r="H84">
        <v>309488</v>
      </c>
    </row>
    <row r="85" spans="1:8" x14ac:dyDescent="0.25">
      <c r="A85">
        <v>8339</v>
      </c>
      <c r="B85" s="2">
        <v>44355.836284722223</v>
      </c>
      <c r="C85" t="s">
        <v>26</v>
      </c>
      <c r="D85" s="2">
        <v>44298.878657407404</v>
      </c>
      <c r="E85">
        <v>1</v>
      </c>
      <c r="F85">
        <v>0</v>
      </c>
      <c r="G85">
        <v>168</v>
      </c>
      <c r="H85">
        <v>309488</v>
      </c>
    </row>
    <row r="86" spans="1:8" x14ac:dyDescent="0.25">
      <c r="A86">
        <v>39</v>
      </c>
      <c r="B86" s="2">
        <v>44355.833981481483</v>
      </c>
      <c r="C86" t="s">
        <v>6</v>
      </c>
      <c r="D86" s="2">
        <v>44217.575752314813</v>
      </c>
      <c r="E86">
        <v>1</v>
      </c>
      <c r="F86">
        <v>0</v>
      </c>
      <c r="G86">
        <v>16817</v>
      </c>
      <c r="H86">
        <v>309488</v>
      </c>
    </row>
    <row r="87" spans="1:8" x14ac:dyDescent="0.25">
      <c r="A87">
        <v>40</v>
      </c>
      <c r="B87" s="2">
        <v>44355.833796296298</v>
      </c>
      <c r="C87" t="s">
        <v>147</v>
      </c>
      <c r="D87" s="2">
        <v>44217.373194444444</v>
      </c>
      <c r="E87">
        <v>1</v>
      </c>
      <c r="F87">
        <v>0</v>
      </c>
      <c r="G87">
        <v>16974</v>
      </c>
      <c r="H87">
        <v>309488</v>
      </c>
    </row>
    <row r="88" spans="1:8" x14ac:dyDescent="0.25">
      <c r="A88">
        <v>41</v>
      </c>
      <c r="B88" s="2">
        <v>44355.83353009259</v>
      </c>
      <c r="C88" t="s">
        <v>41</v>
      </c>
      <c r="D88" s="2">
        <v>44217.614317129628</v>
      </c>
      <c r="E88">
        <v>1</v>
      </c>
      <c r="F88">
        <v>0</v>
      </c>
      <c r="G88">
        <v>3730</v>
      </c>
      <c r="H88">
        <v>309488</v>
      </c>
    </row>
    <row r="89" spans="1:8" x14ac:dyDescent="0.25">
      <c r="A89">
        <v>42</v>
      </c>
      <c r="B89" s="2">
        <v>44355.833460648151</v>
      </c>
      <c r="C89" t="s">
        <v>35</v>
      </c>
      <c r="D89" s="2">
        <v>44217.399039351854</v>
      </c>
      <c r="E89">
        <v>1</v>
      </c>
      <c r="F89">
        <v>0</v>
      </c>
      <c r="G89">
        <v>7101</v>
      </c>
      <c r="H89">
        <v>309488</v>
      </c>
    </row>
    <row r="90" spans="1:8" x14ac:dyDescent="0.25">
      <c r="A90">
        <v>43</v>
      </c>
      <c r="B90" s="2">
        <v>44355.833425925928</v>
      </c>
      <c r="C90" t="s">
        <v>4</v>
      </c>
      <c r="D90" s="2">
        <v>44217.549201388887</v>
      </c>
      <c r="E90">
        <v>1</v>
      </c>
      <c r="F90">
        <v>0</v>
      </c>
      <c r="G90">
        <v>94313</v>
      </c>
      <c r="H90">
        <v>309488</v>
      </c>
    </row>
    <row r="91" spans="1:8" x14ac:dyDescent="0.25">
      <c r="A91">
        <v>44</v>
      </c>
      <c r="B91" s="2">
        <v>44355.833368055559</v>
      </c>
      <c r="C91" t="s">
        <v>9</v>
      </c>
      <c r="D91" s="2">
        <v>44217.580405092594</v>
      </c>
      <c r="E91">
        <v>1</v>
      </c>
      <c r="F91">
        <v>0</v>
      </c>
      <c r="G91">
        <v>4608</v>
      </c>
      <c r="H91">
        <v>309488</v>
      </c>
    </row>
    <row r="92" spans="1:8" x14ac:dyDescent="0.25">
      <c r="A92">
        <v>45</v>
      </c>
      <c r="B92" s="2">
        <v>44355.833321759259</v>
      </c>
      <c r="C92" t="s">
        <v>11</v>
      </c>
      <c r="D92" s="2">
        <v>44216.895891203705</v>
      </c>
      <c r="E92">
        <v>1</v>
      </c>
      <c r="F92">
        <v>0</v>
      </c>
      <c r="G92">
        <v>3145</v>
      </c>
      <c r="H92">
        <v>309488</v>
      </c>
    </row>
    <row r="93" spans="1:8" x14ac:dyDescent="0.25">
      <c r="A93">
        <v>143</v>
      </c>
      <c r="B93" s="2">
        <v>44347.650023148148</v>
      </c>
      <c r="C93" t="s">
        <v>94</v>
      </c>
      <c r="D93" s="2">
        <v>44251.580706018518</v>
      </c>
      <c r="E93">
        <v>1</v>
      </c>
      <c r="F93">
        <v>0</v>
      </c>
      <c r="G93">
        <v>106</v>
      </c>
      <c r="H93">
        <v>309488</v>
      </c>
    </row>
    <row r="94" spans="1:8" x14ac:dyDescent="0.25">
      <c r="A94">
        <v>145</v>
      </c>
      <c r="B94" s="2">
        <v>44347.649953703702</v>
      </c>
      <c r="C94" t="s">
        <v>103</v>
      </c>
      <c r="D94" s="2">
        <v>44251.580706018518</v>
      </c>
      <c r="E94">
        <v>1</v>
      </c>
      <c r="F94">
        <v>0</v>
      </c>
      <c r="G94">
        <v>99</v>
      </c>
      <c r="H94">
        <v>309488</v>
      </c>
    </row>
    <row r="95" spans="1:8" x14ac:dyDescent="0.25">
      <c r="A95">
        <v>158</v>
      </c>
      <c r="B95" s="2">
        <v>44347.64947916667</v>
      </c>
      <c r="C95" t="s">
        <v>74</v>
      </c>
      <c r="D95" s="2">
        <v>44340.56622685185</v>
      </c>
      <c r="E95">
        <v>1</v>
      </c>
      <c r="F95">
        <v>0</v>
      </c>
      <c r="G95">
        <v>5</v>
      </c>
      <c r="H95">
        <v>309488</v>
      </c>
    </row>
    <row r="96" spans="1:8" x14ac:dyDescent="0.25">
      <c r="A96">
        <v>188</v>
      </c>
      <c r="B96" s="2">
        <v>44347.649259259262</v>
      </c>
      <c r="C96" t="s">
        <v>101</v>
      </c>
      <c r="D96" s="2">
        <v>44261.672395833331</v>
      </c>
      <c r="E96">
        <v>1</v>
      </c>
      <c r="F96">
        <v>0</v>
      </c>
      <c r="G96">
        <v>166</v>
      </c>
      <c r="H96">
        <v>309488</v>
      </c>
    </row>
    <row r="97" spans="1:8" x14ac:dyDescent="0.25">
      <c r="A97">
        <v>8298</v>
      </c>
      <c r="B97" s="2">
        <v>44347.648796296293</v>
      </c>
      <c r="C97" t="s">
        <v>95</v>
      </c>
      <c r="D97" s="2">
        <v>44272.784907407404</v>
      </c>
      <c r="E97">
        <v>1</v>
      </c>
      <c r="F97">
        <v>0</v>
      </c>
      <c r="G97">
        <v>146</v>
      </c>
      <c r="H97">
        <v>309488</v>
      </c>
    </row>
    <row r="98" spans="1:8" x14ac:dyDescent="0.25">
      <c r="A98">
        <v>8307</v>
      </c>
      <c r="B98" s="2">
        <v>44347.648518518516</v>
      </c>
      <c r="C98" t="s">
        <v>111</v>
      </c>
      <c r="D98" s="2">
        <v>44347.295682870368</v>
      </c>
      <c r="E98">
        <v>1</v>
      </c>
      <c r="F98">
        <v>0</v>
      </c>
      <c r="G98">
        <v>1</v>
      </c>
      <c r="H98">
        <v>309488</v>
      </c>
    </row>
    <row r="99" spans="1:8" x14ac:dyDescent="0.25">
      <c r="A99">
        <v>8309</v>
      </c>
      <c r="B99" s="2">
        <v>44347.6484375</v>
      </c>
      <c r="C99" t="s">
        <v>37</v>
      </c>
      <c r="D99" s="2">
        <v>44294.941412037035</v>
      </c>
      <c r="E99">
        <v>1</v>
      </c>
      <c r="F99">
        <v>0</v>
      </c>
      <c r="G99">
        <v>123</v>
      </c>
      <c r="H99">
        <v>309488</v>
      </c>
    </row>
    <row r="100" spans="1:8" x14ac:dyDescent="0.25">
      <c r="A100">
        <v>8314</v>
      </c>
      <c r="B100" s="2">
        <v>44347.648333333331</v>
      </c>
      <c r="C100" t="s">
        <v>93</v>
      </c>
      <c r="D100" s="2">
        <v>44290.921886574077</v>
      </c>
      <c r="E100">
        <v>1</v>
      </c>
      <c r="F100">
        <v>0</v>
      </c>
      <c r="G100">
        <v>79</v>
      </c>
      <c r="H100">
        <v>309488</v>
      </c>
    </row>
    <row r="101" spans="1:8" x14ac:dyDescent="0.25">
      <c r="A101">
        <v>8322</v>
      </c>
      <c r="B101" s="2">
        <v>44347.648159722223</v>
      </c>
      <c r="C101" t="s">
        <v>77</v>
      </c>
      <c r="D101" s="2">
        <v>44292.908784722225</v>
      </c>
      <c r="E101">
        <v>1</v>
      </c>
      <c r="F101">
        <v>0</v>
      </c>
      <c r="G101">
        <v>106</v>
      </c>
      <c r="H101">
        <v>309488</v>
      </c>
    </row>
    <row r="102" spans="1:8" x14ac:dyDescent="0.25">
      <c r="A102">
        <v>8325</v>
      </c>
      <c r="B102" s="2">
        <v>44347.648055555554</v>
      </c>
      <c r="C102" t="s">
        <v>79</v>
      </c>
      <c r="D102" s="2">
        <v>44292.908784722225</v>
      </c>
      <c r="E102">
        <v>1</v>
      </c>
      <c r="F102">
        <v>0</v>
      </c>
      <c r="G102">
        <v>172</v>
      </c>
      <c r="H102">
        <v>309488</v>
      </c>
    </row>
    <row r="103" spans="1:8" x14ac:dyDescent="0.25">
      <c r="A103">
        <v>8326</v>
      </c>
      <c r="B103" s="2">
        <v>44347.648043981484</v>
      </c>
      <c r="C103" t="s">
        <v>83</v>
      </c>
      <c r="D103" s="2">
        <v>44292.583124999997</v>
      </c>
      <c r="E103">
        <v>1</v>
      </c>
      <c r="F103">
        <v>0</v>
      </c>
      <c r="G103">
        <v>8</v>
      </c>
      <c r="H103">
        <v>309488</v>
      </c>
    </row>
    <row r="104" spans="1:8" x14ac:dyDescent="0.25">
      <c r="A104">
        <v>154</v>
      </c>
      <c r="B104" s="2">
        <v>44327.992928240739</v>
      </c>
      <c r="C104" t="s">
        <v>91</v>
      </c>
      <c r="D104" s="2">
        <v>44254.542812500003</v>
      </c>
      <c r="E104">
        <v>1</v>
      </c>
      <c r="F104">
        <v>0</v>
      </c>
      <c r="G104">
        <v>102</v>
      </c>
      <c r="H104">
        <v>309488</v>
      </c>
    </row>
    <row r="105" spans="1:8" x14ac:dyDescent="0.25">
      <c r="A105">
        <v>157</v>
      </c>
      <c r="B105" s="2">
        <v>44327.988749999997</v>
      </c>
      <c r="C105" t="s">
        <v>109</v>
      </c>
      <c r="D105" s="2">
        <v>44250.579282407409</v>
      </c>
      <c r="E105">
        <v>1</v>
      </c>
      <c r="F105">
        <v>0</v>
      </c>
      <c r="G105">
        <v>95</v>
      </c>
      <c r="H105">
        <v>309488</v>
      </c>
    </row>
    <row r="106" spans="1:8" x14ac:dyDescent="0.25">
      <c r="A106">
        <v>228</v>
      </c>
      <c r="B106" s="2">
        <v>44327.970682870371</v>
      </c>
      <c r="C106" t="s">
        <v>118</v>
      </c>
      <c r="D106" s="2">
        <v>44270.152777777781</v>
      </c>
      <c r="E106">
        <v>1</v>
      </c>
      <c r="F106">
        <v>0</v>
      </c>
      <c r="G106">
        <v>42</v>
      </c>
      <c r="H106">
        <v>309488</v>
      </c>
    </row>
    <row r="107" spans="1:8" x14ac:dyDescent="0.25">
      <c r="A107">
        <v>8320</v>
      </c>
      <c r="B107" s="2">
        <v>44327.897719907407</v>
      </c>
      <c r="C107" t="s">
        <v>31</v>
      </c>
      <c r="D107" s="2">
        <v>44292.595625000002</v>
      </c>
      <c r="E107">
        <v>1</v>
      </c>
      <c r="F107">
        <v>0</v>
      </c>
      <c r="G107">
        <v>52</v>
      </c>
      <c r="H107">
        <v>309488</v>
      </c>
    </row>
    <row r="108" spans="1:8" x14ac:dyDescent="0.25">
      <c r="A108">
        <v>8321</v>
      </c>
      <c r="B108" s="2">
        <v>44327.896331018521</v>
      </c>
      <c r="C108" t="s">
        <v>25</v>
      </c>
      <c r="D108" s="2">
        <v>44292.662048611113</v>
      </c>
      <c r="E108">
        <v>1</v>
      </c>
      <c r="F108">
        <v>0</v>
      </c>
      <c r="G108">
        <v>302</v>
      </c>
      <c r="H108">
        <v>309488</v>
      </c>
    </row>
    <row r="109" spans="1:8" x14ac:dyDescent="0.25">
      <c r="A109">
        <v>8328</v>
      </c>
      <c r="B109" s="2">
        <v>44327.877569444441</v>
      </c>
      <c r="C109" t="s">
        <v>72</v>
      </c>
      <c r="D109" s="2">
        <v>44292.740451388891</v>
      </c>
      <c r="E109">
        <v>1</v>
      </c>
      <c r="F109">
        <v>0</v>
      </c>
      <c r="G109">
        <v>24</v>
      </c>
      <c r="H109">
        <v>309488</v>
      </c>
    </row>
    <row r="110" spans="1:8" x14ac:dyDescent="0.25">
      <c r="A110">
        <v>8341</v>
      </c>
      <c r="B110" s="2">
        <v>44327.85533564815</v>
      </c>
      <c r="C110" t="s">
        <v>40</v>
      </c>
      <c r="D110" s="2">
        <v>44295.163958333331</v>
      </c>
      <c r="E110">
        <v>1</v>
      </c>
      <c r="F110">
        <v>0</v>
      </c>
      <c r="G110">
        <v>88</v>
      </c>
      <c r="H110">
        <v>309488</v>
      </c>
    </row>
    <row r="111" spans="1:8" x14ac:dyDescent="0.25">
      <c r="A111">
        <v>8342</v>
      </c>
      <c r="B111" s="2">
        <v>44327.85533564815</v>
      </c>
      <c r="C111" t="s">
        <v>85</v>
      </c>
      <c r="D111" s="2">
        <v>44295.695057870369</v>
      </c>
      <c r="E111">
        <v>1</v>
      </c>
      <c r="F111">
        <v>0</v>
      </c>
      <c r="G111">
        <v>153</v>
      </c>
      <c r="H111">
        <v>309488</v>
      </c>
    </row>
    <row r="112" spans="1:8" x14ac:dyDescent="0.25">
      <c r="A112">
        <v>147</v>
      </c>
      <c r="B112" s="2">
        <v>44321.905289351853</v>
      </c>
      <c r="C112" t="s">
        <v>158</v>
      </c>
      <c r="D112" s="2">
        <v>44250.533067129632</v>
      </c>
      <c r="E112">
        <v>0</v>
      </c>
      <c r="F112">
        <v>0</v>
      </c>
      <c r="G112">
        <v>98</v>
      </c>
      <c r="H112">
        <v>309488</v>
      </c>
    </row>
    <row r="113" spans="1:8" x14ac:dyDescent="0.25">
      <c r="A113">
        <v>8301</v>
      </c>
      <c r="B113" s="2">
        <v>44317.923263888886</v>
      </c>
      <c r="C113" t="s">
        <v>15</v>
      </c>
      <c r="D113" s="2">
        <v>44279.193715277775</v>
      </c>
      <c r="E113">
        <v>1</v>
      </c>
      <c r="F113">
        <v>0</v>
      </c>
      <c r="G113">
        <v>188</v>
      </c>
      <c r="H113">
        <v>309488</v>
      </c>
    </row>
    <row r="114" spans="1:8" x14ac:dyDescent="0.25">
      <c r="A114">
        <v>8359</v>
      </c>
      <c r="B114" s="2">
        <v>44312.734976851854</v>
      </c>
      <c r="C114" t="s">
        <v>162</v>
      </c>
      <c r="D114" s="2">
        <v>44364.785439814812</v>
      </c>
      <c r="E114">
        <v>0</v>
      </c>
      <c r="F114">
        <v>0</v>
      </c>
      <c r="G114">
        <v>0</v>
      </c>
      <c r="H114">
        <v>309488</v>
      </c>
    </row>
    <row r="115" spans="1:8" x14ac:dyDescent="0.25">
      <c r="A115">
        <v>83</v>
      </c>
      <c r="B115" s="2">
        <v>44309.210046296299</v>
      </c>
      <c r="C115" t="s">
        <v>130</v>
      </c>
      <c r="D115" s="2">
        <v>44250.001388888886</v>
      </c>
      <c r="E115">
        <v>1</v>
      </c>
      <c r="F115">
        <v>0</v>
      </c>
      <c r="G115">
        <v>14</v>
      </c>
      <c r="H115">
        <v>309488</v>
      </c>
    </row>
    <row r="116" spans="1:8" x14ac:dyDescent="0.25">
      <c r="A116">
        <v>8350</v>
      </c>
      <c r="B116" s="2">
        <v>44309.186736111114</v>
      </c>
      <c r="C116" t="s">
        <v>163</v>
      </c>
      <c r="D116" s="2">
        <v>44301.590613425928</v>
      </c>
      <c r="E116">
        <v>0</v>
      </c>
      <c r="F116">
        <v>0</v>
      </c>
      <c r="G116">
        <v>7</v>
      </c>
      <c r="H116">
        <v>309488</v>
      </c>
    </row>
    <row r="117" spans="1:8" x14ac:dyDescent="0.25">
      <c r="A117">
        <v>8343</v>
      </c>
      <c r="B117" s="2">
        <v>44309.181805555556</v>
      </c>
      <c r="C117" t="s">
        <v>159</v>
      </c>
      <c r="D117" s="2">
        <v>44295.69736111111</v>
      </c>
      <c r="E117">
        <v>0</v>
      </c>
      <c r="F117">
        <v>0</v>
      </c>
      <c r="G117">
        <v>54</v>
      </c>
      <c r="H117">
        <v>309488</v>
      </c>
    </row>
    <row r="118" spans="1:8" x14ac:dyDescent="0.25">
      <c r="A118">
        <v>8333</v>
      </c>
      <c r="B118" s="2">
        <v>44309.176886574074</v>
      </c>
      <c r="C118" t="s">
        <v>102</v>
      </c>
      <c r="D118" s="2">
        <v>44292.392361111109</v>
      </c>
      <c r="E118">
        <v>1</v>
      </c>
      <c r="F118">
        <v>0</v>
      </c>
      <c r="G118">
        <v>31</v>
      </c>
      <c r="H118">
        <v>309488</v>
      </c>
    </row>
    <row r="119" spans="1:8" x14ac:dyDescent="0.25">
      <c r="A119">
        <v>8313</v>
      </c>
      <c r="B119" s="2">
        <v>44309.168483796297</v>
      </c>
      <c r="C119" t="s">
        <v>19</v>
      </c>
      <c r="D119" s="2">
        <v>44290.661192129628</v>
      </c>
      <c r="E119">
        <v>1</v>
      </c>
      <c r="F119">
        <v>0</v>
      </c>
      <c r="G119">
        <v>82</v>
      </c>
      <c r="H119">
        <v>309488</v>
      </c>
    </row>
    <row r="120" spans="1:8" x14ac:dyDescent="0.25">
      <c r="A120">
        <v>238</v>
      </c>
      <c r="B120" s="2">
        <v>44309.160057870373</v>
      </c>
      <c r="C120" t="s">
        <v>112</v>
      </c>
      <c r="D120" s="2">
        <v>44269.838750000003</v>
      </c>
      <c r="E120">
        <v>1</v>
      </c>
      <c r="F120">
        <v>0</v>
      </c>
      <c r="G120">
        <v>54</v>
      </c>
      <c r="H120">
        <v>309488</v>
      </c>
    </row>
    <row r="121" spans="1:8" x14ac:dyDescent="0.25">
      <c r="A121">
        <v>186</v>
      </c>
      <c r="B121" s="2">
        <v>44309.151666666665</v>
      </c>
      <c r="C121" t="s">
        <v>127</v>
      </c>
      <c r="D121" s="2">
        <v>44260.6483912037</v>
      </c>
      <c r="E121">
        <v>1</v>
      </c>
      <c r="F121">
        <v>0</v>
      </c>
      <c r="G121">
        <v>24</v>
      </c>
      <c r="H121">
        <v>309488</v>
      </c>
    </row>
    <row r="122" spans="1:8" x14ac:dyDescent="0.25">
      <c r="A122">
        <v>156</v>
      </c>
      <c r="B122" s="2">
        <v>44309.148877314816</v>
      </c>
      <c r="C122" t="s">
        <v>126</v>
      </c>
      <c r="D122" s="2">
        <v>44250.601261574076</v>
      </c>
      <c r="E122">
        <v>1</v>
      </c>
      <c r="F122">
        <v>0</v>
      </c>
      <c r="G122">
        <v>30</v>
      </c>
      <c r="H122">
        <v>309488</v>
      </c>
    </row>
    <row r="123" spans="1:8" x14ac:dyDescent="0.25">
      <c r="A123">
        <v>137</v>
      </c>
      <c r="B123" s="2">
        <v>44309.141898148147</v>
      </c>
      <c r="C123" t="s">
        <v>115</v>
      </c>
      <c r="D123" s="2">
        <v>44252.432743055557</v>
      </c>
      <c r="E123">
        <v>1</v>
      </c>
      <c r="F123">
        <v>0</v>
      </c>
      <c r="G123">
        <v>41</v>
      </c>
      <c r="H123">
        <v>309488</v>
      </c>
    </row>
    <row r="124" spans="1:8" x14ac:dyDescent="0.25">
      <c r="A124">
        <v>8340</v>
      </c>
      <c r="B124" s="2">
        <v>44305.789189814815</v>
      </c>
      <c r="C124" t="s">
        <v>164</v>
      </c>
      <c r="D124" s="2">
        <v>44364.785439814812</v>
      </c>
      <c r="E124">
        <v>0</v>
      </c>
      <c r="F124">
        <v>0</v>
      </c>
      <c r="G124">
        <v>0</v>
      </c>
      <c r="H124">
        <v>309488</v>
      </c>
    </row>
    <row r="125" spans="1:8" x14ac:dyDescent="0.25">
      <c r="A125">
        <v>8337</v>
      </c>
      <c r="B125" s="2">
        <v>44305.787094907406</v>
      </c>
      <c r="C125" t="s">
        <v>128</v>
      </c>
      <c r="D125" s="2">
        <v>44296.41101851852</v>
      </c>
      <c r="E125">
        <v>1</v>
      </c>
      <c r="F125">
        <v>0</v>
      </c>
      <c r="G125">
        <v>1</v>
      </c>
      <c r="H125">
        <v>309488</v>
      </c>
    </row>
    <row r="126" spans="1:8" x14ac:dyDescent="0.25">
      <c r="A126">
        <v>8336</v>
      </c>
      <c r="B126" s="2">
        <v>44305.78638888889</v>
      </c>
      <c r="C126" t="s">
        <v>165</v>
      </c>
      <c r="D126" s="2">
        <v>44364.785439814812</v>
      </c>
      <c r="E126">
        <v>0</v>
      </c>
      <c r="F126">
        <v>0</v>
      </c>
      <c r="G126">
        <v>0</v>
      </c>
      <c r="H126">
        <v>309488</v>
      </c>
    </row>
    <row r="127" spans="1:8" x14ac:dyDescent="0.25">
      <c r="A127">
        <v>8331</v>
      </c>
      <c r="B127" s="2">
        <v>44305.782893518517</v>
      </c>
      <c r="C127" t="s">
        <v>166</v>
      </c>
      <c r="D127" s="2">
        <v>44292.500023148146</v>
      </c>
      <c r="E127">
        <v>0</v>
      </c>
      <c r="F127">
        <v>0</v>
      </c>
      <c r="G127">
        <v>4</v>
      </c>
      <c r="H127">
        <v>309488</v>
      </c>
    </row>
    <row r="128" spans="1:8" x14ac:dyDescent="0.25">
      <c r="A128">
        <v>8330</v>
      </c>
      <c r="B128" s="2">
        <v>44305.782199074078</v>
      </c>
      <c r="C128" t="s">
        <v>167</v>
      </c>
      <c r="D128" s="2">
        <v>44293.57298611111</v>
      </c>
      <c r="E128">
        <v>0</v>
      </c>
      <c r="F128">
        <v>0</v>
      </c>
      <c r="G128">
        <v>2</v>
      </c>
      <c r="H128">
        <v>309488</v>
      </c>
    </row>
    <row r="129" spans="1:8" x14ac:dyDescent="0.25">
      <c r="A129">
        <v>8329</v>
      </c>
      <c r="B129" s="2">
        <v>44305.781504629631</v>
      </c>
      <c r="C129" t="s">
        <v>131</v>
      </c>
      <c r="D129" s="2">
        <v>44364.785439814812</v>
      </c>
      <c r="E129">
        <v>1</v>
      </c>
      <c r="F129">
        <v>0</v>
      </c>
      <c r="G129">
        <v>0</v>
      </c>
      <c r="H129">
        <v>309488</v>
      </c>
    </row>
    <row r="130" spans="1:8" x14ac:dyDescent="0.25">
      <c r="A130">
        <v>8311</v>
      </c>
      <c r="B130" s="2">
        <v>44300.312083333331</v>
      </c>
      <c r="C130" t="s">
        <v>81</v>
      </c>
      <c r="D130" s="2">
        <v>44290.753391203703</v>
      </c>
      <c r="E130">
        <v>1</v>
      </c>
      <c r="F130">
        <v>0</v>
      </c>
      <c r="G130">
        <v>7</v>
      </c>
      <c r="H130">
        <v>309488</v>
      </c>
    </row>
    <row r="131" spans="1:8" x14ac:dyDescent="0.25">
      <c r="A131">
        <v>8319</v>
      </c>
      <c r="B131" s="2">
        <v>44300.306469907409</v>
      </c>
      <c r="C131" t="s">
        <v>124</v>
      </c>
      <c r="D131" s="2">
        <v>44291.937569444446</v>
      </c>
      <c r="E131">
        <v>1</v>
      </c>
      <c r="F131">
        <v>0</v>
      </c>
      <c r="G131">
        <v>3</v>
      </c>
      <c r="H131">
        <v>309488</v>
      </c>
    </row>
    <row r="132" spans="1:8" x14ac:dyDescent="0.25">
      <c r="A132">
        <v>8304</v>
      </c>
      <c r="B132" s="2">
        <v>44300.251631944448</v>
      </c>
      <c r="C132" t="s">
        <v>168</v>
      </c>
      <c r="D132" s="2">
        <v>44364.785439814812</v>
      </c>
      <c r="E132">
        <v>0</v>
      </c>
      <c r="F132">
        <v>0</v>
      </c>
      <c r="G132">
        <v>0</v>
      </c>
      <c r="H132">
        <v>309488</v>
      </c>
    </row>
    <row r="133" spans="1:8" x14ac:dyDescent="0.25">
      <c r="A133">
        <v>8306</v>
      </c>
      <c r="B133" s="2">
        <v>44300.250219907408</v>
      </c>
      <c r="C133" t="s">
        <v>87</v>
      </c>
      <c r="D133" s="2">
        <v>44290.659421296295</v>
      </c>
      <c r="E133">
        <v>1</v>
      </c>
      <c r="F133">
        <v>0</v>
      </c>
      <c r="G133">
        <v>8</v>
      </c>
      <c r="H133">
        <v>309488</v>
      </c>
    </row>
    <row r="134" spans="1:8" x14ac:dyDescent="0.25">
      <c r="A134">
        <v>223</v>
      </c>
      <c r="B134" s="2">
        <v>44281.730578703704</v>
      </c>
      <c r="C134" t="s">
        <v>169</v>
      </c>
      <c r="D134" s="2">
        <v>44364.785439814812</v>
      </c>
      <c r="E134">
        <v>0</v>
      </c>
      <c r="F134">
        <v>0</v>
      </c>
      <c r="G134">
        <v>0</v>
      </c>
      <c r="H134">
        <v>309488</v>
      </c>
    </row>
    <row r="135" spans="1:8" x14ac:dyDescent="0.25">
      <c r="A135">
        <v>224</v>
      </c>
      <c r="B135" s="2">
        <v>44281.729884259257</v>
      </c>
      <c r="C135" t="s">
        <v>117</v>
      </c>
      <c r="D135" s="2">
        <v>44364.785439814812</v>
      </c>
      <c r="E135">
        <v>1</v>
      </c>
      <c r="F135">
        <v>0</v>
      </c>
      <c r="G135">
        <v>0</v>
      </c>
      <c r="H135">
        <v>309488</v>
      </c>
    </row>
    <row r="136" spans="1:8" x14ac:dyDescent="0.25">
      <c r="A136">
        <v>226</v>
      </c>
      <c r="B136" s="2">
        <v>44281.728483796294</v>
      </c>
      <c r="C136" t="s">
        <v>170</v>
      </c>
      <c r="D136" s="2">
        <v>44270.160416666666</v>
      </c>
      <c r="E136">
        <v>0</v>
      </c>
      <c r="F136">
        <v>0</v>
      </c>
      <c r="G136">
        <v>5</v>
      </c>
      <c r="H136">
        <v>309488</v>
      </c>
    </row>
    <row r="137" spans="1:8" x14ac:dyDescent="0.25">
      <c r="A137">
        <v>230</v>
      </c>
      <c r="B137" s="2">
        <v>44281.725671296299</v>
      </c>
      <c r="C137" t="s">
        <v>171</v>
      </c>
      <c r="D137" s="2">
        <v>44271.556550925925</v>
      </c>
      <c r="E137">
        <v>0</v>
      </c>
      <c r="F137">
        <v>0</v>
      </c>
      <c r="G137">
        <v>8</v>
      </c>
      <c r="H137">
        <v>309488</v>
      </c>
    </row>
    <row r="138" spans="1:8" x14ac:dyDescent="0.25">
      <c r="A138">
        <v>232</v>
      </c>
      <c r="B138" s="2">
        <v>44281.724270833336</v>
      </c>
      <c r="C138" t="s">
        <v>172</v>
      </c>
      <c r="D138" s="2">
        <v>44364.785439814812</v>
      </c>
      <c r="E138">
        <v>0</v>
      </c>
      <c r="F138">
        <v>0</v>
      </c>
      <c r="G138">
        <v>0</v>
      </c>
      <c r="H138">
        <v>309488</v>
      </c>
    </row>
    <row r="139" spans="1:8" x14ac:dyDescent="0.25">
      <c r="A139">
        <v>234</v>
      </c>
      <c r="B139" s="2">
        <v>44281.722870370373</v>
      </c>
      <c r="C139" t="s">
        <v>173</v>
      </c>
      <c r="D139" s="2">
        <v>44275.229166666664</v>
      </c>
      <c r="E139">
        <v>0</v>
      </c>
      <c r="F139">
        <v>0</v>
      </c>
      <c r="G139">
        <v>2</v>
      </c>
      <c r="H139">
        <v>309488</v>
      </c>
    </row>
    <row r="140" spans="1:8" x14ac:dyDescent="0.25">
      <c r="A140">
        <v>8295</v>
      </c>
      <c r="B140" s="2">
        <v>44281.717962962961</v>
      </c>
      <c r="C140" t="s">
        <v>113</v>
      </c>
      <c r="D140" s="2">
        <v>44273.000011574077</v>
      </c>
      <c r="E140">
        <v>1</v>
      </c>
      <c r="F140">
        <v>0</v>
      </c>
      <c r="G140">
        <v>7</v>
      </c>
      <c r="H140">
        <v>309488</v>
      </c>
    </row>
    <row r="141" spans="1:8" x14ac:dyDescent="0.25">
      <c r="A141">
        <v>8296</v>
      </c>
      <c r="B141" s="2">
        <v>44281.717268518521</v>
      </c>
      <c r="C141" t="s">
        <v>122</v>
      </c>
      <c r="D141" s="2">
        <v>44273.000011574077</v>
      </c>
      <c r="E141">
        <v>1</v>
      </c>
      <c r="F141">
        <v>0</v>
      </c>
      <c r="G141">
        <v>8</v>
      </c>
      <c r="H141">
        <v>309488</v>
      </c>
    </row>
    <row r="142" spans="1:8" x14ac:dyDescent="0.25">
      <c r="A142">
        <v>8297</v>
      </c>
      <c r="B142" s="2">
        <v>44281.716562499998</v>
      </c>
      <c r="C142" t="s">
        <v>125</v>
      </c>
      <c r="D142" s="2">
        <v>44273.000011574077</v>
      </c>
      <c r="E142">
        <v>1</v>
      </c>
      <c r="F142">
        <v>0</v>
      </c>
      <c r="G142">
        <v>3</v>
      </c>
      <c r="H142">
        <v>309488</v>
      </c>
    </row>
    <row r="143" spans="1:8" x14ac:dyDescent="0.25">
      <c r="A143">
        <v>87</v>
      </c>
      <c r="B143" s="2">
        <v>44277.431446759256</v>
      </c>
      <c r="C143" t="s">
        <v>129</v>
      </c>
      <c r="D143" s="2">
        <v>44251.932384259257</v>
      </c>
      <c r="E143">
        <v>1</v>
      </c>
      <c r="F143">
        <v>0</v>
      </c>
      <c r="G143">
        <v>4</v>
      </c>
      <c r="H143">
        <v>309488</v>
      </c>
    </row>
    <row r="144" spans="1:8" x14ac:dyDescent="0.25">
      <c r="A144">
        <v>153</v>
      </c>
      <c r="B144" s="2">
        <v>44266.578275462962</v>
      </c>
      <c r="C144" t="s">
        <v>174</v>
      </c>
      <c r="D144" s="2">
        <v>44251.745324074072</v>
      </c>
      <c r="E144">
        <v>0</v>
      </c>
      <c r="F144">
        <v>0</v>
      </c>
      <c r="G144">
        <v>6</v>
      </c>
      <c r="H144">
        <v>309488</v>
      </c>
    </row>
    <row r="145" spans="1:8" x14ac:dyDescent="0.25">
      <c r="A145">
        <v>138</v>
      </c>
      <c r="B145" s="2">
        <v>44266.571180555555</v>
      </c>
      <c r="C145" t="s">
        <v>175</v>
      </c>
      <c r="D145" s="2">
        <v>44364.785439814812</v>
      </c>
      <c r="E145">
        <v>0</v>
      </c>
      <c r="F145">
        <v>0</v>
      </c>
      <c r="G145">
        <v>0</v>
      </c>
      <c r="H145">
        <v>309488</v>
      </c>
    </row>
    <row r="146" spans="1:8" x14ac:dyDescent="0.25">
      <c r="A146">
        <v>101</v>
      </c>
      <c r="B146" s="2">
        <v>44266.568344907406</v>
      </c>
      <c r="C146" t="s">
        <v>176</v>
      </c>
      <c r="D146" s="2">
        <v>44249.817037037035</v>
      </c>
      <c r="E146">
        <v>0</v>
      </c>
      <c r="F146">
        <v>0</v>
      </c>
      <c r="G146">
        <v>7</v>
      </c>
      <c r="H146">
        <v>309488</v>
      </c>
    </row>
    <row r="147" spans="1:8" x14ac:dyDescent="0.25">
      <c r="A147">
        <v>173</v>
      </c>
      <c r="B147" s="2">
        <v>44266.547013888892</v>
      </c>
      <c r="C147" t="s">
        <v>132</v>
      </c>
      <c r="D147" s="2">
        <v>44259.749502314815</v>
      </c>
      <c r="E147">
        <v>1</v>
      </c>
      <c r="F147">
        <v>0</v>
      </c>
      <c r="G147">
        <v>1</v>
      </c>
      <c r="H147">
        <v>309488</v>
      </c>
    </row>
    <row r="148" spans="1:8" x14ac:dyDescent="0.25">
      <c r="A148">
        <v>181</v>
      </c>
      <c r="B148" s="2">
        <v>44266.547013888892</v>
      </c>
      <c r="C148" t="s">
        <v>177</v>
      </c>
      <c r="D148" s="2">
        <v>44364.785439814812</v>
      </c>
      <c r="E148">
        <v>0</v>
      </c>
      <c r="F148">
        <v>0</v>
      </c>
      <c r="G148">
        <v>0</v>
      </c>
      <c r="H148">
        <v>309488</v>
      </c>
    </row>
    <row r="149" spans="1:8" x14ac:dyDescent="0.25">
      <c r="A149">
        <v>183</v>
      </c>
      <c r="B149" s="2">
        <v>44266.547013888892</v>
      </c>
      <c r="C149" t="s">
        <v>116</v>
      </c>
      <c r="D149" s="2">
        <v>44259.542199074072</v>
      </c>
      <c r="E149">
        <v>1</v>
      </c>
      <c r="F149">
        <v>0</v>
      </c>
      <c r="G149">
        <v>2</v>
      </c>
      <c r="H149">
        <v>309488</v>
      </c>
    </row>
    <row r="150" spans="1:8" x14ac:dyDescent="0.25">
      <c r="A150">
        <v>184</v>
      </c>
      <c r="B150" s="2">
        <v>44266.547013888892</v>
      </c>
      <c r="C150" t="s">
        <v>178</v>
      </c>
      <c r="D150" s="2">
        <v>44364.785439814812</v>
      </c>
      <c r="E150">
        <v>0</v>
      </c>
      <c r="F150">
        <v>0</v>
      </c>
      <c r="G150">
        <v>0</v>
      </c>
      <c r="H150">
        <v>309488</v>
      </c>
    </row>
    <row r="151" spans="1:8" x14ac:dyDescent="0.25">
      <c r="A151">
        <v>185</v>
      </c>
      <c r="B151" s="2">
        <v>44266.547013888892</v>
      </c>
      <c r="C151" t="s">
        <v>179</v>
      </c>
      <c r="D151" s="2">
        <v>44259.006967592592</v>
      </c>
      <c r="E151">
        <v>0</v>
      </c>
      <c r="F151">
        <v>0</v>
      </c>
      <c r="G151">
        <v>4</v>
      </c>
      <c r="H151">
        <v>309488</v>
      </c>
    </row>
    <row r="152" spans="1:8" x14ac:dyDescent="0.25">
      <c r="A152">
        <v>187</v>
      </c>
      <c r="B152" s="2">
        <v>44266.547013888892</v>
      </c>
      <c r="C152" t="s">
        <v>180</v>
      </c>
      <c r="D152" s="2">
        <v>44364.785439814812</v>
      </c>
      <c r="E152">
        <v>0</v>
      </c>
      <c r="F152">
        <v>0</v>
      </c>
      <c r="G152">
        <v>0</v>
      </c>
      <c r="H152">
        <v>309488</v>
      </c>
    </row>
    <row r="153" spans="1:8" x14ac:dyDescent="0.25">
      <c r="A153">
        <v>50</v>
      </c>
      <c r="B153" s="2">
        <v>44256.487326388888</v>
      </c>
      <c r="C153" t="s">
        <v>80</v>
      </c>
      <c r="D153" s="2">
        <v>44214.965694444443</v>
      </c>
      <c r="E153">
        <v>1</v>
      </c>
      <c r="F153">
        <v>0</v>
      </c>
      <c r="G153">
        <v>134</v>
      </c>
      <c r="H153">
        <v>309488</v>
      </c>
    </row>
    <row r="154" spans="1:8" x14ac:dyDescent="0.25">
      <c r="A154">
        <v>59</v>
      </c>
      <c r="B154" s="2">
        <v>44252.769618055558</v>
      </c>
      <c r="C154" t="s">
        <v>97</v>
      </c>
      <c r="D154" s="2">
        <v>44224.495810185188</v>
      </c>
      <c r="E154">
        <v>1</v>
      </c>
      <c r="F154">
        <v>0</v>
      </c>
      <c r="G154">
        <v>114</v>
      </c>
      <c r="H154">
        <v>309488</v>
      </c>
    </row>
    <row r="155" spans="1:8" x14ac:dyDescent="0.25">
      <c r="A155">
        <v>57</v>
      </c>
      <c r="B155" s="2">
        <v>44252.768171296295</v>
      </c>
      <c r="C155" t="s">
        <v>58</v>
      </c>
      <c r="D155" s="2">
        <v>44229.343402777777</v>
      </c>
      <c r="E155">
        <v>1</v>
      </c>
      <c r="F155">
        <v>0</v>
      </c>
      <c r="G155">
        <v>139</v>
      </c>
      <c r="H155">
        <v>309488</v>
      </c>
    </row>
    <row r="156" spans="1:8" x14ac:dyDescent="0.25">
      <c r="A156">
        <v>52</v>
      </c>
      <c r="B156" s="2">
        <v>44252.76458333333</v>
      </c>
      <c r="C156" t="s">
        <v>105</v>
      </c>
      <c r="D156" s="2">
        <v>44224.484722222223</v>
      </c>
      <c r="E156">
        <v>1</v>
      </c>
      <c r="F156">
        <v>0</v>
      </c>
      <c r="G156">
        <v>104</v>
      </c>
      <c r="H156">
        <v>309488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B681-FEDB-439B-A972-E85629B9248E}">
  <dimension ref="A1:H155"/>
  <sheetViews>
    <sheetView workbookViewId="0">
      <selection sqref="A1:H155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8363</v>
      </c>
      <c r="B2" s="2">
        <v>44383.824502314812</v>
      </c>
      <c r="C2" t="s">
        <v>160</v>
      </c>
      <c r="D2" s="2">
        <v>44232.802303240744</v>
      </c>
      <c r="E2">
        <v>1</v>
      </c>
      <c r="F2">
        <v>0</v>
      </c>
      <c r="G2">
        <v>54558</v>
      </c>
      <c r="H2">
        <v>326744</v>
      </c>
    </row>
    <row r="3" spans="1:8" x14ac:dyDescent="0.25">
      <c r="A3">
        <v>8362</v>
      </c>
      <c r="B3" s="2">
        <v>44383.019212962965</v>
      </c>
      <c r="C3" t="s">
        <v>21</v>
      </c>
      <c r="D3" s="2">
        <v>44310.624374999999</v>
      </c>
      <c r="E3">
        <v>1</v>
      </c>
      <c r="F3">
        <v>0</v>
      </c>
      <c r="G3">
        <v>2335</v>
      </c>
      <c r="H3">
        <v>326744</v>
      </c>
    </row>
    <row r="4" spans="1:8" x14ac:dyDescent="0.25">
      <c r="A4">
        <v>8365</v>
      </c>
      <c r="B4" s="2">
        <v>44377.953310185185</v>
      </c>
      <c r="C4" t="s">
        <v>33</v>
      </c>
      <c r="D4" s="2">
        <v>43906.747013888889</v>
      </c>
      <c r="E4">
        <v>1</v>
      </c>
      <c r="F4">
        <v>1</v>
      </c>
      <c r="G4">
        <v>8793</v>
      </c>
      <c r="H4">
        <v>326744</v>
      </c>
    </row>
    <row r="5" spans="1:8" x14ac:dyDescent="0.25">
      <c r="A5">
        <v>8370</v>
      </c>
      <c r="B5" s="2">
        <v>44377.925497685188</v>
      </c>
      <c r="C5" t="s">
        <v>20</v>
      </c>
      <c r="D5" s="2">
        <v>44317.659432870372</v>
      </c>
      <c r="E5">
        <v>1</v>
      </c>
      <c r="F5">
        <v>1</v>
      </c>
      <c r="G5">
        <v>24393</v>
      </c>
      <c r="H5">
        <v>326744</v>
      </c>
    </row>
    <row r="6" spans="1:8" x14ac:dyDescent="0.25">
      <c r="A6">
        <v>8366</v>
      </c>
      <c r="B6" s="2">
        <v>44376.943726851852</v>
      </c>
      <c r="C6" t="s">
        <v>42</v>
      </c>
      <c r="D6" s="2">
        <v>44316.688877314817</v>
      </c>
      <c r="E6">
        <v>1</v>
      </c>
      <c r="F6">
        <v>1</v>
      </c>
      <c r="G6">
        <v>4443</v>
      </c>
      <c r="H6">
        <v>326744</v>
      </c>
    </row>
    <row r="7" spans="1:8" x14ac:dyDescent="0.25">
      <c r="A7">
        <v>8344</v>
      </c>
      <c r="B7" s="2">
        <v>44370.167893518519</v>
      </c>
      <c r="C7" t="s">
        <v>13</v>
      </c>
      <c r="D7" s="2">
        <v>44303.564583333333</v>
      </c>
      <c r="E7">
        <v>1</v>
      </c>
      <c r="F7">
        <v>0</v>
      </c>
      <c r="G7">
        <v>1503</v>
      </c>
      <c r="H7">
        <v>326744</v>
      </c>
    </row>
    <row r="8" spans="1:8" x14ac:dyDescent="0.25">
      <c r="A8">
        <v>8345</v>
      </c>
      <c r="B8" s="2">
        <v>44370.164270833331</v>
      </c>
      <c r="C8" t="s">
        <v>49</v>
      </c>
      <c r="D8" s="2">
        <v>44299.737199074072</v>
      </c>
      <c r="E8">
        <v>1</v>
      </c>
      <c r="F8">
        <v>0</v>
      </c>
      <c r="G8">
        <v>874</v>
      </c>
      <c r="H8">
        <v>326744</v>
      </c>
    </row>
    <row r="9" spans="1:8" x14ac:dyDescent="0.25">
      <c r="A9">
        <v>8348</v>
      </c>
      <c r="B9" s="2">
        <v>44370.153854166667</v>
      </c>
      <c r="C9" t="s">
        <v>63</v>
      </c>
      <c r="D9" s="2">
        <v>44113.647870370369</v>
      </c>
      <c r="E9">
        <v>1</v>
      </c>
      <c r="F9">
        <v>1</v>
      </c>
      <c r="G9">
        <v>1352</v>
      </c>
      <c r="H9">
        <v>326744</v>
      </c>
    </row>
    <row r="10" spans="1:8" x14ac:dyDescent="0.25">
      <c r="A10">
        <v>8358</v>
      </c>
      <c r="B10" s="2">
        <v>44370.14539351852</v>
      </c>
      <c r="C10" t="s">
        <v>54</v>
      </c>
      <c r="D10" s="2">
        <v>44046.427164351851</v>
      </c>
      <c r="E10">
        <v>1</v>
      </c>
      <c r="F10">
        <v>0</v>
      </c>
      <c r="G10">
        <v>1632</v>
      </c>
      <c r="H10">
        <v>326744</v>
      </c>
    </row>
    <row r="11" spans="1:8" x14ac:dyDescent="0.25">
      <c r="A11">
        <v>8346</v>
      </c>
      <c r="B11" s="2">
        <v>44369.643391203703</v>
      </c>
      <c r="C11" t="s">
        <v>62</v>
      </c>
      <c r="D11" s="2">
        <v>44299.652777777781</v>
      </c>
      <c r="E11">
        <v>1</v>
      </c>
      <c r="F11">
        <v>0</v>
      </c>
      <c r="G11">
        <v>628</v>
      </c>
      <c r="H11">
        <v>326744</v>
      </c>
    </row>
    <row r="12" spans="1:8" x14ac:dyDescent="0.25">
      <c r="A12">
        <v>8347</v>
      </c>
      <c r="B12" s="2">
        <v>44369.628472222219</v>
      </c>
      <c r="C12" t="s">
        <v>96</v>
      </c>
      <c r="D12" s="2">
        <v>44174.339467592596</v>
      </c>
      <c r="E12">
        <v>1</v>
      </c>
      <c r="F12">
        <v>1</v>
      </c>
      <c r="G12">
        <v>235</v>
      </c>
      <c r="H12">
        <v>326744</v>
      </c>
    </row>
    <row r="13" spans="1:8" x14ac:dyDescent="0.25">
      <c r="A13">
        <v>8351</v>
      </c>
      <c r="B13" s="2">
        <v>44369.615798611114</v>
      </c>
      <c r="C13" t="s">
        <v>106</v>
      </c>
      <c r="D13" s="2">
        <v>43926.637812499997</v>
      </c>
      <c r="E13">
        <v>1</v>
      </c>
      <c r="F13">
        <v>1</v>
      </c>
      <c r="G13">
        <v>160</v>
      </c>
      <c r="H13">
        <v>326744</v>
      </c>
    </row>
    <row r="14" spans="1:8" x14ac:dyDescent="0.25">
      <c r="A14">
        <v>8352</v>
      </c>
      <c r="B14" s="2">
        <v>44369.612557870372</v>
      </c>
      <c r="C14" t="s">
        <v>121</v>
      </c>
      <c r="D14" s="2">
        <v>44173.463055555556</v>
      </c>
      <c r="E14">
        <v>1</v>
      </c>
      <c r="F14">
        <v>1</v>
      </c>
      <c r="G14">
        <v>55</v>
      </c>
      <c r="H14">
        <v>326744</v>
      </c>
    </row>
    <row r="15" spans="1:8" x14ac:dyDescent="0.25">
      <c r="A15">
        <v>8353</v>
      </c>
      <c r="B15" s="2">
        <v>44369.611956018518</v>
      </c>
      <c r="C15" t="s">
        <v>107</v>
      </c>
      <c r="D15" s="2">
        <v>44201.387476851851</v>
      </c>
      <c r="E15">
        <v>1</v>
      </c>
      <c r="F15">
        <v>1</v>
      </c>
      <c r="G15">
        <v>155</v>
      </c>
      <c r="H15">
        <v>326744</v>
      </c>
    </row>
    <row r="16" spans="1:8" x14ac:dyDescent="0.25">
      <c r="A16">
        <v>8354</v>
      </c>
      <c r="B16" s="2">
        <v>44369.610543981478</v>
      </c>
      <c r="C16" t="s">
        <v>86</v>
      </c>
      <c r="D16" s="2">
        <v>44171.329965277779</v>
      </c>
      <c r="E16">
        <v>1</v>
      </c>
      <c r="F16">
        <v>1</v>
      </c>
      <c r="G16">
        <v>324</v>
      </c>
      <c r="H16">
        <v>326744</v>
      </c>
    </row>
    <row r="17" spans="1:8" x14ac:dyDescent="0.25">
      <c r="A17">
        <v>8355</v>
      </c>
      <c r="B17" s="2">
        <v>44369.606249999997</v>
      </c>
      <c r="C17" t="s">
        <v>71</v>
      </c>
      <c r="D17" s="2">
        <v>44106.757928240739</v>
      </c>
      <c r="E17">
        <v>1</v>
      </c>
      <c r="F17">
        <v>1</v>
      </c>
      <c r="G17">
        <v>603</v>
      </c>
      <c r="H17">
        <v>326744</v>
      </c>
    </row>
    <row r="18" spans="1:8" x14ac:dyDescent="0.25">
      <c r="A18">
        <v>8356</v>
      </c>
      <c r="B18" s="2">
        <v>44369.602824074071</v>
      </c>
      <c r="C18" t="s">
        <v>75</v>
      </c>
      <c r="D18" s="2">
        <v>44295.341631944444</v>
      </c>
      <c r="E18">
        <v>1</v>
      </c>
      <c r="F18">
        <v>1</v>
      </c>
      <c r="G18">
        <v>488</v>
      </c>
      <c r="H18">
        <v>326744</v>
      </c>
    </row>
    <row r="19" spans="1:8" x14ac:dyDescent="0.25">
      <c r="A19">
        <v>8357</v>
      </c>
      <c r="B19" s="2">
        <v>44369.598541666666</v>
      </c>
      <c r="C19" t="s">
        <v>65</v>
      </c>
      <c r="D19" s="2">
        <v>43836.682002314818</v>
      </c>
      <c r="E19">
        <v>1</v>
      </c>
      <c r="F19">
        <v>1</v>
      </c>
      <c r="G19">
        <v>1059</v>
      </c>
      <c r="H19">
        <v>326744</v>
      </c>
    </row>
    <row r="20" spans="1:8" x14ac:dyDescent="0.25">
      <c r="A20">
        <v>8361</v>
      </c>
      <c r="B20" s="2">
        <v>44369.57508101852</v>
      </c>
      <c r="C20" t="s">
        <v>123</v>
      </c>
      <c r="D20" s="2">
        <v>44189.560185185182</v>
      </c>
      <c r="E20">
        <v>1</v>
      </c>
      <c r="F20">
        <v>1</v>
      </c>
      <c r="G20">
        <v>45</v>
      </c>
      <c r="H20">
        <v>326744</v>
      </c>
    </row>
    <row r="21" spans="1:8" x14ac:dyDescent="0.25">
      <c r="A21">
        <v>8372</v>
      </c>
      <c r="B21" s="2">
        <v>44368.639374999999</v>
      </c>
      <c r="C21" t="s">
        <v>23</v>
      </c>
      <c r="D21" s="2">
        <v>43908.585879629631</v>
      </c>
      <c r="E21">
        <v>1</v>
      </c>
      <c r="F21">
        <v>1</v>
      </c>
      <c r="G21">
        <v>20572</v>
      </c>
      <c r="H21">
        <v>326744</v>
      </c>
    </row>
    <row r="22" spans="1:8" x14ac:dyDescent="0.25">
      <c r="A22">
        <v>8371</v>
      </c>
      <c r="B22" s="2">
        <v>44368.042199074072</v>
      </c>
      <c r="C22" t="s">
        <v>88</v>
      </c>
      <c r="D22" s="2">
        <v>44317.520312499997</v>
      </c>
      <c r="E22">
        <v>1</v>
      </c>
      <c r="F22">
        <v>1</v>
      </c>
      <c r="G22">
        <v>310</v>
      </c>
      <c r="H22">
        <v>326744</v>
      </c>
    </row>
    <row r="23" spans="1:8" x14ac:dyDescent="0.25">
      <c r="A23">
        <v>29</v>
      </c>
      <c r="B23" s="2">
        <v>44367.155798611115</v>
      </c>
      <c r="C23" t="s">
        <v>10</v>
      </c>
      <c r="D23" s="2">
        <v>44188.563449074078</v>
      </c>
      <c r="E23">
        <v>1</v>
      </c>
      <c r="F23">
        <v>0</v>
      </c>
      <c r="G23">
        <v>23070</v>
      </c>
      <c r="H23">
        <v>326744</v>
      </c>
    </row>
    <row r="24" spans="1:8" x14ac:dyDescent="0.25">
      <c r="A24">
        <v>32</v>
      </c>
      <c r="B24" s="2">
        <v>44362.684074074074</v>
      </c>
      <c r="C24" t="s">
        <v>16</v>
      </c>
      <c r="D24" s="2">
        <v>44216.924004629633</v>
      </c>
      <c r="E24">
        <v>1</v>
      </c>
      <c r="F24">
        <v>0</v>
      </c>
      <c r="G24">
        <v>20591</v>
      </c>
      <c r="H24">
        <v>326744</v>
      </c>
    </row>
    <row r="25" spans="1:8" x14ac:dyDescent="0.25">
      <c r="A25">
        <v>31</v>
      </c>
      <c r="B25" s="2">
        <v>44362.678518518522</v>
      </c>
      <c r="C25" t="s">
        <v>12</v>
      </c>
      <c r="D25" s="2">
        <v>44217.757013888891</v>
      </c>
      <c r="E25">
        <v>1</v>
      </c>
      <c r="F25">
        <v>0</v>
      </c>
      <c r="G25">
        <v>6495</v>
      </c>
      <c r="H25">
        <v>326744</v>
      </c>
    </row>
    <row r="26" spans="1:8" x14ac:dyDescent="0.25">
      <c r="A26">
        <v>38</v>
      </c>
      <c r="B26" s="2">
        <v>44362.631840277776</v>
      </c>
      <c r="C26" t="s">
        <v>17</v>
      </c>
      <c r="D26" s="2">
        <v>44217.772291666668</v>
      </c>
      <c r="E26">
        <v>1</v>
      </c>
      <c r="F26">
        <v>0</v>
      </c>
      <c r="G26">
        <v>15567</v>
      </c>
      <c r="H26">
        <v>326744</v>
      </c>
    </row>
    <row r="27" spans="1:8" x14ac:dyDescent="0.25">
      <c r="A27">
        <v>37</v>
      </c>
      <c r="B27" s="2">
        <v>44362.626759259256</v>
      </c>
      <c r="C27" t="s">
        <v>43</v>
      </c>
      <c r="D27" s="2">
        <v>44217.609918981485</v>
      </c>
      <c r="E27">
        <v>1</v>
      </c>
      <c r="F27">
        <v>0</v>
      </c>
      <c r="G27">
        <v>3758</v>
      </c>
      <c r="H27">
        <v>326744</v>
      </c>
    </row>
    <row r="28" spans="1:8" x14ac:dyDescent="0.25">
      <c r="A28">
        <v>36</v>
      </c>
      <c r="B28" s="2">
        <v>44362.626608796294</v>
      </c>
      <c r="C28" t="s">
        <v>34</v>
      </c>
      <c r="D28" s="2">
        <v>44217.832268518519</v>
      </c>
      <c r="E28">
        <v>1</v>
      </c>
      <c r="F28">
        <v>0</v>
      </c>
      <c r="G28">
        <v>7645</v>
      </c>
      <c r="H28">
        <v>326744</v>
      </c>
    </row>
    <row r="29" spans="1:8" x14ac:dyDescent="0.25">
      <c r="A29">
        <v>33</v>
      </c>
      <c r="B29" s="2">
        <v>44362.624791666669</v>
      </c>
      <c r="C29" t="s">
        <v>57</v>
      </c>
      <c r="D29" s="2">
        <v>44215.878310185188</v>
      </c>
      <c r="E29">
        <v>1</v>
      </c>
      <c r="F29">
        <v>0</v>
      </c>
      <c r="G29">
        <v>886</v>
      </c>
      <c r="H29">
        <v>326744</v>
      </c>
    </row>
    <row r="30" spans="1:8" x14ac:dyDescent="0.25">
      <c r="A30">
        <v>8349</v>
      </c>
      <c r="B30" s="2">
        <v>44362.622824074075</v>
      </c>
      <c r="C30" t="s">
        <v>104</v>
      </c>
      <c r="D30" s="2">
        <v>44301.056701388887</v>
      </c>
      <c r="E30">
        <v>1</v>
      </c>
      <c r="F30">
        <v>0</v>
      </c>
      <c r="G30">
        <v>110</v>
      </c>
      <c r="H30">
        <v>326744</v>
      </c>
    </row>
    <row r="31" spans="1:8" x14ac:dyDescent="0.25">
      <c r="A31">
        <v>8360</v>
      </c>
      <c r="B31" s="2">
        <v>44362.595949074072</v>
      </c>
      <c r="C31" t="s">
        <v>90</v>
      </c>
      <c r="D31" s="2">
        <v>44306.364583333336</v>
      </c>
      <c r="E31">
        <v>1</v>
      </c>
      <c r="F31">
        <v>0</v>
      </c>
      <c r="G31">
        <v>75</v>
      </c>
      <c r="H31">
        <v>326744</v>
      </c>
    </row>
    <row r="32" spans="1:8" x14ac:dyDescent="0.25">
      <c r="A32">
        <v>8364</v>
      </c>
      <c r="B32" s="2">
        <v>44362.583043981482</v>
      </c>
      <c r="C32" t="s">
        <v>50</v>
      </c>
      <c r="D32" s="2">
        <v>44313.305601851855</v>
      </c>
      <c r="E32">
        <v>1</v>
      </c>
      <c r="F32">
        <v>0</v>
      </c>
      <c r="G32">
        <v>196</v>
      </c>
      <c r="H32">
        <v>326744</v>
      </c>
    </row>
    <row r="33" spans="1:8" x14ac:dyDescent="0.25">
      <c r="A33">
        <v>8367</v>
      </c>
      <c r="B33" s="2">
        <v>44361.161921296298</v>
      </c>
      <c r="C33" t="s">
        <v>108</v>
      </c>
      <c r="D33" s="2">
        <v>44321.531018518515</v>
      </c>
      <c r="E33">
        <v>1</v>
      </c>
      <c r="F33">
        <v>0</v>
      </c>
      <c r="G33">
        <v>21</v>
      </c>
      <c r="H33">
        <v>326744</v>
      </c>
    </row>
    <row r="34" spans="1:8" x14ac:dyDescent="0.25">
      <c r="A34">
        <v>8368</v>
      </c>
      <c r="B34" s="2">
        <v>44361.16165509259</v>
      </c>
      <c r="C34" t="s">
        <v>98</v>
      </c>
      <c r="D34" s="2">
        <v>44320.027777777781</v>
      </c>
      <c r="E34">
        <v>1</v>
      </c>
      <c r="F34">
        <v>0</v>
      </c>
      <c r="G34">
        <v>24</v>
      </c>
      <c r="H34">
        <v>326744</v>
      </c>
    </row>
    <row r="35" spans="1:8" x14ac:dyDescent="0.25">
      <c r="A35">
        <v>8369</v>
      </c>
      <c r="B35" s="2">
        <v>44361.161319444444</v>
      </c>
      <c r="C35" t="s">
        <v>100</v>
      </c>
      <c r="D35" s="2">
        <v>44321.531018518515</v>
      </c>
      <c r="E35">
        <v>1</v>
      </c>
      <c r="F35">
        <v>0</v>
      </c>
      <c r="G35">
        <v>24</v>
      </c>
      <c r="H35">
        <v>326744</v>
      </c>
    </row>
    <row r="36" spans="1:8" x14ac:dyDescent="0.25">
      <c r="A36">
        <v>8338</v>
      </c>
      <c r="B36" s="2">
        <v>44359.797743055555</v>
      </c>
      <c r="C36" t="s">
        <v>18</v>
      </c>
      <c r="D36" s="2">
        <v>44292.791770833333</v>
      </c>
      <c r="E36">
        <v>1</v>
      </c>
      <c r="F36">
        <v>0</v>
      </c>
      <c r="G36">
        <v>1340</v>
      </c>
      <c r="H36">
        <v>326744</v>
      </c>
    </row>
    <row r="37" spans="1:8" x14ac:dyDescent="0.25">
      <c r="A37">
        <v>46</v>
      </c>
      <c r="B37" s="2">
        <v>44355.841469907406</v>
      </c>
      <c r="C37" t="s">
        <v>143</v>
      </c>
      <c r="D37" s="2">
        <v>44217.359861111108</v>
      </c>
      <c r="E37">
        <v>1</v>
      </c>
      <c r="F37">
        <v>0</v>
      </c>
      <c r="G37">
        <v>50235</v>
      </c>
      <c r="H37">
        <v>326744</v>
      </c>
    </row>
    <row r="38" spans="1:8" x14ac:dyDescent="0.25">
      <c r="A38">
        <v>47</v>
      </c>
      <c r="B38" s="2">
        <v>44355.841435185182</v>
      </c>
      <c r="C38" t="s">
        <v>36</v>
      </c>
      <c r="D38" s="2">
        <v>44216.305462962962</v>
      </c>
      <c r="E38">
        <v>1</v>
      </c>
      <c r="F38">
        <v>0</v>
      </c>
      <c r="G38">
        <v>2025</v>
      </c>
      <c r="H38">
        <v>326744</v>
      </c>
    </row>
    <row r="39" spans="1:8" x14ac:dyDescent="0.25">
      <c r="A39">
        <v>48</v>
      </c>
      <c r="B39" s="2">
        <v>44355.841319444444</v>
      </c>
      <c r="C39" t="s">
        <v>29</v>
      </c>
      <c r="D39" s="2">
        <v>44213.509016203701</v>
      </c>
      <c r="E39">
        <v>1</v>
      </c>
      <c r="F39">
        <v>0</v>
      </c>
      <c r="G39">
        <v>2996</v>
      </c>
      <c r="H39">
        <v>326744</v>
      </c>
    </row>
    <row r="40" spans="1:8" x14ac:dyDescent="0.25">
      <c r="A40">
        <v>49</v>
      </c>
      <c r="B40" s="2">
        <v>44355.841203703705</v>
      </c>
      <c r="C40" t="s">
        <v>5</v>
      </c>
      <c r="D40" s="2">
        <v>44221.646041666667</v>
      </c>
      <c r="E40">
        <v>1</v>
      </c>
      <c r="F40">
        <v>0</v>
      </c>
      <c r="G40">
        <v>8417</v>
      </c>
      <c r="H40">
        <v>326744</v>
      </c>
    </row>
    <row r="41" spans="1:8" x14ac:dyDescent="0.25">
      <c r="A41">
        <v>51</v>
      </c>
      <c r="B41" s="2">
        <v>44355.841111111113</v>
      </c>
      <c r="C41" t="s">
        <v>7</v>
      </c>
      <c r="D41" s="2">
        <v>44221.646041666667</v>
      </c>
      <c r="E41">
        <v>1</v>
      </c>
      <c r="F41">
        <v>0</v>
      </c>
      <c r="G41">
        <v>5579</v>
      </c>
      <c r="H41">
        <v>326744</v>
      </c>
    </row>
    <row r="42" spans="1:8" x14ac:dyDescent="0.25">
      <c r="A42">
        <v>53</v>
      </c>
      <c r="B42" s="2">
        <v>44355.841006944444</v>
      </c>
      <c r="C42" t="s">
        <v>52</v>
      </c>
      <c r="D42" s="2">
        <v>44225.523356481484</v>
      </c>
      <c r="E42">
        <v>1</v>
      </c>
      <c r="F42">
        <v>0</v>
      </c>
      <c r="G42">
        <v>270</v>
      </c>
      <c r="H42">
        <v>326744</v>
      </c>
    </row>
    <row r="43" spans="1:8" x14ac:dyDescent="0.25">
      <c r="A43">
        <v>54</v>
      </c>
      <c r="B43" s="2">
        <v>44355.840937499997</v>
      </c>
      <c r="C43" t="s">
        <v>44</v>
      </c>
      <c r="D43" s="2">
        <v>44229.845092592594</v>
      </c>
      <c r="E43">
        <v>1</v>
      </c>
      <c r="F43">
        <v>0</v>
      </c>
      <c r="G43">
        <v>241</v>
      </c>
      <c r="H43">
        <v>326744</v>
      </c>
    </row>
    <row r="44" spans="1:8" x14ac:dyDescent="0.25">
      <c r="A44">
        <v>55</v>
      </c>
      <c r="B44" s="2">
        <v>44355.840879629628</v>
      </c>
      <c r="C44" t="s">
        <v>47</v>
      </c>
      <c r="D44" s="2">
        <v>44229.343402777777</v>
      </c>
      <c r="E44">
        <v>1</v>
      </c>
      <c r="F44">
        <v>0</v>
      </c>
      <c r="G44">
        <v>352</v>
      </c>
      <c r="H44">
        <v>326744</v>
      </c>
    </row>
    <row r="45" spans="1:8" x14ac:dyDescent="0.25">
      <c r="A45">
        <v>56</v>
      </c>
      <c r="B45" s="2">
        <v>44355.840833333335</v>
      </c>
      <c r="C45" t="s">
        <v>14</v>
      </c>
      <c r="D45" s="2">
        <v>44230.492835648147</v>
      </c>
      <c r="E45">
        <v>1</v>
      </c>
      <c r="F45">
        <v>0</v>
      </c>
      <c r="G45">
        <v>24050</v>
      </c>
      <c r="H45">
        <v>326744</v>
      </c>
    </row>
    <row r="46" spans="1:8" x14ac:dyDescent="0.25">
      <c r="A46">
        <v>58</v>
      </c>
      <c r="B46" s="2">
        <v>44355.840740740743</v>
      </c>
      <c r="C46" t="s">
        <v>55</v>
      </c>
      <c r="D46" s="2">
        <v>44229.348124999997</v>
      </c>
      <c r="E46">
        <v>1</v>
      </c>
      <c r="F46">
        <v>0</v>
      </c>
      <c r="G46">
        <v>278</v>
      </c>
      <c r="H46">
        <v>326744</v>
      </c>
    </row>
    <row r="47" spans="1:8" x14ac:dyDescent="0.25">
      <c r="A47">
        <v>60</v>
      </c>
      <c r="B47" s="2">
        <v>44355.84070601852</v>
      </c>
      <c r="C47" t="s">
        <v>46</v>
      </c>
      <c r="D47" s="2">
        <v>44229.845092592594</v>
      </c>
      <c r="E47">
        <v>1</v>
      </c>
      <c r="F47">
        <v>0</v>
      </c>
      <c r="G47">
        <v>152</v>
      </c>
      <c r="H47">
        <v>326744</v>
      </c>
    </row>
    <row r="48" spans="1:8" x14ac:dyDescent="0.25">
      <c r="A48">
        <v>74</v>
      </c>
      <c r="B48" s="2">
        <v>44355.840682870374</v>
      </c>
      <c r="C48" t="s">
        <v>119</v>
      </c>
      <c r="D48" s="2">
        <v>44249.21875</v>
      </c>
      <c r="E48">
        <v>1</v>
      </c>
      <c r="F48">
        <v>0</v>
      </c>
      <c r="G48">
        <v>16</v>
      </c>
      <c r="H48">
        <v>326744</v>
      </c>
    </row>
    <row r="49" spans="1:8" x14ac:dyDescent="0.25">
      <c r="A49">
        <v>111</v>
      </c>
      <c r="B49" s="2">
        <v>44355.840601851851</v>
      </c>
      <c r="C49" t="s">
        <v>67</v>
      </c>
      <c r="D49" s="2">
        <v>44254.970891203702</v>
      </c>
      <c r="E49">
        <v>1</v>
      </c>
      <c r="F49">
        <v>0</v>
      </c>
      <c r="G49">
        <v>684</v>
      </c>
      <c r="H49">
        <v>326744</v>
      </c>
    </row>
    <row r="50" spans="1:8" x14ac:dyDescent="0.25">
      <c r="A50">
        <v>140</v>
      </c>
      <c r="B50" s="2">
        <v>44355.840567129628</v>
      </c>
      <c r="C50" t="s">
        <v>70</v>
      </c>
      <c r="D50" s="2">
        <v>44250.614965277775</v>
      </c>
      <c r="E50">
        <v>1</v>
      </c>
      <c r="F50">
        <v>0</v>
      </c>
      <c r="G50">
        <v>382</v>
      </c>
      <c r="H50">
        <v>326744</v>
      </c>
    </row>
    <row r="51" spans="1:8" x14ac:dyDescent="0.25">
      <c r="A51">
        <v>144</v>
      </c>
      <c r="B51" s="2">
        <v>44355.840497685182</v>
      </c>
      <c r="C51" t="s">
        <v>99</v>
      </c>
      <c r="D51" s="2">
        <v>44250.979166666664</v>
      </c>
      <c r="E51">
        <v>1</v>
      </c>
      <c r="F51">
        <v>0</v>
      </c>
      <c r="G51">
        <v>117</v>
      </c>
      <c r="H51">
        <v>326744</v>
      </c>
    </row>
    <row r="52" spans="1:8" x14ac:dyDescent="0.25">
      <c r="A52">
        <v>148</v>
      </c>
      <c r="B52" s="2">
        <v>44355.84034722222</v>
      </c>
      <c r="C52" t="s">
        <v>78</v>
      </c>
      <c r="D52" s="2">
        <v>44250.601875</v>
      </c>
      <c r="E52">
        <v>1</v>
      </c>
      <c r="F52">
        <v>0</v>
      </c>
      <c r="G52">
        <v>166</v>
      </c>
      <c r="H52">
        <v>326744</v>
      </c>
    </row>
    <row r="53" spans="1:8" x14ac:dyDescent="0.25">
      <c r="A53">
        <v>149</v>
      </c>
      <c r="B53" s="2">
        <v>44355.840324074074</v>
      </c>
      <c r="C53" t="s">
        <v>60</v>
      </c>
      <c r="D53" s="2">
        <v>44250.566793981481</v>
      </c>
      <c r="E53">
        <v>1</v>
      </c>
      <c r="F53">
        <v>0</v>
      </c>
      <c r="G53">
        <v>81</v>
      </c>
      <c r="H53">
        <v>326744</v>
      </c>
    </row>
    <row r="54" spans="1:8" x14ac:dyDescent="0.25">
      <c r="A54">
        <v>155</v>
      </c>
      <c r="B54" s="2">
        <v>44355.840208333335</v>
      </c>
      <c r="C54" t="s">
        <v>30</v>
      </c>
      <c r="D54" s="2">
        <v>44253.866412037038</v>
      </c>
      <c r="E54">
        <v>1</v>
      </c>
      <c r="F54">
        <v>0</v>
      </c>
      <c r="G54">
        <v>1728</v>
      </c>
      <c r="H54">
        <v>326744</v>
      </c>
    </row>
    <row r="55" spans="1:8" x14ac:dyDescent="0.25">
      <c r="A55">
        <v>162</v>
      </c>
      <c r="B55" s="2">
        <v>44355.840069444443</v>
      </c>
      <c r="C55" t="s">
        <v>24</v>
      </c>
      <c r="D55" s="2">
        <v>44266.563078703701</v>
      </c>
      <c r="E55">
        <v>1</v>
      </c>
      <c r="F55">
        <v>0</v>
      </c>
      <c r="G55">
        <v>311</v>
      </c>
      <c r="H55">
        <v>326744</v>
      </c>
    </row>
    <row r="56" spans="1:8" x14ac:dyDescent="0.25">
      <c r="A56">
        <v>182</v>
      </c>
      <c r="B56" s="2">
        <v>44355.840011574073</v>
      </c>
      <c r="C56" t="s">
        <v>69</v>
      </c>
      <c r="D56" s="2">
        <v>44258.813773148147</v>
      </c>
      <c r="E56">
        <v>1</v>
      </c>
      <c r="F56">
        <v>0</v>
      </c>
      <c r="G56">
        <v>31</v>
      </c>
      <c r="H56">
        <v>326744</v>
      </c>
    </row>
    <row r="57" spans="1:8" x14ac:dyDescent="0.25">
      <c r="A57">
        <v>189</v>
      </c>
      <c r="B57" s="2">
        <v>44355.839930555558</v>
      </c>
      <c r="C57" t="s">
        <v>84</v>
      </c>
      <c r="D57" s="2">
        <v>44262.168333333335</v>
      </c>
      <c r="E57">
        <v>1</v>
      </c>
      <c r="F57">
        <v>0</v>
      </c>
      <c r="G57">
        <v>203</v>
      </c>
      <c r="H57">
        <v>326744</v>
      </c>
    </row>
    <row r="58" spans="1:8" x14ac:dyDescent="0.25">
      <c r="A58">
        <v>225</v>
      </c>
      <c r="B58" s="2">
        <v>44355.839756944442</v>
      </c>
      <c r="C58" t="s">
        <v>68</v>
      </c>
      <c r="D58" s="2">
        <v>44269.814270833333</v>
      </c>
      <c r="E58">
        <v>1</v>
      </c>
      <c r="F58">
        <v>0</v>
      </c>
      <c r="G58">
        <v>391</v>
      </c>
      <c r="H58">
        <v>326744</v>
      </c>
    </row>
    <row r="59" spans="1:8" x14ac:dyDescent="0.25">
      <c r="A59">
        <v>227</v>
      </c>
      <c r="B59" s="2">
        <v>44355.839699074073</v>
      </c>
      <c r="C59" t="s">
        <v>61</v>
      </c>
      <c r="D59" s="2">
        <v>44269.915266203701</v>
      </c>
      <c r="E59">
        <v>1</v>
      </c>
      <c r="F59">
        <v>0</v>
      </c>
      <c r="G59">
        <v>215</v>
      </c>
      <c r="H59">
        <v>326744</v>
      </c>
    </row>
    <row r="60" spans="1:8" x14ac:dyDescent="0.25">
      <c r="A60">
        <v>229</v>
      </c>
      <c r="B60" s="2">
        <v>44355.839594907404</v>
      </c>
      <c r="C60" t="s">
        <v>28</v>
      </c>
      <c r="D60" s="2">
        <v>44271.050625000003</v>
      </c>
      <c r="E60">
        <v>1</v>
      </c>
      <c r="F60">
        <v>0</v>
      </c>
      <c r="G60">
        <v>1659</v>
      </c>
      <c r="H60">
        <v>326744</v>
      </c>
    </row>
    <row r="61" spans="1:8" x14ac:dyDescent="0.25">
      <c r="A61">
        <v>231</v>
      </c>
      <c r="B61" s="2">
        <v>44355.839490740742</v>
      </c>
      <c r="C61" t="s">
        <v>53</v>
      </c>
      <c r="D61" s="2">
        <v>44271.622465277775</v>
      </c>
      <c r="E61">
        <v>1</v>
      </c>
      <c r="F61">
        <v>0</v>
      </c>
      <c r="G61">
        <v>77</v>
      </c>
      <c r="H61">
        <v>326744</v>
      </c>
    </row>
    <row r="62" spans="1:8" x14ac:dyDescent="0.25">
      <c r="A62">
        <v>233</v>
      </c>
      <c r="B62" s="2">
        <v>44355.83934027778</v>
      </c>
      <c r="C62" t="s">
        <v>39</v>
      </c>
      <c r="D62" s="2">
        <v>44269.857476851852</v>
      </c>
      <c r="E62">
        <v>1</v>
      </c>
      <c r="F62">
        <v>0</v>
      </c>
      <c r="G62">
        <v>553</v>
      </c>
      <c r="H62">
        <v>326744</v>
      </c>
    </row>
    <row r="63" spans="1:8" x14ac:dyDescent="0.25">
      <c r="A63">
        <v>235</v>
      </c>
      <c r="B63" s="2">
        <v>44355.839166666665</v>
      </c>
      <c r="C63" t="s">
        <v>56</v>
      </c>
      <c r="D63" s="2">
        <v>44270.908692129633</v>
      </c>
      <c r="E63">
        <v>1</v>
      </c>
      <c r="F63">
        <v>0</v>
      </c>
      <c r="G63">
        <v>117</v>
      </c>
      <c r="H63">
        <v>326744</v>
      </c>
    </row>
    <row r="64" spans="1:8" x14ac:dyDescent="0.25">
      <c r="A64">
        <v>236</v>
      </c>
      <c r="B64" s="2">
        <v>44355.839131944442</v>
      </c>
      <c r="C64" t="s">
        <v>45</v>
      </c>
      <c r="D64" s="2">
        <v>44273.556990740741</v>
      </c>
      <c r="E64">
        <v>1</v>
      </c>
      <c r="F64">
        <v>0</v>
      </c>
      <c r="G64">
        <v>429</v>
      </c>
      <c r="H64">
        <v>326744</v>
      </c>
    </row>
    <row r="65" spans="1:8" x14ac:dyDescent="0.25">
      <c r="A65">
        <v>237</v>
      </c>
      <c r="B65" s="2">
        <v>44355.83898148148</v>
      </c>
      <c r="C65" t="s">
        <v>120</v>
      </c>
      <c r="D65" s="2">
        <v>44270.17796296296</v>
      </c>
      <c r="E65">
        <v>1</v>
      </c>
      <c r="F65">
        <v>0</v>
      </c>
      <c r="G65">
        <v>36</v>
      </c>
      <c r="H65">
        <v>326744</v>
      </c>
    </row>
    <row r="66" spans="1:8" x14ac:dyDescent="0.25">
      <c r="A66">
        <v>8299</v>
      </c>
      <c r="B66" s="2">
        <v>44355.838865740741</v>
      </c>
      <c r="C66" t="s">
        <v>22</v>
      </c>
      <c r="D66" s="2">
        <v>44274.733449074076</v>
      </c>
      <c r="E66">
        <v>1</v>
      </c>
      <c r="F66">
        <v>0</v>
      </c>
      <c r="G66">
        <v>1230</v>
      </c>
      <c r="H66">
        <v>326744</v>
      </c>
    </row>
    <row r="67" spans="1:8" x14ac:dyDescent="0.25">
      <c r="A67">
        <v>8300</v>
      </c>
      <c r="B67" s="2">
        <v>44355.83871527778</v>
      </c>
      <c r="C67" t="s">
        <v>27</v>
      </c>
      <c r="D67" s="2">
        <v>44279.178796296299</v>
      </c>
      <c r="E67">
        <v>1</v>
      </c>
      <c r="F67">
        <v>0</v>
      </c>
      <c r="G67">
        <v>626</v>
      </c>
      <c r="H67">
        <v>326744</v>
      </c>
    </row>
    <row r="68" spans="1:8" x14ac:dyDescent="0.25">
      <c r="A68">
        <v>8302</v>
      </c>
      <c r="B68" s="2">
        <v>44355.838576388887</v>
      </c>
      <c r="C68" t="s">
        <v>73</v>
      </c>
      <c r="D68" s="2">
        <v>44293.830671296295</v>
      </c>
      <c r="E68">
        <v>1</v>
      </c>
      <c r="F68">
        <v>0</v>
      </c>
      <c r="G68">
        <v>247</v>
      </c>
      <c r="H68">
        <v>326744</v>
      </c>
    </row>
    <row r="69" spans="1:8" x14ac:dyDescent="0.25">
      <c r="A69">
        <v>8303</v>
      </c>
      <c r="B69" s="2">
        <v>44355.838379629633</v>
      </c>
      <c r="C69" t="s">
        <v>82</v>
      </c>
      <c r="D69" s="2">
        <v>44291.716782407406</v>
      </c>
      <c r="E69">
        <v>1</v>
      </c>
      <c r="F69">
        <v>0</v>
      </c>
      <c r="G69">
        <v>156</v>
      </c>
      <c r="H69">
        <v>326744</v>
      </c>
    </row>
    <row r="70" spans="1:8" x14ac:dyDescent="0.25">
      <c r="A70">
        <v>8305</v>
      </c>
      <c r="B70" s="2">
        <v>44355.838182870371</v>
      </c>
      <c r="C70" t="s">
        <v>76</v>
      </c>
      <c r="D70" s="2">
        <v>44291.982800925929</v>
      </c>
      <c r="E70">
        <v>1</v>
      </c>
      <c r="F70">
        <v>0</v>
      </c>
      <c r="G70">
        <v>123</v>
      </c>
      <c r="H70">
        <v>326744</v>
      </c>
    </row>
    <row r="71" spans="1:8" x14ac:dyDescent="0.25">
      <c r="A71">
        <v>8308</v>
      </c>
      <c r="B71" s="2">
        <v>44355.838101851848</v>
      </c>
      <c r="C71" t="s">
        <v>3</v>
      </c>
      <c r="D71" s="2">
        <v>44297.082627314812</v>
      </c>
      <c r="E71">
        <v>1</v>
      </c>
      <c r="F71">
        <v>0</v>
      </c>
      <c r="G71">
        <v>1800</v>
      </c>
      <c r="H71">
        <v>326744</v>
      </c>
    </row>
    <row r="72" spans="1:8" x14ac:dyDescent="0.25">
      <c r="A72">
        <v>8310</v>
      </c>
      <c r="B72" s="2">
        <v>44355.837881944448</v>
      </c>
      <c r="C72" t="s">
        <v>8</v>
      </c>
      <c r="D72" s="2">
        <v>44294.703240740739</v>
      </c>
      <c r="E72">
        <v>1</v>
      </c>
      <c r="F72">
        <v>0</v>
      </c>
      <c r="G72">
        <v>215</v>
      </c>
      <c r="H72">
        <v>326744</v>
      </c>
    </row>
    <row r="73" spans="1:8" x14ac:dyDescent="0.25">
      <c r="A73">
        <v>8312</v>
      </c>
      <c r="B73" s="2">
        <v>44355.837685185186</v>
      </c>
      <c r="C73" t="s">
        <v>38</v>
      </c>
      <c r="D73" s="2">
        <v>44293.06832175926</v>
      </c>
      <c r="E73">
        <v>1</v>
      </c>
      <c r="F73">
        <v>0</v>
      </c>
      <c r="G73">
        <v>741</v>
      </c>
      <c r="H73">
        <v>326744</v>
      </c>
    </row>
    <row r="74" spans="1:8" x14ac:dyDescent="0.25">
      <c r="A74">
        <v>8315</v>
      </c>
      <c r="B74" s="2">
        <v>44355.837534722225</v>
      </c>
      <c r="C74" t="s">
        <v>114</v>
      </c>
      <c r="D74" s="2">
        <v>44290.760416666664</v>
      </c>
      <c r="E74">
        <v>1</v>
      </c>
      <c r="F74">
        <v>0</v>
      </c>
      <c r="G74">
        <v>49</v>
      </c>
      <c r="H74">
        <v>326744</v>
      </c>
    </row>
    <row r="75" spans="1:8" x14ac:dyDescent="0.25">
      <c r="A75">
        <v>8316</v>
      </c>
      <c r="B75" s="2">
        <v>44355.837442129632</v>
      </c>
      <c r="C75" t="s">
        <v>89</v>
      </c>
      <c r="D75" s="2">
        <v>44294.737256944441</v>
      </c>
      <c r="E75">
        <v>1</v>
      </c>
      <c r="F75">
        <v>0</v>
      </c>
      <c r="G75">
        <v>10</v>
      </c>
      <c r="H75">
        <v>326744</v>
      </c>
    </row>
    <row r="76" spans="1:8" x14ac:dyDescent="0.25">
      <c r="A76">
        <v>8317</v>
      </c>
      <c r="B76" s="2">
        <v>44355.837395833332</v>
      </c>
      <c r="C76" t="s">
        <v>66</v>
      </c>
      <c r="D76" s="2">
        <v>44291.937569444446</v>
      </c>
      <c r="E76">
        <v>1</v>
      </c>
      <c r="F76">
        <v>0</v>
      </c>
      <c r="G76">
        <v>96</v>
      </c>
      <c r="H76">
        <v>326744</v>
      </c>
    </row>
    <row r="77" spans="1:8" x14ac:dyDescent="0.25">
      <c r="A77">
        <v>8318</v>
      </c>
      <c r="B77" s="2">
        <v>44355.837256944447</v>
      </c>
      <c r="C77" t="s">
        <v>133</v>
      </c>
      <c r="D77" s="2">
        <v>44351.795601851853</v>
      </c>
      <c r="E77">
        <v>1</v>
      </c>
      <c r="F77">
        <v>0</v>
      </c>
      <c r="G77">
        <v>1</v>
      </c>
      <c r="H77">
        <v>326744</v>
      </c>
    </row>
    <row r="78" spans="1:8" x14ac:dyDescent="0.25">
      <c r="A78">
        <v>8323</v>
      </c>
      <c r="B78" s="2">
        <v>44355.837152777778</v>
      </c>
      <c r="C78" t="s">
        <v>110</v>
      </c>
      <c r="D78" s="2">
        <v>44293.001111111109</v>
      </c>
      <c r="E78">
        <v>1</v>
      </c>
      <c r="F78">
        <v>0</v>
      </c>
      <c r="G78">
        <v>78</v>
      </c>
      <c r="H78">
        <v>326744</v>
      </c>
    </row>
    <row r="79" spans="1:8" x14ac:dyDescent="0.25">
      <c r="A79">
        <v>8324</v>
      </c>
      <c r="B79" s="2">
        <v>44355.837106481478</v>
      </c>
      <c r="C79" t="s">
        <v>51</v>
      </c>
      <c r="D79" s="2">
        <v>44293.961446759262</v>
      </c>
      <c r="E79">
        <v>1</v>
      </c>
      <c r="F79">
        <v>0</v>
      </c>
      <c r="G79">
        <v>866</v>
      </c>
      <c r="H79">
        <v>326744</v>
      </c>
    </row>
    <row r="80" spans="1:8" x14ac:dyDescent="0.25">
      <c r="A80">
        <v>8327</v>
      </c>
      <c r="B80" s="2">
        <v>44355.836875000001</v>
      </c>
      <c r="C80" t="s">
        <v>59</v>
      </c>
      <c r="D80" s="2">
        <v>44292.720324074071</v>
      </c>
      <c r="E80">
        <v>1</v>
      </c>
      <c r="F80">
        <v>0</v>
      </c>
      <c r="G80">
        <v>196</v>
      </c>
      <c r="H80">
        <v>326744</v>
      </c>
    </row>
    <row r="81" spans="1:8" x14ac:dyDescent="0.25">
      <c r="A81">
        <v>8332</v>
      </c>
      <c r="B81" s="2">
        <v>44355.836712962962</v>
      </c>
      <c r="C81" t="s">
        <v>92</v>
      </c>
      <c r="D81" s="2">
        <v>44292.500023148146</v>
      </c>
      <c r="E81">
        <v>1</v>
      </c>
      <c r="F81">
        <v>0</v>
      </c>
      <c r="G81">
        <v>7</v>
      </c>
      <c r="H81">
        <v>326744</v>
      </c>
    </row>
    <row r="82" spans="1:8" x14ac:dyDescent="0.25">
      <c r="A82">
        <v>8334</v>
      </c>
      <c r="B82" s="2">
        <v>44355.836655092593</v>
      </c>
      <c r="C82" t="s">
        <v>32</v>
      </c>
      <c r="D82" s="2">
        <v>44299.337337962963</v>
      </c>
      <c r="E82">
        <v>1</v>
      </c>
      <c r="F82">
        <v>0</v>
      </c>
      <c r="G82">
        <v>787</v>
      </c>
      <c r="H82">
        <v>326744</v>
      </c>
    </row>
    <row r="83" spans="1:8" x14ac:dyDescent="0.25">
      <c r="A83">
        <v>8335</v>
      </c>
      <c r="B83" s="2">
        <v>44355.836458333331</v>
      </c>
      <c r="C83" t="s">
        <v>48</v>
      </c>
      <c r="D83" s="2">
        <v>44292.518564814818</v>
      </c>
      <c r="E83">
        <v>1</v>
      </c>
      <c r="F83">
        <v>0</v>
      </c>
      <c r="G83">
        <v>100</v>
      </c>
      <c r="H83">
        <v>326744</v>
      </c>
    </row>
    <row r="84" spans="1:8" x14ac:dyDescent="0.25">
      <c r="A84">
        <v>8339</v>
      </c>
      <c r="B84" s="2">
        <v>44355.836284722223</v>
      </c>
      <c r="C84" t="s">
        <v>26</v>
      </c>
      <c r="D84" s="2">
        <v>44298.878657407404</v>
      </c>
      <c r="E84">
        <v>1</v>
      </c>
      <c r="F84">
        <v>0</v>
      </c>
      <c r="G84">
        <v>168</v>
      </c>
      <c r="H84">
        <v>326744</v>
      </c>
    </row>
    <row r="85" spans="1:8" x14ac:dyDescent="0.25">
      <c r="A85">
        <v>39</v>
      </c>
      <c r="B85" s="2">
        <v>44355.833981481483</v>
      </c>
      <c r="C85" t="s">
        <v>6</v>
      </c>
      <c r="D85" s="2">
        <v>44217.575752314813</v>
      </c>
      <c r="E85">
        <v>1</v>
      </c>
      <c r="F85">
        <v>0</v>
      </c>
      <c r="G85">
        <v>16817</v>
      </c>
      <c r="H85">
        <v>326744</v>
      </c>
    </row>
    <row r="86" spans="1:8" x14ac:dyDescent="0.25">
      <c r="A86">
        <v>40</v>
      </c>
      <c r="B86" s="2">
        <v>44355.833796296298</v>
      </c>
      <c r="C86" t="s">
        <v>147</v>
      </c>
      <c r="D86" s="2">
        <v>44217.373194444444</v>
      </c>
      <c r="E86">
        <v>1</v>
      </c>
      <c r="F86">
        <v>0</v>
      </c>
      <c r="G86">
        <v>16974</v>
      </c>
      <c r="H86">
        <v>326744</v>
      </c>
    </row>
    <row r="87" spans="1:8" x14ac:dyDescent="0.25">
      <c r="A87">
        <v>41</v>
      </c>
      <c r="B87" s="2">
        <v>44355.83353009259</v>
      </c>
      <c r="C87" t="s">
        <v>41</v>
      </c>
      <c r="D87" s="2">
        <v>44217.614317129628</v>
      </c>
      <c r="E87">
        <v>1</v>
      </c>
      <c r="F87">
        <v>0</v>
      </c>
      <c r="G87">
        <v>3730</v>
      </c>
      <c r="H87">
        <v>326744</v>
      </c>
    </row>
    <row r="88" spans="1:8" x14ac:dyDescent="0.25">
      <c r="A88">
        <v>42</v>
      </c>
      <c r="B88" s="2">
        <v>44355.833460648151</v>
      </c>
      <c r="C88" t="s">
        <v>35</v>
      </c>
      <c r="D88" s="2">
        <v>44217.399039351854</v>
      </c>
      <c r="E88">
        <v>1</v>
      </c>
      <c r="F88">
        <v>0</v>
      </c>
      <c r="G88">
        <v>7101</v>
      </c>
      <c r="H88">
        <v>326744</v>
      </c>
    </row>
    <row r="89" spans="1:8" x14ac:dyDescent="0.25">
      <c r="A89">
        <v>43</v>
      </c>
      <c r="B89" s="2">
        <v>44355.833425925928</v>
      </c>
      <c r="C89" t="s">
        <v>4</v>
      </c>
      <c r="D89" s="2">
        <v>44217.549201388887</v>
      </c>
      <c r="E89">
        <v>1</v>
      </c>
      <c r="F89">
        <v>0</v>
      </c>
      <c r="G89">
        <v>94313</v>
      </c>
      <c r="H89">
        <v>326744</v>
      </c>
    </row>
    <row r="90" spans="1:8" x14ac:dyDescent="0.25">
      <c r="A90">
        <v>44</v>
      </c>
      <c r="B90" s="2">
        <v>44355.833368055559</v>
      </c>
      <c r="C90" t="s">
        <v>9</v>
      </c>
      <c r="D90" s="2">
        <v>44217.580405092594</v>
      </c>
      <c r="E90">
        <v>1</v>
      </c>
      <c r="F90">
        <v>0</v>
      </c>
      <c r="G90">
        <v>4608</v>
      </c>
      <c r="H90">
        <v>326744</v>
      </c>
    </row>
    <row r="91" spans="1:8" x14ac:dyDescent="0.25">
      <c r="A91">
        <v>45</v>
      </c>
      <c r="B91" s="2">
        <v>44355.833321759259</v>
      </c>
      <c r="C91" t="s">
        <v>11</v>
      </c>
      <c r="D91" s="2">
        <v>44216.895891203705</v>
      </c>
      <c r="E91">
        <v>1</v>
      </c>
      <c r="F91">
        <v>0</v>
      </c>
      <c r="G91">
        <v>3145</v>
      </c>
      <c r="H91">
        <v>326744</v>
      </c>
    </row>
    <row r="92" spans="1:8" x14ac:dyDescent="0.25">
      <c r="A92">
        <v>143</v>
      </c>
      <c r="B92" s="2">
        <v>44347.650023148148</v>
      </c>
      <c r="C92" t="s">
        <v>94</v>
      </c>
      <c r="D92" s="2">
        <v>44251.580706018518</v>
      </c>
      <c r="E92">
        <v>1</v>
      </c>
      <c r="F92">
        <v>0</v>
      </c>
      <c r="G92">
        <v>106</v>
      </c>
      <c r="H92">
        <v>326744</v>
      </c>
    </row>
    <row r="93" spans="1:8" x14ac:dyDescent="0.25">
      <c r="A93">
        <v>145</v>
      </c>
      <c r="B93" s="2">
        <v>44347.649953703702</v>
      </c>
      <c r="C93" t="s">
        <v>103</v>
      </c>
      <c r="D93" s="2">
        <v>44251.580706018518</v>
      </c>
      <c r="E93">
        <v>1</v>
      </c>
      <c r="F93">
        <v>0</v>
      </c>
      <c r="G93">
        <v>99</v>
      </c>
      <c r="H93">
        <v>326744</v>
      </c>
    </row>
    <row r="94" spans="1:8" x14ac:dyDescent="0.25">
      <c r="A94">
        <v>158</v>
      </c>
      <c r="B94" s="2">
        <v>44347.64947916667</v>
      </c>
      <c r="C94" t="s">
        <v>74</v>
      </c>
      <c r="D94" s="2">
        <v>44340.56622685185</v>
      </c>
      <c r="E94">
        <v>1</v>
      </c>
      <c r="F94">
        <v>0</v>
      </c>
      <c r="G94">
        <v>5</v>
      </c>
      <c r="H94">
        <v>326744</v>
      </c>
    </row>
    <row r="95" spans="1:8" x14ac:dyDescent="0.25">
      <c r="A95">
        <v>188</v>
      </c>
      <c r="B95" s="2">
        <v>44347.649259259262</v>
      </c>
      <c r="C95" t="s">
        <v>101</v>
      </c>
      <c r="D95" s="2">
        <v>44261.672395833331</v>
      </c>
      <c r="E95">
        <v>1</v>
      </c>
      <c r="F95">
        <v>0</v>
      </c>
      <c r="G95">
        <v>166</v>
      </c>
      <c r="H95">
        <v>326744</v>
      </c>
    </row>
    <row r="96" spans="1:8" x14ac:dyDescent="0.25">
      <c r="A96">
        <v>8298</v>
      </c>
      <c r="B96" s="2">
        <v>44347.648796296293</v>
      </c>
      <c r="C96" t="s">
        <v>95</v>
      </c>
      <c r="D96" s="2">
        <v>44272.784907407404</v>
      </c>
      <c r="E96">
        <v>1</v>
      </c>
      <c r="F96">
        <v>0</v>
      </c>
      <c r="G96">
        <v>146</v>
      </c>
      <c r="H96">
        <v>326744</v>
      </c>
    </row>
    <row r="97" spans="1:8" x14ac:dyDescent="0.25">
      <c r="A97">
        <v>8307</v>
      </c>
      <c r="B97" s="2">
        <v>44347.648518518516</v>
      </c>
      <c r="C97" t="s">
        <v>111</v>
      </c>
      <c r="D97" s="2">
        <v>44347.295682870368</v>
      </c>
      <c r="E97">
        <v>1</v>
      </c>
      <c r="F97">
        <v>0</v>
      </c>
      <c r="G97">
        <v>1</v>
      </c>
      <c r="H97">
        <v>326744</v>
      </c>
    </row>
    <row r="98" spans="1:8" x14ac:dyDescent="0.25">
      <c r="A98">
        <v>8309</v>
      </c>
      <c r="B98" s="2">
        <v>44347.6484375</v>
      </c>
      <c r="C98" t="s">
        <v>37</v>
      </c>
      <c r="D98" s="2">
        <v>44294.941412037035</v>
      </c>
      <c r="E98">
        <v>1</v>
      </c>
      <c r="F98">
        <v>0</v>
      </c>
      <c r="G98">
        <v>123</v>
      </c>
      <c r="H98">
        <v>326744</v>
      </c>
    </row>
    <row r="99" spans="1:8" x14ac:dyDescent="0.25">
      <c r="A99">
        <v>8314</v>
      </c>
      <c r="B99" s="2">
        <v>44347.648333333331</v>
      </c>
      <c r="C99" t="s">
        <v>93</v>
      </c>
      <c r="D99" s="2">
        <v>44290.921886574077</v>
      </c>
      <c r="E99">
        <v>1</v>
      </c>
      <c r="F99">
        <v>0</v>
      </c>
      <c r="G99">
        <v>79</v>
      </c>
      <c r="H99">
        <v>326744</v>
      </c>
    </row>
    <row r="100" spans="1:8" x14ac:dyDescent="0.25">
      <c r="A100">
        <v>8322</v>
      </c>
      <c r="B100" s="2">
        <v>44347.648159722223</v>
      </c>
      <c r="C100" t="s">
        <v>77</v>
      </c>
      <c r="D100" s="2">
        <v>44292.908784722225</v>
      </c>
      <c r="E100">
        <v>1</v>
      </c>
      <c r="F100">
        <v>0</v>
      </c>
      <c r="G100">
        <v>106</v>
      </c>
      <c r="H100">
        <v>326744</v>
      </c>
    </row>
    <row r="101" spans="1:8" x14ac:dyDescent="0.25">
      <c r="A101">
        <v>8325</v>
      </c>
      <c r="B101" s="2">
        <v>44347.648055555554</v>
      </c>
      <c r="C101" t="s">
        <v>79</v>
      </c>
      <c r="D101" s="2">
        <v>44292.908784722225</v>
      </c>
      <c r="E101">
        <v>1</v>
      </c>
      <c r="F101">
        <v>0</v>
      </c>
      <c r="G101">
        <v>172</v>
      </c>
      <c r="H101">
        <v>326744</v>
      </c>
    </row>
    <row r="102" spans="1:8" x14ac:dyDescent="0.25">
      <c r="A102">
        <v>8326</v>
      </c>
      <c r="B102" s="2">
        <v>44347.648043981484</v>
      </c>
      <c r="C102" t="s">
        <v>83</v>
      </c>
      <c r="D102" s="2">
        <v>44292.583124999997</v>
      </c>
      <c r="E102">
        <v>1</v>
      </c>
      <c r="F102">
        <v>0</v>
      </c>
      <c r="G102">
        <v>8</v>
      </c>
      <c r="H102">
        <v>326744</v>
      </c>
    </row>
    <row r="103" spans="1:8" x14ac:dyDescent="0.25">
      <c r="A103">
        <v>154</v>
      </c>
      <c r="B103" s="2">
        <v>44327.992928240739</v>
      </c>
      <c r="C103" t="s">
        <v>91</v>
      </c>
      <c r="D103" s="2">
        <v>44254.542812500003</v>
      </c>
      <c r="E103">
        <v>1</v>
      </c>
      <c r="F103">
        <v>0</v>
      </c>
      <c r="G103">
        <v>102</v>
      </c>
      <c r="H103">
        <v>326744</v>
      </c>
    </row>
    <row r="104" spans="1:8" x14ac:dyDescent="0.25">
      <c r="A104">
        <v>157</v>
      </c>
      <c r="B104" s="2">
        <v>44327.988749999997</v>
      </c>
      <c r="C104" t="s">
        <v>109</v>
      </c>
      <c r="D104" s="2">
        <v>44250.579282407409</v>
      </c>
      <c r="E104">
        <v>1</v>
      </c>
      <c r="F104">
        <v>0</v>
      </c>
      <c r="G104">
        <v>95</v>
      </c>
      <c r="H104">
        <v>326744</v>
      </c>
    </row>
    <row r="105" spans="1:8" x14ac:dyDescent="0.25">
      <c r="A105">
        <v>228</v>
      </c>
      <c r="B105" s="2">
        <v>44327.970682870371</v>
      </c>
      <c r="C105" t="s">
        <v>118</v>
      </c>
      <c r="D105" s="2">
        <v>44270.152777777781</v>
      </c>
      <c r="E105">
        <v>1</v>
      </c>
      <c r="F105">
        <v>0</v>
      </c>
      <c r="G105">
        <v>42</v>
      </c>
      <c r="H105">
        <v>326744</v>
      </c>
    </row>
    <row r="106" spans="1:8" x14ac:dyDescent="0.25">
      <c r="A106">
        <v>8320</v>
      </c>
      <c r="B106" s="2">
        <v>44327.897719907407</v>
      </c>
      <c r="C106" t="s">
        <v>31</v>
      </c>
      <c r="D106" s="2">
        <v>44292.595625000002</v>
      </c>
      <c r="E106">
        <v>1</v>
      </c>
      <c r="F106">
        <v>0</v>
      </c>
      <c r="G106">
        <v>52</v>
      </c>
      <c r="H106">
        <v>326744</v>
      </c>
    </row>
    <row r="107" spans="1:8" x14ac:dyDescent="0.25">
      <c r="A107">
        <v>8321</v>
      </c>
      <c r="B107" s="2">
        <v>44327.896331018521</v>
      </c>
      <c r="C107" t="s">
        <v>25</v>
      </c>
      <c r="D107" s="2">
        <v>44292.662048611113</v>
      </c>
      <c r="E107">
        <v>1</v>
      </c>
      <c r="F107">
        <v>0</v>
      </c>
      <c r="G107">
        <v>302</v>
      </c>
      <c r="H107">
        <v>326744</v>
      </c>
    </row>
    <row r="108" spans="1:8" x14ac:dyDescent="0.25">
      <c r="A108">
        <v>8328</v>
      </c>
      <c r="B108" s="2">
        <v>44327.877569444441</v>
      </c>
      <c r="C108" t="s">
        <v>72</v>
      </c>
      <c r="D108" s="2">
        <v>44292.740451388891</v>
      </c>
      <c r="E108">
        <v>1</v>
      </c>
      <c r="F108">
        <v>0</v>
      </c>
      <c r="G108">
        <v>24</v>
      </c>
      <c r="H108">
        <v>326744</v>
      </c>
    </row>
    <row r="109" spans="1:8" x14ac:dyDescent="0.25">
      <c r="A109">
        <v>8341</v>
      </c>
      <c r="B109" s="2">
        <v>44327.85533564815</v>
      </c>
      <c r="C109" t="s">
        <v>40</v>
      </c>
      <c r="D109" s="2">
        <v>44295.163958333331</v>
      </c>
      <c r="E109">
        <v>1</v>
      </c>
      <c r="F109">
        <v>0</v>
      </c>
      <c r="G109">
        <v>88</v>
      </c>
      <c r="H109">
        <v>326744</v>
      </c>
    </row>
    <row r="110" spans="1:8" x14ac:dyDescent="0.25">
      <c r="A110">
        <v>8342</v>
      </c>
      <c r="B110" s="2">
        <v>44327.85533564815</v>
      </c>
      <c r="C110" t="s">
        <v>85</v>
      </c>
      <c r="D110" s="2">
        <v>44295.695057870369</v>
      </c>
      <c r="E110">
        <v>1</v>
      </c>
      <c r="F110">
        <v>0</v>
      </c>
      <c r="G110">
        <v>153</v>
      </c>
      <c r="H110">
        <v>326744</v>
      </c>
    </row>
    <row r="111" spans="1:8" x14ac:dyDescent="0.25">
      <c r="A111">
        <v>147</v>
      </c>
      <c r="B111" s="2">
        <v>44321.905289351853</v>
      </c>
      <c r="C111" t="s">
        <v>158</v>
      </c>
      <c r="D111" s="2">
        <v>44250.533067129632</v>
      </c>
      <c r="E111">
        <v>0</v>
      </c>
      <c r="F111">
        <v>0</v>
      </c>
      <c r="G111">
        <v>98</v>
      </c>
      <c r="H111">
        <v>326744</v>
      </c>
    </row>
    <row r="112" spans="1:8" x14ac:dyDescent="0.25">
      <c r="A112">
        <v>8301</v>
      </c>
      <c r="B112" s="2">
        <v>44317.923263888886</v>
      </c>
      <c r="C112" t="s">
        <v>15</v>
      </c>
      <c r="D112" s="2">
        <v>44279.193715277775</v>
      </c>
      <c r="E112">
        <v>1</v>
      </c>
      <c r="F112">
        <v>0</v>
      </c>
      <c r="G112">
        <v>188</v>
      </c>
      <c r="H112">
        <v>326744</v>
      </c>
    </row>
    <row r="113" spans="1:8" x14ac:dyDescent="0.25">
      <c r="A113">
        <v>8359</v>
      </c>
      <c r="B113" s="2">
        <v>44312.734976851854</v>
      </c>
      <c r="C113" t="s">
        <v>162</v>
      </c>
      <c r="D113" s="2">
        <v>44364.785439814812</v>
      </c>
      <c r="E113">
        <v>0</v>
      </c>
      <c r="F113">
        <v>0</v>
      </c>
      <c r="G113">
        <v>0</v>
      </c>
      <c r="H113">
        <v>326744</v>
      </c>
    </row>
    <row r="114" spans="1:8" x14ac:dyDescent="0.25">
      <c r="A114">
        <v>83</v>
      </c>
      <c r="B114" s="2">
        <v>44309.210046296299</v>
      </c>
      <c r="C114" t="s">
        <v>130</v>
      </c>
      <c r="D114" s="2">
        <v>44250.001388888886</v>
      </c>
      <c r="E114">
        <v>1</v>
      </c>
      <c r="F114">
        <v>0</v>
      </c>
      <c r="G114">
        <v>14</v>
      </c>
      <c r="H114">
        <v>326744</v>
      </c>
    </row>
    <row r="115" spans="1:8" x14ac:dyDescent="0.25">
      <c r="A115">
        <v>8350</v>
      </c>
      <c r="B115" s="2">
        <v>44309.186736111114</v>
      </c>
      <c r="C115" t="s">
        <v>163</v>
      </c>
      <c r="D115" s="2">
        <v>44301.590613425928</v>
      </c>
      <c r="E115">
        <v>0</v>
      </c>
      <c r="F115">
        <v>0</v>
      </c>
      <c r="G115">
        <v>7</v>
      </c>
      <c r="H115">
        <v>326744</v>
      </c>
    </row>
    <row r="116" spans="1:8" x14ac:dyDescent="0.25">
      <c r="A116">
        <v>8343</v>
      </c>
      <c r="B116" s="2">
        <v>44309.181805555556</v>
      </c>
      <c r="C116" t="s">
        <v>159</v>
      </c>
      <c r="D116" s="2">
        <v>44295.69736111111</v>
      </c>
      <c r="E116">
        <v>0</v>
      </c>
      <c r="F116">
        <v>0</v>
      </c>
      <c r="G116">
        <v>54</v>
      </c>
      <c r="H116">
        <v>326744</v>
      </c>
    </row>
    <row r="117" spans="1:8" x14ac:dyDescent="0.25">
      <c r="A117">
        <v>8333</v>
      </c>
      <c r="B117" s="2">
        <v>44309.176886574074</v>
      </c>
      <c r="C117" t="s">
        <v>102</v>
      </c>
      <c r="D117" s="2">
        <v>44292.392361111109</v>
      </c>
      <c r="E117">
        <v>1</v>
      </c>
      <c r="F117">
        <v>0</v>
      </c>
      <c r="G117">
        <v>31</v>
      </c>
      <c r="H117">
        <v>326744</v>
      </c>
    </row>
    <row r="118" spans="1:8" x14ac:dyDescent="0.25">
      <c r="A118">
        <v>8313</v>
      </c>
      <c r="B118" s="2">
        <v>44309.168483796297</v>
      </c>
      <c r="C118" t="s">
        <v>19</v>
      </c>
      <c r="D118" s="2">
        <v>44290.661192129628</v>
      </c>
      <c r="E118">
        <v>1</v>
      </c>
      <c r="F118">
        <v>0</v>
      </c>
      <c r="G118">
        <v>82</v>
      </c>
      <c r="H118">
        <v>326744</v>
      </c>
    </row>
    <row r="119" spans="1:8" x14ac:dyDescent="0.25">
      <c r="A119">
        <v>238</v>
      </c>
      <c r="B119" s="2">
        <v>44309.160057870373</v>
      </c>
      <c r="C119" t="s">
        <v>112</v>
      </c>
      <c r="D119" s="2">
        <v>44269.838750000003</v>
      </c>
      <c r="E119">
        <v>1</v>
      </c>
      <c r="F119">
        <v>0</v>
      </c>
      <c r="G119">
        <v>54</v>
      </c>
      <c r="H119">
        <v>326744</v>
      </c>
    </row>
    <row r="120" spans="1:8" x14ac:dyDescent="0.25">
      <c r="A120">
        <v>186</v>
      </c>
      <c r="B120" s="2">
        <v>44309.151666666665</v>
      </c>
      <c r="C120" t="s">
        <v>127</v>
      </c>
      <c r="D120" s="2">
        <v>44260.6483912037</v>
      </c>
      <c r="E120">
        <v>1</v>
      </c>
      <c r="F120">
        <v>0</v>
      </c>
      <c r="G120">
        <v>24</v>
      </c>
      <c r="H120">
        <v>326744</v>
      </c>
    </row>
    <row r="121" spans="1:8" x14ac:dyDescent="0.25">
      <c r="A121">
        <v>156</v>
      </c>
      <c r="B121" s="2">
        <v>44309.148877314816</v>
      </c>
      <c r="C121" t="s">
        <v>126</v>
      </c>
      <c r="D121" s="2">
        <v>44250.601261574076</v>
      </c>
      <c r="E121">
        <v>1</v>
      </c>
      <c r="F121">
        <v>0</v>
      </c>
      <c r="G121">
        <v>30</v>
      </c>
      <c r="H121">
        <v>326744</v>
      </c>
    </row>
    <row r="122" spans="1:8" x14ac:dyDescent="0.25">
      <c r="A122">
        <v>137</v>
      </c>
      <c r="B122" s="2">
        <v>44309.141898148147</v>
      </c>
      <c r="C122" t="s">
        <v>115</v>
      </c>
      <c r="D122" s="2">
        <v>44252.432743055557</v>
      </c>
      <c r="E122">
        <v>1</v>
      </c>
      <c r="F122">
        <v>0</v>
      </c>
      <c r="G122">
        <v>41</v>
      </c>
      <c r="H122">
        <v>326744</v>
      </c>
    </row>
    <row r="123" spans="1:8" x14ac:dyDescent="0.25">
      <c r="A123">
        <v>8340</v>
      </c>
      <c r="B123" s="2">
        <v>44305.789189814815</v>
      </c>
      <c r="C123" t="s">
        <v>164</v>
      </c>
      <c r="D123" s="2">
        <v>44364.785439814812</v>
      </c>
      <c r="E123">
        <v>0</v>
      </c>
      <c r="F123">
        <v>0</v>
      </c>
      <c r="G123">
        <v>0</v>
      </c>
      <c r="H123">
        <v>326744</v>
      </c>
    </row>
    <row r="124" spans="1:8" x14ac:dyDescent="0.25">
      <c r="A124">
        <v>8337</v>
      </c>
      <c r="B124" s="2">
        <v>44305.787094907406</v>
      </c>
      <c r="C124" t="s">
        <v>128</v>
      </c>
      <c r="D124" s="2">
        <v>44296.41101851852</v>
      </c>
      <c r="E124">
        <v>1</v>
      </c>
      <c r="F124">
        <v>0</v>
      </c>
      <c r="G124">
        <v>1</v>
      </c>
      <c r="H124">
        <v>326744</v>
      </c>
    </row>
    <row r="125" spans="1:8" x14ac:dyDescent="0.25">
      <c r="A125">
        <v>8336</v>
      </c>
      <c r="B125" s="2">
        <v>44305.78638888889</v>
      </c>
      <c r="C125" t="s">
        <v>165</v>
      </c>
      <c r="D125" s="2">
        <v>44364.785439814812</v>
      </c>
      <c r="E125">
        <v>0</v>
      </c>
      <c r="F125">
        <v>0</v>
      </c>
      <c r="G125">
        <v>0</v>
      </c>
      <c r="H125">
        <v>326744</v>
      </c>
    </row>
    <row r="126" spans="1:8" x14ac:dyDescent="0.25">
      <c r="A126">
        <v>8331</v>
      </c>
      <c r="B126" s="2">
        <v>44305.782893518517</v>
      </c>
      <c r="C126" t="s">
        <v>166</v>
      </c>
      <c r="D126" s="2">
        <v>44292.500023148146</v>
      </c>
      <c r="E126">
        <v>0</v>
      </c>
      <c r="F126">
        <v>0</v>
      </c>
      <c r="G126">
        <v>4</v>
      </c>
      <c r="H126">
        <v>326744</v>
      </c>
    </row>
    <row r="127" spans="1:8" x14ac:dyDescent="0.25">
      <c r="A127">
        <v>8330</v>
      </c>
      <c r="B127" s="2">
        <v>44305.782199074078</v>
      </c>
      <c r="C127" t="s">
        <v>167</v>
      </c>
      <c r="D127" s="2">
        <v>44293.57298611111</v>
      </c>
      <c r="E127">
        <v>0</v>
      </c>
      <c r="F127">
        <v>0</v>
      </c>
      <c r="G127">
        <v>2</v>
      </c>
      <c r="H127">
        <v>326744</v>
      </c>
    </row>
    <row r="128" spans="1:8" x14ac:dyDescent="0.25">
      <c r="A128">
        <v>8329</v>
      </c>
      <c r="B128" s="2">
        <v>44305.781504629631</v>
      </c>
      <c r="C128" t="s">
        <v>131</v>
      </c>
      <c r="D128" s="2">
        <v>44364.785439814812</v>
      </c>
      <c r="E128">
        <v>1</v>
      </c>
      <c r="F128">
        <v>0</v>
      </c>
      <c r="G128">
        <v>0</v>
      </c>
      <c r="H128">
        <v>326744</v>
      </c>
    </row>
    <row r="129" spans="1:8" x14ac:dyDescent="0.25">
      <c r="A129">
        <v>8311</v>
      </c>
      <c r="B129" s="2">
        <v>44300.312083333331</v>
      </c>
      <c r="C129" t="s">
        <v>81</v>
      </c>
      <c r="D129" s="2">
        <v>44290.753391203703</v>
      </c>
      <c r="E129">
        <v>1</v>
      </c>
      <c r="F129">
        <v>0</v>
      </c>
      <c r="G129">
        <v>7</v>
      </c>
      <c r="H129">
        <v>326744</v>
      </c>
    </row>
    <row r="130" spans="1:8" x14ac:dyDescent="0.25">
      <c r="A130">
        <v>8319</v>
      </c>
      <c r="B130" s="2">
        <v>44300.306469907409</v>
      </c>
      <c r="C130" t="s">
        <v>124</v>
      </c>
      <c r="D130" s="2">
        <v>44291.937569444446</v>
      </c>
      <c r="E130">
        <v>1</v>
      </c>
      <c r="F130">
        <v>0</v>
      </c>
      <c r="G130">
        <v>3</v>
      </c>
      <c r="H130">
        <v>326744</v>
      </c>
    </row>
    <row r="131" spans="1:8" x14ac:dyDescent="0.25">
      <c r="A131">
        <v>8304</v>
      </c>
      <c r="B131" s="2">
        <v>44300.251631944448</v>
      </c>
      <c r="C131" t="s">
        <v>168</v>
      </c>
      <c r="D131" s="2">
        <v>44364.785439814812</v>
      </c>
      <c r="E131">
        <v>0</v>
      </c>
      <c r="F131">
        <v>0</v>
      </c>
      <c r="G131">
        <v>0</v>
      </c>
      <c r="H131">
        <v>326744</v>
      </c>
    </row>
    <row r="132" spans="1:8" x14ac:dyDescent="0.25">
      <c r="A132">
        <v>8306</v>
      </c>
      <c r="B132" s="2">
        <v>44300.250219907408</v>
      </c>
      <c r="C132" t="s">
        <v>87</v>
      </c>
      <c r="D132" s="2">
        <v>44290.659421296295</v>
      </c>
      <c r="E132">
        <v>1</v>
      </c>
      <c r="F132">
        <v>0</v>
      </c>
      <c r="G132">
        <v>8</v>
      </c>
      <c r="H132">
        <v>326744</v>
      </c>
    </row>
    <row r="133" spans="1:8" x14ac:dyDescent="0.25">
      <c r="A133">
        <v>223</v>
      </c>
      <c r="B133" s="2">
        <v>44281.730578703704</v>
      </c>
      <c r="C133" t="s">
        <v>169</v>
      </c>
      <c r="D133" s="2">
        <v>44364.785439814812</v>
      </c>
      <c r="E133">
        <v>0</v>
      </c>
      <c r="F133">
        <v>0</v>
      </c>
      <c r="G133">
        <v>0</v>
      </c>
      <c r="H133">
        <v>326744</v>
      </c>
    </row>
    <row r="134" spans="1:8" x14ac:dyDescent="0.25">
      <c r="A134">
        <v>224</v>
      </c>
      <c r="B134" s="2">
        <v>44281.729884259257</v>
      </c>
      <c r="C134" t="s">
        <v>117</v>
      </c>
      <c r="D134" s="2">
        <v>44364.785439814812</v>
      </c>
      <c r="E134">
        <v>1</v>
      </c>
      <c r="F134">
        <v>0</v>
      </c>
      <c r="G134">
        <v>0</v>
      </c>
      <c r="H134">
        <v>326744</v>
      </c>
    </row>
    <row r="135" spans="1:8" x14ac:dyDescent="0.25">
      <c r="A135">
        <v>226</v>
      </c>
      <c r="B135" s="2">
        <v>44281.728483796294</v>
      </c>
      <c r="C135" t="s">
        <v>170</v>
      </c>
      <c r="D135" s="2">
        <v>44270.160416666666</v>
      </c>
      <c r="E135">
        <v>0</v>
      </c>
      <c r="F135">
        <v>0</v>
      </c>
      <c r="G135">
        <v>5</v>
      </c>
      <c r="H135">
        <v>326744</v>
      </c>
    </row>
    <row r="136" spans="1:8" x14ac:dyDescent="0.25">
      <c r="A136">
        <v>230</v>
      </c>
      <c r="B136" s="2">
        <v>44281.725671296299</v>
      </c>
      <c r="C136" t="s">
        <v>171</v>
      </c>
      <c r="D136" s="2">
        <v>44271.556550925925</v>
      </c>
      <c r="E136">
        <v>0</v>
      </c>
      <c r="F136">
        <v>0</v>
      </c>
      <c r="G136">
        <v>8</v>
      </c>
      <c r="H136">
        <v>326744</v>
      </c>
    </row>
    <row r="137" spans="1:8" x14ac:dyDescent="0.25">
      <c r="A137">
        <v>232</v>
      </c>
      <c r="B137" s="2">
        <v>44281.724270833336</v>
      </c>
      <c r="C137" t="s">
        <v>172</v>
      </c>
      <c r="D137" s="2">
        <v>44364.785439814812</v>
      </c>
      <c r="E137">
        <v>0</v>
      </c>
      <c r="F137">
        <v>0</v>
      </c>
      <c r="G137">
        <v>0</v>
      </c>
      <c r="H137">
        <v>326744</v>
      </c>
    </row>
    <row r="138" spans="1:8" x14ac:dyDescent="0.25">
      <c r="A138">
        <v>234</v>
      </c>
      <c r="B138" s="2">
        <v>44281.722870370373</v>
      </c>
      <c r="C138" t="s">
        <v>173</v>
      </c>
      <c r="D138" s="2">
        <v>44275.229166666664</v>
      </c>
      <c r="E138">
        <v>0</v>
      </c>
      <c r="F138">
        <v>0</v>
      </c>
      <c r="G138">
        <v>2</v>
      </c>
      <c r="H138">
        <v>326744</v>
      </c>
    </row>
    <row r="139" spans="1:8" x14ac:dyDescent="0.25">
      <c r="A139">
        <v>8295</v>
      </c>
      <c r="B139" s="2">
        <v>44281.717962962961</v>
      </c>
      <c r="C139" t="s">
        <v>113</v>
      </c>
      <c r="D139" s="2">
        <v>44273.000011574077</v>
      </c>
      <c r="E139">
        <v>1</v>
      </c>
      <c r="F139">
        <v>0</v>
      </c>
      <c r="G139">
        <v>7</v>
      </c>
      <c r="H139">
        <v>326744</v>
      </c>
    </row>
    <row r="140" spans="1:8" x14ac:dyDescent="0.25">
      <c r="A140">
        <v>8296</v>
      </c>
      <c r="B140" s="2">
        <v>44281.717268518521</v>
      </c>
      <c r="C140" t="s">
        <v>122</v>
      </c>
      <c r="D140" s="2">
        <v>44273.000011574077</v>
      </c>
      <c r="E140">
        <v>1</v>
      </c>
      <c r="F140">
        <v>0</v>
      </c>
      <c r="G140">
        <v>8</v>
      </c>
      <c r="H140">
        <v>326744</v>
      </c>
    </row>
    <row r="141" spans="1:8" x14ac:dyDescent="0.25">
      <c r="A141">
        <v>8297</v>
      </c>
      <c r="B141" s="2">
        <v>44281.716562499998</v>
      </c>
      <c r="C141" t="s">
        <v>125</v>
      </c>
      <c r="D141" s="2">
        <v>44273.000011574077</v>
      </c>
      <c r="E141">
        <v>1</v>
      </c>
      <c r="F141">
        <v>0</v>
      </c>
      <c r="G141">
        <v>3</v>
      </c>
      <c r="H141">
        <v>326744</v>
      </c>
    </row>
    <row r="142" spans="1:8" x14ac:dyDescent="0.25">
      <c r="A142">
        <v>87</v>
      </c>
      <c r="B142" s="2">
        <v>44277.431446759256</v>
      </c>
      <c r="C142" t="s">
        <v>129</v>
      </c>
      <c r="D142" s="2">
        <v>44251.932384259257</v>
      </c>
      <c r="E142">
        <v>1</v>
      </c>
      <c r="F142">
        <v>0</v>
      </c>
      <c r="G142">
        <v>4</v>
      </c>
      <c r="H142">
        <v>326744</v>
      </c>
    </row>
    <row r="143" spans="1:8" x14ac:dyDescent="0.25">
      <c r="A143">
        <v>153</v>
      </c>
      <c r="B143" s="2">
        <v>44266.578275462962</v>
      </c>
      <c r="C143" t="s">
        <v>174</v>
      </c>
      <c r="D143" s="2">
        <v>44251.745324074072</v>
      </c>
      <c r="E143">
        <v>0</v>
      </c>
      <c r="F143">
        <v>0</v>
      </c>
      <c r="G143">
        <v>6</v>
      </c>
      <c r="H143">
        <v>326744</v>
      </c>
    </row>
    <row r="144" spans="1:8" x14ac:dyDescent="0.25">
      <c r="A144">
        <v>138</v>
      </c>
      <c r="B144" s="2">
        <v>44266.571180555555</v>
      </c>
      <c r="C144" t="s">
        <v>175</v>
      </c>
      <c r="D144" s="2">
        <v>44364.785439814812</v>
      </c>
      <c r="E144">
        <v>0</v>
      </c>
      <c r="F144">
        <v>0</v>
      </c>
      <c r="G144">
        <v>0</v>
      </c>
      <c r="H144">
        <v>326744</v>
      </c>
    </row>
    <row r="145" spans="1:8" x14ac:dyDescent="0.25">
      <c r="A145">
        <v>101</v>
      </c>
      <c r="B145" s="2">
        <v>44266.568344907406</v>
      </c>
      <c r="C145" t="s">
        <v>176</v>
      </c>
      <c r="D145" s="2">
        <v>44249.817037037035</v>
      </c>
      <c r="E145">
        <v>0</v>
      </c>
      <c r="F145">
        <v>0</v>
      </c>
      <c r="G145">
        <v>7</v>
      </c>
      <c r="H145">
        <v>326744</v>
      </c>
    </row>
    <row r="146" spans="1:8" x14ac:dyDescent="0.25">
      <c r="A146">
        <v>173</v>
      </c>
      <c r="B146" s="2">
        <v>44266.547013888892</v>
      </c>
      <c r="C146" t="s">
        <v>132</v>
      </c>
      <c r="D146" s="2">
        <v>44259.749502314815</v>
      </c>
      <c r="E146">
        <v>1</v>
      </c>
      <c r="F146">
        <v>0</v>
      </c>
      <c r="G146">
        <v>1</v>
      </c>
      <c r="H146">
        <v>326744</v>
      </c>
    </row>
    <row r="147" spans="1:8" x14ac:dyDescent="0.25">
      <c r="A147">
        <v>181</v>
      </c>
      <c r="B147" s="2">
        <v>44266.547013888892</v>
      </c>
      <c r="C147" t="s">
        <v>177</v>
      </c>
      <c r="D147" s="2">
        <v>44364.785439814812</v>
      </c>
      <c r="E147">
        <v>0</v>
      </c>
      <c r="F147">
        <v>0</v>
      </c>
      <c r="G147">
        <v>0</v>
      </c>
      <c r="H147">
        <v>326744</v>
      </c>
    </row>
    <row r="148" spans="1:8" x14ac:dyDescent="0.25">
      <c r="A148">
        <v>183</v>
      </c>
      <c r="B148" s="2">
        <v>44266.547013888892</v>
      </c>
      <c r="C148" t="s">
        <v>116</v>
      </c>
      <c r="D148" s="2">
        <v>44259.542199074072</v>
      </c>
      <c r="E148">
        <v>1</v>
      </c>
      <c r="F148">
        <v>0</v>
      </c>
      <c r="G148">
        <v>2</v>
      </c>
      <c r="H148">
        <v>326744</v>
      </c>
    </row>
    <row r="149" spans="1:8" x14ac:dyDescent="0.25">
      <c r="A149">
        <v>184</v>
      </c>
      <c r="B149" s="2">
        <v>44266.547013888892</v>
      </c>
      <c r="C149" t="s">
        <v>178</v>
      </c>
      <c r="D149" s="2">
        <v>44364.785439814812</v>
      </c>
      <c r="E149">
        <v>0</v>
      </c>
      <c r="F149">
        <v>0</v>
      </c>
      <c r="G149">
        <v>0</v>
      </c>
      <c r="H149">
        <v>326744</v>
      </c>
    </row>
    <row r="150" spans="1:8" x14ac:dyDescent="0.25">
      <c r="A150">
        <v>185</v>
      </c>
      <c r="B150" s="2">
        <v>44266.547013888892</v>
      </c>
      <c r="C150" t="s">
        <v>179</v>
      </c>
      <c r="D150" s="2">
        <v>44259.006967592592</v>
      </c>
      <c r="E150">
        <v>0</v>
      </c>
      <c r="F150">
        <v>0</v>
      </c>
      <c r="G150">
        <v>4</v>
      </c>
      <c r="H150">
        <v>326744</v>
      </c>
    </row>
    <row r="151" spans="1:8" x14ac:dyDescent="0.25">
      <c r="A151">
        <v>187</v>
      </c>
      <c r="B151" s="2">
        <v>44266.547013888892</v>
      </c>
      <c r="C151" t="s">
        <v>180</v>
      </c>
      <c r="D151" s="2">
        <v>44364.785439814812</v>
      </c>
      <c r="E151">
        <v>0</v>
      </c>
      <c r="F151">
        <v>0</v>
      </c>
      <c r="G151">
        <v>0</v>
      </c>
      <c r="H151">
        <v>326744</v>
      </c>
    </row>
    <row r="152" spans="1:8" x14ac:dyDescent="0.25">
      <c r="A152">
        <v>50</v>
      </c>
      <c r="B152" s="2">
        <v>44256.487326388888</v>
      </c>
      <c r="C152" t="s">
        <v>80</v>
      </c>
      <c r="D152" s="2">
        <v>44214.965694444443</v>
      </c>
      <c r="E152">
        <v>1</v>
      </c>
      <c r="F152">
        <v>0</v>
      </c>
      <c r="G152">
        <v>134</v>
      </c>
      <c r="H152">
        <v>326744</v>
      </c>
    </row>
    <row r="153" spans="1:8" x14ac:dyDescent="0.25">
      <c r="A153">
        <v>59</v>
      </c>
      <c r="B153" s="2">
        <v>44252.769618055558</v>
      </c>
      <c r="C153" t="s">
        <v>97</v>
      </c>
      <c r="D153" s="2">
        <v>44224.495810185188</v>
      </c>
      <c r="E153">
        <v>1</v>
      </c>
      <c r="F153">
        <v>0</v>
      </c>
      <c r="G153">
        <v>114</v>
      </c>
      <c r="H153">
        <v>326744</v>
      </c>
    </row>
    <row r="154" spans="1:8" x14ac:dyDescent="0.25">
      <c r="A154">
        <v>57</v>
      </c>
      <c r="B154" s="2">
        <v>44252.768171296295</v>
      </c>
      <c r="C154" t="s">
        <v>58</v>
      </c>
      <c r="D154" s="2">
        <v>44229.343402777777</v>
      </c>
      <c r="E154">
        <v>1</v>
      </c>
      <c r="F154">
        <v>0</v>
      </c>
      <c r="G154">
        <v>139</v>
      </c>
      <c r="H154">
        <v>326744</v>
      </c>
    </row>
    <row r="155" spans="1:8" x14ac:dyDescent="0.25">
      <c r="A155">
        <v>52</v>
      </c>
      <c r="B155" s="2">
        <v>44252.76458333333</v>
      </c>
      <c r="C155" t="s">
        <v>105</v>
      </c>
      <c r="D155" s="2">
        <v>44224.484722222223</v>
      </c>
      <c r="E155">
        <v>1</v>
      </c>
      <c r="F155">
        <v>0</v>
      </c>
      <c r="G155">
        <v>104</v>
      </c>
      <c r="H155">
        <v>326744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6F50-9723-4A85-B1E3-2F7976BD50B5}">
  <dimension ref="A1:H134"/>
  <sheetViews>
    <sheetView topLeftCell="A92" zoomScale="115" zoomScaleNormal="115" workbookViewId="0">
      <selection activeCell="H12" sqref="H12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8321</v>
      </c>
      <c r="B2" s="2">
        <v>44386.599247685182</v>
      </c>
      <c r="C2" t="s">
        <v>25</v>
      </c>
      <c r="D2" s="2">
        <v>44292.376261574071</v>
      </c>
      <c r="E2">
        <v>1</v>
      </c>
      <c r="F2">
        <v>0</v>
      </c>
      <c r="G2">
        <v>17773</v>
      </c>
      <c r="H2">
        <v>400476</v>
      </c>
    </row>
    <row r="3" spans="1:8" x14ac:dyDescent="0.25">
      <c r="A3">
        <v>57</v>
      </c>
      <c r="B3" s="2">
        <v>44386.550520833334</v>
      </c>
      <c r="C3" t="s">
        <v>58</v>
      </c>
      <c r="D3" s="2">
        <v>44025.483703703707</v>
      </c>
      <c r="E3">
        <v>1</v>
      </c>
      <c r="F3">
        <v>1</v>
      </c>
      <c r="G3">
        <v>1686</v>
      </c>
      <c r="H3">
        <v>400476</v>
      </c>
    </row>
    <row r="4" spans="1:8" x14ac:dyDescent="0.25">
      <c r="A4">
        <v>8342</v>
      </c>
      <c r="B4" s="2">
        <v>44386.543298611112</v>
      </c>
      <c r="C4" t="s">
        <v>85</v>
      </c>
      <c r="D4" s="2">
        <v>44189.3750462963</v>
      </c>
      <c r="E4">
        <v>1</v>
      </c>
      <c r="F4">
        <v>1</v>
      </c>
      <c r="G4">
        <v>332</v>
      </c>
      <c r="H4">
        <v>400476</v>
      </c>
    </row>
    <row r="5" spans="1:8" x14ac:dyDescent="0.25">
      <c r="A5">
        <v>8341</v>
      </c>
      <c r="B5" s="2">
        <v>44386.207615740743</v>
      </c>
      <c r="C5" t="s">
        <v>40</v>
      </c>
      <c r="D5" s="2">
        <v>44294.668263888889</v>
      </c>
      <c r="E5">
        <v>1</v>
      </c>
      <c r="F5">
        <v>1</v>
      </c>
      <c r="G5">
        <v>4924</v>
      </c>
      <c r="H5">
        <v>400476</v>
      </c>
    </row>
    <row r="6" spans="1:8" x14ac:dyDescent="0.25">
      <c r="A6">
        <v>8320</v>
      </c>
      <c r="B6" s="2">
        <v>44386.189351851855</v>
      </c>
      <c r="C6" t="s">
        <v>31</v>
      </c>
      <c r="D6" s="2">
        <v>44291.414814814816</v>
      </c>
      <c r="E6">
        <v>1</v>
      </c>
      <c r="F6">
        <v>1</v>
      </c>
      <c r="G6">
        <v>11422</v>
      </c>
      <c r="H6">
        <v>400476</v>
      </c>
    </row>
    <row r="7" spans="1:8" x14ac:dyDescent="0.25">
      <c r="A7">
        <v>8313</v>
      </c>
      <c r="B7" s="2">
        <v>44386.171678240738</v>
      </c>
      <c r="C7" t="s">
        <v>19</v>
      </c>
      <c r="D7" s="2">
        <v>44286.303946759261</v>
      </c>
      <c r="E7">
        <v>1</v>
      </c>
      <c r="F7">
        <v>1</v>
      </c>
      <c r="G7">
        <v>29054</v>
      </c>
      <c r="H7">
        <v>400476</v>
      </c>
    </row>
    <row r="8" spans="1:8" x14ac:dyDescent="0.25">
      <c r="A8">
        <v>33</v>
      </c>
      <c r="B8" s="2">
        <v>44386.169583333336</v>
      </c>
      <c r="C8" t="s">
        <v>57</v>
      </c>
      <c r="D8" s="2">
        <v>43852.278252314813</v>
      </c>
      <c r="E8">
        <v>1</v>
      </c>
      <c r="F8">
        <v>1</v>
      </c>
      <c r="G8">
        <v>1707</v>
      </c>
      <c r="H8">
        <v>400476</v>
      </c>
    </row>
    <row r="9" spans="1:8" x14ac:dyDescent="0.25">
      <c r="A9">
        <v>154</v>
      </c>
      <c r="B9" s="2">
        <v>44386.163460648146</v>
      </c>
      <c r="C9" t="s">
        <v>91</v>
      </c>
      <c r="D9" s="2">
        <v>44180.340960648151</v>
      </c>
      <c r="E9">
        <v>1</v>
      </c>
      <c r="F9">
        <v>1</v>
      </c>
      <c r="G9">
        <v>271</v>
      </c>
      <c r="H9">
        <v>400476</v>
      </c>
    </row>
    <row r="10" spans="1:8" x14ac:dyDescent="0.25">
      <c r="A10">
        <v>157</v>
      </c>
      <c r="B10" s="2">
        <v>44386.162858796299</v>
      </c>
      <c r="C10" t="s">
        <v>109</v>
      </c>
      <c r="D10" s="2">
        <v>44096.373240740744</v>
      </c>
      <c r="E10">
        <v>1</v>
      </c>
      <c r="F10">
        <v>1</v>
      </c>
      <c r="G10">
        <v>148</v>
      </c>
      <c r="H10">
        <v>400476</v>
      </c>
    </row>
    <row r="11" spans="1:8" x14ac:dyDescent="0.25">
      <c r="A11">
        <v>8301</v>
      </c>
      <c r="B11" s="2">
        <v>44386.142060185186</v>
      </c>
      <c r="C11" t="s">
        <v>15</v>
      </c>
      <c r="D11" s="2">
        <v>44278.662905092591</v>
      </c>
      <c r="E11">
        <v>1</v>
      </c>
      <c r="F11">
        <v>1</v>
      </c>
      <c r="G11">
        <v>915</v>
      </c>
      <c r="H11">
        <v>400476</v>
      </c>
    </row>
    <row r="12" spans="1:8" x14ac:dyDescent="0.25">
      <c r="A12">
        <v>235</v>
      </c>
      <c r="B12" s="2">
        <v>44386.142048611109</v>
      </c>
      <c r="C12" t="s">
        <v>56</v>
      </c>
      <c r="D12" s="2">
        <v>44268.177847222221</v>
      </c>
      <c r="E12">
        <v>1</v>
      </c>
      <c r="F12">
        <v>1</v>
      </c>
      <c r="G12">
        <v>541</v>
      </c>
      <c r="H12">
        <v>400476</v>
      </c>
    </row>
    <row r="13" spans="1:8" x14ac:dyDescent="0.25">
      <c r="A13">
        <v>8311</v>
      </c>
      <c r="B13" s="2">
        <v>44386.135520833333</v>
      </c>
      <c r="C13" t="s">
        <v>81</v>
      </c>
      <c r="D13" s="2">
        <v>44283.652708333335</v>
      </c>
      <c r="E13">
        <v>1</v>
      </c>
      <c r="F13">
        <v>1</v>
      </c>
      <c r="G13">
        <v>278</v>
      </c>
      <c r="H13">
        <v>400476</v>
      </c>
    </row>
    <row r="14" spans="1:8" x14ac:dyDescent="0.25">
      <c r="A14">
        <v>8309</v>
      </c>
      <c r="B14" s="2">
        <v>44386.135509259257</v>
      </c>
      <c r="C14" t="s">
        <v>37</v>
      </c>
      <c r="D14" s="2">
        <v>44294.709849537037</v>
      </c>
      <c r="E14">
        <v>1</v>
      </c>
      <c r="F14">
        <v>1</v>
      </c>
      <c r="G14">
        <v>341</v>
      </c>
      <c r="H14">
        <v>400476</v>
      </c>
    </row>
    <row r="15" spans="1:8" x14ac:dyDescent="0.25">
      <c r="A15">
        <v>52</v>
      </c>
      <c r="B15" s="2">
        <v>44386.129930555559</v>
      </c>
      <c r="C15" t="s">
        <v>105</v>
      </c>
      <c r="D15" s="2">
        <v>44221.465196759258</v>
      </c>
      <c r="E15">
        <v>1</v>
      </c>
      <c r="F15">
        <v>1</v>
      </c>
      <c r="G15">
        <v>181</v>
      </c>
      <c r="H15">
        <v>400476</v>
      </c>
    </row>
    <row r="16" spans="1:8" x14ac:dyDescent="0.25">
      <c r="A16">
        <v>8333</v>
      </c>
      <c r="B16" s="2">
        <v>44386.112800925926</v>
      </c>
      <c r="C16" t="s">
        <v>102</v>
      </c>
      <c r="D16" s="2">
        <v>44289.782129629632</v>
      </c>
      <c r="E16">
        <v>1</v>
      </c>
      <c r="F16">
        <v>1</v>
      </c>
      <c r="G16">
        <v>194</v>
      </c>
      <c r="H16">
        <v>400476</v>
      </c>
    </row>
    <row r="17" spans="1:8" x14ac:dyDescent="0.25">
      <c r="A17">
        <v>8363</v>
      </c>
      <c r="B17" s="2">
        <v>44386.107743055552</v>
      </c>
      <c r="C17" t="s">
        <v>160</v>
      </c>
      <c r="D17" s="2">
        <v>44232.791990740741</v>
      </c>
      <c r="E17">
        <v>1</v>
      </c>
      <c r="F17">
        <v>0</v>
      </c>
      <c r="G17">
        <v>57046</v>
      </c>
      <c r="H17">
        <v>400476</v>
      </c>
    </row>
    <row r="18" spans="1:8" x14ac:dyDescent="0.25">
      <c r="A18">
        <v>8362</v>
      </c>
      <c r="B18" s="2">
        <v>44386.107719907406</v>
      </c>
      <c r="C18" t="s">
        <v>21</v>
      </c>
      <c r="D18" s="2">
        <v>44310.623298611114</v>
      </c>
      <c r="E18">
        <v>1</v>
      </c>
      <c r="F18">
        <v>1</v>
      </c>
      <c r="G18">
        <v>2782</v>
      </c>
      <c r="H18">
        <v>400476</v>
      </c>
    </row>
    <row r="19" spans="1:8" x14ac:dyDescent="0.25">
      <c r="A19">
        <v>8347</v>
      </c>
      <c r="B19" s="2">
        <v>44386.095532407409</v>
      </c>
      <c r="C19" t="s">
        <v>96</v>
      </c>
      <c r="D19" s="2">
        <v>44173.534849537034</v>
      </c>
      <c r="E19">
        <v>1</v>
      </c>
      <c r="F19">
        <v>1</v>
      </c>
      <c r="G19">
        <v>236</v>
      </c>
      <c r="H19">
        <v>400476</v>
      </c>
    </row>
    <row r="20" spans="1:8" x14ac:dyDescent="0.25">
      <c r="A20">
        <v>8323</v>
      </c>
      <c r="B20" s="2">
        <v>44386.095486111109</v>
      </c>
      <c r="C20" t="s">
        <v>110</v>
      </c>
      <c r="D20" s="2">
        <v>44288.417037037034</v>
      </c>
      <c r="E20">
        <v>1</v>
      </c>
      <c r="F20">
        <v>1</v>
      </c>
      <c r="G20">
        <v>126</v>
      </c>
      <c r="H20">
        <v>400476</v>
      </c>
    </row>
    <row r="21" spans="1:8" x14ac:dyDescent="0.25">
      <c r="A21">
        <v>238</v>
      </c>
      <c r="B21" s="2">
        <v>44386.095092592594</v>
      </c>
      <c r="C21" t="s">
        <v>112</v>
      </c>
      <c r="D21" s="2">
        <v>44268.634826388887</v>
      </c>
      <c r="E21">
        <v>1</v>
      </c>
      <c r="F21">
        <v>1</v>
      </c>
      <c r="G21">
        <v>110</v>
      </c>
      <c r="H21">
        <v>400476</v>
      </c>
    </row>
    <row r="22" spans="1:8" x14ac:dyDescent="0.25">
      <c r="A22">
        <v>87</v>
      </c>
      <c r="B22" s="2">
        <v>44386.075057870374</v>
      </c>
      <c r="C22" t="s">
        <v>129</v>
      </c>
      <c r="D22" s="2">
        <v>44290.722118055557</v>
      </c>
      <c r="E22">
        <v>1</v>
      </c>
      <c r="F22">
        <v>1</v>
      </c>
      <c r="G22">
        <v>15</v>
      </c>
      <c r="H22">
        <v>400476</v>
      </c>
    </row>
    <row r="23" spans="1:8" x14ac:dyDescent="0.25">
      <c r="A23">
        <v>8337</v>
      </c>
      <c r="B23" s="2">
        <v>44386.058055555557</v>
      </c>
      <c r="C23" t="s">
        <v>128</v>
      </c>
      <c r="D23" s="2">
        <v>44182.534710648149</v>
      </c>
      <c r="E23">
        <v>1</v>
      </c>
      <c r="F23">
        <v>1</v>
      </c>
      <c r="G23">
        <v>20</v>
      </c>
      <c r="H23">
        <v>400476</v>
      </c>
    </row>
    <row r="24" spans="1:8" x14ac:dyDescent="0.25">
      <c r="A24">
        <v>8307</v>
      </c>
      <c r="B24" s="2">
        <v>44386.057384259257</v>
      </c>
      <c r="C24" t="s">
        <v>111</v>
      </c>
      <c r="D24" s="2">
        <v>44219.230810185189</v>
      </c>
      <c r="E24">
        <v>1</v>
      </c>
      <c r="F24">
        <v>1</v>
      </c>
      <c r="G24">
        <v>120</v>
      </c>
      <c r="H24">
        <v>400476</v>
      </c>
    </row>
    <row r="25" spans="1:8" x14ac:dyDescent="0.25">
      <c r="A25">
        <v>186</v>
      </c>
      <c r="B25" s="2">
        <v>44386.049247685187</v>
      </c>
      <c r="C25" t="s">
        <v>127</v>
      </c>
      <c r="D25" s="2">
        <v>44260.3983912037</v>
      </c>
      <c r="E25">
        <v>1</v>
      </c>
      <c r="F25">
        <v>1</v>
      </c>
      <c r="G25">
        <v>24</v>
      </c>
      <c r="H25">
        <v>400476</v>
      </c>
    </row>
    <row r="26" spans="1:8" x14ac:dyDescent="0.25">
      <c r="A26">
        <v>156</v>
      </c>
      <c r="B26" s="2">
        <v>44386.049166666664</v>
      </c>
      <c r="C26" t="s">
        <v>126</v>
      </c>
      <c r="D26" s="2">
        <v>44250.351261574076</v>
      </c>
      <c r="E26">
        <v>1</v>
      </c>
      <c r="F26">
        <v>1</v>
      </c>
      <c r="G26">
        <v>31</v>
      </c>
      <c r="H26">
        <v>400476</v>
      </c>
    </row>
    <row r="27" spans="1:8" x14ac:dyDescent="0.25">
      <c r="A27">
        <v>162</v>
      </c>
      <c r="B27" s="2">
        <v>44386.049120370371</v>
      </c>
      <c r="C27" t="s">
        <v>24</v>
      </c>
      <c r="D27" s="2">
        <v>44247.626689814817</v>
      </c>
      <c r="E27">
        <v>1</v>
      </c>
      <c r="F27">
        <v>1</v>
      </c>
      <c r="G27">
        <v>1469</v>
      </c>
      <c r="H27">
        <v>400476</v>
      </c>
    </row>
    <row r="28" spans="1:8" x14ac:dyDescent="0.25">
      <c r="A28">
        <v>8329</v>
      </c>
      <c r="B28" s="2">
        <v>44384.080474537041</v>
      </c>
      <c r="C28" t="s">
        <v>131</v>
      </c>
      <c r="D28" s="2">
        <v>44229.352962962963</v>
      </c>
      <c r="E28">
        <v>1</v>
      </c>
      <c r="F28">
        <v>1</v>
      </c>
      <c r="G28">
        <v>17</v>
      </c>
      <c r="H28">
        <v>400476</v>
      </c>
    </row>
    <row r="29" spans="1:8" x14ac:dyDescent="0.25">
      <c r="A29">
        <v>8318</v>
      </c>
      <c r="B29" s="2">
        <v>44384.064421296294</v>
      </c>
      <c r="C29" t="s">
        <v>133</v>
      </c>
      <c r="D29" s="2">
        <v>44203.442326388889</v>
      </c>
      <c r="E29">
        <v>1</v>
      </c>
      <c r="F29">
        <v>1</v>
      </c>
      <c r="G29">
        <v>12</v>
      </c>
      <c r="H29">
        <v>400476</v>
      </c>
    </row>
    <row r="30" spans="1:8" x14ac:dyDescent="0.25">
      <c r="A30">
        <v>224</v>
      </c>
      <c r="B30" s="2">
        <v>44383.978460648148</v>
      </c>
      <c r="C30" t="s">
        <v>117</v>
      </c>
      <c r="D30" s="2">
        <v>44264.31590277778</v>
      </c>
      <c r="E30">
        <v>1</v>
      </c>
      <c r="F30">
        <v>1</v>
      </c>
      <c r="G30">
        <v>78</v>
      </c>
      <c r="H30">
        <v>400476</v>
      </c>
    </row>
    <row r="31" spans="1:8" x14ac:dyDescent="0.25">
      <c r="A31">
        <v>173</v>
      </c>
      <c r="B31" s="2">
        <v>44383.976689814815</v>
      </c>
      <c r="C31" t="s">
        <v>132</v>
      </c>
      <c r="D31" s="2">
        <v>44219.785370370373</v>
      </c>
      <c r="E31">
        <v>1</v>
      </c>
      <c r="F31">
        <v>1</v>
      </c>
      <c r="G31">
        <v>17</v>
      </c>
      <c r="H31">
        <v>400476</v>
      </c>
    </row>
    <row r="32" spans="1:8" x14ac:dyDescent="0.25">
      <c r="A32">
        <v>137</v>
      </c>
      <c r="B32" s="2">
        <v>44383.975312499999</v>
      </c>
      <c r="C32" t="s">
        <v>115</v>
      </c>
      <c r="D32" s="2">
        <v>44042.767106481479</v>
      </c>
      <c r="E32">
        <v>1</v>
      </c>
      <c r="F32">
        <v>1</v>
      </c>
      <c r="G32">
        <v>96</v>
      </c>
      <c r="H32">
        <v>400476</v>
      </c>
    </row>
    <row r="33" spans="1:8" x14ac:dyDescent="0.25">
      <c r="A33">
        <v>83</v>
      </c>
      <c r="B33" s="2">
        <v>44383.972141203703</v>
      </c>
      <c r="C33" t="s">
        <v>130</v>
      </c>
      <c r="D33" s="2">
        <v>44055.958460648151</v>
      </c>
      <c r="E33">
        <v>1</v>
      </c>
      <c r="F33">
        <v>1</v>
      </c>
      <c r="G33">
        <v>18</v>
      </c>
      <c r="H33">
        <v>400476</v>
      </c>
    </row>
    <row r="34" spans="1:8" x14ac:dyDescent="0.25">
      <c r="A34">
        <v>8365</v>
      </c>
      <c r="B34" s="2">
        <v>44377.953310185185</v>
      </c>
      <c r="C34" t="s">
        <v>33</v>
      </c>
      <c r="D34" s="2">
        <v>43906.747013888889</v>
      </c>
      <c r="E34">
        <v>1</v>
      </c>
      <c r="F34">
        <v>1</v>
      </c>
      <c r="G34">
        <v>8793</v>
      </c>
      <c r="H34">
        <v>400476</v>
      </c>
    </row>
    <row r="35" spans="1:8" x14ac:dyDescent="0.25">
      <c r="A35">
        <v>8370</v>
      </c>
      <c r="B35" s="2">
        <v>44377.925497685188</v>
      </c>
      <c r="C35" t="s">
        <v>20</v>
      </c>
      <c r="D35" s="2">
        <v>44317.659432870372</v>
      </c>
      <c r="E35">
        <v>1</v>
      </c>
      <c r="F35">
        <v>1</v>
      </c>
      <c r="G35">
        <v>24393</v>
      </c>
      <c r="H35">
        <v>400476</v>
      </c>
    </row>
    <row r="36" spans="1:8" x14ac:dyDescent="0.25">
      <c r="A36">
        <v>8366</v>
      </c>
      <c r="B36" s="2">
        <v>44376.943726851852</v>
      </c>
      <c r="C36" t="s">
        <v>42</v>
      </c>
      <c r="D36" s="2">
        <v>44316.688877314817</v>
      </c>
      <c r="E36">
        <v>1</v>
      </c>
      <c r="F36">
        <v>1</v>
      </c>
      <c r="G36">
        <v>4443</v>
      </c>
      <c r="H36">
        <v>400476</v>
      </c>
    </row>
    <row r="37" spans="1:8" x14ac:dyDescent="0.25">
      <c r="A37">
        <v>8344</v>
      </c>
      <c r="B37" s="2">
        <v>44370.167893518519</v>
      </c>
      <c r="C37" t="s">
        <v>13</v>
      </c>
      <c r="D37" s="2">
        <v>44303.564583333333</v>
      </c>
      <c r="E37">
        <v>1</v>
      </c>
      <c r="F37">
        <v>0</v>
      </c>
      <c r="G37">
        <v>1503</v>
      </c>
      <c r="H37">
        <v>400476</v>
      </c>
    </row>
    <row r="38" spans="1:8" x14ac:dyDescent="0.25">
      <c r="A38">
        <v>8345</v>
      </c>
      <c r="B38" s="2">
        <v>44370.164270833331</v>
      </c>
      <c r="C38" t="s">
        <v>49</v>
      </c>
      <c r="D38" s="2">
        <v>44299.737199074072</v>
      </c>
      <c r="E38">
        <v>1</v>
      </c>
      <c r="F38">
        <v>0</v>
      </c>
      <c r="G38">
        <v>874</v>
      </c>
      <c r="H38">
        <v>400476</v>
      </c>
    </row>
    <row r="39" spans="1:8" x14ac:dyDescent="0.25">
      <c r="A39">
        <v>8348</v>
      </c>
      <c r="B39" s="2">
        <v>44370.153854166667</v>
      </c>
      <c r="C39" t="s">
        <v>63</v>
      </c>
      <c r="D39" s="2">
        <v>44113.647870370369</v>
      </c>
      <c r="E39">
        <v>1</v>
      </c>
      <c r="F39">
        <v>1</v>
      </c>
      <c r="G39">
        <v>1352</v>
      </c>
      <c r="H39">
        <v>400476</v>
      </c>
    </row>
    <row r="40" spans="1:8" x14ac:dyDescent="0.25">
      <c r="A40">
        <v>8358</v>
      </c>
      <c r="B40" s="2">
        <v>44370.14539351852</v>
      </c>
      <c r="C40" t="s">
        <v>54</v>
      </c>
      <c r="D40" s="2">
        <v>44046.427164351851</v>
      </c>
      <c r="E40">
        <v>1</v>
      </c>
      <c r="F40">
        <v>0</v>
      </c>
      <c r="G40">
        <v>1632</v>
      </c>
      <c r="H40">
        <v>400476</v>
      </c>
    </row>
    <row r="41" spans="1:8" x14ac:dyDescent="0.25">
      <c r="A41">
        <v>8346</v>
      </c>
      <c r="B41" s="2">
        <v>44369.643391203703</v>
      </c>
      <c r="C41" t="s">
        <v>62</v>
      </c>
      <c r="D41" s="2">
        <v>44299.652777777781</v>
      </c>
      <c r="E41">
        <v>1</v>
      </c>
      <c r="F41">
        <v>0</v>
      </c>
      <c r="G41">
        <v>628</v>
      </c>
      <c r="H41">
        <v>400476</v>
      </c>
    </row>
    <row r="42" spans="1:8" x14ac:dyDescent="0.25">
      <c r="A42">
        <v>8351</v>
      </c>
      <c r="B42" s="2">
        <v>44369.615798611114</v>
      </c>
      <c r="C42" t="s">
        <v>106</v>
      </c>
      <c r="D42" s="2">
        <v>43926.637812499997</v>
      </c>
      <c r="E42">
        <v>1</v>
      </c>
      <c r="F42">
        <v>1</v>
      </c>
      <c r="G42">
        <v>160</v>
      </c>
      <c r="H42">
        <v>400476</v>
      </c>
    </row>
    <row r="43" spans="1:8" x14ac:dyDescent="0.25">
      <c r="A43">
        <v>8352</v>
      </c>
      <c r="B43" s="2">
        <v>44369.612557870372</v>
      </c>
      <c r="C43" t="s">
        <v>121</v>
      </c>
      <c r="D43" s="2">
        <v>44173.463055555556</v>
      </c>
      <c r="E43">
        <v>1</v>
      </c>
      <c r="F43">
        <v>1</v>
      </c>
      <c r="G43">
        <v>55</v>
      </c>
      <c r="H43">
        <v>400476</v>
      </c>
    </row>
    <row r="44" spans="1:8" x14ac:dyDescent="0.25">
      <c r="A44">
        <v>8353</v>
      </c>
      <c r="B44" s="2">
        <v>44369.611956018518</v>
      </c>
      <c r="C44" t="s">
        <v>107</v>
      </c>
      <c r="D44" s="2">
        <v>44201.387476851851</v>
      </c>
      <c r="E44">
        <v>1</v>
      </c>
      <c r="F44">
        <v>1</v>
      </c>
      <c r="G44">
        <v>155</v>
      </c>
      <c r="H44">
        <v>400476</v>
      </c>
    </row>
    <row r="45" spans="1:8" x14ac:dyDescent="0.25">
      <c r="A45">
        <v>8354</v>
      </c>
      <c r="B45" s="2">
        <v>44369.610543981478</v>
      </c>
      <c r="C45" t="s">
        <v>86</v>
      </c>
      <c r="D45" s="2">
        <v>44171.329965277779</v>
      </c>
      <c r="E45">
        <v>1</v>
      </c>
      <c r="F45">
        <v>1</v>
      </c>
      <c r="G45">
        <v>324</v>
      </c>
      <c r="H45">
        <v>400476</v>
      </c>
    </row>
    <row r="46" spans="1:8" x14ac:dyDescent="0.25">
      <c r="A46">
        <v>8355</v>
      </c>
      <c r="B46" s="2">
        <v>44369.606249999997</v>
      </c>
      <c r="C46" t="s">
        <v>71</v>
      </c>
      <c r="D46" s="2">
        <v>44106.757928240739</v>
      </c>
      <c r="E46">
        <v>1</v>
      </c>
      <c r="F46">
        <v>1</v>
      </c>
      <c r="G46">
        <v>603</v>
      </c>
      <c r="H46">
        <v>400476</v>
      </c>
    </row>
    <row r="47" spans="1:8" x14ac:dyDescent="0.25">
      <c r="A47">
        <v>8356</v>
      </c>
      <c r="B47" s="2">
        <v>44369.602824074071</v>
      </c>
      <c r="C47" t="s">
        <v>75</v>
      </c>
      <c r="D47" s="2">
        <v>44295.341631944444</v>
      </c>
      <c r="E47">
        <v>1</v>
      </c>
      <c r="F47">
        <v>1</v>
      </c>
      <c r="G47">
        <v>488</v>
      </c>
      <c r="H47">
        <v>400476</v>
      </c>
    </row>
    <row r="48" spans="1:8" x14ac:dyDescent="0.25">
      <c r="A48">
        <v>8357</v>
      </c>
      <c r="B48" s="2">
        <v>44369.598541666666</v>
      </c>
      <c r="C48" t="s">
        <v>65</v>
      </c>
      <c r="D48" s="2">
        <v>43836.682002314818</v>
      </c>
      <c r="E48">
        <v>1</v>
      </c>
      <c r="F48">
        <v>1</v>
      </c>
      <c r="G48">
        <v>1059</v>
      </c>
      <c r="H48">
        <v>400476</v>
      </c>
    </row>
    <row r="49" spans="1:8" x14ac:dyDescent="0.25">
      <c r="A49">
        <v>8361</v>
      </c>
      <c r="B49" s="2">
        <v>44369.57508101852</v>
      </c>
      <c r="C49" t="s">
        <v>123</v>
      </c>
      <c r="D49" s="2">
        <v>44189.560185185182</v>
      </c>
      <c r="E49">
        <v>1</v>
      </c>
      <c r="F49">
        <v>1</v>
      </c>
      <c r="G49">
        <v>45</v>
      </c>
      <c r="H49">
        <v>400476</v>
      </c>
    </row>
    <row r="50" spans="1:8" x14ac:dyDescent="0.25">
      <c r="A50">
        <v>8372</v>
      </c>
      <c r="B50" s="2">
        <v>44368.639374999999</v>
      </c>
      <c r="C50" t="s">
        <v>23</v>
      </c>
      <c r="D50" s="2">
        <v>43908.585879629631</v>
      </c>
      <c r="E50">
        <v>1</v>
      </c>
      <c r="F50">
        <v>1</v>
      </c>
      <c r="G50">
        <v>20572</v>
      </c>
      <c r="H50">
        <v>400476</v>
      </c>
    </row>
    <row r="51" spans="1:8" x14ac:dyDescent="0.25">
      <c r="A51">
        <v>8371</v>
      </c>
      <c r="B51" s="2">
        <v>44368.042199074072</v>
      </c>
      <c r="C51" t="s">
        <v>88</v>
      </c>
      <c r="D51" s="2">
        <v>44317.520312499997</v>
      </c>
      <c r="E51">
        <v>1</v>
      </c>
      <c r="F51">
        <v>1</v>
      </c>
      <c r="G51">
        <v>310</v>
      </c>
      <c r="H51">
        <v>400476</v>
      </c>
    </row>
    <row r="52" spans="1:8" x14ac:dyDescent="0.25">
      <c r="A52">
        <v>29</v>
      </c>
      <c r="B52" s="2">
        <v>44367.155798611115</v>
      </c>
      <c r="C52" t="s">
        <v>10</v>
      </c>
      <c r="D52" s="2">
        <v>44188.563449074078</v>
      </c>
      <c r="E52">
        <v>1</v>
      </c>
      <c r="F52">
        <v>0</v>
      </c>
      <c r="G52">
        <v>23070</v>
      </c>
      <c r="H52">
        <v>400476</v>
      </c>
    </row>
    <row r="53" spans="1:8" x14ac:dyDescent="0.25">
      <c r="A53">
        <v>32</v>
      </c>
      <c r="B53" s="2">
        <v>44362.684074074074</v>
      </c>
      <c r="C53" t="s">
        <v>16</v>
      </c>
      <c r="D53" s="2">
        <v>44216.924004629633</v>
      </c>
      <c r="E53">
        <v>1</v>
      </c>
      <c r="F53">
        <v>0</v>
      </c>
      <c r="G53">
        <v>20591</v>
      </c>
      <c r="H53">
        <v>400476</v>
      </c>
    </row>
    <row r="54" spans="1:8" x14ac:dyDescent="0.25">
      <c r="A54">
        <v>31</v>
      </c>
      <c r="B54" s="2">
        <v>44362.678518518522</v>
      </c>
      <c r="C54" t="s">
        <v>12</v>
      </c>
      <c r="D54" s="2">
        <v>44217.757013888891</v>
      </c>
      <c r="E54">
        <v>1</v>
      </c>
      <c r="F54">
        <v>0</v>
      </c>
      <c r="G54">
        <v>6495</v>
      </c>
      <c r="H54">
        <v>400476</v>
      </c>
    </row>
    <row r="55" spans="1:8" x14ac:dyDescent="0.25">
      <c r="A55">
        <v>38</v>
      </c>
      <c r="B55" s="2">
        <v>44362.631840277776</v>
      </c>
      <c r="C55" t="s">
        <v>17</v>
      </c>
      <c r="D55" s="2">
        <v>44217.772291666668</v>
      </c>
      <c r="E55">
        <v>1</v>
      </c>
      <c r="F55">
        <v>0</v>
      </c>
      <c r="G55">
        <v>15567</v>
      </c>
      <c r="H55">
        <v>400476</v>
      </c>
    </row>
    <row r="56" spans="1:8" x14ac:dyDescent="0.25">
      <c r="A56">
        <v>37</v>
      </c>
      <c r="B56" s="2">
        <v>44362.626759259256</v>
      </c>
      <c r="C56" t="s">
        <v>43</v>
      </c>
      <c r="D56" s="2">
        <v>44217.609918981485</v>
      </c>
      <c r="E56">
        <v>1</v>
      </c>
      <c r="F56">
        <v>0</v>
      </c>
      <c r="G56">
        <v>3758</v>
      </c>
      <c r="H56">
        <v>400476</v>
      </c>
    </row>
    <row r="57" spans="1:8" x14ac:dyDescent="0.25">
      <c r="A57">
        <v>36</v>
      </c>
      <c r="B57" s="2">
        <v>44362.626608796294</v>
      </c>
      <c r="C57" t="s">
        <v>34</v>
      </c>
      <c r="D57" s="2">
        <v>44217.832268518519</v>
      </c>
      <c r="E57">
        <v>1</v>
      </c>
      <c r="F57">
        <v>0</v>
      </c>
      <c r="G57">
        <v>7645</v>
      </c>
      <c r="H57">
        <v>400476</v>
      </c>
    </row>
    <row r="58" spans="1:8" x14ac:dyDescent="0.25">
      <c r="A58">
        <v>8349</v>
      </c>
      <c r="B58" s="2">
        <v>44362.622824074075</v>
      </c>
      <c r="C58" t="s">
        <v>104</v>
      </c>
      <c r="D58" s="2">
        <v>44301.056701388887</v>
      </c>
      <c r="E58">
        <v>1</v>
      </c>
      <c r="F58">
        <v>0</v>
      </c>
      <c r="G58">
        <v>110</v>
      </c>
      <c r="H58">
        <v>400476</v>
      </c>
    </row>
    <row r="59" spans="1:8" x14ac:dyDescent="0.25">
      <c r="A59">
        <v>8360</v>
      </c>
      <c r="B59" s="2">
        <v>44362.595949074072</v>
      </c>
      <c r="C59" t="s">
        <v>90</v>
      </c>
      <c r="D59" s="2">
        <v>44306.364583333336</v>
      </c>
      <c r="E59">
        <v>1</v>
      </c>
      <c r="F59">
        <v>0</v>
      </c>
      <c r="G59">
        <v>75</v>
      </c>
      <c r="H59">
        <v>400476</v>
      </c>
    </row>
    <row r="60" spans="1:8" x14ac:dyDescent="0.25">
      <c r="A60">
        <v>8364</v>
      </c>
      <c r="B60" s="2">
        <v>44362.583043981482</v>
      </c>
      <c r="C60" t="s">
        <v>50</v>
      </c>
      <c r="D60" s="2">
        <v>44313.305601851855</v>
      </c>
      <c r="E60">
        <v>1</v>
      </c>
      <c r="F60">
        <v>0</v>
      </c>
      <c r="G60">
        <v>196</v>
      </c>
      <c r="H60">
        <v>400476</v>
      </c>
    </row>
    <row r="61" spans="1:8" x14ac:dyDescent="0.25">
      <c r="A61">
        <v>8367</v>
      </c>
      <c r="B61" s="2">
        <v>44361.161921296298</v>
      </c>
      <c r="C61" t="s">
        <v>108</v>
      </c>
      <c r="D61" s="2">
        <v>44321.531018518515</v>
      </c>
      <c r="E61">
        <v>1</v>
      </c>
      <c r="F61">
        <v>0</v>
      </c>
      <c r="G61">
        <v>21</v>
      </c>
      <c r="H61">
        <v>400476</v>
      </c>
    </row>
    <row r="62" spans="1:8" x14ac:dyDescent="0.25">
      <c r="A62">
        <v>8368</v>
      </c>
      <c r="B62" s="2">
        <v>44361.16165509259</v>
      </c>
      <c r="C62" t="s">
        <v>98</v>
      </c>
      <c r="D62" s="2">
        <v>44320.027777777781</v>
      </c>
      <c r="E62">
        <v>1</v>
      </c>
      <c r="F62">
        <v>0</v>
      </c>
      <c r="G62">
        <v>24</v>
      </c>
      <c r="H62">
        <v>400476</v>
      </c>
    </row>
    <row r="63" spans="1:8" x14ac:dyDescent="0.25">
      <c r="A63">
        <v>8369</v>
      </c>
      <c r="B63" s="2">
        <v>44361.161319444444</v>
      </c>
      <c r="C63" t="s">
        <v>100</v>
      </c>
      <c r="D63" s="2">
        <v>44321.531018518515</v>
      </c>
      <c r="E63">
        <v>1</v>
      </c>
      <c r="F63">
        <v>0</v>
      </c>
      <c r="G63">
        <v>24</v>
      </c>
      <c r="H63">
        <v>400476</v>
      </c>
    </row>
    <row r="64" spans="1:8" x14ac:dyDescent="0.25">
      <c r="A64">
        <v>8338</v>
      </c>
      <c r="B64" s="2">
        <v>44359.797743055555</v>
      </c>
      <c r="C64" t="s">
        <v>18</v>
      </c>
      <c r="D64" s="2">
        <v>44292.791770833333</v>
      </c>
      <c r="E64">
        <v>1</v>
      </c>
      <c r="F64">
        <v>0</v>
      </c>
      <c r="G64">
        <v>1340</v>
      </c>
      <c r="H64">
        <v>400476</v>
      </c>
    </row>
    <row r="65" spans="1:8" x14ac:dyDescent="0.25">
      <c r="A65">
        <v>46</v>
      </c>
      <c r="B65" s="2">
        <v>44355.841469907406</v>
      </c>
      <c r="C65" t="s">
        <v>143</v>
      </c>
      <c r="D65" s="2">
        <v>44217.359861111108</v>
      </c>
      <c r="E65">
        <v>1</v>
      </c>
      <c r="F65">
        <v>0</v>
      </c>
      <c r="G65">
        <v>50235</v>
      </c>
      <c r="H65">
        <v>400476</v>
      </c>
    </row>
    <row r="66" spans="1:8" x14ac:dyDescent="0.25">
      <c r="A66">
        <v>47</v>
      </c>
      <c r="B66" s="2">
        <v>44355.841435185182</v>
      </c>
      <c r="C66" t="s">
        <v>36</v>
      </c>
      <c r="D66" s="2">
        <v>44216.305462962962</v>
      </c>
      <c r="E66">
        <v>1</v>
      </c>
      <c r="F66">
        <v>0</v>
      </c>
      <c r="G66">
        <v>2025</v>
      </c>
      <c r="H66">
        <v>400476</v>
      </c>
    </row>
    <row r="67" spans="1:8" x14ac:dyDescent="0.25">
      <c r="A67">
        <v>48</v>
      </c>
      <c r="B67" s="2">
        <v>44355.841319444444</v>
      </c>
      <c r="C67" t="s">
        <v>29</v>
      </c>
      <c r="D67" s="2">
        <v>44213.509016203701</v>
      </c>
      <c r="E67">
        <v>1</v>
      </c>
      <c r="F67">
        <v>0</v>
      </c>
      <c r="G67">
        <v>2996</v>
      </c>
      <c r="H67">
        <v>400476</v>
      </c>
    </row>
    <row r="68" spans="1:8" x14ac:dyDescent="0.25">
      <c r="A68">
        <v>49</v>
      </c>
      <c r="B68" s="2">
        <v>44355.841203703705</v>
      </c>
      <c r="C68" t="s">
        <v>5</v>
      </c>
      <c r="D68" s="2">
        <v>44221.646041666667</v>
      </c>
      <c r="E68">
        <v>1</v>
      </c>
      <c r="F68">
        <v>0</v>
      </c>
      <c r="G68">
        <v>8417</v>
      </c>
      <c r="H68">
        <v>400476</v>
      </c>
    </row>
    <row r="69" spans="1:8" x14ac:dyDescent="0.25">
      <c r="A69">
        <v>51</v>
      </c>
      <c r="B69" s="2">
        <v>44355.841111111113</v>
      </c>
      <c r="C69" t="s">
        <v>7</v>
      </c>
      <c r="D69" s="2">
        <v>44221.646041666667</v>
      </c>
      <c r="E69">
        <v>1</v>
      </c>
      <c r="F69">
        <v>0</v>
      </c>
      <c r="G69">
        <v>5579</v>
      </c>
      <c r="H69">
        <v>400476</v>
      </c>
    </row>
    <row r="70" spans="1:8" x14ac:dyDescent="0.25">
      <c r="A70">
        <v>53</v>
      </c>
      <c r="B70" s="2">
        <v>44355.841006944444</v>
      </c>
      <c r="C70" t="s">
        <v>52</v>
      </c>
      <c r="D70" s="2">
        <v>44225.523356481484</v>
      </c>
      <c r="E70">
        <v>1</v>
      </c>
      <c r="F70">
        <v>0</v>
      </c>
      <c r="G70">
        <v>270</v>
      </c>
      <c r="H70">
        <v>400476</v>
      </c>
    </row>
    <row r="71" spans="1:8" x14ac:dyDescent="0.25">
      <c r="A71">
        <v>54</v>
      </c>
      <c r="B71" s="2">
        <v>44355.840937499997</v>
      </c>
      <c r="C71" t="s">
        <v>44</v>
      </c>
      <c r="D71" s="2">
        <v>44229.845092592594</v>
      </c>
      <c r="E71">
        <v>1</v>
      </c>
      <c r="F71">
        <v>0</v>
      </c>
      <c r="G71">
        <v>241</v>
      </c>
      <c r="H71">
        <v>400476</v>
      </c>
    </row>
    <row r="72" spans="1:8" x14ac:dyDescent="0.25">
      <c r="A72">
        <v>55</v>
      </c>
      <c r="B72" s="2">
        <v>44355.840879629628</v>
      </c>
      <c r="C72" t="s">
        <v>47</v>
      </c>
      <c r="D72" s="2">
        <v>44229.343402777777</v>
      </c>
      <c r="E72">
        <v>1</v>
      </c>
      <c r="F72">
        <v>0</v>
      </c>
      <c r="G72">
        <v>352</v>
      </c>
      <c r="H72">
        <v>400476</v>
      </c>
    </row>
    <row r="73" spans="1:8" x14ac:dyDescent="0.25">
      <c r="A73">
        <v>56</v>
      </c>
      <c r="B73" s="2">
        <v>44355.840833333335</v>
      </c>
      <c r="C73" t="s">
        <v>14</v>
      </c>
      <c r="D73" s="2">
        <v>44230.492835648147</v>
      </c>
      <c r="E73">
        <v>1</v>
      </c>
      <c r="F73">
        <v>0</v>
      </c>
      <c r="G73">
        <v>24050</v>
      </c>
      <c r="H73">
        <v>400476</v>
      </c>
    </row>
    <row r="74" spans="1:8" x14ac:dyDescent="0.25">
      <c r="A74">
        <v>58</v>
      </c>
      <c r="B74" s="2">
        <v>44355.840740740743</v>
      </c>
      <c r="C74" t="s">
        <v>55</v>
      </c>
      <c r="D74" s="2">
        <v>44229.348124999997</v>
      </c>
      <c r="E74">
        <v>1</v>
      </c>
      <c r="F74">
        <v>0</v>
      </c>
      <c r="G74">
        <v>278</v>
      </c>
      <c r="H74">
        <v>400476</v>
      </c>
    </row>
    <row r="75" spans="1:8" x14ac:dyDescent="0.25">
      <c r="A75">
        <v>60</v>
      </c>
      <c r="B75" s="2">
        <v>44355.84070601852</v>
      </c>
      <c r="C75" t="s">
        <v>46</v>
      </c>
      <c r="D75" s="2">
        <v>44229.845092592594</v>
      </c>
      <c r="E75">
        <v>1</v>
      </c>
      <c r="F75">
        <v>0</v>
      </c>
      <c r="G75">
        <v>152</v>
      </c>
      <c r="H75">
        <v>400476</v>
      </c>
    </row>
    <row r="76" spans="1:8" x14ac:dyDescent="0.25">
      <c r="A76">
        <v>74</v>
      </c>
      <c r="B76" s="2">
        <v>44355.840682870374</v>
      </c>
      <c r="C76" t="s">
        <v>119</v>
      </c>
      <c r="D76" s="2">
        <v>44249.21875</v>
      </c>
      <c r="E76">
        <v>1</v>
      </c>
      <c r="F76">
        <v>0</v>
      </c>
      <c r="G76">
        <v>16</v>
      </c>
      <c r="H76">
        <v>400476</v>
      </c>
    </row>
    <row r="77" spans="1:8" x14ac:dyDescent="0.25">
      <c r="A77">
        <v>111</v>
      </c>
      <c r="B77" s="2">
        <v>44355.840601851851</v>
      </c>
      <c r="C77" t="s">
        <v>67</v>
      </c>
      <c r="D77" s="2">
        <v>44254.970891203702</v>
      </c>
      <c r="E77">
        <v>1</v>
      </c>
      <c r="F77">
        <v>1</v>
      </c>
      <c r="G77">
        <v>684</v>
      </c>
      <c r="H77">
        <v>400476</v>
      </c>
    </row>
    <row r="78" spans="1:8" x14ac:dyDescent="0.25">
      <c r="A78">
        <v>140</v>
      </c>
      <c r="B78" s="2">
        <v>44355.840567129628</v>
      </c>
      <c r="C78" t="s">
        <v>70</v>
      </c>
      <c r="D78" s="2">
        <v>44250.614965277775</v>
      </c>
      <c r="E78">
        <v>1</v>
      </c>
      <c r="F78">
        <v>0</v>
      </c>
      <c r="G78">
        <v>382</v>
      </c>
      <c r="H78">
        <v>400476</v>
      </c>
    </row>
    <row r="79" spans="1:8" x14ac:dyDescent="0.25">
      <c r="A79">
        <v>144</v>
      </c>
      <c r="B79" s="2">
        <v>44355.840497685182</v>
      </c>
      <c r="C79" t="s">
        <v>99</v>
      </c>
      <c r="D79" s="2">
        <v>44250.979166666664</v>
      </c>
      <c r="E79">
        <v>1</v>
      </c>
      <c r="F79">
        <v>0</v>
      </c>
      <c r="G79">
        <v>117</v>
      </c>
      <c r="H79">
        <v>400476</v>
      </c>
    </row>
    <row r="80" spans="1:8" x14ac:dyDescent="0.25">
      <c r="A80">
        <v>148</v>
      </c>
      <c r="B80" s="2">
        <v>44355.84034722222</v>
      </c>
      <c r="C80" t="s">
        <v>78</v>
      </c>
      <c r="D80" s="2">
        <v>44250.601875</v>
      </c>
      <c r="E80">
        <v>1</v>
      </c>
      <c r="F80">
        <v>0</v>
      </c>
      <c r="G80">
        <v>166</v>
      </c>
      <c r="H80">
        <v>400476</v>
      </c>
    </row>
    <row r="81" spans="1:8" x14ac:dyDescent="0.25">
      <c r="A81">
        <v>149</v>
      </c>
      <c r="B81" s="2">
        <v>44355.840324074074</v>
      </c>
      <c r="C81" t="s">
        <v>60</v>
      </c>
      <c r="D81" s="2">
        <v>44250.566793981481</v>
      </c>
      <c r="E81">
        <v>1</v>
      </c>
      <c r="F81">
        <v>0</v>
      </c>
      <c r="G81">
        <v>81</v>
      </c>
      <c r="H81">
        <v>400476</v>
      </c>
    </row>
    <row r="82" spans="1:8" x14ac:dyDescent="0.25">
      <c r="A82">
        <v>155</v>
      </c>
      <c r="B82" s="2">
        <v>44355.840208333335</v>
      </c>
      <c r="C82" t="s">
        <v>30</v>
      </c>
      <c r="D82" s="2">
        <v>44253.866412037038</v>
      </c>
      <c r="E82">
        <v>1</v>
      </c>
      <c r="F82">
        <v>0</v>
      </c>
      <c r="G82">
        <v>1728</v>
      </c>
      <c r="H82">
        <v>400476</v>
      </c>
    </row>
    <row r="83" spans="1:8" x14ac:dyDescent="0.25">
      <c r="A83">
        <v>182</v>
      </c>
      <c r="B83" s="2">
        <v>44355.840011574073</v>
      </c>
      <c r="C83" t="s">
        <v>69</v>
      </c>
      <c r="D83" s="2">
        <v>44258.813773148147</v>
      </c>
      <c r="E83">
        <v>1</v>
      </c>
      <c r="F83">
        <v>0</v>
      </c>
      <c r="G83">
        <v>31</v>
      </c>
      <c r="H83">
        <v>400476</v>
      </c>
    </row>
    <row r="84" spans="1:8" x14ac:dyDescent="0.25">
      <c r="A84">
        <v>189</v>
      </c>
      <c r="B84" s="2">
        <v>44355.839930555558</v>
      </c>
      <c r="C84" t="s">
        <v>84</v>
      </c>
      <c r="D84" s="2">
        <v>44262.168333333335</v>
      </c>
      <c r="E84">
        <v>1</v>
      </c>
      <c r="F84">
        <v>0</v>
      </c>
      <c r="G84">
        <v>203</v>
      </c>
      <c r="H84">
        <v>400476</v>
      </c>
    </row>
    <row r="85" spans="1:8" x14ac:dyDescent="0.25">
      <c r="A85">
        <v>225</v>
      </c>
      <c r="B85" s="2">
        <v>44355.839756944442</v>
      </c>
      <c r="C85" t="s">
        <v>68</v>
      </c>
      <c r="D85" s="2">
        <v>44269.814270833333</v>
      </c>
      <c r="E85">
        <v>1</v>
      </c>
      <c r="F85">
        <v>0</v>
      </c>
      <c r="G85">
        <v>391</v>
      </c>
      <c r="H85">
        <v>400476</v>
      </c>
    </row>
    <row r="86" spans="1:8" x14ac:dyDescent="0.25">
      <c r="A86">
        <v>227</v>
      </c>
      <c r="B86" s="2">
        <v>44355.839699074073</v>
      </c>
      <c r="C86" t="s">
        <v>61</v>
      </c>
      <c r="D86" s="2">
        <v>44269.915266203701</v>
      </c>
      <c r="E86">
        <v>1</v>
      </c>
      <c r="F86">
        <v>0</v>
      </c>
      <c r="G86">
        <v>215</v>
      </c>
      <c r="H86">
        <v>400476</v>
      </c>
    </row>
    <row r="87" spans="1:8" x14ac:dyDescent="0.25">
      <c r="A87">
        <v>229</v>
      </c>
      <c r="B87" s="2">
        <v>44355.839594907404</v>
      </c>
      <c r="C87" t="s">
        <v>28</v>
      </c>
      <c r="D87" s="2">
        <v>44271.050625000003</v>
      </c>
      <c r="E87">
        <v>1</v>
      </c>
      <c r="F87">
        <v>0</v>
      </c>
      <c r="G87">
        <v>1659</v>
      </c>
      <c r="H87">
        <v>400476</v>
      </c>
    </row>
    <row r="88" spans="1:8" x14ac:dyDescent="0.25">
      <c r="A88">
        <v>231</v>
      </c>
      <c r="B88" s="2">
        <v>44355.839490740742</v>
      </c>
      <c r="C88" t="s">
        <v>53</v>
      </c>
      <c r="D88" s="2">
        <v>44271.622465277775</v>
      </c>
      <c r="E88">
        <v>1</v>
      </c>
      <c r="F88">
        <v>0</v>
      </c>
      <c r="G88">
        <v>77</v>
      </c>
      <c r="H88">
        <v>400476</v>
      </c>
    </row>
    <row r="89" spans="1:8" x14ac:dyDescent="0.25">
      <c r="A89">
        <v>233</v>
      </c>
      <c r="B89" s="2">
        <v>44355.83934027778</v>
      </c>
      <c r="C89" t="s">
        <v>39</v>
      </c>
      <c r="D89" s="2">
        <v>44269.857476851852</v>
      </c>
      <c r="E89">
        <v>1</v>
      </c>
      <c r="F89">
        <v>0</v>
      </c>
      <c r="G89">
        <v>553</v>
      </c>
      <c r="H89">
        <v>400476</v>
      </c>
    </row>
    <row r="90" spans="1:8" x14ac:dyDescent="0.25">
      <c r="A90">
        <v>236</v>
      </c>
      <c r="B90" s="2">
        <v>44355.839131944442</v>
      </c>
      <c r="C90" t="s">
        <v>45</v>
      </c>
      <c r="D90" s="2">
        <v>44273.556990740741</v>
      </c>
      <c r="E90">
        <v>1</v>
      </c>
      <c r="F90">
        <v>0</v>
      </c>
      <c r="G90">
        <v>429</v>
      </c>
      <c r="H90">
        <v>400476</v>
      </c>
    </row>
    <row r="91" spans="1:8" x14ac:dyDescent="0.25">
      <c r="A91">
        <v>237</v>
      </c>
      <c r="B91" s="2">
        <v>44355.83898148148</v>
      </c>
      <c r="C91" t="s">
        <v>120</v>
      </c>
      <c r="D91" s="2">
        <v>44270.17796296296</v>
      </c>
      <c r="E91">
        <v>1</v>
      </c>
      <c r="F91">
        <v>0</v>
      </c>
      <c r="G91">
        <v>36</v>
      </c>
      <c r="H91">
        <v>400476</v>
      </c>
    </row>
    <row r="92" spans="1:8" x14ac:dyDescent="0.25">
      <c r="A92">
        <v>8299</v>
      </c>
      <c r="B92" s="2">
        <v>44355.838865740741</v>
      </c>
      <c r="C92" t="s">
        <v>22</v>
      </c>
      <c r="D92" s="2">
        <v>44274.733449074076</v>
      </c>
      <c r="E92">
        <v>1</v>
      </c>
      <c r="F92">
        <v>0</v>
      </c>
      <c r="G92">
        <v>1230</v>
      </c>
      <c r="H92">
        <v>400476</v>
      </c>
    </row>
    <row r="93" spans="1:8" x14ac:dyDescent="0.25">
      <c r="A93">
        <v>8300</v>
      </c>
      <c r="B93" s="2">
        <v>44355.83871527778</v>
      </c>
      <c r="C93" t="s">
        <v>27</v>
      </c>
      <c r="D93" s="2">
        <v>44279.178796296299</v>
      </c>
      <c r="E93">
        <v>1</v>
      </c>
      <c r="F93">
        <v>0</v>
      </c>
      <c r="G93">
        <v>626</v>
      </c>
      <c r="H93">
        <v>400476</v>
      </c>
    </row>
    <row r="94" spans="1:8" x14ac:dyDescent="0.25">
      <c r="A94">
        <v>8302</v>
      </c>
      <c r="B94" s="2">
        <v>44355.838576388887</v>
      </c>
      <c r="C94" t="s">
        <v>73</v>
      </c>
      <c r="D94" s="2">
        <v>44293.830671296295</v>
      </c>
      <c r="E94">
        <v>1</v>
      </c>
      <c r="F94">
        <v>0</v>
      </c>
      <c r="G94">
        <v>247</v>
      </c>
      <c r="H94">
        <v>400476</v>
      </c>
    </row>
    <row r="95" spans="1:8" x14ac:dyDescent="0.25">
      <c r="A95">
        <v>8303</v>
      </c>
      <c r="B95" s="2">
        <v>44355.838379629633</v>
      </c>
      <c r="C95" t="s">
        <v>82</v>
      </c>
      <c r="D95" s="2">
        <v>44291.716782407406</v>
      </c>
      <c r="E95">
        <v>1</v>
      </c>
      <c r="F95">
        <v>0</v>
      </c>
      <c r="G95">
        <v>156</v>
      </c>
      <c r="H95">
        <v>400476</v>
      </c>
    </row>
    <row r="96" spans="1:8" x14ac:dyDescent="0.25">
      <c r="A96">
        <v>8305</v>
      </c>
      <c r="B96" s="2">
        <v>44355.838182870371</v>
      </c>
      <c r="C96" t="s">
        <v>76</v>
      </c>
      <c r="D96" s="2">
        <v>44291.982800925929</v>
      </c>
      <c r="E96">
        <v>1</v>
      </c>
      <c r="F96">
        <v>0</v>
      </c>
      <c r="G96">
        <v>123</v>
      </c>
      <c r="H96">
        <v>400476</v>
      </c>
    </row>
    <row r="97" spans="1:8" x14ac:dyDescent="0.25">
      <c r="A97">
        <v>8308</v>
      </c>
      <c r="B97" s="2">
        <v>44355.838101851848</v>
      </c>
      <c r="C97" t="s">
        <v>3</v>
      </c>
      <c r="D97" s="2">
        <v>44297.082627314812</v>
      </c>
      <c r="E97">
        <v>1</v>
      </c>
      <c r="F97">
        <v>0</v>
      </c>
      <c r="G97">
        <v>1800</v>
      </c>
      <c r="H97">
        <v>400476</v>
      </c>
    </row>
    <row r="98" spans="1:8" x14ac:dyDescent="0.25">
      <c r="A98">
        <v>8310</v>
      </c>
      <c r="B98" s="2">
        <v>44355.837881944448</v>
      </c>
      <c r="C98" t="s">
        <v>8</v>
      </c>
      <c r="D98" s="2">
        <v>44294.703240740739</v>
      </c>
      <c r="E98">
        <v>1</v>
      </c>
      <c r="F98">
        <v>0</v>
      </c>
      <c r="G98">
        <v>215</v>
      </c>
      <c r="H98">
        <v>400476</v>
      </c>
    </row>
    <row r="99" spans="1:8" x14ac:dyDescent="0.25">
      <c r="A99">
        <v>8312</v>
      </c>
      <c r="B99" s="2">
        <v>44355.837685185186</v>
      </c>
      <c r="C99" t="s">
        <v>38</v>
      </c>
      <c r="D99" s="2">
        <v>44293.06832175926</v>
      </c>
      <c r="E99">
        <v>1</v>
      </c>
      <c r="F99">
        <v>0</v>
      </c>
      <c r="G99">
        <v>741</v>
      </c>
      <c r="H99">
        <v>400476</v>
      </c>
    </row>
    <row r="100" spans="1:8" x14ac:dyDescent="0.25">
      <c r="A100">
        <v>8315</v>
      </c>
      <c r="B100" s="2">
        <v>44355.837534722225</v>
      </c>
      <c r="C100" t="s">
        <v>114</v>
      </c>
      <c r="D100" s="2">
        <v>44290.760416666664</v>
      </c>
      <c r="E100">
        <v>1</v>
      </c>
      <c r="F100">
        <v>0</v>
      </c>
      <c r="G100">
        <v>49</v>
      </c>
      <c r="H100">
        <v>400476</v>
      </c>
    </row>
    <row r="101" spans="1:8" x14ac:dyDescent="0.25">
      <c r="A101">
        <v>8316</v>
      </c>
      <c r="B101" s="2">
        <v>44355.837442129632</v>
      </c>
      <c r="C101" t="s">
        <v>89</v>
      </c>
      <c r="D101" s="2">
        <v>44294.737256944441</v>
      </c>
      <c r="E101">
        <v>1</v>
      </c>
      <c r="F101">
        <v>0</v>
      </c>
      <c r="G101">
        <v>10</v>
      </c>
      <c r="H101">
        <v>400476</v>
      </c>
    </row>
    <row r="102" spans="1:8" x14ac:dyDescent="0.25">
      <c r="A102">
        <v>8317</v>
      </c>
      <c r="B102" s="2">
        <v>44355.837395833332</v>
      </c>
      <c r="C102" t="s">
        <v>66</v>
      </c>
      <c r="D102" s="2">
        <v>44291.937569444446</v>
      </c>
      <c r="E102">
        <v>1</v>
      </c>
      <c r="F102">
        <v>0</v>
      </c>
      <c r="G102">
        <v>96</v>
      </c>
      <c r="H102">
        <v>400476</v>
      </c>
    </row>
    <row r="103" spans="1:8" x14ac:dyDescent="0.25">
      <c r="A103">
        <v>8324</v>
      </c>
      <c r="B103" s="2">
        <v>44355.837106481478</v>
      </c>
      <c r="C103" t="s">
        <v>51</v>
      </c>
      <c r="D103" s="2">
        <v>44293.961446759262</v>
      </c>
      <c r="E103">
        <v>1</v>
      </c>
      <c r="F103">
        <v>0</v>
      </c>
      <c r="G103">
        <v>866</v>
      </c>
      <c r="H103">
        <v>400476</v>
      </c>
    </row>
    <row r="104" spans="1:8" x14ac:dyDescent="0.25">
      <c r="A104">
        <v>8327</v>
      </c>
      <c r="B104" s="2">
        <v>44355.836875000001</v>
      </c>
      <c r="C104" t="s">
        <v>59</v>
      </c>
      <c r="D104" s="2">
        <v>44292.720324074071</v>
      </c>
      <c r="E104">
        <v>1</v>
      </c>
      <c r="F104">
        <v>0</v>
      </c>
      <c r="G104">
        <v>196</v>
      </c>
      <c r="H104">
        <v>400476</v>
      </c>
    </row>
    <row r="105" spans="1:8" x14ac:dyDescent="0.25">
      <c r="A105">
        <v>8332</v>
      </c>
      <c r="B105" s="2">
        <v>44355.836712962962</v>
      </c>
      <c r="C105" t="s">
        <v>92</v>
      </c>
      <c r="D105" s="2">
        <v>44292.500023148146</v>
      </c>
      <c r="E105">
        <v>1</v>
      </c>
      <c r="F105">
        <v>0</v>
      </c>
      <c r="G105">
        <v>7</v>
      </c>
      <c r="H105">
        <v>400476</v>
      </c>
    </row>
    <row r="106" spans="1:8" x14ac:dyDescent="0.25">
      <c r="A106">
        <v>8334</v>
      </c>
      <c r="B106" s="2">
        <v>44355.836655092593</v>
      </c>
      <c r="C106" t="s">
        <v>32</v>
      </c>
      <c r="D106" s="2">
        <v>44299.337337962963</v>
      </c>
      <c r="E106">
        <v>1</v>
      </c>
      <c r="F106">
        <v>0</v>
      </c>
      <c r="G106">
        <v>787</v>
      </c>
      <c r="H106">
        <v>400476</v>
      </c>
    </row>
    <row r="107" spans="1:8" x14ac:dyDescent="0.25">
      <c r="A107">
        <v>8335</v>
      </c>
      <c r="B107" s="2">
        <v>44355.836458333331</v>
      </c>
      <c r="C107" t="s">
        <v>48</v>
      </c>
      <c r="D107" s="2">
        <v>44292.518564814818</v>
      </c>
      <c r="E107">
        <v>1</v>
      </c>
      <c r="F107">
        <v>0</v>
      </c>
      <c r="G107">
        <v>100</v>
      </c>
      <c r="H107">
        <v>400476</v>
      </c>
    </row>
    <row r="108" spans="1:8" x14ac:dyDescent="0.25">
      <c r="A108">
        <v>8339</v>
      </c>
      <c r="B108" s="2">
        <v>44355.836284722223</v>
      </c>
      <c r="C108" t="s">
        <v>26</v>
      </c>
      <c r="D108" s="2">
        <v>44298.878657407404</v>
      </c>
      <c r="E108">
        <v>1</v>
      </c>
      <c r="F108">
        <v>0</v>
      </c>
      <c r="G108">
        <v>168</v>
      </c>
      <c r="H108">
        <v>400476</v>
      </c>
    </row>
    <row r="109" spans="1:8" x14ac:dyDescent="0.25">
      <c r="A109">
        <v>39</v>
      </c>
      <c r="B109" s="2">
        <v>44355.833981481483</v>
      </c>
      <c r="C109" t="s">
        <v>6</v>
      </c>
      <c r="D109" s="2">
        <v>44217.575752314813</v>
      </c>
      <c r="E109">
        <v>1</v>
      </c>
      <c r="F109">
        <v>0</v>
      </c>
      <c r="G109">
        <v>16817</v>
      </c>
      <c r="H109">
        <v>400476</v>
      </c>
    </row>
    <row r="110" spans="1:8" x14ac:dyDescent="0.25">
      <c r="A110">
        <v>40</v>
      </c>
      <c r="B110" s="2">
        <v>44355.833796296298</v>
      </c>
      <c r="C110" t="s">
        <v>147</v>
      </c>
      <c r="D110" s="2">
        <v>44217.373194444444</v>
      </c>
      <c r="E110">
        <v>1</v>
      </c>
      <c r="F110">
        <v>0</v>
      </c>
      <c r="G110">
        <v>16974</v>
      </c>
      <c r="H110">
        <v>400476</v>
      </c>
    </row>
    <row r="111" spans="1:8" x14ac:dyDescent="0.25">
      <c r="A111">
        <v>41</v>
      </c>
      <c r="B111" s="2">
        <v>44355.83353009259</v>
      </c>
      <c r="C111" t="s">
        <v>41</v>
      </c>
      <c r="D111" s="2">
        <v>44217.614317129628</v>
      </c>
      <c r="E111">
        <v>1</v>
      </c>
      <c r="F111">
        <v>0</v>
      </c>
      <c r="G111">
        <v>3730</v>
      </c>
      <c r="H111">
        <v>400476</v>
      </c>
    </row>
    <row r="112" spans="1:8" x14ac:dyDescent="0.25">
      <c r="A112">
        <v>42</v>
      </c>
      <c r="B112" s="2">
        <v>44355.833460648151</v>
      </c>
      <c r="C112" t="s">
        <v>35</v>
      </c>
      <c r="D112" s="2">
        <v>44217.399039351854</v>
      </c>
      <c r="E112">
        <v>1</v>
      </c>
      <c r="F112">
        <v>0</v>
      </c>
      <c r="G112">
        <v>7101</v>
      </c>
      <c r="H112">
        <v>400476</v>
      </c>
    </row>
    <row r="113" spans="1:8" x14ac:dyDescent="0.25">
      <c r="A113">
        <v>43</v>
      </c>
      <c r="B113" s="2">
        <v>44355.833425925928</v>
      </c>
      <c r="C113" t="s">
        <v>4</v>
      </c>
      <c r="D113" s="2">
        <v>44217.549201388887</v>
      </c>
      <c r="E113">
        <v>1</v>
      </c>
      <c r="F113">
        <v>0</v>
      </c>
      <c r="G113">
        <v>94313</v>
      </c>
      <c r="H113">
        <v>400476</v>
      </c>
    </row>
    <row r="114" spans="1:8" x14ac:dyDescent="0.25">
      <c r="A114">
        <v>44</v>
      </c>
      <c r="B114" s="2">
        <v>44355.833368055559</v>
      </c>
      <c r="C114" t="s">
        <v>9</v>
      </c>
      <c r="D114" s="2">
        <v>44217.580405092594</v>
      </c>
      <c r="E114">
        <v>1</v>
      </c>
      <c r="F114">
        <v>0</v>
      </c>
      <c r="G114">
        <v>4608</v>
      </c>
      <c r="H114">
        <v>400476</v>
      </c>
    </row>
    <row r="115" spans="1:8" x14ac:dyDescent="0.25">
      <c r="A115">
        <v>45</v>
      </c>
      <c r="B115" s="2">
        <v>44355.833321759259</v>
      </c>
      <c r="C115" t="s">
        <v>11</v>
      </c>
      <c r="D115" s="2">
        <v>44216.895891203705</v>
      </c>
      <c r="E115">
        <v>1</v>
      </c>
      <c r="F115">
        <v>0</v>
      </c>
      <c r="G115">
        <v>3145</v>
      </c>
      <c r="H115">
        <v>400476</v>
      </c>
    </row>
    <row r="116" spans="1:8" x14ac:dyDescent="0.25">
      <c r="A116">
        <v>143</v>
      </c>
      <c r="B116" s="2">
        <v>44347.650023148148</v>
      </c>
      <c r="C116" t="s">
        <v>94</v>
      </c>
      <c r="D116" s="2">
        <v>44251.580706018518</v>
      </c>
      <c r="E116">
        <v>1</v>
      </c>
      <c r="F116">
        <v>0</v>
      </c>
      <c r="G116">
        <v>106</v>
      </c>
      <c r="H116">
        <v>400476</v>
      </c>
    </row>
    <row r="117" spans="1:8" x14ac:dyDescent="0.25">
      <c r="A117">
        <v>145</v>
      </c>
      <c r="B117" s="2">
        <v>44347.649953703702</v>
      </c>
      <c r="C117" t="s">
        <v>103</v>
      </c>
      <c r="D117" s="2">
        <v>44251.580706018518</v>
      </c>
      <c r="E117">
        <v>1</v>
      </c>
      <c r="F117">
        <v>0</v>
      </c>
      <c r="G117">
        <v>99</v>
      </c>
      <c r="H117">
        <v>400476</v>
      </c>
    </row>
    <row r="118" spans="1:8" x14ac:dyDescent="0.25">
      <c r="A118">
        <v>158</v>
      </c>
      <c r="B118" s="2">
        <v>44347.64947916667</v>
      </c>
      <c r="C118" t="s">
        <v>74</v>
      </c>
      <c r="D118" s="2">
        <v>44340.56622685185</v>
      </c>
      <c r="E118">
        <v>1</v>
      </c>
      <c r="F118">
        <v>0</v>
      </c>
      <c r="G118">
        <v>5</v>
      </c>
      <c r="H118">
        <v>400476</v>
      </c>
    </row>
    <row r="119" spans="1:8" x14ac:dyDescent="0.25">
      <c r="A119">
        <v>188</v>
      </c>
      <c r="B119" s="2">
        <v>44347.649259259262</v>
      </c>
      <c r="C119" t="s">
        <v>101</v>
      </c>
      <c r="D119" s="2">
        <v>44261.672395833331</v>
      </c>
      <c r="E119">
        <v>1</v>
      </c>
      <c r="F119">
        <v>0</v>
      </c>
      <c r="G119">
        <v>166</v>
      </c>
      <c r="H119">
        <v>400476</v>
      </c>
    </row>
    <row r="120" spans="1:8" x14ac:dyDescent="0.25">
      <c r="A120">
        <v>8298</v>
      </c>
      <c r="B120" s="2">
        <v>44347.648796296293</v>
      </c>
      <c r="C120" t="s">
        <v>95</v>
      </c>
      <c r="D120" s="2">
        <v>44272.784907407404</v>
      </c>
      <c r="E120">
        <v>1</v>
      </c>
      <c r="F120">
        <v>0</v>
      </c>
      <c r="G120">
        <v>146</v>
      </c>
      <c r="H120">
        <v>400476</v>
      </c>
    </row>
    <row r="121" spans="1:8" x14ac:dyDescent="0.25">
      <c r="A121">
        <v>8314</v>
      </c>
      <c r="B121" s="2">
        <v>44347.648333333331</v>
      </c>
      <c r="C121" t="s">
        <v>93</v>
      </c>
      <c r="D121" s="2">
        <v>44290.921886574077</v>
      </c>
      <c r="E121">
        <v>1</v>
      </c>
      <c r="F121">
        <v>0</v>
      </c>
      <c r="G121">
        <v>79</v>
      </c>
      <c r="H121">
        <v>400476</v>
      </c>
    </row>
    <row r="122" spans="1:8" x14ac:dyDescent="0.25">
      <c r="A122">
        <v>8322</v>
      </c>
      <c r="B122" s="2">
        <v>44347.648159722223</v>
      </c>
      <c r="C122" t="s">
        <v>77</v>
      </c>
      <c r="D122" s="2">
        <v>44292.908784722225</v>
      </c>
      <c r="E122">
        <v>1</v>
      </c>
      <c r="F122">
        <v>1</v>
      </c>
      <c r="G122">
        <v>106</v>
      </c>
      <c r="H122">
        <v>400476</v>
      </c>
    </row>
    <row r="123" spans="1:8" x14ac:dyDescent="0.25">
      <c r="A123">
        <v>8325</v>
      </c>
      <c r="B123" s="2">
        <v>44347.648055555554</v>
      </c>
      <c r="C123" t="s">
        <v>79</v>
      </c>
      <c r="D123" s="2">
        <v>44292.908784722225</v>
      </c>
      <c r="E123">
        <v>1</v>
      </c>
      <c r="F123">
        <v>0</v>
      </c>
      <c r="G123">
        <v>172</v>
      </c>
      <c r="H123">
        <v>400476</v>
      </c>
    </row>
    <row r="124" spans="1:8" x14ac:dyDescent="0.25">
      <c r="A124">
        <v>8326</v>
      </c>
      <c r="B124" s="2">
        <v>44347.648043981484</v>
      </c>
      <c r="C124" t="s">
        <v>83</v>
      </c>
      <c r="D124" s="2">
        <v>44292.583124999997</v>
      </c>
      <c r="E124">
        <v>1</v>
      </c>
      <c r="F124">
        <v>0</v>
      </c>
      <c r="G124">
        <v>8</v>
      </c>
      <c r="H124">
        <v>400476</v>
      </c>
    </row>
    <row r="125" spans="1:8" x14ac:dyDescent="0.25">
      <c r="A125">
        <v>228</v>
      </c>
      <c r="B125" s="2">
        <v>44327.970682870371</v>
      </c>
      <c r="C125" t="s">
        <v>118</v>
      </c>
      <c r="D125" s="2">
        <v>44270.152777777781</v>
      </c>
      <c r="E125">
        <v>1</v>
      </c>
      <c r="F125">
        <v>0</v>
      </c>
      <c r="G125">
        <v>42</v>
      </c>
      <c r="H125">
        <v>400476</v>
      </c>
    </row>
    <row r="126" spans="1:8" x14ac:dyDescent="0.25">
      <c r="A126">
        <v>8328</v>
      </c>
      <c r="B126" s="2">
        <v>44327.877569444441</v>
      </c>
      <c r="C126" t="s">
        <v>72</v>
      </c>
      <c r="D126" s="2">
        <v>44292.740451388891</v>
      </c>
      <c r="E126">
        <v>1</v>
      </c>
      <c r="F126">
        <v>0</v>
      </c>
      <c r="G126">
        <v>24</v>
      </c>
      <c r="H126">
        <v>400476</v>
      </c>
    </row>
    <row r="127" spans="1:8" x14ac:dyDescent="0.25">
      <c r="A127">
        <v>8319</v>
      </c>
      <c r="B127" s="2">
        <v>44300.306469907409</v>
      </c>
      <c r="C127" t="s">
        <v>124</v>
      </c>
      <c r="D127" s="2">
        <v>44291.937569444446</v>
      </c>
      <c r="E127">
        <v>1</v>
      </c>
      <c r="F127">
        <v>0</v>
      </c>
      <c r="G127">
        <v>3</v>
      </c>
      <c r="H127">
        <v>400476</v>
      </c>
    </row>
    <row r="128" spans="1:8" x14ac:dyDescent="0.25">
      <c r="A128">
        <v>8306</v>
      </c>
      <c r="B128" s="2">
        <v>44300.250219907408</v>
      </c>
      <c r="C128" t="s">
        <v>87</v>
      </c>
      <c r="D128" s="2">
        <v>44290.659421296295</v>
      </c>
      <c r="E128">
        <v>1</v>
      </c>
      <c r="F128">
        <v>0</v>
      </c>
      <c r="G128">
        <v>8</v>
      </c>
      <c r="H128">
        <v>400476</v>
      </c>
    </row>
    <row r="129" spans="1:8" x14ac:dyDescent="0.25">
      <c r="A129">
        <v>8295</v>
      </c>
      <c r="B129" s="2">
        <v>44281.717962962961</v>
      </c>
      <c r="C129" t="s">
        <v>113</v>
      </c>
      <c r="D129" s="2">
        <v>44273.000011574077</v>
      </c>
      <c r="E129">
        <v>1</v>
      </c>
      <c r="F129">
        <v>0</v>
      </c>
      <c r="G129">
        <v>7</v>
      </c>
      <c r="H129">
        <v>400476</v>
      </c>
    </row>
    <row r="130" spans="1:8" x14ac:dyDescent="0.25">
      <c r="A130">
        <v>8296</v>
      </c>
      <c r="B130" s="2">
        <v>44281.717268518521</v>
      </c>
      <c r="C130" t="s">
        <v>122</v>
      </c>
      <c r="D130" s="2">
        <v>44273.000011574077</v>
      </c>
      <c r="E130">
        <v>1</v>
      </c>
      <c r="F130">
        <v>0</v>
      </c>
      <c r="G130">
        <v>8</v>
      </c>
      <c r="H130">
        <v>400476</v>
      </c>
    </row>
    <row r="131" spans="1:8" x14ac:dyDescent="0.25">
      <c r="A131">
        <v>8297</v>
      </c>
      <c r="B131" s="2">
        <v>44281.716562499998</v>
      </c>
      <c r="C131" t="s">
        <v>125</v>
      </c>
      <c r="D131" s="2">
        <v>44273.000011574077</v>
      </c>
      <c r="E131">
        <v>1</v>
      </c>
      <c r="F131">
        <v>0</v>
      </c>
      <c r="G131">
        <v>3</v>
      </c>
      <c r="H131">
        <v>400476</v>
      </c>
    </row>
    <row r="132" spans="1:8" x14ac:dyDescent="0.25">
      <c r="A132">
        <v>183</v>
      </c>
      <c r="B132" s="2">
        <v>44266.547013888892</v>
      </c>
      <c r="C132" t="s">
        <v>116</v>
      </c>
      <c r="D132" s="2">
        <v>44259.542199074072</v>
      </c>
      <c r="E132">
        <v>1</v>
      </c>
      <c r="F132">
        <v>0</v>
      </c>
      <c r="G132">
        <v>2</v>
      </c>
      <c r="H132">
        <v>400476</v>
      </c>
    </row>
    <row r="133" spans="1:8" x14ac:dyDescent="0.25">
      <c r="A133">
        <v>50</v>
      </c>
      <c r="B133" s="2">
        <v>44256.487326388888</v>
      </c>
      <c r="C133" t="s">
        <v>80</v>
      </c>
      <c r="D133" s="2">
        <v>44214.965694444443</v>
      </c>
      <c r="E133">
        <v>1</v>
      </c>
      <c r="F133">
        <v>0</v>
      </c>
      <c r="G133">
        <v>134</v>
      </c>
      <c r="H133">
        <v>400476</v>
      </c>
    </row>
    <row r="134" spans="1:8" x14ac:dyDescent="0.25">
      <c r="A134">
        <v>59</v>
      </c>
      <c r="B134" s="2">
        <v>44252.769618055558</v>
      </c>
      <c r="C134" t="s">
        <v>97</v>
      </c>
      <c r="D134" s="2">
        <v>44224.495810185188</v>
      </c>
      <c r="E134">
        <v>1</v>
      </c>
      <c r="F134">
        <v>0</v>
      </c>
      <c r="G134">
        <v>114</v>
      </c>
      <c r="H134">
        <v>400476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E25A-5C9E-4FDF-AC62-3DE18DF6322C}">
  <dimension ref="A1:H134"/>
  <sheetViews>
    <sheetView workbookViewId="0">
      <selection sqref="A1:H134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51</v>
      </c>
      <c r="B2" s="2">
        <v>44388.974965277775</v>
      </c>
      <c r="C2" t="s">
        <v>7</v>
      </c>
      <c r="D2" s="2">
        <v>43953.861886574072</v>
      </c>
      <c r="E2">
        <v>1</v>
      </c>
      <c r="F2">
        <v>0</v>
      </c>
      <c r="G2">
        <v>30996</v>
      </c>
      <c r="H2">
        <v>517972</v>
      </c>
    </row>
    <row r="3" spans="1:8" x14ac:dyDescent="0.25">
      <c r="A3">
        <v>8324</v>
      </c>
      <c r="B3" s="2">
        <v>44388.944837962961</v>
      </c>
      <c r="C3" t="s">
        <v>51</v>
      </c>
      <c r="D3" s="2">
        <v>44293.961446759262</v>
      </c>
      <c r="E3">
        <v>1</v>
      </c>
      <c r="F3">
        <v>1</v>
      </c>
      <c r="G3">
        <v>866</v>
      </c>
      <c r="H3">
        <v>517972</v>
      </c>
    </row>
    <row r="4" spans="1:8" x14ac:dyDescent="0.25">
      <c r="A4">
        <v>8327</v>
      </c>
      <c r="B4" s="2">
        <v>44388.944837962961</v>
      </c>
      <c r="C4" t="s">
        <v>59</v>
      </c>
      <c r="D4" s="2">
        <v>44292.720324074071</v>
      </c>
      <c r="E4">
        <v>1</v>
      </c>
      <c r="F4">
        <v>1</v>
      </c>
      <c r="G4">
        <v>196</v>
      </c>
      <c r="H4">
        <v>517972</v>
      </c>
    </row>
    <row r="5" spans="1:8" x14ac:dyDescent="0.25">
      <c r="A5">
        <v>8358</v>
      </c>
      <c r="B5" s="2">
        <v>44388.944826388892</v>
      </c>
      <c r="C5" t="s">
        <v>54</v>
      </c>
      <c r="D5" s="2">
        <v>43920.708333333336</v>
      </c>
      <c r="E5">
        <v>1</v>
      </c>
      <c r="F5">
        <v>1</v>
      </c>
      <c r="G5">
        <v>2066</v>
      </c>
      <c r="H5">
        <v>517972</v>
      </c>
    </row>
    <row r="6" spans="1:8" x14ac:dyDescent="0.25">
      <c r="A6">
        <v>53</v>
      </c>
      <c r="B6" s="2">
        <v>44388.944814814815</v>
      </c>
      <c r="C6" t="s">
        <v>52</v>
      </c>
      <c r="D6" s="2">
        <v>44223.794710648152</v>
      </c>
      <c r="E6">
        <v>1</v>
      </c>
      <c r="F6">
        <v>1</v>
      </c>
      <c r="G6">
        <v>738</v>
      </c>
      <c r="H6">
        <v>517972</v>
      </c>
    </row>
    <row r="7" spans="1:8" x14ac:dyDescent="0.25">
      <c r="A7">
        <v>54</v>
      </c>
      <c r="B7" s="2">
        <v>44388.944814814815</v>
      </c>
      <c r="C7" t="s">
        <v>44</v>
      </c>
      <c r="D7" s="2">
        <v>44055.597418981481</v>
      </c>
      <c r="E7">
        <v>1</v>
      </c>
      <c r="F7">
        <v>1</v>
      </c>
      <c r="G7">
        <v>3178</v>
      </c>
      <c r="H7">
        <v>517972</v>
      </c>
    </row>
    <row r="8" spans="1:8" x14ac:dyDescent="0.25">
      <c r="A8">
        <v>140</v>
      </c>
      <c r="B8" s="2">
        <v>44388.944814814815</v>
      </c>
      <c r="C8" t="s">
        <v>70</v>
      </c>
      <c r="D8" s="2">
        <v>43918.75408564815</v>
      </c>
      <c r="E8">
        <v>1</v>
      </c>
      <c r="F8">
        <v>1</v>
      </c>
      <c r="G8">
        <v>682</v>
      </c>
      <c r="H8">
        <v>517972</v>
      </c>
    </row>
    <row r="9" spans="1:8" x14ac:dyDescent="0.25">
      <c r="A9">
        <v>236</v>
      </c>
      <c r="B9" s="2">
        <v>44388.944814814815</v>
      </c>
      <c r="C9" t="s">
        <v>45</v>
      </c>
      <c r="D9" s="2">
        <v>44018.604513888888</v>
      </c>
      <c r="E9">
        <v>1</v>
      </c>
      <c r="F9">
        <v>1</v>
      </c>
      <c r="G9">
        <v>2658</v>
      </c>
      <c r="H9">
        <v>517972</v>
      </c>
    </row>
    <row r="10" spans="1:8" x14ac:dyDescent="0.25">
      <c r="A10">
        <v>60</v>
      </c>
      <c r="B10" s="2">
        <v>44388.944803240738</v>
      </c>
      <c r="C10" t="s">
        <v>46</v>
      </c>
      <c r="D10" s="2">
        <v>44055.597418981481</v>
      </c>
      <c r="E10">
        <v>1</v>
      </c>
      <c r="F10">
        <v>1</v>
      </c>
      <c r="G10">
        <v>2652</v>
      </c>
      <c r="H10">
        <v>517972</v>
      </c>
    </row>
    <row r="11" spans="1:8" x14ac:dyDescent="0.25">
      <c r="A11">
        <v>8345</v>
      </c>
      <c r="B11" s="2">
        <v>44388.944803240738</v>
      </c>
      <c r="C11" t="s">
        <v>49</v>
      </c>
      <c r="D11" s="2">
        <v>43907.42895833333</v>
      </c>
      <c r="E11">
        <v>1</v>
      </c>
      <c r="F11">
        <v>1</v>
      </c>
      <c r="G11">
        <v>2587</v>
      </c>
      <c r="H11">
        <v>517972</v>
      </c>
    </row>
    <row r="12" spans="1:8" x14ac:dyDescent="0.25">
      <c r="A12">
        <v>8346</v>
      </c>
      <c r="B12" s="2">
        <v>44388.944803240738</v>
      </c>
      <c r="C12" t="s">
        <v>62</v>
      </c>
      <c r="D12" s="2">
        <v>44241.3590625</v>
      </c>
      <c r="E12">
        <v>1</v>
      </c>
      <c r="F12">
        <v>1</v>
      </c>
      <c r="G12">
        <v>1413</v>
      </c>
      <c r="H12">
        <v>517972</v>
      </c>
    </row>
    <row r="13" spans="1:8" x14ac:dyDescent="0.25">
      <c r="A13">
        <v>55</v>
      </c>
      <c r="B13" s="2">
        <v>44388.944791666669</v>
      </c>
      <c r="C13" t="s">
        <v>47</v>
      </c>
      <c r="D13" s="2">
        <v>43844.823379629626</v>
      </c>
      <c r="E13">
        <v>1</v>
      </c>
      <c r="F13">
        <v>1</v>
      </c>
      <c r="G13">
        <v>2643</v>
      </c>
      <c r="H13">
        <v>517972</v>
      </c>
    </row>
    <row r="14" spans="1:8" x14ac:dyDescent="0.25">
      <c r="A14">
        <v>8348</v>
      </c>
      <c r="B14" s="2">
        <v>44388.944791666669</v>
      </c>
      <c r="C14" t="s">
        <v>63</v>
      </c>
      <c r="D14" s="2">
        <v>44113.647870370369</v>
      </c>
      <c r="E14">
        <v>1</v>
      </c>
      <c r="F14">
        <v>1</v>
      </c>
      <c r="G14">
        <v>1352</v>
      </c>
      <c r="H14">
        <v>517972</v>
      </c>
    </row>
    <row r="15" spans="1:8" x14ac:dyDescent="0.25">
      <c r="A15">
        <v>8305</v>
      </c>
      <c r="B15" s="2">
        <v>44388.944780092592</v>
      </c>
      <c r="C15" t="s">
        <v>76</v>
      </c>
      <c r="D15" s="2">
        <v>44236.337361111109</v>
      </c>
      <c r="E15">
        <v>1</v>
      </c>
      <c r="F15">
        <v>1</v>
      </c>
      <c r="G15">
        <v>457</v>
      </c>
      <c r="H15">
        <v>517972</v>
      </c>
    </row>
    <row r="16" spans="1:8" x14ac:dyDescent="0.25">
      <c r="A16">
        <v>58</v>
      </c>
      <c r="B16" s="2">
        <v>44388.944768518515</v>
      </c>
      <c r="C16" t="s">
        <v>55</v>
      </c>
      <c r="D16" s="2">
        <v>43921.055011574077</v>
      </c>
      <c r="E16">
        <v>1</v>
      </c>
      <c r="F16">
        <v>1</v>
      </c>
      <c r="G16">
        <v>1949</v>
      </c>
      <c r="H16">
        <v>517972</v>
      </c>
    </row>
    <row r="17" spans="1:8" x14ac:dyDescent="0.25">
      <c r="A17">
        <v>144</v>
      </c>
      <c r="B17" s="2">
        <v>44388.944768518515</v>
      </c>
      <c r="C17" t="s">
        <v>99</v>
      </c>
      <c r="D17" s="2">
        <v>44181.441354166665</v>
      </c>
      <c r="E17">
        <v>1</v>
      </c>
      <c r="F17">
        <v>1</v>
      </c>
      <c r="G17">
        <v>199</v>
      </c>
      <c r="H17">
        <v>517972</v>
      </c>
    </row>
    <row r="18" spans="1:8" x14ac:dyDescent="0.25">
      <c r="A18">
        <v>158</v>
      </c>
      <c r="B18" s="2">
        <v>44388.944768518515</v>
      </c>
      <c r="C18" t="s">
        <v>74</v>
      </c>
      <c r="D18" s="2">
        <v>44017.429895833331</v>
      </c>
      <c r="E18">
        <v>1</v>
      </c>
      <c r="F18">
        <v>1</v>
      </c>
      <c r="G18">
        <v>497</v>
      </c>
      <c r="H18">
        <v>517972</v>
      </c>
    </row>
    <row r="19" spans="1:8" x14ac:dyDescent="0.25">
      <c r="A19">
        <v>149</v>
      </c>
      <c r="B19" s="2">
        <v>44388.944756944446</v>
      </c>
      <c r="C19" t="s">
        <v>60</v>
      </c>
      <c r="D19" s="2">
        <v>44033.513240740744</v>
      </c>
      <c r="E19">
        <v>1</v>
      </c>
      <c r="F19">
        <v>1</v>
      </c>
      <c r="G19">
        <v>1480</v>
      </c>
      <c r="H19">
        <v>517972</v>
      </c>
    </row>
    <row r="20" spans="1:8" x14ac:dyDescent="0.25">
      <c r="A20">
        <v>8356</v>
      </c>
      <c r="B20" s="2">
        <v>44388.944756944446</v>
      </c>
      <c r="C20" t="s">
        <v>75</v>
      </c>
      <c r="D20" s="2">
        <v>44295.341631944444</v>
      </c>
      <c r="E20">
        <v>1</v>
      </c>
      <c r="F20">
        <v>1</v>
      </c>
      <c r="G20">
        <v>488</v>
      </c>
      <c r="H20">
        <v>517972</v>
      </c>
    </row>
    <row r="21" spans="1:8" x14ac:dyDescent="0.25">
      <c r="A21">
        <v>8368</v>
      </c>
      <c r="B21" s="2">
        <v>44388.944756944446</v>
      </c>
      <c r="C21" t="s">
        <v>98</v>
      </c>
      <c r="D21" s="2">
        <v>43920.924502314818</v>
      </c>
      <c r="E21">
        <v>1</v>
      </c>
      <c r="F21">
        <v>1</v>
      </c>
      <c r="G21">
        <v>220</v>
      </c>
      <c r="H21">
        <v>517972</v>
      </c>
    </row>
    <row r="22" spans="1:8" x14ac:dyDescent="0.25">
      <c r="A22">
        <v>8306</v>
      </c>
      <c r="B22" s="2">
        <v>44388.944745370369</v>
      </c>
      <c r="C22" t="s">
        <v>87</v>
      </c>
      <c r="D22" s="2">
        <v>43937.469097222223</v>
      </c>
      <c r="E22">
        <v>1</v>
      </c>
      <c r="F22">
        <v>1</v>
      </c>
      <c r="G22">
        <v>321</v>
      </c>
      <c r="H22">
        <v>517972</v>
      </c>
    </row>
    <row r="23" spans="1:8" x14ac:dyDescent="0.25">
      <c r="A23">
        <v>8325</v>
      </c>
      <c r="B23" s="2">
        <v>44388.944745370369</v>
      </c>
      <c r="C23" t="s">
        <v>79</v>
      </c>
      <c r="D23" s="2">
        <v>44260.729074074072</v>
      </c>
      <c r="E23">
        <v>1</v>
      </c>
      <c r="F23">
        <v>1</v>
      </c>
      <c r="G23">
        <v>434</v>
      </c>
      <c r="H23">
        <v>517972</v>
      </c>
    </row>
    <row r="24" spans="1:8" x14ac:dyDescent="0.25">
      <c r="A24">
        <v>8335</v>
      </c>
      <c r="B24" s="2">
        <v>44388.944745370369</v>
      </c>
      <c r="C24" t="s">
        <v>48</v>
      </c>
      <c r="D24" s="2">
        <v>44247.554479166669</v>
      </c>
      <c r="E24">
        <v>1</v>
      </c>
      <c r="F24">
        <v>1</v>
      </c>
      <c r="G24">
        <v>2621</v>
      </c>
      <c r="H24">
        <v>517972</v>
      </c>
    </row>
    <row r="25" spans="1:8" x14ac:dyDescent="0.25">
      <c r="A25">
        <v>8367</v>
      </c>
      <c r="B25" s="2">
        <v>44388.944733796299</v>
      </c>
      <c r="C25" t="s">
        <v>108</v>
      </c>
      <c r="D25" s="2">
        <v>44239.829907407409</v>
      </c>
      <c r="E25">
        <v>1</v>
      </c>
      <c r="F25">
        <v>1</v>
      </c>
      <c r="G25">
        <v>154</v>
      </c>
      <c r="H25">
        <v>517972</v>
      </c>
    </row>
    <row r="26" spans="1:8" x14ac:dyDescent="0.25">
      <c r="A26">
        <v>8369</v>
      </c>
      <c r="B26" s="2">
        <v>44388.944733796299</v>
      </c>
      <c r="C26" t="s">
        <v>100</v>
      </c>
      <c r="D26" s="2">
        <v>44166.583344907405</v>
      </c>
      <c r="E26">
        <v>1</v>
      </c>
      <c r="F26">
        <v>1</v>
      </c>
      <c r="G26">
        <v>200</v>
      </c>
      <c r="H26">
        <v>517972</v>
      </c>
    </row>
    <row r="27" spans="1:8" x14ac:dyDescent="0.25">
      <c r="A27">
        <v>8316</v>
      </c>
      <c r="B27" s="2">
        <v>44388.944722222222</v>
      </c>
      <c r="C27" t="s">
        <v>89</v>
      </c>
      <c r="D27" s="2">
        <v>44054.626319444447</v>
      </c>
      <c r="E27">
        <v>1</v>
      </c>
      <c r="F27">
        <v>1</v>
      </c>
      <c r="G27">
        <v>303</v>
      </c>
      <c r="H27">
        <v>517972</v>
      </c>
    </row>
    <row r="28" spans="1:8" x14ac:dyDescent="0.25">
      <c r="A28">
        <v>33</v>
      </c>
      <c r="B28" s="2">
        <v>44388.944687499999</v>
      </c>
      <c r="C28" t="s">
        <v>57</v>
      </c>
      <c r="D28" s="2">
        <v>43852.278252314813</v>
      </c>
      <c r="E28">
        <v>1</v>
      </c>
      <c r="F28">
        <v>1</v>
      </c>
      <c r="G28">
        <v>1707</v>
      </c>
      <c r="H28">
        <v>517972</v>
      </c>
    </row>
    <row r="29" spans="1:8" x14ac:dyDescent="0.25">
      <c r="A29">
        <v>59</v>
      </c>
      <c r="B29" s="2">
        <v>44388.944687499999</v>
      </c>
      <c r="C29" t="s">
        <v>97</v>
      </c>
      <c r="D29" s="2">
        <v>44054.927083333336</v>
      </c>
      <c r="E29">
        <v>1</v>
      </c>
      <c r="F29">
        <v>1</v>
      </c>
      <c r="G29">
        <v>218</v>
      </c>
      <c r="H29">
        <v>517972</v>
      </c>
    </row>
    <row r="30" spans="1:8" x14ac:dyDescent="0.25">
      <c r="A30">
        <v>74</v>
      </c>
      <c r="B30" s="2">
        <v>44388.944687499999</v>
      </c>
      <c r="C30" t="s">
        <v>119</v>
      </c>
      <c r="D30" s="2">
        <v>43998.289293981485</v>
      </c>
      <c r="E30">
        <v>1</v>
      </c>
      <c r="F30">
        <v>1</v>
      </c>
      <c r="G30">
        <v>63</v>
      </c>
      <c r="H30">
        <v>517972</v>
      </c>
    </row>
    <row r="31" spans="1:8" x14ac:dyDescent="0.25">
      <c r="A31">
        <v>154</v>
      </c>
      <c r="B31" s="2">
        <v>44388.944687499999</v>
      </c>
      <c r="C31" t="s">
        <v>91</v>
      </c>
      <c r="D31" s="2">
        <v>44180.340960648151</v>
      </c>
      <c r="E31">
        <v>1</v>
      </c>
      <c r="F31">
        <v>1</v>
      </c>
      <c r="G31">
        <v>271</v>
      </c>
      <c r="H31">
        <v>517972</v>
      </c>
    </row>
    <row r="32" spans="1:8" x14ac:dyDescent="0.25">
      <c r="A32">
        <v>8326</v>
      </c>
      <c r="B32" s="2">
        <v>44388.944675925923</v>
      </c>
      <c r="C32" t="s">
        <v>83</v>
      </c>
      <c r="D32" s="2">
        <v>44117.459629629629</v>
      </c>
      <c r="E32">
        <v>1</v>
      </c>
      <c r="F32">
        <v>1</v>
      </c>
      <c r="G32">
        <v>356</v>
      </c>
      <c r="H32">
        <v>517972</v>
      </c>
    </row>
    <row r="33" spans="1:8" x14ac:dyDescent="0.25">
      <c r="A33">
        <v>8354</v>
      </c>
      <c r="B33" s="2">
        <v>44388.944675925923</v>
      </c>
      <c r="C33" t="s">
        <v>86</v>
      </c>
      <c r="D33" s="2">
        <v>44171.329965277779</v>
      </c>
      <c r="E33">
        <v>1</v>
      </c>
      <c r="F33">
        <v>1</v>
      </c>
      <c r="G33">
        <v>324</v>
      </c>
      <c r="H33">
        <v>517972</v>
      </c>
    </row>
    <row r="34" spans="1:8" x14ac:dyDescent="0.25">
      <c r="A34">
        <v>235</v>
      </c>
      <c r="B34" s="2">
        <v>44388.944675925923</v>
      </c>
      <c r="C34" t="s">
        <v>56</v>
      </c>
      <c r="D34" s="2">
        <v>43920.395231481481</v>
      </c>
      <c r="E34">
        <v>1</v>
      </c>
      <c r="F34">
        <v>1</v>
      </c>
      <c r="G34">
        <v>1844</v>
      </c>
      <c r="H34">
        <v>517972</v>
      </c>
    </row>
    <row r="35" spans="1:8" x14ac:dyDescent="0.25">
      <c r="A35">
        <v>57</v>
      </c>
      <c r="B35" s="2">
        <v>44388.944664351853</v>
      </c>
      <c r="C35" t="s">
        <v>58</v>
      </c>
      <c r="D35" s="2">
        <v>44025.483703703707</v>
      </c>
      <c r="E35">
        <v>1</v>
      </c>
      <c r="F35">
        <v>1</v>
      </c>
      <c r="G35">
        <v>1686</v>
      </c>
      <c r="H35">
        <v>517972</v>
      </c>
    </row>
    <row r="36" spans="1:8" x14ac:dyDescent="0.25">
      <c r="A36">
        <v>8322</v>
      </c>
      <c r="B36" s="2">
        <v>44388.944652777776</v>
      </c>
      <c r="C36" t="s">
        <v>77</v>
      </c>
      <c r="D36" s="2">
        <v>44260.691874999997</v>
      </c>
      <c r="E36">
        <v>1</v>
      </c>
      <c r="F36">
        <v>1</v>
      </c>
      <c r="G36">
        <v>441</v>
      </c>
      <c r="H36">
        <v>517972</v>
      </c>
    </row>
    <row r="37" spans="1:8" x14ac:dyDescent="0.25">
      <c r="A37">
        <v>8342</v>
      </c>
      <c r="B37" s="2">
        <v>44388.944652777776</v>
      </c>
      <c r="C37" t="s">
        <v>85</v>
      </c>
      <c r="D37" s="2">
        <v>44189.3750462963</v>
      </c>
      <c r="E37">
        <v>1</v>
      </c>
      <c r="F37">
        <v>1</v>
      </c>
      <c r="G37">
        <v>332</v>
      </c>
      <c r="H37">
        <v>517972</v>
      </c>
    </row>
    <row r="38" spans="1:8" x14ac:dyDescent="0.25">
      <c r="A38">
        <v>8370</v>
      </c>
      <c r="B38" s="2">
        <v>44388.944652777776</v>
      </c>
      <c r="C38" t="s">
        <v>20</v>
      </c>
      <c r="D38" s="2">
        <v>44317.659432870372</v>
      </c>
      <c r="E38">
        <v>1</v>
      </c>
      <c r="F38">
        <v>1</v>
      </c>
      <c r="G38">
        <v>24393</v>
      </c>
      <c r="H38">
        <v>517972</v>
      </c>
    </row>
    <row r="39" spans="1:8" x14ac:dyDescent="0.25">
      <c r="A39">
        <v>8301</v>
      </c>
      <c r="B39" s="2">
        <v>44388.944641203707</v>
      </c>
      <c r="C39" t="s">
        <v>15</v>
      </c>
      <c r="D39" s="2">
        <v>44274.626284722224</v>
      </c>
      <c r="E39">
        <v>1</v>
      </c>
      <c r="F39">
        <v>1</v>
      </c>
      <c r="G39">
        <v>36794</v>
      </c>
      <c r="H39">
        <v>517972</v>
      </c>
    </row>
    <row r="40" spans="1:8" x14ac:dyDescent="0.25">
      <c r="A40">
        <v>8347</v>
      </c>
      <c r="B40" s="2">
        <v>44388.944641203707</v>
      </c>
      <c r="C40" t="s">
        <v>96</v>
      </c>
      <c r="D40" s="2">
        <v>44173.534849537034</v>
      </c>
      <c r="E40">
        <v>1</v>
      </c>
      <c r="F40">
        <v>1</v>
      </c>
      <c r="G40">
        <v>236</v>
      </c>
      <c r="H40">
        <v>517972</v>
      </c>
    </row>
    <row r="41" spans="1:8" x14ac:dyDescent="0.25">
      <c r="A41">
        <v>8362</v>
      </c>
      <c r="B41" s="2">
        <v>44388.944641203707</v>
      </c>
      <c r="C41" t="s">
        <v>21</v>
      </c>
      <c r="D41" s="2">
        <v>44310.388935185183</v>
      </c>
      <c r="E41">
        <v>1</v>
      </c>
      <c r="F41">
        <v>1</v>
      </c>
      <c r="G41">
        <v>21702</v>
      </c>
      <c r="H41">
        <v>517972</v>
      </c>
    </row>
    <row r="42" spans="1:8" x14ac:dyDescent="0.25">
      <c r="A42">
        <v>52</v>
      </c>
      <c r="B42" s="2">
        <v>44388.94462962963</v>
      </c>
      <c r="C42" t="s">
        <v>105</v>
      </c>
      <c r="D42" s="2">
        <v>44221.465196759258</v>
      </c>
      <c r="E42">
        <v>1</v>
      </c>
      <c r="F42">
        <v>1</v>
      </c>
      <c r="G42">
        <v>181</v>
      </c>
      <c r="H42">
        <v>517972</v>
      </c>
    </row>
    <row r="43" spans="1:8" x14ac:dyDescent="0.25">
      <c r="A43">
        <v>8323</v>
      </c>
      <c r="B43" s="2">
        <v>44388.94462962963</v>
      </c>
      <c r="C43" t="s">
        <v>110</v>
      </c>
      <c r="D43" s="2">
        <v>44288.417037037034</v>
      </c>
      <c r="E43">
        <v>1</v>
      </c>
      <c r="F43">
        <v>1</v>
      </c>
      <c r="G43">
        <v>126</v>
      </c>
      <c r="H43">
        <v>517972</v>
      </c>
    </row>
    <row r="44" spans="1:8" x14ac:dyDescent="0.25">
      <c r="A44">
        <v>87</v>
      </c>
      <c r="B44" s="2">
        <v>44388.944618055553</v>
      </c>
      <c r="C44" t="s">
        <v>129</v>
      </c>
      <c r="D44" s="2">
        <v>44219.537615740737</v>
      </c>
      <c r="E44">
        <v>1</v>
      </c>
      <c r="F44">
        <v>1</v>
      </c>
      <c r="G44">
        <v>19</v>
      </c>
      <c r="H44">
        <v>517972</v>
      </c>
    </row>
    <row r="45" spans="1:8" x14ac:dyDescent="0.25">
      <c r="A45">
        <v>8309</v>
      </c>
      <c r="B45" s="2">
        <v>44388.944618055553</v>
      </c>
      <c r="C45" t="s">
        <v>37</v>
      </c>
      <c r="D45" s="2">
        <v>44281.700532407405</v>
      </c>
      <c r="E45">
        <v>1</v>
      </c>
      <c r="F45">
        <v>1</v>
      </c>
      <c r="G45">
        <v>7445</v>
      </c>
      <c r="H45">
        <v>517972</v>
      </c>
    </row>
    <row r="46" spans="1:8" x14ac:dyDescent="0.25">
      <c r="A46">
        <v>8366</v>
      </c>
      <c r="B46" s="2">
        <v>44388.944618055553</v>
      </c>
      <c r="C46" t="s">
        <v>42</v>
      </c>
      <c r="D46" s="2">
        <v>44316.688877314817</v>
      </c>
      <c r="E46">
        <v>1</v>
      </c>
      <c r="F46">
        <v>1</v>
      </c>
      <c r="G46">
        <v>4443</v>
      </c>
      <c r="H46">
        <v>517972</v>
      </c>
    </row>
    <row r="47" spans="1:8" x14ac:dyDescent="0.25">
      <c r="A47">
        <v>8355</v>
      </c>
      <c r="B47" s="2">
        <v>44388.944606481484</v>
      </c>
      <c r="C47" t="s">
        <v>71</v>
      </c>
      <c r="D47" s="2">
        <v>44106.757928240739</v>
      </c>
      <c r="E47">
        <v>1</v>
      </c>
      <c r="F47">
        <v>1</v>
      </c>
      <c r="G47">
        <v>603</v>
      </c>
      <c r="H47">
        <v>517972</v>
      </c>
    </row>
    <row r="48" spans="1:8" x14ac:dyDescent="0.25">
      <c r="A48">
        <v>8321</v>
      </c>
      <c r="B48" s="2">
        <v>44388.944594907407</v>
      </c>
      <c r="C48" t="s">
        <v>25</v>
      </c>
      <c r="D48" s="2">
        <v>44292.348993055559</v>
      </c>
      <c r="E48">
        <v>1</v>
      </c>
      <c r="F48">
        <v>1</v>
      </c>
      <c r="G48">
        <v>17811</v>
      </c>
      <c r="H48">
        <v>517972</v>
      </c>
    </row>
    <row r="49" spans="1:8" x14ac:dyDescent="0.25">
      <c r="A49">
        <v>8351</v>
      </c>
      <c r="B49" s="2">
        <v>44388.944594907407</v>
      </c>
      <c r="C49" t="s">
        <v>106</v>
      </c>
      <c r="D49" s="2">
        <v>43926.637812499997</v>
      </c>
      <c r="E49">
        <v>1</v>
      </c>
      <c r="F49">
        <v>1</v>
      </c>
      <c r="G49">
        <v>160</v>
      </c>
      <c r="H49">
        <v>517972</v>
      </c>
    </row>
    <row r="50" spans="1:8" x14ac:dyDescent="0.25">
      <c r="A50">
        <v>8361</v>
      </c>
      <c r="B50" s="2">
        <v>44388.944594907407</v>
      </c>
      <c r="C50" t="s">
        <v>123</v>
      </c>
      <c r="D50" s="2">
        <v>44189.560185185182</v>
      </c>
      <c r="E50">
        <v>1</v>
      </c>
      <c r="F50">
        <v>1</v>
      </c>
      <c r="G50">
        <v>45</v>
      </c>
      <c r="H50">
        <v>517972</v>
      </c>
    </row>
    <row r="51" spans="1:8" x14ac:dyDescent="0.25">
      <c r="A51">
        <v>8311</v>
      </c>
      <c r="B51" s="2">
        <v>44388.94458333333</v>
      </c>
      <c r="C51" t="s">
        <v>81</v>
      </c>
      <c r="D51" s="2">
        <v>44242.697129629632</v>
      </c>
      <c r="E51">
        <v>1</v>
      </c>
      <c r="F51">
        <v>1</v>
      </c>
      <c r="G51">
        <v>414</v>
      </c>
      <c r="H51">
        <v>517972</v>
      </c>
    </row>
    <row r="52" spans="1:8" x14ac:dyDescent="0.25">
      <c r="A52">
        <v>238</v>
      </c>
      <c r="B52" s="2">
        <v>44388.94458333333</v>
      </c>
      <c r="C52" t="s">
        <v>112</v>
      </c>
      <c r="D52" s="2">
        <v>44268.634826388887</v>
      </c>
      <c r="E52">
        <v>1</v>
      </c>
      <c r="F52">
        <v>1</v>
      </c>
      <c r="G52">
        <v>110</v>
      </c>
      <c r="H52">
        <v>517972</v>
      </c>
    </row>
    <row r="53" spans="1:8" x14ac:dyDescent="0.25">
      <c r="A53">
        <v>157</v>
      </c>
      <c r="B53" s="2">
        <v>44388.944571759261</v>
      </c>
      <c r="C53" t="s">
        <v>109</v>
      </c>
      <c r="D53" s="2">
        <v>44096.373240740744</v>
      </c>
      <c r="E53">
        <v>1</v>
      </c>
      <c r="F53">
        <v>1</v>
      </c>
      <c r="G53">
        <v>148</v>
      </c>
      <c r="H53">
        <v>517972</v>
      </c>
    </row>
    <row r="54" spans="1:8" x14ac:dyDescent="0.25">
      <c r="A54">
        <v>8353</v>
      </c>
      <c r="B54" s="2">
        <v>44388.944571759261</v>
      </c>
      <c r="C54" t="s">
        <v>107</v>
      </c>
      <c r="D54" s="2">
        <v>44201.387476851851</v>
      </c>
      <c r="E54">
        <v>1</v>
      </c>
      <c r="F54">
        <v>1</v>
      </c>
      <c r="G54">
        <v>155</v>
      </c>
      <c r="H54">
        <v>517972</v>
      </c>
    </row>
    <row r="55" spans="1:8" x14ac:dyDescent="0.25">
      <c r="A55">
        <v>8371</v>
      </c>
      <c r="B55" s="2">
        <v>44388.944571759261</v>
      </c>
      <c r="C55" t="s">
        <v>88</v>
      </c>
      <c r="D55" s="2">
        <v>44317.520312499997</v>
      </c>
      <c r="E55">
        <v>1</v>
      </c>
      <c r="F55">
        <v>1</v>
      </c>
      <c r="G55">
        <v>310</v>
      </c>
      <c r="H55">
        <v>517972</v>
      </c>
    </row>
    <row r="56" spans="1:8" x14ac:dyDescent="0.25">
      <c r="A56">
        <v>8337</v>
      </c>
      <c r="B56" s="2">
        <v>44388.944560185184</v>
      </c>
      <c r="C56" t="s">
        <v>128</v>
      </c>
      <c r="D56" s="2">
        <v>44182.534710648149</v>
      </c>
      <c r="E56">
        <v>1</v>
      </c>
      <c r="F56">
        <v>1</v>
      </c>
      <c r="G56">
        <v>20</v>
      </c>
      <c r="H56">
        <v>517972</v>
      </c>
    </row>
    <row r="57" spans="1:8" x14ac:dyDescent="0.25">
      <c r="A57">
        <v>8341</v>
      </c>
      <c r="B57" s="2">
        <v>44388.944560185184</v>
      </c>
      <c r="C57" t="s">
        <v>40</v>
      </c>
      <c r="D57" s="2">
        <v>44294.668263888889</v>
      </c>
      <c r="E57">
        <v>1</v>
      </c>
      <c r="F57">
        <v>1</v>
      </c>
      <c r="G57">
        <v>4924</v>
      </c>
      <c r="H57">
        <v>517972</v>
      </c>
    </row>
    <row r="58" spans="1:8" x14ac:dyDescent="0.25">
      <c r="A58">
        <v>8352</v>
      </c>
      <c r="B58" s="2">
        <v>44388.944560185184</v>
      </c>
      <c r="C58" t="s">
        <v>121</v>
      </c>
      <c r="D58" s="2">
        <v>44173.463055555556</v>
      </c>
      <c r="E58">
        <v>1</v>
      </c>
      <c r="F58">
        <v>1</v>
      </c>
      <c r="G58">
        <v>55</v>
      </c>
      <c r="H58">
        <v>517972</v>
      </c>
    </row>
    <row r="59" spans="1:8" x14ac:dyDescent="0.25">
      <c r="A59">
        <v>8329</v>
      </c>
      <c r="B59" s="2">
        <v>44388.944548611114</v>
      </c>
      <c r="C59" t="s">
        <v>131</v>
      </c>
      <c r="D59" s="2">
        <v>44229.352962962963</v>
      </c>
      <c r="E59">
        <v>1</v>
      </c>
      <c r="F59">
        <v>1</v>
      </c>
      <c r="G59">
        <v>17</v>
      </c>
      <c r="H59">
        <v>517972</v>
      </c>
    </row>
    <row r="60" spans="1:8" x14ac:dyDescent="0.25">
      <c r="A60">
        <v>8333</v>
      </c>
      <c r="B60" s="2">
        <v>44388.944548611114</v>
      </c>
      <c r="C60" t="s">
        <v>102</v>
      </c>
      <c r="D60" s="2">
        <v>44289.782129629632</v>
      </c>
      <c r="E60">
        <v>1</v>
      </c>
      <c r="F60">
        <v>1</v>
      </c>
      <c r="G60">
        <v>194</v>
      </c>
      <c r="H60">
        <v>517972</v>
      </c>
    </row>
    <row r="61" spans="1:8" x14ac:dyDescent="0.25">
      <c r="A61">
        <v>8320</v>
      </c>
      <c r="B61" s="2">
        <v>44388.944537037038</v>
      </c>
      <c r="C61" t="s">
        <v>31</v>
      </c>
      <c r="D61" s="2">
        <v>44291.414814814816</v>
      </c>
      <c r="E61">
        <v>1</v>
      </c>
      <c r="F61">
        <v>1</v>
      </c>
      <c r="G61">
        <v>11422</v>
      </c>
      <c r="H61">
        <v>517972</v>
      </c>
    </row>
    <row r="62" spans="1:8" x14ac:dyDescent="0.25">
      <c r="A62">
        <v>8313</v>
      </c>
      <c r="B62" s="2">
        <v>44388.944525462961</v>
      </c>
      <c r="C62" t="s">
        <v>19</v>
      </c>
      <c r="D62" s="2">
        <v>44286.303946759261</v>
      </c>
      <c r="E62">
        <v>1</v>
      </c>
      <c r="F62">
        <v>1</v>
      </c>
      <c r="G62">
        <v>29054</v>
      </c>
      <c r="H62">
        <v>517972</v>
      </c>
    </row>
    <row r="63" spans="1:8" x14ac:dyDescent="0.25">
      <c r="A63">
        <v>8318</v>
      </c>
      <c r="B63" s="2">
        <v>44388.944525462961</v>
      </c>
      <c r="C63" t="s">
        <v>133</v>
      </c>
      <c r="D63" s="2">
        <v>44203.442326388889</v>
      </c>
      <c r="E63">
        <v>1</v>
      </c>
      <c r="F63">
        <v>1</v>
      </c>
      <c r="G63">
        <v>12</v>
      </c>
      <c r="H63">
        <v>517972</v>
      </c>
    </row>
    <row r="64" spans="1:8" x14ac:dyDescent="0.25">
      <c r="A64">
        <v>224</v>
      </c>
      <c r="B64" s="2">
        <v>44388.944525462961</v>
      </c>
      <c r="C64" t="s">
        <v>117</v>
      </c>
      <c r="D64" s="2">
        <v>44264.31590277778</v>
      </c>
      <c r="E64">
        <v>1</v>
      </c>
      <c r="F64">
        <v>1</v>
      </c>
      <c r="G64">
        <v>78</v>
      </c>
      <c r="H64">
        <v>517972</v>
      </c>
    </row>
    <row r="65" spans="1:8" x14ac:dyDescent="0.25">
      <c r="A65">
        <v>156</v>
      </c>
      <c r="B65" s="2">
        <v>44388.944513888891</v>
      </c>
      <c r="C65" t="s">
        <v>126</v>
      </c>
      <c r="D65" s="2">
        <v>44250.351261574076</v>
      </c>
      <c r="E65">
        <v>1</v>
      </c>
      <c r="F65">
        <v>1</v>
      </c>
      <c r="G65">
        <v>31</v>
      </c>
      <c r="H65">
        <v>517972</v>
      </c>
    </row>
    <row r="66" spans="1:8" x14ac:dyDescent="0.25">
      <c r="A66">
        <v>173</v>
      </c>
      <c r="B66" s="2">
        <v>44388.944513888891</v>
      </c>
      <c r="C66" t="s">
        <v>132</v>
      </c>
      <c r="D66" s="2">
        <v>44219.785370370373</v>
      </c>
      <c r="E66">
        <v>1</v>
      </c>
      <c r="F66">
        <v>1</v>
      </c>
      <c r="G66">
        <v>17</v>
      </c>
      <c r="H66">
        <v>517972</v>
      </c>
    </row>
    <row r="67" spans="1:8" x14ac:dyDescent="0.25">
      <c r="A67">
        <v>186</v>
      </c>
      <c r="B67" s="2">
        <v>44388.944513888891</v>
      </c>
      <c r="C67" t="s">
        <v>127</v>
      </c>
      <c r="D67" s="2">
        <v>44260.3983912037</v>
      </c>
      <c r="E67">
        <v>1</v>
      </c>
      <c r="F67">
        <v>1</v>
      </c>
      <c r="G67">
        <v>24</v>
      </c>
      <c r="H67">
        <v>517972</v>
      </c>
    </row>
    <row r="68" spans="1:8" x14ac:dyDescent="0.25">
      <c r="A68">
        <v>83</v>
      </c>
      <c r="B68" s="2">
        <v>44388.944502314815</v>
      </c>
      <c r="C68" t="s">
        <v>130</v>
      </c>
      <c r="D68" s="2">
        <v>44055.958460648151</v>
      </c>
      <c r="E68">
        <v>1</v>
      </c>
      <c r="F68">
        <v>1</v>
      </c>
      <c r="G68">
        <v>18</v>
      </c>
      <c r="H68">
        <v>517972</v>
      </c>
    </row>
    <row r="69" spans="1:8" x14ac:dyDescent="0.25">
      <c r="A69">
        <v>111</v>
      </c>
      <c r="B69" s="2">
        <v>44388.944502314815</v>
      </c>
      <c r="C69" t="s">
        <v>67</v>
      </c>
      <c r="D69" s="2">
        <v>44253.913877314815</v>
      </c>
      <c r="E69">
        <v>1</v>
      </c>
      <c r="F69">
        <v>1</v>
      </c>
      <c r="G69">
        <v>945</v>
      </c>
      <c r="H69">
        <v>517972</v>
      </c>
    </row>
    <row r="70" spans="1:8" x14ac:dyDescent="0.25">
      <c r="A70">
        <v>137</v>
      </c>
      <c r="B70" s="2">
        <v>44388.944502314815</v>
      </c>
      <c r="C70" t="s">
        <v>115</v>
      </c>
      <c r="D70" s="2">
        <v>44042.767106481479</v>
      </c>
      <c r="E70">
        <v>1</v>
      </c>
      <c r="F70">
        <v>1</v>
      </c>
      <c r="G70">
        <v>96</v>
      </c>
      <c r="H70">
        <v>517972</v>
      </c>
    </row>
    <row r="71" spans="1:8" x14ac:dyDescent="0.25">
      <c r="A71">
        <v>8363</v>
      </c>
      <c r="B71" s="2">
        <v>44386.107743055552</v>
      </c>
      <c r="C71" t="s">
        <v>160</v>
      </c>
      <c r="D71" s="2">
        <v>44232.791990740741</v>
      </c>
      <c r="E71">
        <v>1</v>
      </c>
      <c r="F71">
        <v>0</v>
      </c>
      <c r="G71">
        <v>57046</v>
      </c>
      <c r="H71">
        <v>517972</v>
      </c>
    </row>
    <row r="72" spans="1:8" x14ac:dyDescent="0.25">
      <c r="A72">
        <v>8307</v>
      </c>
      <c r="B72" s="2">
        <v>44386.057384259257</v>
      </c>
      <c r="C72" t="s">
        <v>111</v>
      </c>
      <c r="D72" s="2">
        <v>44219.230810185189</v>
      </c>
      <c r="E72">
        <v>1</v>
      </c>
      <c r="F72">
        <v>1</v>
      </c>
      <c r="G72">
        <v>120</v>
      </c>
      <c r="H72">
        <v>517972</v>
      </c>
    </row>
    <row r="73" spans="1:8" x14ac:dyDescent="0.25">
      <c r="A73">
        <v>162</v>
      </c>
      <c r="B73" s="2">
        <v>44386.049120370371</v>
      </c>
      <c r="C73" t="s">
        <v>24</v>
      </c>
      <c r="D73" s="2">
        <v>44247.626689814817</v>
      </c>
      <c r="E73">
        <v>1</v>
      </c>
      <c r="F73">
        <v>1</v>
      </c>
      <c r="G73">
        <v>1469</v>
      </c>
      <c r="H73">
        <v>517972</v>
      </c>
    </row>
    <row r="74" spans="1:8" x14ac:dyDescent="0.25">
      <c r="A74">
        <v>8365</v>
      </c>
      <c r="B74" s="2">
        <v>44377.953310185185</v>
      </c>
      <c r="C74" t="s">
        <v>33</v>
      </c>
      <c r="D74" s="2">
        <v>43906.747013888889</v>
      </c>
      <c r="E74">
        <v>1</v>
      </c>
      <c r="F74">
        <v>1</v>
      </c>
      <c r="G74">
        <v>8793</v>
      </c>
      <c r="H74">
        <v>517972</v>
      </c>
    </row>
    <row r="75" spans="1:8" x14ac:dyDescent="0.25">
      <c r="A75">
        <v>8344</v>
      </c>
      <c r="B75" s="2">
        <v>44370.167893518519</v>
      </c>
      <c r="C75" t="s">
        <v>13</v>
      </c>
      <c r="D75" s="2">
        <v>44303.564583333333</v>
      </c>
      <c r="E75">
        <v>1</v>
      </c>
      <c r="F75">
        <v>0</v>
      </c>
      <c r="G75">
        <v>1503</v>
      </c>
      <c r="H75">
        <v>517972</v>
      </c>
    </row>
    <row r="76" spans="1:8" x14ac:dyDescent="0.25">
      <c r="A76">
        <v>8357</v>
      </c>
      <c r="B76" s="2">
        <v>44369.598541666666</v>
      </c>
      <c r="C76" t="s">
        <v>65</v>
      </c>
      <c r="D76" s="2">
        <v>43836.682002314818</v>
      </c>
      <c r="E76">
        <v>1</v>
      </c>
      <c r="F76">
        <v>1</v>
      </c>
      <c r="G76">
        <v>1059</v>
      </c>
      <c r="H76">
        <v>517972</v>
      </c>
    </row>
    <row r="77" spans="1:8" x14ac:dyDescent="0.25">
      <c r="A77">
        <v>8372</v>
      </c>
      <c r="B77" s="2">
        <v>44368.639374999999</v>
      </c>
      <c r="C77" t="s">
        <v>23</v>
      </c>
      <c r="D77" s="2">
        <v>43908.585879629631</v>
      </c>
      <c r="E77">
        <v>1</v>
      </c>
      <c r="F77">
        <v>1</v>
      </c>
      <c r="G77">
        <v>20572</v>
      </c>
      <c r="H77">
        <v>517972</v>
      </c>
    </row>
    <row r="78" spans="1:8" x14ac:dyDescent="0.25">
      <c r="A78">
        <v>29</v>
      </c>
      <c r="B78" s="2">
        <v>44367.155798611115</v>
      </c>
      <c r="C78" t="s">
        <v>10</v>
      </c>
      <c r="D78" s="2">
        <v>44188.563449074078</v>
      </c>
      <c r="E78">
        <v>1</v>
      </c>
      <c r="F78">
        <v>0</v>
      </c>
      <c r="G78">
        <v>23070</v>
      </c>
      <c r="H78">
        <v>517972</v>
      </c>
    </row>
    <row r="79" spans="1:8" x14ac:dyDescent="0.25">
      <c r="A79">
        <v>32</v>
      </c>
      <c r="B79" s="2">
        <v>44362.684074074074</v>
      </c>
      <c r="C79" t="s">
        <v>16</v>
      </c>
      <c r="D79" s="2">
        <v>44216.924004629633</v>
      </c>
      <c r="E79">
        <v>1</v>
      </c>
      <c r="F79">
        <v>0</v>
      </c>
      <c r="G79">
        <v>20591</v>
      </c>
      <c r="H79">
        <v>517972</v>
      </c>
    </row>
    <row r="80" spans="1:8" x14ac:dyDescent="0.25">
      <c r="A80">
        <v>31</v>
      </c>
      <c r="B80" s="2">
        <v>44362.678518518522</v>
      </c>
      <c r="C80" t="s">
        <v>12</v>
      </c>
      <c r="D80" s="2">
        <v>44217.757013888891</v>
      </c>
      <c r="E80">
        <v>1</v>
      </c>
      <c r="F80">
        <v>0</v>
      </c>
      <c r="G80">
        <v>6495</v>
      </c>
      <c r="H80">
        <v>517972</v>
      </c>
    </row>
    <row r="81" spans="1:8" x14ac:dyDescent="0.25">
      <c r="A81">
        <v>38</v>
      </c>
      <c r="B81" s="2">
        <v>44362.631840277776</v>
      </c>
      <c r="C81" t="s">
        <v>17</v>
      </c>
      <c r="D81" s="2">
        <v>44217.772291666668</v>
      </c>
      <c r="E81">
        <v>1</v>
      </c>
      <c r="F81">
        <v>0</v>
      </c>
      <c r="G81">
        <v>15567</v>
      </c>
      <c r="H81">
        <v>517972</v>
      </c>
    </row>
    <row r="82" spans="1:8" x14ac:dyDescent="0.25">
      <c r="A82">
        <v>37</v>
      </c>
      <c r="B82" s="2">
        <v>44362.626759259256</v>
      </c>
      <c r="C82" t="s">
        <v>43</v>
      </c>
      <c r="D82" s="2">
        <v>44217.609918981485</v>
      </c>
      <c r="E82">
        <v>1</v>
      </c>
      <c r="F82">
        <v>0</v>
      </c>
      <c r="G82">
        <v>3758</v>
      </c>
      <c r="H82">
        <v>517972</v>
      </c>
    </row>
    <row r="83" spans="1:8" x14ac:dyDescent="0.25">
      <c r="A83">
        <v>36</v>
      </c>
      <c r="B83" s="2">
        <v>44362.626608796294</v>
      </c>
      <c r="C83" t="s">
        <v>34</v>
      </c>
      <c r="D83" s="2">
        <v>44217.832268518519</v>
      </c>
      <c r="E83">
        <v>1</v>
      </c>
      <c r="F83">
        <v>0</v>
      </c>
      <c r="G83">
        <v>7645</v>
      </c>
      <c r="H83">
        <v>517972</v>
      </c>
    </row>
    <row r="84" spans="1:8" x14ac:dyDescent="0.25">
      <c r="A84">
        <v>8349</v>
      </c>
      <c r="B84" s="2">
        <v>44362.622824074075</v>
      </c>
      <c r="C84" t="s">
        <v>104</v>
      </c>
      <c r="D84" s="2">
        <v>44301.056701388887</v>
      </c>
      <c r="E84">
        <v>1</v>
      </c>
      <c r="F84">
        <v>0</v>
      </c>
      <c r="G84">
        <v>110</v>
      </c>
      <c r="H84">
        <v>517972</v>
      </c>
    </row>
    <row r="85" spans="1:8" x14ac:dyDescent="0.25">
      <c r="A85">
        <v>8360</v>
      </c>
      <c r="B85" s="2">
        <v>44362.595949074072</v>
      </c>
      <c r="C85" t="s">
        <v>90</v>
      </c>
      <c r="D85" s="2">
        <v>44306.364583333336</v>
      </c>
      <c r="E85">
        <v>1</v>
      </c>
      <c r="F85">
        <v>0</v>
      </c>
      <c r="G85">
        <v>75</v>
      </c>
      <c r="H85">
        <v>517972</v>
      </c>
    </row>
    <row r="86" spans="1:8" x14ac:dyDescent="0.25">
      <c r="A86">
        <v>8364</v>
      </c>
      <c r="B86" s="2">
        <v>44362.583043981482</v>
      </c>
      <c r="C86" t="s">
        <v>50</v>
      </c>
      <c r="D86" s="2">
        <v>44313.305601851855</v>
      </c>
      <c r="E86">
        <v>1</v>
      </c>
      <c r="F86">
        <v>0</v>
      </c>
      <c r="G86">
        <v>196</v>
      </c>
      <c r="H86">
        <v>517972</v>
      </c>
    </row>
    <row r="87" spans="1:8" x14ac:dyDescent="0.25">
      <c r="A87">
        <v>8338</v>
      </c>
      <c r="B87" s="2">
        <v>44359.797743055555</v>
      </c>
      <c r="C87" t="s">
        <v>18</v>
      </c>
      <c r="D87" s="2">
        <v>44292.791770833333</v>
      </c>
      <c r="E87">
        <v>1</v>
      </c>
      <c r="F87">
        <v>0</v>
      </c>
      <c r="G87">
        <v>1340</v>
      </c>
      <c r="H87">
        <v>517972</v>
      </c>
    </row>
    <row r="88" spans="1:8" x14ac:dyDescent="0.25">
      <c r="A88">
        <v>46</v>
      </c>
      <c r="B88" s="2">
        <v>44355.841469907406</v>
      </c>
      <c r="C88" t="s">
        <v>143</v>
      </c>
      <c r="D88" s="2">
        <v>44217.359861111108</v>
      </c>
      <c r="E88">
        <v>1</v>
      </c>
      <c r="F88">
        <v>0</v>
      </c>
      <c r="G88">
        <v>50235</v>
      </c>
      <c r="H88">
        <v>517972</v>
      </c>
    </row>
    <row r="89" spans="1:8" x14ac:dyDescent="0.25">
      <c r="A89">
        <v>47</v>
      </c>
      <c r="B89" s="2">
        <v>44355.841435185182</v>
      </c>
      <c r="C89" t="s">
        <v>36</v>
      </c>
      <c r="D89" s="2">
        <v>44216.305462962962</v>
      </c>
      <c r="E89">
        <v>1</v>
      </c>
      <c r="F89">
        <v>0</v>
      </c>
      <c r="G89">
        <v>2025</v>
      </c>
      <c r="H89">
        <v>517972</v>
      </c>
    </row>
    <row r="90" spans="1:8" x14ac:dyDescent="0.25">
      <c r="A90">
        <v>48</v>
      </c>
      <c r="B90" s="2">
        <v>44355.841319444444</v>
      </c>
      <c r="C90" t="s">
        <v>29</v>
      </c>
      <c r="D90" s="2">
        <v>44213.509016203701</v>
      </c>
      <c r="E90">
        <v>1</v>
      </c>
      <c r="F90">
        <v>0</v>
      </c>
      <c r="G90">
        <v>2996</v>
      </c>
      <c r="H90">
        <v>517972</v>
      </c>
    </row>
    <row r="91" spans="1:8" x14ac:dyDescent="0.25">
      <c r="A91">
        <v>49</v>
      </c>
      <c r="B91" s="2">
        <v>44355.841203703705</v>
      </c>
      <c r="C91" t="s">
        <v>5</v>
      </c>
      <c r="D91" s="2">
        <v>44221.646041666667</v>
      </c>
      <c r="E91">
        <v>1</v>
      </c>
      <c r="F91">
        <v>0</v>
      </c>
      <c r="G91">
        <v>8417</v>
      </c>
      <c r="H91">
        <v>517972</v>
      </c>
    </row>
    <row r="92" spans="1:8" x14ac:dyDescent="0.25">
      <c r="A92">
        <v>56</v>
      </c>
      <c r="B92" s="2">
        <v>44355.840833333335</v>
      </c>
      <c r="C92" t="s">
        <v>14</v>
      </c>
      <c r="D92" s="2">
        <v>44230.492835648147</v>
      </c>
      <c r="E92">
        <v>1</v>
      </c>
      <c r="F92">
        <v>0</v>
      </c>
      <c r="G92">
        <v>24050</v>
      </c>
      <c r="H92">
        <v>517972</v>
      </c>
    </row>
    <row r="93" spans="1:8" x14ac:dyDescent="0.25">
      <c r="A93">
        <v>148</v>
      </c>
      <c r="B93" s="2">
        <v>44355.84034722222</v>
      </c>
      <c r="C93" t="s">
        <v>78</v>
      </c>
      <c r="D93" s="2">
        <v>44250.601875</v>
      </c>
      <c r="E93">
        <v>1</v>
      </c>
      <c r="F93">
        <v>0</v>
      </c>
      <c r="G93">
        <v>166</v>
      </c>
      <c r="H93">
        <v>517972</v>
      </c>
    </row>
    <row r="94" spans="1:8" x14ac:dyDescent="0.25">
      <c r="A94">
        <v>155</v>
      </c>
      <c r="B94" s="2">
        <v>44355.840208333335</v>
      </c>
      <c r="C94" t="s">
        <v>30</v>
      </c>
      <c r="D94" s="2">
        <v>44253.866412037038</v>
      </c>
      <c r="E94">
        <v>1</v>
      </c>
      <c r="F94">
        <v>0</v>
      </c>
      <c r="G94">
        <v>1728</v>
      </c>
      <c r="H94">
        <v>517972</v>
      </c>
    </row>
    <row r="95" spans="1:8" x14ac:dyDescent="0.25">
      <c r="A95">
        <v>182</v>
      </c>
      <c r="B95" s="2">
        <v>44355.840011574073</v>
      </c>
      <c r="C95" t="s">
        <v>69</v>
      </c>
      <c r="D95" s="2">
        <v>44258.813773148147</v>
      </c>
      <c r="E95">
        <v>1</v>
      </c>
      <c r="F95">
        <v>0</v>
      </c>
      <c r="G95">
        <v>31</v>
      </c>
      <c r="H95">
        <v>517972</v>
      </c>
    </row>
    <row r="96" spans="1:8" x14ac:dyDescent="0.25">
      <c r="A96">
        <v>189</v>
      </c>
      <c r="B96" s="2">
        <v>44355.839930555558</v>
      </c>
      <c r="C96" t="s">
        <v>84</v>
      </c>
      <c r="D96" s="2">
        <v>44262.168333333335</v>
      </c>
      <c r="E96">
        <v>1</v>
      </c>
      <c r="F96">
        <v>0</v>
      </c>
      <c r="G96">
        <v>203</v>
      </c>
      <c r="H96">
        <v>517972</v>
      </c>
    </row>
    <row r="97" spans="1:8" x14ac:dyDescent="0.25">
      <c r="A97">
        <v>225</v>
      </c>
      <c r="B97" s="2">
        <v>44355.839756944442</v>
      </c>
      <c r="C97" t="s">
        <v>68</v>
      </c>
      <c r="D97" s="2">
        <v>44269.814270833333</v>
      </c>
      <c r="E97">
        <v>1</v>
      </c>
      <c r="F97">
        <v>0</v>
      </c>
      <c r="G97">
        <v>391</v>
      </c>
      <c r="H97">
        <v>517972</v>
      </c>
    </row>
    <row r="98" spans="1:8" x14ac:dyDescent="0.25">
      <c r="A98">
        <v>227</v>
      </c>
      <c r="B98" s="2">
        <v>44355.839699074073</v>
      </c>
      <c r="C98" t="s">
        <v>61</v>
      </c>
      <c r="D98" s="2">
        <v>44269.915266203701</v>
      </c>
      <c r="E98">
        <v>1</v>
      </c>
      <c r="F98">
        <v>0</v>
      </c>
      <c r="G98">
        <v>215</v>
      </c>
      <c r="H98">
        <v>517972</v>
      </c>
    </row>
    <row r="99" spans="1:8" x14ac:dyDescent="0.25">
      <c r="A99">
        <v>229</v>
      </c>
      <c r="B99" s="2">
        <v>44355.839594907404</v>
      </c>
      <c r="C99" t="s">
        <v>28</v>
      </c>
      <c r="D99" s="2">
        <v>44271.050625000003</v>
      </c>
      <c r="E99">
        <v>1</v>
      </c>
      <c r="F99">
        <v>0</v>
      </c>
      <c r="G99">
        <v>1659</v>
      </c>
      <c r="H99">
        <v>517972</v>
      </c>
    </row>
    <row r="100" spans="1:8" x14ac:dyDescent="0.25">
      <c r="A100">
        <v>231</v>
      </c>
      <c r="B100" s="2">
        <v>44355.839490740742</v>
      </c>
      <c r="C100" t="s">
        <v>53</v>
      </c>
      <c r="D100" s="2">
        <v>44271.622465277775</v>
      </c>
      <c r="E100">
        <v>1</v>
      </c>
      <c r="F100">
        <v>0</v>
      </c>
      <c r="G100">
        <v>77</v>
      </c>
      <c r="H100">
        <v>517972</v>
      </c>
    </row>
    <row r="101" spans="1:8" x14ac:dyDescent="0.25">
      <c r="A101">
        <v>233</v>
      </c>
      <c r="B101" s="2">
        <v>44355.83934027778</v>
      </c>
      <c r="C101" t="s">
        <v>39</v>
      </c>
      <c r="D101" s="2">
        <v>44269.857476851852</v>
      </c>
      <c r="E101">
        <v>1</v>
      </c>
      <c r="F101">
        <v>0</v>
      </c>
      <c r="G101">
        <v>553</v>
      </c>
      <c r="H101">
        <v>517972</v>
      </c>
    </row>
    <row r="102" spans="1:8" x14ac:dyDescent="0.25">
      <c r="A102">
        <v>237</v>
      </c>
      <c r="B102" s="2">
        <v>44355.83898148148</v>
      </c>
      <c r="C102" t="s">
        <v>120</v>
      </c>
      <c r="D102" s="2">
        <v>44270.17796296296</v>
      </c>
      <c r="E102">
        <v>1</v>
      </c>
      <c r="F102">
        <v>0</v>
      </c>
      <c r="G102">
        <v>36</v>
      </c>
      <c r="H102">
        <v>517972</v>
      </c>
    </row>
    <row r="103" spans="1:8" x14ac:dyDescent="0.25">
      <c r="A103">
        <v>8299</v>
      </c>
      <c r="B103" s="2">
        <v>44355.838865740741</v>
      </c>
      <c r="C103" t="s">
        <v>22</v>
      </c>
      <c r="D103" s="2">
        <v>44274.733449074076</v>
      </c>
      <c r="E103">
        <v>1</v>
      </c>
      <c r="F103">
        <v>0</v>
      </c>
      <c r="G103">
        <v>1230</v>
      </c>
      <c r="H103">
        <v>517972</v>
      </c>
    </row>
    <row r="104" spans="1:8" x14ac:dyDescent="0.25">
      <c r="A104">
        <v>8300</v>
      </c>
      <c r="B104" s="2">
        <v>44355.83871527778</v>
      </c>
      <c r="C104" t="s">
        <v>27</v>
      </c>
      <c r="D104" s="2">
        <v>44279.178796296299</v>
      </c>
      <c r="E104">
        <v>1</v>
      </c>
      <c r="F104">
        <v>0</v>
      </c>
      <c r="G104">
        <v>626</v>
      </c>
      <c r="H104">
        <v>517972</v>
      </c>
    </row>
    <row r="105" spans="1:8" x14ac:dyDescent="0.25">
      <c r="A105">
        <v>8302</v>
      </c>
      <c r="B105" s="2">
        <v>44355.838576388887</v>
      </c>
      <c r="C105" t="s">
        <v>73</v>
      </c>
      <c r="D105" s="2">
        <v>44293.830671296295</v>
      </c>
      <c r="E105">
        <v>1</v>
      </c>
      <c r="F105">
        <v>0</v>
      </c>
      <c r="G105">
        <v>247</v>
      </c>
      <c r="H105">
        <v>517972</v>
      </c>
    </row>
    <row r="106" spans="1:8" x14ac:dyDescent="0.25">
      <c r="A106">
        <v>8303</v>
      </c>
      <c r="B106" s="2">
        <v>44355.838379629633</v>
      </c>
      <c r="C106" t="s">
        <v>82</v>
      </c>
      <c r="D106" s="2">
        <v>44291.716782407406</v>
      </c>
      <c r="E106">
        <v>1</v>
      </c>
      <c r="F106">
        <v>0</v>
      </c>
      <c r="G106">
        <v>156</v>
      </c>
      <c r="H106">
        <v>517972</v>
      </c>
    </row>
    <row r="107" spans="1:8" x14ac:dyDescent="0.25">
      <c r="A107">
        <v>8308</v>
      </c>
      <c r="B107" s="2">
        <v>44355.838101851848</v>
      </c>
      <c r="C107" t="s">
        <v>3</v>
      </c>
      <c r="D107" s="2">
        <v>44297.082627314812</v>
      </c>
      <c r="E107">
        <v>1</v>
      </c>
      <c r="F107">
        <v>0</v>
      </c>
      <c r="G107">
        <v>1800</v>
      </c>
      <c r="H107">
        <v>517972</v>
      </c>
    </row>
    <row r="108" spans="1:8" x14ac:dyDescent="0.25">
      <c r="A108">
        <v>8310</v>
      </c>
      <c r="B108" s="2">
        <v>44355.837881944448</v>
      </c>
      <c r="C108" t="s">
        <v>8</v>
      </c>
      <c r="D108" s="2">
        <v>44294.703240740739</v>
      </c>
      <c r="E108">
        <v>1</v>
      </c>
      <c r="F108">
        <v>0</v>
      </c>
      <c r="G108">
        <v>215</v>
      </c>
      <c r="H108">
        <v>517972</v>
      </c>
    </row>
    <row r="109" spans="1:8" x14ac:dyDescent="0.25">
      <c r="A109">
        <v>8312</v>
      </c>
      <c r="B109" s="2">
        <v>44355.837685185186</v>
      </c>
      <c r="C109" t="s">
        <v>38</v>
      </c>
      <c r="D109" s="2">
        <v>44293.06832175926</v>
      </c>
      <c r="E109">
        <v>1</v>
      </c>
      <c r="F109">
        <v>0</v>
      </c>
      <c r="G109">
        <v>741</v>
      </c>
      <c r="H109">
        <v>517972</v>
      </c>
    </row>
    <row r="110" spans="1:8" x14ac:dyDescent="0.25">
      <c r="A110">
        <v>8315</v>
      </c>
      <c r="B110" s="2">
        <v>44355.837534722225</v>
      </c>
      <c r="C110" t="s">
        <v>114</v>
      </c>
      <c r="D110" s="2">
        <v>44290.760416666664</v>
      </c>
      <c r="E110">
        <v>1</v>
      </c>
      <c r="F110">
        <v>0</v>
      </c>
      <c r="G110">
        <v>49</v>
      </c>
      <c r="H110">
        <v>517972</v>
      </c>
    </row>
    <row r="111" spans="1:8" x14ac:dyDescent="0.25">
      <c r="A111">
        <v>8317</v>
      </c>
      <c r="B111" s="2">
        <v>44355.837395833332</v>
      </c>
      <c r="C111" t="s">
        <v>66</v>
      </c>
      <c r="D111" s="2">
        <v>44291.937569444446</v>
      </c>
      <c r="E111">
        <v>1</v>
      </c>
      <c r="F111">
        <v>0</v>
      </c>
      <c r="G111">
        <v>96</v>
      </c>
      <c r="H111">
        <v>517972</v>
      </c>
    </row>
    <row r="112" spans="1:8" x14ac:dyDescent="0.25">
      <c r="A112">
        <v>8332</v>
      </c>
      <c r="B112" s="2">
        <v>44355.836712962962</v>
      </c>
      <c r="C112" t="s">
        <v>92</v>
      </c>
      <c r="D112" s="2">
        <v>44292.500023148146</v>
      </c>
      <c r="E112">
        <v>1</v>
      </c>
      <c r="F112">
        <v>0</v>
      </c>
      <c r="G112">
        <v>7</v>
      </c>
      <c r="H112">
        <v>517972</v>
      </c>
    </row>
    <row r="113" spans="1:8" x14ac:dyDescent="0.25">
      <c r="A113">
        <v>8334</v>
      </c>
      <c r="B113" s="2">
        <v>44355.836655092593</v>
      </c>
      <c r="C113" t="s">
        <v>32</v>
      </c>
      <c r="D113" s="2">
        <v>44299.337337962963</v>
      </c>
      <c r="E113">
        <v>1</v>
      </c>
      <c r="F113">
        <v>0</v>
      </c>
      <c r="G113">
        <v>787</v>
      </c>
      <c r="H113">
        <v>517972</v>
      </c>
    </row>
    <row r="114" spans="1:8" x14ac:dyDescent="0.25">
      <c r="A114">
        <v>8339</v>
      </c>
      <c r="B114" s="2">
        <v>44355.836284722223</v>
      </c>
      <c r="C114" t="s">
        <v>26</v>
      </c>
      <c r="D114" s="2">
        <v>44298.878657407404</v>
      </c>
      <c r="E114">
        <v>1</v>
      </c>
      <c r="F114">
        <v>0</v>
      </c>
      <c r="G114">
        <v>168</v>
      </c>
      <c r="H114">
        <v>517972</v>
      </c>
    </row>
    <row r="115" spans="1:8" x14ac:dyDescent="0.25">
      <c r="A115">
        <v>39</v>
      </c>
      <c r="B115" s="2">
        <v>44355.833981481483</v>
      </c>
      <c r="C115" t="s">
        <v>6</v>
      </c>
      <c r="D115" s="2">
        <v>44217.575752314813</v>
      </c>
      <c r="E115">
        <v>1</v>
      </c>
      <c r="F115">
        <v>0</v>
      </c>
      <c r="G115">
        <v>16817</v>
      </c>
      <c r="H115">
        <v>517972</v>
      </c>
    </row>
    <row r="116" spans="1:8" x14ac:dyDescent="0.25">
      <c r="A116">
        <v>40</v>
      </c>
      <c r="B116" s="2">
        <v>44355.833796296298</v>
      </c>
      <c r="C116" t="s">
        <v>147</v>
      </c>
      <c r="D116" s="2">
        <v>44217.373194444444</v>
      </c>
      <c r="E116">
        <v>1</v>
      </c>
      <c r="F116">
        <v>0</v>
      </c>
      <c r="G116">
        <v>16974</v>
      </c>
      <c r="H116">
        <v>517972</v>
      </c>
    </row>
    <row r="117" spans="1:8" x14ac:dyDescent="0.25">
      <c r="A117">
        <v>41</v>
      </c>
      <c r="B117" s="2">
        <v>44355.83353009259</v>
      </c>
      <c r="C117" t="s">
        <v>41</v>
      </c>
      <c r="D117" s="2">
        <v>44217.614317129628</v>
      </c>
      <c r="E117">
        <v>1</v>
      </c>
      <c r="F117">
        <v>0</v>
      </c>
      <c r="G117">
        <v>3730</v>
      </c>
      <c r="H117">
        <v>517972</v>
      </c>
    </row>
    <row r="118" spans="1:8" x14ac:dyDescent="0.25">
      <c r="A118">
        <v>42</v>
      </c>
      <c r="B118" s="2">
        <v>44355.833460648151</v>
      </c>
      <c r="C118" t="s">
        <v>35</v>
      </c>
      <c r="D118" s="2">
        <v>44217.399039351854</v>
      </c>
      <c r="E118">
        <v>1</v>
      </c>
      <c r="F118">
        <v>0</v>
      </c>
      <c r="G118">
        <v>7101</v>
      </c>
      <c r="H118">
        <v>517972</v>
      </c>
    </row>
    <row r="119" spans="1:8" x14ac:dyDescent="0.25">
      <c r="A119">
        <v>43</v>
      </c>
      <c r="B119" s="2">
        <v>44355.833425925928</v>
      </c>
      <c r="C119" t="s">
        <v>4</v>
      </c>
      <c r="D119" s="2">
        <v>44217.549201388887</v>
      </c>
      <c r="E119">
        <v>1</v>
      </c>
      <c r="F119">
        <v>0</v>
      </c>
      <c r="G119">
        <v>94313</v>
      </c>
      <c r="H119">
        <v>517972</v>
      </c>
    </row>
    <row r="120" spans="1:8" x14ac:dyDescent="0.25">
      <c r="A120">
        <v>44</v>
      </c>
      <c r="B120" s="2">
        <v>44355.833368055559</v>
      </c>
      <c r="C120" t="s">
        <v>9</v>
      </c>
      <c r="D120" s="2">
        <v>44217.580405092594</v>
      </c>
      <c r="E120">
        <v>1</v>
      </c>
      <c r="F120">
        <v>0</v>
      </c>
      <c r="G120">
        <v>4608</v>
      </c>
      <c r="H120">
        <v>517972</v>
      </c>
    </row>
    <row r="121" spans="1:8" x14ac:dyDescent="0.25">
      <c r="A121">
        <v>45</v>
      </c>
      <c r="B121" s="2">
        <v>44355.833321759259</v>
      </c>
      <c r="C121" t="s">
        <v>11</v>
      </c>
      <c r="D121" s="2">
        <v>44216.895891203705</v>
      </c>
      <c r="E121">
        <v>1</v>
      </c>
      <c r="F121">
        <v>0</v>
      </c>
      <c r="G121">
        <v>3145</v>
      </c>
      <c r="H121">
        <v>517972</v>
      </c>
    </row>
    <row r="122" spans="1:8" x14ac:dyDescent="0.25">
      <c r="A122">
        <v>143</v>
      </c>
      <c r="B122" s="2">
        <v>44347.650023148148</v>
      </c>
      <c r="C122" t="s">
        <v>94</v>
      </c>
      <c r="D122" s="2">
        <v>44251.580706018518</v>
      </c>
      <c r="E122">
        <v>1</v>
      </c>
      <c r="F122">
        <v>0</v>
      </c>
      <c r="G122">
        <v>106</v>
      </c>
      <c r="H122">
        <v>517972</v>
      </c>
    </row>
    <row r="123" spans="1:8" x14ac:dyDescent="0.25">
      <c r="A123">
        <v>145</v>
      </c>
      <c r="B123" s="2">
        <v>44347.649953703702</v>
      </c>
      <c r="C123" t="s">
        <v>103</v>
      </c>
      <c r="D123" s="2">
        <v>44251.580706018518</v>
      </c>
      <c r="E123">
        <v>1</v>
      </c>
      <c r="F123">
        <v>0</v>
      </c>
      <c r="G123">
        <v>99</v>
      </c>
      <c r="H123">
        <v>517972</v>
      </c>
    </row>
    <row r="124" spans="1:8" x14ac:dyDescent="0.25">
      <c r="A124">
        <v>188</v>
      </c>
      <c r="B124" s="2">
        <v>44347.649259259262</v>
      </c>
      <c r="C124" t="s">
        <v>101</v>
      </c>
      <c r="D124" s="2">
        <v>44261.672395833331</v>
      </c>
      <c r="E124">
        <v>1</v>
      </c>
      <c r="F124">
        <v>0</v>
      </c>
      <c r="G124">
        <v>166</v>
      </c>
      <c r="H124">
        <v>517972</v>
      </c>
    </row>
    <row r="125" spans="1:8" x14ac:dyDescent="0.25">
      <c r="A125">
        <v>8298</v>
      </c>
      <c r="B125" s="2">
        <v>44347.648796296293</v>
      </c>
      <c r="C125" t="s">
        <v>95</v>
      </c>
      <c r="D125" s="2">
        <v>44272.784907407404</v>
      </c>
      <c r="E125">
        <v>1</v>
      </c>
      <c r="F125">
        <v>0</v>
      </c>
      <c r="G125">
        <v>146</v>
      </c>
      <c r="H125">
        <v>517972</v>
      </c>
    </row>
    <row r="126" spans="1:8" x14ac:dyDescent="0.25">
      <c r="A126">
        <v>8314</v>
      </c>
      <c r="B126" s="2">
        <v>44347.648333333331</v>
      </c>
      <c r="C126" t="s">
        <v>93</v>
      </c>
      <c r="D126" s="2">
        <v>44290.921886574077</v>
      </c>
      <c r="E126">
        <v>1</v>
      </c>
      <c r="F126">
        <v>0</v>
      </c>
      <c r="G126">
        <v>79</v>
      </c>
      <c r="H126">
        <v>517972</v>
      </c>
    </row>
    <row r="127" spans="1:8" x14ac:dyDescent="0.25">
      <c r="A127">
        <v>228</v>
      </c>
      <c r="B127" s="2">
        <v>44327.970682870371</v>
      </c>
      <c r="C127" t="s">
        <v>118</v>
      </c>
      <c r="D127" s="2">
        <v>44270.152777777781</v>
      </c>
      <c r="E127">
        <v>1</v>
      </c>
      <c r="F127">
        <v>0</v>
      </c>
      <c r="G127">
        <v>42</v>
      </c>
      <c r="H127">
        <v>517972</v>
      </c>
    </row>
    <row r="128" spans="1:8" x14ac:dyDescent="0.25">
      <c r="A128">
        <v>8328</v>
      </c>
      <c r="B128" s="2">
        <v>44327.877569444441</v>
      </c>
      <c r="C128" t="s">
        <v>72</v>
      </c>
      <c r="D128" s="2">
        <v>44292.740451388891</v>
      </c>
      <c r="E128">
        <v>1</v>
      </c>
      <c r="F128">
        <v>0</v>
      </c>
      <c r="G128">
        <v>24</v>
      </c>
      <c r="H128">
        <v>517972</v>
      </c>
    </row>
    <row r="129" spans="1:8" x14ac:dyDescent="0.25">
      <c r="A129">
        <v>8319</v>
      </c>
      <c r="B129" s="2">
        <v>44300.306469907409</v>
      </c>
      <c r="C129" t="s">
        <v>124</v>
      </c>
      <c r="D129" s="2">
        <v>44291.937569444446</v>
      </c>
      <c r="E129">
        <v>1</v>
      </c>
      <c r="F129">
        <v>0</v>
      </c>
      <c r="G129">
        <v>3</v>
      </c>
      <c r="H129">
        <v>517972</v>
      </c>
    </row>
    <row r="130" spans="1:8" x14ac:dyDescent="0.25">
      <c r="A130">
        <v>8295</v>
      </c>
      <c r="B130" s="2">
        <v>44281.717962962961</v>
      </c>
      <c r="C130" t="s">
        <v>113</v>
      </c>
      <c r="D130" s="2">
        <v>44273.000011574077</v>
      </c>
      <c r="E130">
        <v>1</v>
      </c>
      <c r="F130">
        <v>0</v>
      </c>
      <c r="G130">
        <v>7</v>
      </c>
      <c r="H130">
        <v>517972</v>
      </c>
    </row>
    <row r="131" spans="1:8" x14ac:dyDescent="0.25">
      <c r="A131">
        <v>8296</v>
      </c>
      <c r="B131" s="2">
        <v>44281.717268518521</v>
      </c>
      <c r="C131" t="s">
        <v>122</v>
      </c>
      <c r="D131" s="2">
        <v>44273.000011574077</v>
      </c>
      <c r="E131">
        <v>1</v>
      </c>
      <c r="F131">
        <v>0</v>
      </c>
      <c r="G131">
        <v>8</v>
      </c>
      <c r="H131">
        <v>517972</v>
      </c>
    </row>
    <row r="132" spans="1:8" x14ac:dyDescent="0.25">
      <c r="A132">
        <v>8297</v>
      </c>
      <c r="B132" s="2">
        <v>44281.716562499998</v>
      </c>
      <c r="C132" t="s">
        <v>125</v>
      </c>
      <c r="D132" s="2">
        <v>44273.000011574077</v>
      </c>
      <c r="E132">
        <v>1</v>
      </c>
      <c r="F132">
        <v>0</v>
      </c>
      <c r="G132">
        <v>3</v>
      </c>
      <c r="H132">
        <v>517972</v>
      </c>
    </row>
    <row r="133" spans="1:8" x14ac:dyDescent="0.25">
      <c r="A133">
        <v>183</v>
      </c>
      <c r="B133" s="2">
        <v>44266.547013888892</v>
      </c>
      <c r="C133" t="s">
        <v>116</v>
      </c>
      <c r="D133" s="2">
        <v>44259.542199074072</v>
      </c>
      <c r="E133">
        <v>1</v>
      </c>
      <c r="F133">
        <v>0</v>
      </c>
      <c r="G133">
        <v>2</v>
      </c>
      <c r="H133">
        <v>517972</v>
      </c>
    </row>
    <row r="134" spans="1:8" x14ac:dyDescent="0.25">
      <c r="A134">
        <v>50</v>
      </c>
      <c r="B134" s="2">
        <v>44256.487326388888</v>
      </c>
      <c r="C134" t="s">
        <v>80</v>
      </c>
      <c r="D134" s="2">
        <v>44214.965694444443</v>
      </c>
      <c r="E134">
        <v>1</v>
      </c>
      <c r="F134">
        <v>0</v>
      </c>
      <c r="G134">
        <v>134</v>
      </c>
      <c r="H134">
        <v>517972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5442-BE16-46B0-A6FA-9E21A2F876FE}">
  <dimension ref="A1:H132"/>
  <sheetViews>
    <sheetView workbookViewId="0">
      <selection activeCell="J10" sqref="J10"/>
    </sheetView>
  </sheetViews>
  <sheetFormatPr defaultRowHeight="15" x14ac:dyDescent="0.25"/>
  <cols>
    <col min="1" max="1" width="10.140625" customWidth="1"/>
    <col min="2" max="2" width="14.42578125" customWidth="1"/>
    <col min="4" max="4" width="12.85546875" customWidth="1"/>
    <col min="5" max="5" width="16.140625" customWidth="1"/>
    <col min="6" max="6" width="13.28515625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39</v>
      </c>
      <c r="B2" s="2">
        <v>44403.778692129628</v>
      </c>
      <c r="C2" t="s">
        <v>6</v>
      </c>
      <c r="D2" s="2">
        <v>44198.760416666664</v>
      </c>
      <c r="E2">
        <v>1</v>
      </c>
      <c r="F2">
        <v>0</v>
      </c>
      <c r="G2">
        <v>22934</v>
      </c>
      <c r="H2">
        <v>1315819</v>
      </c>
    </row>
    <row r="3" spans="1:8" x14ac:dyDescent="0.25">
      <c r="A3">
        <v>48</v>
      </c>
      <c r="B3" s="2">
        <v>44403.76667824074</v>
      </c>
      <c r="C3" t="s">
        <v>29</v>
      </c>
      <c r="D3" s="2">
        <v>44202.267685185187</v>
      </c>
      <c r="E3">
        <v>1</v>
      </c>
      <c r="F3">
        <v>0</v>
      </c>
      <c r="G3">
        <v>3951</v>
      </c>
      <c r="H3">
        <v>1315819</v>
      </c>
    </row>
    <row r="4" spans="1:8" x14ac:dyDescent="0.25">
      <c r="A4">
        <v>41</v>
      </c>
      <c r="B4" s="2">
        <v>44403.766377314816</v>
      </c>
      <c r="C4" t="s">
        <v>41</v>
      </c>
      <c r="D4" s="2">
        <v>43891.318287037036</v>
      </c>
      <c r="E4">
        <v>1</v>
      </c>
      <c r="F4">
        <v>1</v>
      </c>
      <c r="G4">
        <v>4583</v>
      </c>
      <c r="H4">
        <v>1315819</v>
      </c>
    </row>
    <row r="5" spans="1:8" x14ac:dyDescent="0.25">
      <c r="A5">
        <v>8346</v>
      </c>
      <c r="B5" s="2">
        <v>44403.763981481483</v>
      </c>
      <c r="C5" t="s">
        <v>62</v>
      </c>
      <c r="D5" s="2">
        <v>44241.3590625</v>
      </c>
      <c r="E5">
        <v>1</v>
      </c>
      <c r="F5">
        <v>1</v>
      </c>
      <c r="G5">
        <v>1413</v>
      </c>
      <c r="H5">
        <v>1315819</v>
      </c>
    </row>
    <row r="6" spans="1:8" x14ac:dyDescent="0.25">
      <c r="A6">
        <v>8348</v>
      </c>
      <c r="B6" s="2">
        <v>44403.763981481483</v>
      </c>
      <c r="C6" t="s">
        <v>63</v>
      </c>
      <c r="D6" s="2">
        <v>44113.647870370369</v>
      </c>
      <c r="E6">
        <v>1</v>
      </c>
      <c r="F6">
        <v>1</v>
      </c>
      <c r="G6">
        <v>1352</v>
      </c>
      <c r="H6">
        <v>1315819</v>
      </c>
    </row>
    <row r="7" spans="1:8" x14ac:dyDescent="0.25">
      <c r="A7">
        <v>145</v>
      </c>
      <c r="B7" s="2">
        <v>44403.763969907406</v>
      </c>
      <c r="C7" t="s">
        <v>103</v>
      </c>
      <c r="D7" s="2">
        <v>44189.532835648148</v>
      </c>
      <c r="E7">
        <v>1</v>
      </c>
      <c r="F7">
        <v>1</v>
      </c>
      <c r="G7">
        <v>191</v>
      </c>
      <c r="H7">
        <v>1315819</v>
      </c>
    </row>
    <row r="8" spans="1:8" x14ac:dyDescent="0.25">
      <c r="A8">
        <v>42</v>
      </c>
      <c r="B8" s="2">
        <v>44403.763958333337</v>
      </c>
      <c r="C8" t="s">
        <v>35</v>
      </c>
      <c r="D8" s="2">
        <v>43889.782430555555</v>
      </c>
      <c r="E8">
        <v>1</v>
      </c>
      <c r="F8">
        <v>1</v>
      </c>
      <c r="G8">
        <v>7708</v>
      </c>
      <c r="H8">
        <v>1315819</v>
      </c>
    </row>
    <row r="9" spans="1:8" x14ac:dyDescent="0.25">
      <c r="A9">
        <v>55</v>
      </c>
      <c r="B9" s="2">
        <v>44403.763958333337</v>
      </c>
      <c r="C9" t="s">
        <v>47</v>
      </c>
      <c r="D9" s="2">
        <v>43844.823379629626</v>
      </c>
      <c r="E9">
        <v>1</v>
      </c>
      <c r="F9">
        <v>1</v>
      </c>
      <c r="G9">
        <v>2643</v>
      </c>
      <c r="H9">
        <v>1315819</v>
      </c>
    </row>
    <row r="10" spans="1:8" x14ac:dyDescent="0.25">
      <c r="A10">
        <v>8317</v>
      </c>
      <c r="B10" s="2">
        <v>44403.763958333337</v>
      </c>
      <c r="C10" t="s">
        <v>66</v>
      </c>
      <c r="D10" s="2">
        <v>44055.766099537039</v>
      </c>
      <c r="E10">
        <v>1</v>
      </c>
      <c r="F10">
        <v>1</v>
      </c>
      <c r="G10">
        <v>946</v>
      </c>
      <c r="H10">
        <v>1315819</v>
      </c>
    </row>
    <row r="11" spans="1:8" x14ac:dyDescent="0.25">
      <c r="A11">
        <v>189</v>
      </c>
      <c r="B11" s="2">
        <v>44403.76394675926</v>
      </c>
      <c r="C11" t="s">
        <v>84</v>
      </c>
      <c r="D11" s="2">
        <v>44054.450787037036</v>
      </c>
      <c r="E11">
        <v>1</v>
      </c>
      <c r="F11">
        <v>1</v>
      </c>
      <c r="G11">
        <v>349</v>
      </c>
      <c r="H11">
        <v>1315819</v>
      </c>
    </row>
    <row r="12" spans="1:8" x14ac:dyDescent="0.25">
      <c r="A12">
        <v>227</v>
      </c>
      <c r="B12" s="2">
        <v>44403.76394675926</v>
      </c>
      <c r="C12" t="s">
        <v>61</v>
      </c>
      <c r="D12" s="2">
        <v>43964.700474537036</v>
      </c>
      <c r="E12">
        <v>1</v>
      </c>
      <c r="F12">
        <v>1</v>
      </c>
      <c r="G12">
        <v>1448</v>
      </c>
      <c r="H12">
        <v>1315819</v>
      </c>
    </row>
    <row r="13" spans="1:8" x14ac:dyDescent="0.25">
      <c r="A13">
        <v>58</v>
      </c>
      <c r="B13" s="2">
        <v>44403.763935185183</v>
      </c>
      <c r="C13" t="s">
        <v>55</v>
      </c>
      <c r="D13" s="2">
        <v>43921.055011574077</v>
      </c>
      <c r="E13">
        <v>1</v>
      </c>
      <c r="F13">
        <v>1</v>
      </c>
      <c r="G13">
        <v>1949</v>
      </c>
      <c r="H13">
        <v>1315819</v>
      </c>
    </row>
    <row r="14" spans="1:8" x14ac:dyDescent="0.25">
      <c r="A14">
        <v>60</v>
      </c>
      <c r="B14" s="2">
        <v>44403.763935185183</v>
      </c>
      <c r="C14" t="s">
        <v>46</v>
      </c>
      <c r="D14" s="2">
        <v>44055.597418981481</v>
      </c>
      <c r="E14">
        <v>1</v>
      </c>
      <c r="F14">
        <v>1</v>
      </c>
      <c r="G14">
        <v>2652</v>
      </c>
      <c r="H14">
        <v>1315819</v>
      </c>
    </row>
    <row r="15" spans="1:8" x14ac:dyDescent="0.25">
      <c r="A15">
        <v>8303</v>
      </c>
      <c r="B15" s="2">
        <v>44403.763935185183</v>
      </c>
      <c r="C15" t="s">
        <v>82</v>
      </c>
      <c r="D15" s="2">
        <v>44100.318437499998</v>
      </c>
      <c r="E15">
        <v>1</v>
      </c>
      <c r="F15">
        <v>1</v>
      </c>
      <c r="G15">
        <v>388</v>
      </c>
      <c r="H15">
        <v>1315819</v>
      </c>
    </row>
    <row r="16" spans="1:8" x14ac:dyDescent="0.25">
      <c r="A16">
        <v>59</v>
      </c>
      <c r="B16" s="2">
        <v>44403.763923611114</v>
      </c>
      <c r="C16" t="s">
        <v>97</v>
      </c>
      <c r="D16" s="2">
        <v>44054.927083333336</v>
      </c>
      <c r="E16">
        <v>1</v>
      </c>
      <c r="F16">
        <v>1</v>
      </c>
      <c r="G16">
        <v>218</v>
      </c>
      <c r="H16">
        <v>1315819</v>
      </c>
    </row>
    <row r="17" spans="1:8" x14ac:dyDescent="0.25">
      <c r="A17">
        <v>8302</v>
      </c>
      <c r="B17" s="2">
        <v>44403.763923611114</v>
      </c>
      <c r="C17" t="s">
        <v>73</v>
      </c>
      <c r="D17" s="2">
        <v>44092.700543981482</v>
      </c>
      <c r="E17">
        <v>1</v>
      </c>
      <c r="F17">
        <v>1</v>
      </c>
      <c r="G17">
        <v>513</v>
      </c>
      <c r="H17">
        <v>1315819</v>
      </c>
    </row>
    <row r="18" spans="1:8" x14ac:dyDescent="0.25">
      <c r="A18">
        <v>8356</v>
      </c>
      <c r="B18" s="2">
        <v>44403.763923611114</v>
      </c>
      <c r="C18" t="s">
        <v>75</v>
      </c>
      <c r="D18" s="2">
        <v>44295.341631944444</v>
      </c>
      <c r="E18">
        <v>1</v>
      </c>
      <c r="F18">
        <v>1</v>
      </c>
      <c r="G18">
        <v>488</v>
      </c>
      <c r="H18">
        <v>1315819</v>
      </c>
    </row>
    <row r="19" spans="1:8" x14ac:dyDescent="0.25">
      <c r="A19">
        <v>8305</v>
      </c>
      <c r="B19" s="2">
        <v>44403.763912037037</v>
      </c>
      <c r="C19" t="s">
        <v>76</v>
      </c>
      <c r="D19" s="2">
        <v>44236.337361111109</v>
      </c>
      <c r="E19">
        <v>1</v>
      </c>
      <c r="F19">
        <v>1</v>
      </c>
      <c r="G19">
        <v>457</v>
      </c>
      <c r="H19">
        <v>1315819</v>
      </c>
    </row>
    <row r="20" spans="1:8" x14ac:dyDescent="0.25">
      <c r="A20">
        <v>8315</v>
      </c>
      <c r="B20" s="2">
        <v>44403.763912037037</v>
      </c>
      <c r="C20" t="s">
        <v>114</v>
      </c>
      <c r="D20" s="2">
        <v>44214.441828703704</v>
      </c>
      <c r="E20">
        <v>1</v>
      </c>
      <c r="F20">
        <v>1</v>
      </c>
      <c r="G20">
        <v>95</v>
      </c>
      <c r="H20">
        <v>1315819</v>
      </c>
    </row>
    <row r="21" spans="1:8" x14ac:dyDescent="0.25">
      <c r="A21">
        <v>144</v>
      </c>
      <c r="B21" s="2">
        <v>44403.763912037037</v>
      </c>
      <c r="C21" t="s">
        <v>99</v>
      </c>
      <c r="D21" s="2">
        <v>44181.441354166665</v>
      </c>
      <c r="E21">
        <v>1</v>
      </c>
      <c r="F21">
        <v>1</v>
      </c>
      <c r="G21">
        <v>199</v>
      </c>
      <c r="H21">
        <v>1315819</v>
      </c>
    </row>
    <row r="22" spans="1:8" x14ac:dyDescent="0.25">
      <c r="A22">
        <v>8298</v>
      </c>
      <c r="B22" s="2">
        <v>44403.76390046296</v>
      </c>
      <c r="C22" t="s">
        <v>95</v>
      </c>
      <c r="D22" s="2">
        <v>44109.514062499999</v>
      </c>
      <c r="E22">
        <v>1</v>
      </c>
      <c r="F22">
        <v>1</v>
      </c>
      <c r="G22">
        <v>246</v>
      </c>
      <c r="H22">
        <v>1315819</v>
      </c>
    </row>
    <row r="23" spans="1:8" x14ac:dyDescent="0.25">
      <c r="A23">
        <v>8324</v>
      </c>
      <c r="B23" s="2">
        <v>44403.76390046296</v>
      </c>
      <c r="C23" t="s">
        <v>51</v>
      </c>
      <c r="D23" s="2">
        <v>44032.432314814818</v>
      </c>
      <c r="E23">
        <v>1</v>
      </c>
      <c r="F23">
        <v>1</v>
      </c>
      <c r="G23">
        <v>2505</v>
      </c>
      <c r="H23">
        <v>1315819</v>
      </c>
    </row>
    <row r="24" spans="1:8" x14ac:dyDescent="0.25">
      <c r="A24">
        <v>8368</v>
      </c>
      <c r="B24" s="2">
        <v>44403.76390046296</v>
      </c>
      <c r="C24" t="s">
        <v>98</v>
      </c>
      <c r="D24" s="2">
        <v>43920.924502314818</v>
      </c>
      <c r="E24">
        <v>1</v>
      </c>
      <c r="F24">
        <v>1</v>
      </c>
      <c r="G24">
        <v>220</v>
      </c>
      <c r="H24">
        <v>1315819</v>
      </c>
    </row>
    <row r="25" spans="1:8" x14ac:dyDescent="0.25">
      <c r="A25">
        <v>36</v>
      </c>
      <c r="B25" s="2">
        <v>44403.763888888891</v>
      </c>
      <c r="C25" t="s">
        <v>34</v>
      </c>
      <c r="D25" s="2">
        <v>44217.832268518519</v>
      </c>
      <c r="E25">
        <v>1</v>
      </c>
      <c r="F25">
        <v>1</v>
      </c>
      <c r="G25">
        <v>7645</v>
      </c>
      <c r="H25">
        <v>1315819</v>
      </c>
    </row>
    <row r="26" spans="1:8" x14ac:dyDescent="0.25">
      <c r="A26">
        <v>188</v>
      </c>
      <c r="B26" s="2">
        <v>44403.763888888891</v>
      </c>
      <c r="C26" t="s">
        <v>101</v>
      </c>
      <c r="D26" s="2">
        <v>44148.789375</v>
      </c>
      <c r="E26">
        <v>1</v>
      </c>
      <c r="F26">
        <v>1</v>
      </c>
      <c r="G26">
        <v>195</v>
      </c>
      <c r="H26">
        <v>1315819</v>
      </c>
    </row>
    <row r="27" spans="1:8" x14ac:dyDescent="0.25">
      <c r="A27">
        <v>143</v>
      </c>
      <c r="B27" s="2">
        <v>44403.763877314814</v>
      </c>
      <c r="C27" t="s">
        <v>94</v>
      </c>
      <c r="D27" s="2">
        <v>43970.393148148149</v>
      </c>
      <c r="E27">
        <v>1</v>
      </c>
      <c r="F27">
        <v>1</v>
      </c>
      <c r="G27">
        <v>249</v>
      </c>
      <c r="H27">
        <v>1315819</v>
      </c>
    </row>
    <row r="28" spans="1:8" x14ac:dyDescent="0.25">
      <c r="A28">
        <v>154</v>
      </c>
      <c r="B28" s="2">
        <v>44403.763877314814</v>
      </c>
      <c r="C28" t="s">
        <v>91</v>
      </c>
      <c r="D28" s="2">
        <v>44180.340960648151</v>
      </c>
      <c r="E28">
        <v>1</v>
      </c>
      <c r="F28">
        <v>1</v>
      </c>
      <c r="G28">
        <v>271</v>
      </c>
      <c r="H28">
        <v>1315819</v>
      </c>
    </row>
    <row r="29" spans="1:8" x14ac:dyDescent="0.25">
      <c r="A29">
        <v>231</v>
      </c>
      <c r="B29" s="2">
        <v>44403.763877314814</v>
      </c>
      <c r="C29" t="s">
        <v>53</v>
      </c>
      <c r="D29" s="2">
        <v>44035.767627314817</v>
      </c>
      <c r="E29">
        <v>1</v>
      </c>
      <c r="F29">
        <v>1</v>
      </c>
      <c r="G29">
        <v>2371</v>
      </c>
      <c r="H29">
        <v>1315819</v>
      </c>
    </row>
    <row r="30" spans="1:8" x14ac:dyDescent="0.25">
      <c r="A30">
        <v>8316</v>
      </c>
      <c r="B30" s="2">
        <v>44403.763865740744</v>
      </c>
      <c r="C30" t="s">
        <v>89</v>
      </c>
      <c r="D30" s="2">
        <v>44054.626319444447</v>
      </c>
      <c r="E30">
        <v>1</v>
      </c>
      <c r="F30">
        <v>1</v>
      </c>
      <c r="G30">
        <v>303</v>
      </c>
      <c r="H30">
        <v>1315819</v>
      </c>
    </row>
    <row r="31" spans="1:8" x14ac:dyDescent="0.25">
      <c r="A31">
        <v>8367</v>
      </c>
      <c r="B31" s="2">
        <v>44403.763865740744</v>
      </c>
      <c r="C31" t="s">
        <v>108</v>
      </c>
      <c r="D31" s="2">
        <v>44239.829907407409</v>
      </c>
      <c r="E31">
        <v>1</v>
      </c>
      <c r="F31">
        <v>1</v>
      </c>
      <c r="G31">
        <v>154</v>
      </c>
      <c r="H31">
        <v>1315819</v>
      </c>
    </row>
    <row r="32" spans="1:8" x14ac:dyDescent="0.25">
      <c r="A32">
        <v>8369</v>
      </c>
      <c r="B32" s="2">
        <v>44403.763865740744</v>
      </c>
      <c r="C32" t="s">
        <v>100</v>
      </c>
      <c r="D32" s="2">
        <v>44166.583344907405</v>
      </c>
      <c r="E32">
        <v>1</v>
      </c>
      <c r="F32">
        <v>1</v>
      </c>
      <c r="G32">
        <v>200</v>
      </c>
      <c r="H32">
        <v>1315819</v>
      </c>
    </row>
    <row r="33" spans="1:8" x14ac:dyDescent="0.25">
      <c r="A33">
        <v>33</v>
      </c>
      <c r="B33" s="2">
        <v>44403.763854166667</v>
      </c>
      <c r="C33" t="s">
        <v>57</v>
      </c>
      <c r="D33" s="2">
        <v>43852.278252314813</v>
      </c>
      <c r="E33">
        <v>1</v>
      </c>
      <c r="F33">
        <v>1</v>
      </c>
      <c r="G33">
        <v>1707</v>
      </c>
      <c r="H33">
        <v>1315819</v>
      </c>
    </row>
    <row r="34" spans="1:8" x14ac:dyDescent="0.25">
      <c r="A34">
        <v>8325</v>
      </c>
      <c r="B34" s="2">
        <v>44403.763854166667</v>
      </c>
      <c r="C34" t="s">
        <v>79</v>
      </c>
      <c r="D34" s="2">
        <v>44260.729074074072</v>
      </c>
      <c r="E34">
        <v>1</v>
      </c>
      <c r="F34">
        <v>1</v>
      </c>
      <c r="G34">
        <v>434</v>
      </c>
      <c r="H34">
        <v>1315819</v>
      </c>
    </row>
    <row r="35" spans="1:8" x14ac:dyDescent="0.25">
      <c r="A35">
        <v>8306</v>
      </c>
      <c r="B35" s="2">
        <v>44403.763842592591</v>
      </c>
      <c r="C35" t="s">
        <v>87</v>
      </c>
      <c r="D35" s="2">
        <v>43937.469097222223</v>
      </c>
      <c r="E35">
        <v>1</v>
      </c>
      <c r="F35">
        <v>1</v>
      </c>
      <c r="G35">
        <v>321</v>
      </c>
      <c r="H35">
        <v>1315819</v>
      </c>
    </row>
    <row r="36" spans="1:8" x14ac:dyDescent="0.25">
      <c r="A36">
        <v>158</v>
      </c>
      <c r="B36" s="2">
        <v>44403.763842592591</v>
      </c>
      <c r="C36" t="s">
        <v>74</v>
      </c>
      <c r="D36" s="2">
        <v>44017.429895833331</v>
      </c>
      <c r="E36">
        <v>1</v>
      </c>
      <c r="F36">
        <v>1</v>
      </c>
      <c r="G36">
        <v>497</v>
      </c>
      <c r="H36">
        <v>1315819</v>
      </c>
    </row>
    <row r="37" spans="1:8" x14ac:dyDescent="0.25">
      <c r="A37">
        <v>8326</v>
      </c>
      <c r="B37" s="2">
        <v>44403.763831018521</v>
      </c>
      <c r="C37" t="s">
        <v>83</v>
      </c>
      <c r="D37" s="2">
        <v>44117.459629629629</v>
      </c>
      <c r="E37">
        <v>1</v>
      </c>
      <c r="F37">
        <v>1</v>
      </c>
      <c r="G37">
        <v>356</v>
      </c>
      <c r="H37">
        <v>1315819</v>
      </c>
    </row>
    <row r="38" spans="1:8" x14ac:dyDescent="0.25">
      <c r="A38">
        <v>8335</v>
      </c>
      <c r="B38" s="2">
        <v>44403.763831018521</v>
      </c>
      <c r="C38" t="s">
        <v>48</v>
      </c>
      <c r="D38" s="2">
        <v>44247.554479166669</v>
      </c>
      <c r="E38">
        <v>1</v>
      </c>
      <c r="F38">
        <v>1</v>
      </c>
      <c r="G38">
        <v>2621</v>
      </c>
      <c r="H38">
        <v>1315819</v>
      </c>
    </row>
    <row r="39" spans="1:8" x14ac:dyDescent="0.25">
      <c r="A39">
        <v>8351</v>
      </c>
      <c r="B39" s="2">
        <v>44403.763831018521</v>
      </c>
      <c r="C39" t="s">
        <v>106</v>
      </c>
      <c r="D39" s="2">
        <v>43926.637812499997</v>
      </c>
      <c r="E39">
        <v>1</v>
      </c>
      <c r="F39">
        <v>1</v>
      </c>
      <c r="G39">
        <v>160</v>
      </c>
      <c r="H39">
        <v>1315819</v>
      </c>
    </row>
    <row r="40" spans="1:8" x14ac:dyDescent="0.25">
      <c r="A40">
        <v>149</v>
      </c>
      <c r="B40" s="2">
        <v>44403.763819444444</v>
      </c>
      <c r="C40" t="s">
        <v>60</v>
      </c>
      <c r="D40" s="2">
        <v>44033.513240740744</v>
      </c>
      <c r="E40">
        <v>1</v>
      </c>
      <c r="F40">
        <v>1</v>
      </c>
      <c r="G40">
        <v>1480</v>
      </c>
      <c r="H40">
        <v>1315819</v>
      </c>
    </row>
    <row r="41" spans="1:8" x14ac:dyDescent="0.25">
      <c r="A41">
        <v>182</v>
      </c>
      <c r="B41" s="2">
        <v>44403.763819444444</v>
      </c>
      <c r="C41" t="s">
        <v>69</v>
      </c>
      <c r="D41" s="2">
        <v>43891.881944444445</v>
      </c>
      <c r="E41">
        <v>1</v>
      </c>
      <c r="F41">
        <v>1</v>
      </c>
      <c r="G41">
        <v>885</v>
      </c>
      <c r="H41">
        <v>1315819</v>
      </c>
    </row>
    <row r="42" spans="1:8" x14ac:dyDescent="0.25">
      <c r="A42">
        <v>37</v>
      </c>
      <c r="B42" s="2">
        <v>44403.763807870368</v>
      </c>
      <c r="C42" t="s">
        <v>43</v>
      </c>
      <c r="D42" s="2">
        <v>43896.46597222222</v>
      </c>
      <c r="E42">
        <v>1</v>
      </c>
      <c r="F42">
        <v>1</v>
      </c>
      <c r="G42">
        <v>3878</v>
      </c>
      <c r="H42">
        <v>1315819</v>
      </c>
    </row>
    <row r="43" spans="1:8" x14ac:dyDescent="0.25">
      <c r="A43">
        <v>57</v>
      </c>
      <c r="B43" s="2">
        <v>44403.763807870368</v>
      </c>
      <c r="C43" t="s">
        <v>58</v>
      </c>
      <c r="D43" s="2">
        <v>44025.483703703707</v>
      </c>
      <c r="E43">
        <v>1</v>
      </c>
      <c r="F43">
        <v>1</v>
      </c>
      <c r="G43">
        <v>1686</v>
      </c>
      <c r="H43">
        <v>1315819</v>
      </c>
    </row>
    <row r="44" spans="1:8" x14ac:dyDescent="0.25">
      <c r="A44">
        <v>74</v>
      </c>
      <c r="B44" s="2">
        <v>44403.763807870368</v>
      </c>
      <c r="C44" t="s">
        <v>119</v>
      </c>
      <c r="D44" s="2">
        <v>43998.289293981485</v>
      </c>
      <c r="E44">
        <v>1</v>
      </c>
      <c r="F44">
        <v>1</v>
      </c>
      <c r="G44">
        <v>63</v>
      </c>
      <c r="H44">
        <v>1315819</v>
      </c>
    </row>
    <row r="45" spans="1:8" x14ac:dyDescent="0.25">
      <c r="A45">
        <v>8370</v>
      </c>
      <c r="B45" s="2">
        <v>44403.763807870368</v>
      </c>
      <c r="C45" t="s">
        <v>20</v>
      </c>
      <c r="D45" s="2">
        <v>44317.659432870372</v>
      </c>
      <c r="E45">
        <v>1</v>
      </c>
      <c r="F45">
        <v>1</v>
      </c>
      <c r="G45">
        <v>24393</v>
      </c>
      <c r="H45">
        <v>1315819</v>
      </c>
    </row>
    <row r="46" spans="1:8" x14ac:dyDescent="0.25">
      <c r="A46">
        <v>8301</v>
      </c>
      <c r="B46" s="2">
        <v>44403.763796296298</v>
      </c>
      <c r="C46" t="s">
        <v>15</v>
      </c>
      <c r="D46" s="2">
        <v>44274.626284722224</v>
      </c>
      <c r="E46">
        <v>1</v>
      </c>
      <c r="F46">
        <v>1</v>
      </c>
      <c r="G46">
        <v>36794</v>
      </c>
      <c r="H46">
        <v>1315819</v>
      </c>
    </row>
    <row r="47" spans="1:8" x14ac:dyDescent="0.25">
      <c r="A47">
        <v>8354</v>
      </c>
      <c r="B47" s="2">
        <v>44403.763796296298</v>
      </c>
      <c r="C47" t="s">
        <v>86</v>
      </c>
      <c r="D47" s="2">
        <v>44171.329965277779</v>
      </c>
      <c r="E47">
        <v>1</v>
      </c>
      <c r="F47">
        <v>1</v>
      </c>
      <c r="G47">
        <v>324</v>
      </c>
      <c r="H47">
        <v>1315819</v>
      </c>
    </row>
    <row r="48" spans="1:8" x14ac:dyDescent="0.25">
      <c r="A48">
        <v>52</v>
      </c>
      <c r="B48" s="2">
        <v>44403.763784722221</v>
      </c>
      <c r="C48" t="s">
        <v>105</v>
      </c>
      <c r="D48" s="2">
        <v>44221.465196759258</v>
      </c>
      <c r="E48">
        <v>1</v>
      </c>
      <c r="F48">
        <v>1</v>
      </c>
      <c r="G48">
        <v>181</v>
      </c>
      <c r="H48">
        <v>1315819</v>
      </c>
    </row>
    <row r="49" spans="1:8" x14ac:dyDescent="0.25">
      <c r="A49">
        <v>8322</v>
      </c>
      <c r="B49" s="2">
        <v>44403.763784722221</v>
      </c>
      <c r="C49" t="s">
        <v>77</v>
      </c>
      <c r="D49" s="2">
        <v>44260.691874999997</v>
      </c>
      <c r="E49">
        <v>1</v>
      </c>
      <c r="F49">
        <v>1</v>
      </c>
      <c r="G49">
        <v>441</v>
      </c>
      <c r="H49">
        <v>1315819</v>
      </c>
    </row>
    <row r="50" spans="1:8" x14ac:dyDescent="0.25">
      <c r="A50">
        <v>8323</v>
      </c>
      <c r="B50" s="2">
        <v>44403.763784722221</v>
      </c>
      <c r="C50" t="s">
        <v>110</v>
      </c>
      <c r="D50" s="2">
        <v>44288.417037037034</v>
      </c>
      <c r="E50">
        <v>1</v>
      </c>
      <c r="F50">
        <v>1</v>
      </c>
      <c r="G50">
        <v>126</v>
      </c>
      <c r="H50">
        <v>1315819</v>
      </c>
    </row>
    <row r="51" spans="1:8" x14ac:dyDescent="0.25">
      <c r="A51">
        <v>8347</v>
      </c>
      <c r="B51" s="2">
        <v>44403.763784722221</v>
      </c>
      <c r="C51" t="s">
        <v>96</v>
      </c>
      <c r="D51" s="2">
        <v>44173.534849537034</v>
      </c>
      <c r="E51">
        <v>1</v>
      </c>
      <c r="F51">
        <v>1</v>
      </c>
      <c r="G51">
        <v>236</v>
      </c>
      <c r="H51">
        <v>1315819</v>
      </c>
    </row>
    <row r="52" spans="1:8" x14ac:dyDescent="0.25">
      <c r="A52">
        <v>8295</v>
      </c>
      <c r="B52" s="2">
        <v>44403.763773148145</v>
      </c>
      <c r="C52" t="s">
        <v>113</v>
      </c>
      <c r="D52" s="2">
        <v>43995.52516203704</v>
      </c>
      <c r="E52">
        <v>1</v>
      </c>
      <c r="F52">
        <v>1</v>
      </c>
      <c r="G52">
        <v>101</v>
      </c>
      <c r="H52">
        <v>1315819</v>
      </c>
    </row>
    <row r="53" spans="1:8" x14ac:dyDescent="0.25">
      <c r="A53">
        <v>8328</v>
      </c>
      <c r="B53" s="2">
        <v>44403.763773148145</v>
      </c>
      <c r="C53" t="s">
        <v>72</v>
      </c>
      <c r="D53" s="2">
        <v>44167.446516203701</v>
      </c>
      <c r="E53">
        <v>1</v>
      </c>
      <c r="F53">
        <v>1</v>
      </c>
      <c r="G53">
        <v>516</v>
      </c>
      <c r="H53">
        <v>1315819</v>
      </c>
    </row>
    <row r="54" spans="1:8" x14ac:dyDescent="0.25">
      <c r="A54">
        <v>8360</v>
      </c>
      <c r="B54" s="2">
        <v>44403.763773148145</v>
      </c>
      <c r="C54" t="s">
        <v>90</v>
      </c>
      <c r="D54" s="2">
        <v>43909.462870370371</v>
      </c>
      <c r="E54">
        <v>1</v>
      </c>
      <c r="F54">
        <v>1</v>
      </c>
      <c r="G54">
        <v>286</v>
      </c>
      <c r="H54">
        <v>1315819</v>
      </c>
    </row>
    <row r="55" spans="1:8" x14ac:dyDescent="0.25">
      <c r="A55">
        <v>8296</v>
      </c>
      <c r="B55" s="2">
        <v>44403.763761574075</v>
      </c>
      <c r="C55" t="s">
        <v>122</v>
      </c>
      <c r="D55" s="2">
        <v>43995.52516203704</v>
      </c>
      <c r="E55">
        <v>1</v>
      </c>
      <c r="F55">
        <v>1</v>
      </c>
      <c r="G55">
        <v>48</v>
      </c>
      <c r="H55">
        <v>1315819</v>
      </c>
    </row>
    <row r="56" spans="1:8" x14ac:dyDescent="0.25">
      <c r="A56">
        <v>8311</v>
      </c>
      <c r="B56" s="2">
        <v>44403.763761574075</v>
      </c>
      <c r="C56" t="s">
        <v>81</v>
      </c>
      <c r="D56" s="2">
        <v>44242.697129629632</v>
      </c>
      <c r="E56">
        <v>1</v>
      </c>
      <c r="F56">
        <v>1</v>
      </c>
      <c r="G56">
        <v>414</v>
      </c>
      <c r="H56">
        <v>1315819</v>
      </c>
    </row>
    <row r="57" spans="1:8" x14ac:dyDescent="0.25">
      <c r="A57">
        <v>148</v>
      </c>
      <c r="B57" s="2">
        <v>44403.763761574075</v>
      </c>
      <c r="C57" t="s">
        <v>78</v>
      </c>
      <c r="D57" s="2">
        <v>43938.374560185184</v>
      </c>
      <c r="E57">
        <v>1</v>
      </c>
      <c r="F57">
        <v>1</v>
      </c>
      <c r="G57">
        <v>437</v>
      </c>
      <c r="H57">
        <v>1315819</v>
      </c>
    </row>
    <row r="58" spans="1:8" x14ac:dyDescent="0.25">
      <c r="A58">
        <v>8342</v>
      </c>
      <c r="B58" s="2">
        <v>44403.763749999998</v>
      </c>
      <c r="C58" t="s">
        <v>85</v>
      </c>
      <c r="D58" s="2">
        <v>44189.3750462963</v>
      </c>
      <c r="E58">
        <v>1</v>
      </c>
      <c r="F58">
        <v>1</v>
      </c>
      <c r="G58">
        <v>332</v>
      </c>
      <c r="H58">
        <v>1315819</v>
      </c>
    </row>
    <row r="59" spans="1:8" x14ac:dyDescent="0.25">
      <c r="A59">
        <v>8355</v>
      </c>
      <c r="B59" s="2">
        <v>44403.763749999998</v>
      </c>
      <c r="C59" t="s">
        <v>71</v>
      </c>
      <c r="D59" s="2">
        <v>44106.757928240739</v>
      </c>
      <c r="E59">
        <v>1</v>
      </c>
      <c r="F59">
        <v>1</v>
      </c>
      <c r="G59">
        <v>603</v>
      </c>
      <c r="H59">
        <v>1315819</v>
      </c>
    </row>
    <row r="60" spans="1:8" x14ac:dyDescent="0.25">
      <c r="A60">
        <v>8362</v>
      </c>
      <c r="B60" s="2">
        <v>44403.763749999998</v>
      </c>
      <c r="C60" t="s">
        <v>21</v>
      </c>
      <c r="D60" s="2">
        <v>44310.388935185183</v>
      </c>
      <c r="E60">
        <v>1</v>
      </c>
      <c r="F60">
        <v>1</v>
      </c>
      <c r="G60">
        <v>21702</v>
      </c>
      <c r="H60">
        <v>1315819</v>
      </c>
    </row>
    <row r="61" spans="1:8" x14ac:dyDescent="0.25">
      <c r="A61">
        <v>87</v>
      </c>
      <c r="B61" s="2">
        <v>44403.763738425929</v>
      </c>
      <c r="C61" t="s">
        <v>129</v>
      </c>
      <c r="D61" s="2">
        <v>44219.537615740737</v>
      </c>
      <c r="E61">
        <v>1</v>
      </c>
      <c r="F61">
        <v>1</v>
      </c>
      <c r="G61">
        <v>19</v>
      </c>
      <c r="H61">
        <v>1315819</v>
      </c>
    </row>
    <row r="62" spans="1:8" x14ac:dyDescent="0.25">
      <c r="A62">
        <v>8297</v>
      </c>
      <c r="B62" s="2">
        <v>44403.763738425929</v>
      </c>
      <c r="C62" t="s">
        <v>125</v>
      </c>
      <c r="D62" s="2">
        <v>43995.52516203704</v>
      </c>
      <c r="E62">
        <v>1</v>
      </c>
      <c r="F62">
        <v>1</v>
      </c>
      <c r="G62">
        <v>36</v>
      </c>
      <c r="H62">
        <v>1315819</v>
      </c>
    </row>
    <row r="63" spans="1:8" x14ac:dyDescent="0.25">
      <c r="A63">
        <v>8307</v>
      </c>
      <c r="B63" s="2">
        <v>44403.763738425929</v>
      </c>
      <c r="C63" t="s">
        <v>111</v>
      </c>
      <c r="D63" s="2">
        <v>44219.230810185189</v>
      </c>
      <c r="E63">
        <v>1</v>
      </c>
      <c r="F63">
        <v>1</v>
      </c>
      <c r="G63">
        <v>120</v>
      </c>
      <c r="H63">
        <v>1315819</v>
      </c>
    </row>
    <row r="64" spans="1:8" x14ac:dyDescent="0.25">
      <c r="A64">
        <v>8371</v>
      </c>
      <c r="B64" s="2">
        <v>44403.763726851852</v>
      </c>
      <c r="C64" t="s">
        <v>88</v>
      </c>
      <c r="D64" s="2">
        <v>44317.520312499997</v>
      </c>
      <c r="E64">
        <v>1</v>
      </c>
      <c r="F64">
        <v>1</v>
      </c>
      <c r="G64">
        <v>310</v>
      </c>
      <c r="H64">
        <v>1315819</v>
      </c>
    </row>
    <row r="65" spans="1:8" x14ac:dyDescent="0.25">
      <c r="A65">
        <v>224</v>
      </c>
      <c r="B65" s="2">
        <v>44403.763726851852</v>
      </c>
      <c r="C65" t="s">
        <v>117</v>
      </c>
      <c r="D65" s="2">
        <v>44264.31590277778</v>
      </c>
      <c r="E65">
        <v>1</v>
      </c>
      <c r="F65">
        <v>1</v>
      </c>
      <c r="G65">
        <v>78</v>
      </c>
      <c r="H65">
        <v>1315819</v>
      </c>
    </row>
    <row r="66" spans="1:8" x14ac:dyDescent="0.25">
      <c r="A66">
        <v>228</v>
      </c>
      <c r="B66" s="2">
        <v>44403.763726851852</v>
      </c>
      <c r="C66" t="s">
        <v>118</v>
      </c>
      <c r="D66" s="2">
        <v>44242.39203703704</v>
      </c>
      <c r="E66">
        <v>1</v>
      </c>
      <c r="F66">
        <v>1</v>
      </c>
      <c r="G66">
        <v>73</v>
      </c>
      <c r="H66">
        <v>1315819</v>
      </c>
    </row>
    <row r="67" spans="1:8" x14ac:dyDescent="0.25">
      <c r="A67">
        <v>8353</v>
      </c>
      <c r="B67" s="2">
        <v>44403.763715277775</v>
      </c>
      <c r="C67" t="s">
        <v>107</v>
      </c>
      <c r="D67" s="2">
        <v>44201.387476851851</v>
      </c>
      <c r="E67">
        <v>1</v>
      </c>
      <c r="F67">
        <v>1</v>
      </c>
      <c r="G67">
        <v>155</v>
      </c>
      <c r="H67">
        <v>1315819</v>
      </c>
    </row>
    <row r="68" spans="1:8" x14ac:dyDescent="0.25">
      <c r="A68">
        <v>8361</v>
      </c>
      <c r="B68" s="2">
        <v>44403.763715277775</v>
      </c>
      <c r="C68" t="s">
        <v>123</v>
      </c>
      <c r="D68" s="2">
        <v>44189.560185185182</v>
      </c>
      <c r="E68">
        <v>1</v>
      </c>
      <c r="F68">
        <v>1</v>
      </c>
      <c r="G68">
        <v>45</v>
      </c>
      <c r="H68">
        <v>1315819</v>
      </c>
    </row>
    <row r="69" spans="1:8" x14ac:dyDescent="0.25">
      <c r="A69">
        <v>8366</v>
      </c>
      <c r="B69" s="2">
        <v>44403.763715277775</v>
      </c>
      <c r="C69" t="s">
        <v>42</v>
      </c>
      <c r="D69" s="2">
        <v>44316.688877314817</v>
      </c>
      <c r="E69">
        <v>1</v>
      </c>
      <c r="F69">
        <v>1</v>
      </c>
      <c r="G69">
        <v>4443</v>
      </c>
      <c r="H69">
        <v>1315819</v>
      </c>
    </row>
    <row r="70" spans="1:8" x14ac:dyDescent="0.25">
      <c r="A70">
        <v>8337</v>
      </c>
      <c r="B70" s="2">
        <v>44403.763703703706</v>
      </c>
      <c r="C70" t="s">
        <v>128</v>
      </c>
      <c r="D70" s="2">
        <v>44182.534710648149</v>
      </c>
      <c r="E70">
        <v>1</v>
      </c>
      <c r="F70">
        <v>1</v>
      </c>
      <c r="G70">
        <v>20</v>
      </c>
      <c r="H70">
        <v>1315819</v>
      </c>
    </row>
    <row r="71" spans="1:8" x14ac:dyDescent="0.25">
      <c r="A71">
        <v>8341</v>
      </c>
      <c r="B71" s="2">
        <v>44403.763703703706</v>
      </c>
      <c r="C71" t="s">
        <v>40</v>
      </c>
      <c r="D71" s="2">
        <v>44294.668263888889</v>
      </c>
      <c r="E71">
        <v>1</v>
      </c>
      <c r="F71">
        <v>1</v>
      </c>
      <c r="G71">
        <v>4924</v>
      </c>
      <c r="H71">
        <v>1315819</v>
      </c>
    </row>
    <row r="72" spans="1:8" x14ac:dyDescent="0.25">
      <c r="A72">
        <v>8349</v>
      </c>
      <c r="B72" s="2">
        <v>44403.763703703706</v>
      </c>
      <c r="C72" t="s">
        <v>104</v>
      </c>
      <c r="D72" s="2">
        <v>43909.625428240739</v>
      </c>
      <c r="E72">
        <v>1</v>
      </c>
      <c r="F72">
        <v>1</v>
      </c>
      <c r="G72">
        <v>189</v>
      </c>
      <c r="H72">
        <v>1315819</v>
      </c>
    </row>
    <row r="73" spans="1:8" x14ac:dyDescent="0.25">
      <c r="A73">
        <v>8352</v>
      </c>
      <c r="B73" s="2">
        <v>44403.763703703706</v>
      </c>
      <c r="C73" t="s">
        <v>121</v>
      </c>
      <c r="D73" s="2">
        <v>44173.463055555556</v>
      </c>
      <c r="E73">
        <v>1</v>
      </c>
      <c r="F73">
        <v>1</v>
      </c>
      <c r="G73">
        <v>55</v>
      </c>
      <c r="H73">
        <v>1315819</v>
      </c>
    </row>
    <row r="74" spans="1:8" x14ac:dyDescent="0.25">
      <c r="A74">
        <v>8332</v>
      </c>
      <c r="B74" s="2">
        <v>44403.763692129629</v>
      </c>
      <c r="C74" t="s">
        <v>92</v>
      </c>
      <c r="D74" s="2">
        <v>43907.710312499999</v>
      </c>
      <c r="E74">
        <v>1</v>
      </c>
      <c r="F74">
        <v>1</v>
      </c>
      <c r="G74">
        <v>259</v>
      </c>
      <c r="H74">
        <v>1315819</v>
      </c>
    </row>
    <row r="75" spans="1:8" x14ac:dyDescent="0.25">
      <c r="A75">
        <v>8333</v>
      </c>
      <c r="B75" s="2">
        <v>44403.763692129629</v>
      </c>
      <c r="C75" t="s">
        <v>102</v>
      </c>
      <c r="D75" s="2">
        <v>44289.782129629632</v>
      </c>
      <c r="E75">
        <v>1</v>
      </c>
      <c r="F75">
        <v>1</v>
      </c>
      <c r="G75">
        <v>194</v>
      </c>
      <c r="H75">
        <v>1315819</v>
      </c>
    </row>
    <row r="76" spans="1:8" x14ac:dyDescent="0.25">
      <c r="A76">
        <v>8321</v>
      </c>
      <c r="B76" s="2">
        <v>44403.763680555552</v>
      </c>
      <c r="C76" t="s">
        <v>25</v>
      </c>
      <c r="D76" s="2">
        <v>44292.348993055559</v>
      </c>
      <c r="E76">
        <v>1</v>
      </c>
      <c r="F76">
        <v>1</v>
      </c>
      <c r="G76">
        <v>17811</v>
      </c>
      <c r="H76">
        <v>1315819</v>
      </c>
    </row>
    <row r="77" spans="1:8" x14ac:dyDescent="0.25">
      <c r="A77">
        <v>8329</v>
      </c>
      <c r="B77" s="2">
        <v>44403.763680555552</v>
      </c>
      <c r="C77" t="s">
        <v>131</v>
      </c>
      <c r="D77" s="2">
        <v>44229.352962962963</v>
      </c>
      <c r="E77">
        <v>1</v>
      </c>
      <c r="F77">
        <v>1</v>
      </c>
      <c r="G77">
        <v>17</v>
      </c>
      <c r="H77">
        <v>1315819</v>
      </c>
    </row>
    <row r="78" spans="1:8" x14ac:dyDescent="0.25">
      <c r="A78">
        <v>8313</v>
      </c>
      <c r="B78" s="2">
        <v>44403.763668981483</v>
      </c>
      <c r="C78" t="s">
        <v>19</v>
      </c>
      <c r="D78" s="2">
        <v>44286.303946759261</v>
      </c>
      <c r="E78">
        <v>1</v>
      </c>
      <c r="F78">
        <v>1</v>
      </c>
      <c r="G78">
        <v>29054</v>
      </c>
      <c r="H78">
        <v>1315819</v>
      </c>
    </row>
    <row r="79" spans="1:8" x14ac:dyDescent="0.25">
      <c r="A79">
        <v>8318</v>
      </c>
      <c r="B79" s="2">
        <v>44403.763668981483</v>
      </c>
      <c r="C79" t="s">
        <v>133</v>
      </c>
      <c r="D79" s="2">
        <v>44203.442326388889</v>
      </c>
      <c r="E79">
        <v>1</v>
      </c>
      <c r="F79">
        <v>1</v>
      </c>
      <c r="G79">
        <v>12</v>
      </c>
      <c r="H79">
        <v>1315819</v>
      </c>
    </row>
    <row r="80" spans="1:8" x14ac:dyDescent="0.25">
      <c r="A80">
        <v>8319</v>
      </c>
      <c r="B80" s="2">
        <v>44403.763668981483</v>
      </c>
      <c r="C80" t="s">
        <v>124</v>
      </c>
      <c r="D80" s="2">
        <v>44203.413182870368</v>
      </c>
      <c r="E80">
        <v>1</v>
      </c>
      <c r="F80">
        <v>1</v>
      </c>
      <c r="G80">
        <v>44</v>
      </c>
      <c r="H80">
        <v>1315819</v>
      </c>
    </row>
    <row r="81" spans="1:8" x14ac:dyDescent="0.25">
      <c r="A81">
        <v>8320</v>
      </c>
      <c r="B81" s="2">
        <v>44403.763668981483</v>
      </c>
      <c r="C81" t="s">
        <v>31</v>
      </c>
      <c r="D81" s="2">
        <v>44291.414814814816</v>
      </c>
      <c r="E81">
        <v>1</v>
      </c>
      <c r="F81">
        <v>1</v>
      </c>
      <c r="G81">
        <v>11422</v>
      </c>
      <c r="H81">
        <v>1315819</v>
      </c>
    </row>
    <row r="82" spans="1:8" x14ac:dyDescent="0.25">
      <c r="A82">
        <v>186</v>
      </c>
      <c r="B82" s="2">
        <v>44403.763645833336</v>
      </c>
      <c r="C82" t="s">
        <v>127</v>
      </c>
      <c r="D82" s="2">
        <v>44260.3983912037</v>
      </c>
      <c r="E82">
        <v>1</v>
      </c>
      <c r="F82">
        <v>1</v>
      </c>
      <c r="G82">
        <v>24</v>
      </c>
      <c r="H82">
        <v>1315819</v>
      </c>
    </row>
    <row r="83" spans="1:8" x14ac:dyDescent="0.25">
      <c r="A83">
        <v>237</v>
      </c>
      <c r="B83" s="2">
        <v>44403.763645833336</v>
      </c>
      <c r="C83" t="s">
        <v>120</v>
      </c>
      <c r="D83" s="2">
        <v>44266.662499999999</v>
      </c>
      <c r="E83">
        <v>1</v>
      </c>
      <c r="F83">
        <v>1</v>
      </c>
      <c r="G83">
        <v>60</v>
      </c>
      <c r="H83">
        <v>1315819</v>
      </c>
    </row>
    <row r="84" spans="1:8" x14ac:dyDescent="0.25">
      <c r="A84">
        <v>238</v>
      </c>
      <c r="B84" s="2">
        <v>44403.763645833336</v>
      </c>
      <c r="C84" t="s">
        <v>112</v>
      </c>
      <c r="D84" s="2">
        <v>44268.634826388887</v>
      </c>
      <c r="E84">
        <v>1</v>
      </c>
      <c r="F84">
        <v>1</v>
      </c>
      <c r="G84">
        <v>110</v>
      </c>
      <c r="H84">
        <v>1315819</v>
      </c>
    </row>
    <row r="85" spans="1:8" x14ac:dyDescent="0.25">
      <c r="A85">
        <v>156</v>
      </c>
      <c r="B85" s="2">
        <v>44403.76363425926</v>
      </c>
      <c r="C85" t="s">
        <v>126</v>
      </c>
      <c r="D85" s="2">
        <v>44250.351261574076</v>
      </c>
      <c r="E85">
        <v>1</v>
      </c>
      <c r="F85">
        <v>1</v>
      </c>
      <c r="G85">
        <v>31</v>
      </c>
      <c r="H85">
        <v>1315819</v>
      </c>
    </row>
    <row r="86" spans="1:8" x14ac:dyDescent="0.25">
      <c r="A86">
        <v>157</v>
      </c>
      <c r="B86" s="2">
        <v>44403.76363425926</v>
      </c>
      <c r="C86" t="s">
        <v>109</v>
      </c>
      <c r="D86" s="2">
        <v>44096.373240740744</v>
      </c>
      <c r="E86">
        <v>1</v>
      </c>
      <c r="F86">
        <v>1</v>
      </c>
      <c r="G86">
        <v>148</v>
      </c>
      <c r="H86">
        <v>1315819</v>
      </c>
    </row>
    <row r="87" spans="1:8" x14ac:dyDescent="0.25">
      <c r="A87">
        <v>173</v>
      </c>
      <c r="B87" s="2">
        <v>44403.76363425926</v>
      </c>
      <c r="C87" t="s">
        <v>132</v>
      </c>
      <c r="D87" s="2">
        <v>44219.785370370373</v>
      </c>
      <c r="E87">
        <v>1</v>
      </c>
      <c r="F87">
        <v>1</v>
      </c>
      <c r="G87">
        <v>17</v>
      </c>
      <c r="H87">
        <v>1315819</v>
      </c>
    </row>
    <row r="88" spans="1:8" x14ac:dyDescent="0.25">
      <c r="A88">
        <v>183</v>
      </c>
      <c r="B88" s="2">
        <v>44403.76363425926</v>
      </c>
      <c r="C88" t="s">
        <v>116</v>
      </c>
      <c r="D88" s="2">
        <v>44056.987337962964</v>
      </c>
      <c r="E88">
        <v>1</v>
      </c>
      <c r="F88">
        <v>1</v>
      </c>
      <c r="G88">
        <v>80</v>
      </c>
      <c r="H88">
        <v>1315819</v>
      </c>
    </row>
    <row r="89" spans="1:8" x14ac:dyDescent="0.25">
      <c r="A89">
        <v>50</v>
      </c>
      <c r="B89" s="2">
        <v>44403.763622685183</v>
      </c>
      <c r="C89" t="s">
        <v>80</v>
      </c>
      <c r="D89" s="2">
        <v>44025.483703703707</v>
      </c>
      <c r="E89">
        <v>1</v>
      </c>
      <c r="F89">
        <v>1</v>
      </c>
      <c r="G89">
        <v>422</v>
      </c>
      <c r="H89">
        <v>1315819</v>
      </c>
    </row>
    <row r="90" spans="1:8" x14ac:dyDescent="0.25">
      <c r="A90">
        <v>83</v>
      </c>
      <c r="B90" s="2">
        <v>44403.763622685183</v>
      </c>
      <c r="C90" t="s">
        <v>130</v>
      </c>
      <c r="D90" s="2">
        <v>44055.958460648151</v>
      </c>
      <c r="E90">
        <v>1</v>
      </c>
      <c r="F90">
        <v>1</v>
      </c>
      <c r="G90">
        <v>18</v>
      </c>
      <c r="H90">
        <v>1315819</v>
      </c>
    </row>
    <row r="91" spans="1:8" x14ac:dyDescent="0.25">
      <c r="A91">
        <v>137</v>
      </c>
      <c r="B91" s="2">
        <v>44403.763622685183</v>
      </c>
      <c r="C91" t="s">
        <v>115</v>
      </c>
      <c r="D91" s="2">
        <v>44042.767106481479</v>
      </c>
      <c r="E91">
        <v>1</v>
      </c>
      <c r="F91">
        <v>1</v>
      </c>
      <c r="G91">
        <v>96</v>
      </c>
      <c r="H91">
        <v>1315819</v>
      </c>
    </row>
    <row r="92" spans="1:8" x14ac:dyDescent="0.25">
      <c r="A92">
        <v>111</v>
      </c>
      <c r="B92" s="2">
        <v>44403.763611111113</v>
      </c>
      <c r="C92" t="s">
        <v>67</v>
      </c>
      <c r="D92" s="2">
        <v>44253.913877314815</v>
      </c>
      <c r="E92">
        <v>1</v>
      </c>
      <c r="F92">
        <v>1</v>
      </c>
      <c r="G92">
        <v>945</v>
      </c>
      <c r="H92">
        <v>1315819</v>
      </c>
    </row>
    <row r="93" spans="1:8" x14ac:dyDescent="0.25">
      <c r="A93">
        <v>44</v>
      </c>
      <c r="B93" s="2">
        <v>44403.763240740744</v>
      </c>
      <c r="C93" t="s">
        <v>9</v>
      </c>
      <c r="D93" s="2">
        <v>43895.837326388886</v>
      </c>
      <c r="E93">
        <v>1</v>
      </c>
      <c r="F93">
        <v>1</v>
      </c>
      <c r="G93">
        <v>68366</v>
      </c>
      <c r="H93">
        <v>1315819</v>
      </c>
    </row>
    <row r="94" spans="1:8" x14ac:dyDescent="0.25">
      <c r="A94">
        <v>38</v>
      </c>
      <c r="B94" s="2">
        <v>44403.7577662037</v>
      </c>
      <c r="C94" t="s">
        <v>17</v>
      </c>
      <c r="D94" s="2">
        <v>44039.801261574074</v>
      </c>
      <c r="E94">
        <v>1</v>
      </c>
      <c r="F94">
        <v>1</v>
      </c>
      <c r="G94">
        <v>23325</v>
      </c>
      <c r="H94">
        <v>1315819</v>
      </c>
    </row>
    <row r="95" spans="1:8" x14ac:dyDescent="0.25">
      <c r="A95">
        <v>8339</v>
      </c>
      <c r="B95" s="2">
        <v>44403.7577662037</v>
      </c>
      <c r="C95" t="s">
        <v>26</v>
      </c>
      <c r="D95" s="2">
        <v>43910.514733796299</v>
      </c>
      <c r="E95">
        <v>1</v>
      </c>
      <c r="F95">
        <v>1</v>
      </c>
      <c r="G95">
        <v>15040</v>
      </c>
      <c r="H95">
        <v>1315819</v>
      </c>
    </row>
    <row r="96" spans="1:8" x14ac:dyDescent="0.25">
      <c r="A96">
        <v>32</v>
      </c>
      <c r="B96" s="2">
        <v>44403.757754629631</v>
      </c>
      <c r="C96" t="s">
        <v>16</v>
      </c>
      <c r="D96" s="2">
        <v>43851.595208333332</v>
      </c>
      <c r="E96">
        <v>1</v>
      </c>
      <c r="F96">
        <v>1</v>
      </c>
      <c r="G96">
        <v>33355</v>
      </c>
      <c r="H96">
        <v>1315819</v>
      </c>
    </row>
    <row r="97" spans="1:8" x14ac:dyDescent="0.25">
      <c r="A97">
        <v>51</v>
      </c>
      <c r="B97" s="2">
        <v>44403.757754629631</v>
      </c>
      <c r="C97" t="s">
        <v>7</v>
      </c>
      <c r="D97" s="2">
        <v>43851.525462962964</v>
      </c>
      <c r="E97">
        <v>1</v>
      </c>
      <c r="F97">
        <v>1</v>
      </c>
      <c r="G97">
        <v>73927</v>
      </c>
      <c r="H97">
        <v>1315819</v>
      </c>
    </row>
    <row r="98" spans="1:8" x14ac:dyDescent="0.25">
      <c r="A98">
        <v>229</v>
      </c>
      <c r="B98" s="2">
        <v>44403.757754629631</v>
      </c>
      <c r="C98" t="s">
        <v>28</v>
      </c>
      <c r="D98" s="2">
        <v>43957.858761574076</v>
      </c>
      <c r="E98">
        <v>1</v>
      </c>
      <c r="F98">
        <v>1</v>
      </c>
      <c r="G98">
        <v>14379</v>
      </c>
      <c r="H98">
        <v>1315819</v>
      </c>
    </row>
    <row r="99" spans="1:8" x14ac:dyDescent="0.25">
      <c r="A99">
        <v>233</v>
      </c>
      <c r="B99" s="2">
        <v>44403.757743055554</v>
      </c>
      <c r="C99" t="s">
        <v>39</v>
      </c>
      <c r="D99" s="2">
        <v>43909.459780092591</v>
      </c>
      <c r="E99">
        <v>1</v>
      </c>
      <c r="F99">
        <v>1</v>
      </c>
      <c r="G99">
        <v>5202</v>
      </c>
      <c r="H99">
        <v>1315819</v>
      </c>
    </row>
    <row r="100" spans="1:8" x14ac:dyDescent="0.25">
      <c r="A100">
        <v>155</v>
      </c>
      <c r="B100" s="2">
        <v>44403.757731481484</v>
      </c>
      <c r="C100" t="s">
        <v>30</v>
      </c>
      <c r="D100" s="2">
        <v>43892.362662037034</v>
      </c>
      <c r="E100">
        <v>1</v>
      </c>
      <c r="F100">
        <v>1</v>
      </c>
      <c r="G100">
        <v>12757</v>
      </c>
      <c r="H100">
        <v>1315819</v>
      </c>
    </row>
    <row r="101" spans="1:8" x14ac:dyDescent="0.25">
      <c r="A101">
        <v>235</v>
      </c>
      <c r="B101" s="2">
        <v>44403.757731481484</v>
      </c>
      <c r="C101" t="s">
        <v>56</v>
      </c>
      <c r="D101" s="2">
        <v>43920.395231481481</v>
      </c>
      <c r="E101">
        <v>1</v>
      </c>
      <c r="F101">
        <v>1</v>
      </c>
      <c r="G101">
        <v>1844</v>
      </c>
      <c r="H101">
        <v>1315819</v>
      </c>
    </row>
    <row r="102" spans="1:8" x14ac:dyDescent="0.25">
      <c r="A102">
        <v>236</v>
      </c>
      <c r="B102" s="2">
        <v>44403.757731481484</v>
      </c>
      <c r="C102" t="s">
        <v>45</v>
      </c>
      <c r="D102" s="2">
        <v>44018.604513888888</v>
      </c>
      <c r="E102">
        <v>1</v>
      </c>
      <c r="F102">
        <v>1</v>
      </c>
      <c r="G102">
        <v>2658</v>
      </c>
      <c r="H102">
        <v>1315819</v>
      </c>
    </row>
    <row r="103" spans="1:8" x14ac:dyDescent="0.25">
      <c r="A103">
        <v>8310</v>
      </c>
      <c r="B103" s="2">
        <v>44403.757719907408</v>
      </c>
      <c r="C103" t="s">
        <v>8</v>
      </c>
      <c r="D103" s="2">
        <v>44095.373819444445</v>
      </c>
      <c r="E103">
        <v>1</v>
      </c>
      <c r="F103">
        <v>1</v>
      </c>
      <c r="G103">
        <v>69662</v>
      </c>
      <c r="H103">
        <v>1315819</v>
      </c>
    </row>
    <row r="104" spans="1:8" x14ac:dyDescent="0.25">
      <c r="A104">
        <v>8327</v>
      </c>
      <c r="B104" s="2">
        <v>44403.757708333331</v>
      </c>
      <c r="C104" t="s">
        <v>59</v>
      </c>
      <c r="D104" s="2">
        <v>43857.722812499997</v>
      </c>
      <c r="E104">
        <v>1</v>
      </c>
      <c r="F104">
        <v>1</v>
      </c>
      <c r="G104">
        <v>1604</v>
      </c>
      <c r="H104">
        <v>1315819</v>
      </c>
    </row>
    <row r="105" spans="1:8" x14ac:dyDescent="0.25">
      <c r="A105">
        <v>140</v>
      </c>
      <c r="B105" s="2">
        <v>44403.757708333331</v>
      </c>
      <c r="C105" t="s">
        <v>70</v>
      </c>
      <c r="D105" s="2">
        <v>43918.75408564815</v>
      </c>
      <c r="E105">
        <v>1</v>
      </c>
      <c r="F105">
        <v>1</v>
      </c>
      <c r="G105">
        <v>682</v>
      </c>
      <c r="H105">
        <v>1315819</v>
      </c>
    </row>
    <row r="106" spans="1:8" x14ac:dyDescent="0.25">
      <c r="A106">
        <v>8358</v>
      </c>
      <c r="B106" s="2">
        <v>44403.757708333331</v>
      </c>
      <c r="C106" t="s">
        <v>54</v>
      </c>
      <c r="D106" s="2">
        <v>43920.708333333336</v>
      </c>
      <c r="E106">
        <v>1</v>
      </c>
      <c r="F106">
        <v>1</v>
      </c>
      <c r="G106">
        <v>2066</v>
      </c>
      <c r="H106">
        <v>1315819</v>
      </c>
    </row>
    <row r="107" spans="1:8" x14ac:dyDescent="0.25">
      <c r="A107">
        <v>8314</v>
      </c>
      <c r="B107" s="2">
        <v>44403.757696759261</v>
      </c>
      <c r="C107" t="s">
        <v>93</v>
      </c>
      <c r="D107" s="2">
        <v>43977.3753125</v>
      </c>
      <c r="E107">
        <v>1</v>
      </c>
      <c r="F107">
        <v>1</v>
      </c>
      <c r="G107">
        <v>248</v>
      </c>
      <c r="H107">
        <v>1315819</v>
      </c>
    </row>
    <row r="108" spans="1:8" x14ac:dyDescent="0.25">
      <c r="A108">
        <v>8364</v>
      </c>
      <c r="B108" s="2">
        <v>44403.757696759261</v>
      </c>
      <c r="C108" t="s">
        <v>50</v>
      </c>
      <c r="D108" s="2">
        <v>43906.487604166665</v>
      </c>
      <c r="E108">
        <v>1</v>
      </c>
      <c r="F108">
        <v>1</v>
      </c>
      <c r="G108">
        <v>2539</v>
      </c>
      <c r="H108">
        <v>1315819</v>
      </c>
    </row>
    <row r="109" spans="1:8" x14ac:dyDescent="0.25">
      <c r="A109">
        <v>53</v>
      </c>
      <c r="B109" s="2">
        <v>44403.757685185185</v>
      </c>
      <c r="C109" t="s">
        <v>52</v>
      </c>
      <c r="D109" s="2">
        <v>44056.603009259263</v>
      </c>
      <c r="E109">
        <v>1</v>
      </c>
      <c r="F109">
        <v>1</v>
      </c>
      <c r="G109">
        <v>2387</v>
      </c>
      <c r="H109">
        <v>1315819</v>
      </c>
    </row>
    <row r="110" spans="1:8" x14ac:dyDescent="0.25">
      <c r="A110">
        <v>8345</v>
      </c>
      <c r="B110" s="2">
        <v>44403.757685185185</v>
      </c>
      <c r="C110" t="s">
        <v>49</v>
      </c>
      <c r="D110" s="2">
        <v>43907.42895833333</v>
      </c>
      <c r="E110">
        <v>1</v>
      </c>
      <c r="F110">
        <v>1</v>
      </c>
      <c r="G110">
        <v>2587</v>
      </c>
      <c r="H110">
        <v>1315819</v>
      </c>
    </row>
    <row r="111" spans="1:8" x14ac:dyDescent="0.25">
      <c r="A111">
        <v>225</v>
      </c>
      <c r="B111" s="2">
        <v>44403.757685185185</v>
      </c>
      <c r="C111" t="s">
        <v>68</v>
      </c>
      <c r="D111" s="2">
        <v>43906.548310185186</v>
      </c>
      <c r="E111">
        <v>1</v>
      </c>
      <c r="F111">
        <v>1</v>
      </c>
      <c r="G111">
        <v>896</v>
      </c>
      <c r="H111">
        <v>1315819</v>
      </c>
    </row>
    <row r="112" spans="1:8" x14ac:dyDescent="0.25">
      <c r="A112">
        <v>54</v>
      </c>
      <c r="B112" s="2">
        <v>44403.757673611108</v>
      </c>
      <c r="C112" t="s">
        <v>44</v>
      </c>
      <c r="D112" s="2">
        <v>44055.597418981481</v>
      </c>
      <c r="E112">
        <v>1</v>
      </c>
      <c r="F112">
        <v>1</v>
      </c>
      <c r="G112">
        <v>3178</v>
      </c>
      <c r="H112">
        <v>1315819</v>
      </c>
    </row>
    <row r="113" spans="1:8" x14ac:dyDescent="0.25">
      <c r="A113">
        <v>49</v>
      </c>
      <c r="B113" s="2">
        <v>44403.743368055555</v>
      </c>
      <c r="C113" t="s">
        <v>5</v>
      </c>
      <c r="D113" s="2">
        <v>43874.299560185187</v>
      </c>
      <c r="E113">
        <v>1</v>
      </c>
      <c r="F113">
        <v>1</v>
      </c>
      <c r="G113">
        <v>132115</v>
      </c>
      <c r="H113">
        <v>1315819</v>
      </c>
    </row>
    <row r="114" spans="1:8" x14ac:dyDescent="0.25">
      <c r="A114">
        <v>8308</v>
      </c>
      <c r="B114" s="2">
        <v>44403.743344907409</v>
      </c>
      <c r="C114" t="s">
        <v>3</v>
      </c>
      <c r="D114" s="2">
        <v>43902.51635416667</v>
      </c>
      <c r="E114">
        <v>1</v>
      </c>
      <c r="F114">
        <v>1</v>
      </c>
      <c r="G114">
        <v>173715</v>
      </c>
      <c r="H114">
        <v>1315819</v>
      </c>
    </row>
    <row r="115" spans="1:8" x14ac:dyDescent="0.25">
      <c r="A115">
        <v>29</v>
      </c>
      <c r="B115" s="2">
        <v>44403.743333333332</v>
      </c>
      <c r="C115" t="s">
        <v>10</v>
      </c>
      <c r="D115" s="2">
        <v>43851.595208333332</v>
      </c>
      <c r="E115">
        <v>1</v>
      </c>
      <c r="F115">
        <v>1</v>
      </c>
      <c r="G115">
        <v>66702</v>
      </c>
      <c r="H115">
        <v>1315819</v>
      </c>
    </row>
    <row r="116" spans="1:8" x14ac:dyDescent="0.25">
      <c r="A116">
        <v>31</v>
      </c>
      <c r="B116" s="2">
        <v>44403.743333333332</v>
      </c>
      <c r="C116" t="s">
        <v>12</v>
      </c>
      <c r="D116" s="2">
        <v>43872.556979166664</v>
      </c>
      <c r="E116">
        <v>1</v>
      </c>
      <c r="F116">
        <v>1</v>
      </c>
      <c r="G116">
        <v>58461</v>
      </c>
      <c r="H116">
        <v>1315819</v>
      </c>
    </row>
    <row r="117" spans="1:8" x14ac:dyDescent="0.25">
      <c r="A117">
        <v>8312</v>
      </c>
      <c r="B117" s="2">
        <v>44403.743333333332</v>
      </c>
      <c r="C117" t="s">
        <v>38</v>
      </c>
      <c r="D117" s="2">
        <v>44173.347337962965</v>
      </c>
      <c r="E117">
        <v>1</v>
      </c>
      <c r="F117">
        <v>1</v>
      </c>
      <c r="G117">
        <v>5698</v>
      </c>
      <c r="H117">
        <v>1315819</v>
      </c>
    </row>
    <row r="118" spans="1:8" x14ac:dyDescent="0.25">
      <c r="A118">
        <v>45</v>
      </c>
      <c r="B118" s="2">
        <v>44403.743321759262</v>
      </c>
      <c r="C118" t="s">
        <v>11</v>
      </c>
      <c r="D118" s="2">
        <v>43872.506157407406</v>
      </c>
      <c r="E118">
        <v>1</v>
      </c>
      <c r="F118">
        <v>1</v>
      </c>
      <c r="G118">
        <v>62299</v>
      </c>
      <c r="H118">
        <v>1315819</v>
      </c>
    </row>
    <row r="119" spans="1:8" x14ac:dyDescent="0.25">
      <c r="A119">
        <v>8372</v>
      </c>
      <c r="B119" s="2">
        <v>44403.743321759262</v>
      </c>
      <c r="C119" t="s">
        <v>23</v>
      </c>
      <c r="D119" s="2">
        <v>43908.585879629631</v>
      </c>
      <c r="E119">
        <v>1</v>
      </c>
      <c r="F119">
        <v>1</v>
      </c>
      <c r="G119">
        <v>20572</v>
      </c>
      <c r="H119">
        <v>1315819</v>
      </c>
    </row>
    <row r="120" spans="1:8" x14ac:dyDescent="0.25">
      <c r="A120">
        <v>8365</v>
      </c>
      <c r="B120" s="2">
        <v>44403.743310185186</v>
      </c>
      <c r="C120" t="s">
        <v>33</v>
      </c>
      <c r="D120" s="2">
        <v>43906.747013888889</v>
      </c>
      <c r="E120">
        <v>1</v>
      </c>
      <c r="F120">
        <v>1</v>
      </c>
      <c r="G120">
        <v>8793</v>
      </c>
      <c r="H120">
        <v>1315819</v>
      </c>
    </row>
    <row r="121" spans="1:8" x14ac:dyDescent="0.25">
      <c r="A121">
        <v>8344</v>
      </c>
      <c r="B121" s="2">
        <v>44403.74322916667</v>
      </c>
      <c r="C121" t="s">
        <v>13</v>
      </c>
      <c r="D121" s="2">
        <v>43832.625798611109</v>
      </c>
      <c r="E121">
        <v>1</v>
      </c>
      <c r="F121">
        <v>1</v>
      </c>
      <c r="G121">
        <v>39855</v>
      </c>
      <c r="H121">
        <v>1315819</v>
      </c>
    </row>
    <row r="122" spans="1:8" x14ac:dyDescent="0.25">
      <c r="A122">
        <v>162</v>
      </c>
      <c r="B122" s="2">
        <v>44403.74322916667</v>
      </c>
      <c r="C122" t="s">
        <v>24</v>
      </c>
      <c r="D122" s="2">
        <v>43908.603773148148</v>
      </c>
      <c r="E122">
        <v>1</v>
      </c>
      <c r="F122">
        <v>1</v>
      </c>
      <c r="G122">
        <v>20180</v>
      </c>
      <c r="H122">
        <v>1315819</v>
      </c>
    </row>
    <row r="123" spans="1:8" x14ac:dyDescent="0.25">
      <c r="A123">
        <v>8338</v>
      </c>
      <c r="B123" s="2">
        <v>44403.743217592593</v>
      </c>
      <c r="C123" t="s">
        <v>18</v>
      </c>
      <c r="D123" s="2">
        <v>43851.495173611111</v>
      </c>
      <c r="E123">
        <v>1</v>
      </c>
      <c r="F123">
        <v>1</v>
      </c>
      <c r="G123">
        <v>30257</v>
      </c>
      <c r="H123">
        <v>1315819</v>
      </c>
    </row>
    <row r="124" spans="1:8" x14ac:dyDescent="0.25">
      <c r="A124">
        <v>56</v>
      </c>
      <c r="B124" s="2">
        <v>44403.743206018517</v>
      </c>
      <c r="C124" t="s">
        <v>14</v>
      </c>
      <c r="D124" s="2">
        <v>43832.168749999997</v>
      </c>
      <c r="E124">
        <v>1</v>
      </c>
      <c r="F124">
        <v>1</v>
      </c>
      <c r="G124">
        <v>39427</v>
      </c>
      <c r="H124">
        <v>1315819</v>
      </c>
    </row>
    <row r="125" spans="1:8" x14ac:dyDescent="0.25">
      <c r="A125">
        <v>8300</v>
      </c>
      <c r="B125" s="2">
        <v>44403.743206018517</v>
      </c>
      <c r="C125" t="s">
        <v>27</v>
      </c>
      <c r="D125" s="2">
        <v>43931.783495370371</v>
      </c>
      <c r="E125">
        <v>1</v>
      </c>
      <c r="F125">
        <v>1</v>
      </c>
      <c r="G125">
        <v>14955</v>
      </c>
      <c r="H125">
        <v>1315819</v>
      </c>
    </row>
    <row r="126" spans="1:8" x14ac:dyDescent="0.25">
      <c r="A126">
        <v>8299</v>
      </c>
      <c r="B126" s="2">
        <v>44403.74318287037</v>
      </c>
      <c r="C126" t="s">
        <v>22</v>
      </c>
      <c r="D126" s="2">
        <v>43956.862939814811</v>
      </c>
      <c r="E126">
        <v>1</v>
      </c>
      <c r="F126">
        <v>1</v>
      </c>
      <c r="G126">
        <v>20627</v>
      </c>
      <c r="H126">
        <v>1315819</v>
      </c>
    </row>
    <row r="127" spans="1:8" x14ac:dyDescent="0.25">
      <c r="A127">
        <v>8357</v>
      </c>
      <c r="B127" s="2">
        <v>44403.743159722224</v>
      </c>
      <c r="C127" t="s">
        <v>65</v>
      </c>
      <c r="D127" s="2">
        <v>43836.682002314818</v>
      </c>
      <c r="E127">
        <v>1</v>
      </c>
      <c r="F127">
        <v>1</v>
      </c>
      <c r="G127">
        <v>1059</v>
      </c>
      <c r="H127">
        <v>1315819</v>
      </c>
    </row>
    <row r="128" spans="1:8" x14ac:dyDescent="0.25">
      <c r="A128">
        <v>47</v>
      </c>
      <c r="B128" s="2">
        <v>44403.743148148147</v>
      </c>
      <c r="C128" t="s">
        <v>36</v>
      </c>
      <c r="D128" s="2">
        <v>43885.394652777781</v>
      </c>
      <c r="E128">
        <v>1</v>
      </c>
      <c r="F128">
        <v>1</v>
      </c>
      <c r="G128">
        <v>7483</v>
      </c>
      <c r="H128">
        <v>1315819</v>
      </c>
    </row>
    <row r="129" spans="1:8" x14ac:dyDescent="0.25">
      <c r="A129">
        <v>8334</v>
      </c>
      <c r="B129" s="2">
        <v>44403.743148148147</v>
      </c>
      <c r="C129" t="s">
        <v>32</v>
      </c>
      <c r="D129" s="2">
        <v>43861.264224537037</v>
      </c>
      <c r="E129">
        <v>1</v>
      </c>
      <c r="F129">
        <v>1</v>
      </c>
      <c r="G129">
        <v>9681</v>
      </c>
      <c r="H129">
        <v>1315819</v>
      </c>
    </row>
    <row r="130" spans="1:8" x14ac:dyDescent="0.25">
      <c r="A130">
        <v>8309</v>
      </c>
      <c r="B130" s="2">
        <v>44403.742881944447</v>
      </c>
      <c r="C130" t="s">
        <v>37</v>
      </c>
      <c r="D130" s="2">
        <v>44281.700532407405</v>
      </c>
      <c r="E130">
        <v>1</v>
      </c>
      <c r="F130">
        <v>1</v>
      </c>
      <c r="G130">
        <v>7445</v>
      </c>
      <c r="H130">
        <v>1315819</v>
      </c>
    </row>
    <row r="131" spans="1:8" x14ac:dyDescent="0.25">
      <c r="A131">
        <v>8363</v>
      </c>
      <c r="B131" s="2">
        <v>44401.953969907408</v>
      </c>
      <c r="C131" t="s">
        <v>160</v>
      </c>
      <c r="D131" s="2">
        <v>44195.941828703704</v>
      </c>
      <c r="E131">
        <v>1</v>
      </c>
      <c r="F131">
        <v>1</v>
      </c>
      <c r="G131">
        <v>84389</v>
      </c>
      <c r="H131">
        <v>1315819</v>
      </c>
    </row>
    <row r="132" spans="1:8" x14ac:dyDescent="0.25">
      <c r="A132">
        <v>43</v>
      </c>
      <c r="B132" s="2">
        <v>44355.833425925928</v>
      </c>
      <c r="C132" t="s">
        <v>4</v>
      </c>
      <c r="D132" s="2">
        <v>44217.549201388887</v>
      </c>
      <c r="E132">
        <v>1</v>
      </c>
      <c r="F132">
        <v>0</v>
      </c>
      <c r="G132">
        <v>94313</v>
      </c>
      <c r="H132">
        <v>1315819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ABBE-9A50-4875-A511-E7C9CD09FD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E996-14F4-4467-AF9D-93236BA544B6}">
  <dimension ref="A1:H133"/>
  <sheetViews>
    <sheetView topLeftCell="A85" workbookViewId="0">
      <selection activeCell="K12" sqref="K12"/>
    </sheetView>
  </sheetViews>
  <sheetFormatPr defaultRowHeight="15" x14ac:dyDescent="0.25"/>
  <cols>
    <col min="2" max="2" width="15.85546875" bestFit="1" customWidth="1"/>
    <col min="3" max="3" width="168" bestFit="1" customWidth="1"/>
    <col min="4" max="4" width="15.85546875" bestFit="1" customWidth="1"/>
    <col min="5" max="5" width="16.42578125" bestFit="1" customWidth="1"/>
    <col min="6" max="6" width="13.42578125" bestFit="1" customWidth="1"/>
    <col min="7" max="7" width="8.28515625" bestFit="1" customWidth="1"/>
    <col min="8" max="8" width="8" bestFit="1" customWidth="1"/>
  </cols>
  <sheetData>
    <row r="1" spans="1:8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 x14ac:dyDescent="0.25">
      <c r="A2">
        <v>8308</v>
      </c>
      <c r="B2" s="2">
        <v>44433.714872685188</v>
      </c>
      <c r="C2" t="s">
        <v>3</v>
      </c>
      <c r="D2" s="2">
        <v>43889.507962962962</v>
      </c>
      <c r="E2">
        <v>1</v>
      </c>
      <c r="F2">
        <v>1</v>
      </c>
      <c r="G2">
        <v>173721</v>
      </c>
      <c r="H2">
        <v>1649961</v>
      </c>
    </row>
    <row r="3" spans="1:8" x14ac:dyDescent="0.25">
      <c r="A3">
        <v>43</v>
      </c>
      <c r="B3" s="2">
        <v>44433.717627314814</v>
      </c>
      <c r="C3" t="s">
        <v>4</v>
      </c>
      <c r="D3" s="2">
        <v>43851.588078703702</v>
      </c>
      <c r="E3">
        <v>1</v>
      </c>
      <c r="F3">
        <v>1</v>
      </c>
      <c r="G3">
        <v>137818</v>
      </c>
      <c r="H3">
        <v>1649961</v>
      </c>
    </row>
    <row r="4" spans="1:8" x14ac:dyDescent="0.25">
      <c r="A4">
        <v>49</v>
      </c>
      <c r="B4" s="2">
        <v>44433.714895833335</v>
      </c>
      <c r="C4" t="s">
        <v>5</v>
      </c>
      <c r="D4" s="2">
        <v>43874.299560185187</v>
      </c>
      <c r="E4">
        <v>1</v>
      </c>
      <c r="F4">
        <v>1</v>
      </c>
      <c r="G4">
        <v>132115</v>
      </c>
      <c r="H4">
        <v>1649961</v>
      </c>
    </row>
    <row r="5" spans="1:8" x14ac:dyDescent="0.25">
      <c r="A5">
        <v>39</v>
      </c>
      <c r="B5" s="2">
        <v>44433.714942129627</v>
      </c>
      <c r="C5" t="s">
        <v>6</v>
      </c>
      <c r="D5" s="2">
        <v>43872.556979166664</v>
      </c>
      <c r="E5">
        <v>1</v>
      </c>
      <c r="F5">
        <v>1</v>
      </c>
      <c r="G5">
        <v>125735</v>
      </c>
      <c r="H5">
        <v>1649961</v>
      </c>
    </row>
    <row r="6" spans="1:8" x14ac:dyDescent="0.25">
      <c r="A6">
        <v>51</v>
      </c>
      <c r="B6" s="2">
        <v>44433.714756944442</v>
      </c>
      <c r="C6" t="s">
        <v>7</v>
      </c>
      <c r="D6" s="2">
        <v>43850.76703703704</v>
      </c>
      <c r="E6">
        <v>1</v>
      </c>
      <c r="F6">
        <v>1</v>
      </c>
      <c r="G6">
        <v>73930</v>
      </c>
      <c r="H6">
        <v>1649961</v>
      </c>
    </row>
    <row r="7" spans="1:8" x14ac:dyDescent="0.25">
      <c r="A7">
        <v>8310</v>
      </c>
      <c r="B7" s="2">
        <v>44433.714768518519</v>
      </c>
      <c r="C7" t="s">
        <v>8</v>
      </c>
      <c r="D7" s="2">
        <v>44095.373819444445</v>
      </c>
      <c r="E7">
        <v>1</v>
      </c>
      <c r="F7">
        <v>1</v>
      </c>
      <c r="G7">
        <v>69662</v>
      </c>
      <c r="H7">
        <v>1649961</v>
      </c>
    </row>
    <row r="8" spans="1:8" x14ac:dyDescent="0.25">
      <c r="A8">
        <v>44</v>
      </c>
      <c r="B8" s="2">
        <v>44433.714907407404</v>
      </c>
      <c r="C8" t="s">
        <v>9</v>
      </c>
      <c r="D8" s="2">
        <v>43886.183761574073</v>
      </c>
      <c r="E8">
        <v>1</v>
      </c>
      <c r="F8">
        <v>1</v>
      </c>
      <c r="G8">
        <v>68373</v>
      </c>
      <c r="H8">
        <v>1649961</v>
      </c>
    </row>
    <row r="9" spans="1:8" x14ac:dyDescent="0.25">
      <c r="A9">
        <v>29</v>
      </c>
      <c r="B9" s="2">
        <v>44433.714861111112</v>
      </c>
      <c r="C9" t="s">
        <v>10</v>
      </c>
      <c r="D9" s="2">
        <v>43851.588182870371</v>
      </c>
      <c r="E9">
        <v>1</v>
      </c>
      <c r="F9">
        <v>1</v>
      </c>
      <c r="G9">
        <v>66702</v>
      </c>
      <c r="H9">
        <v>1649961</v>
      </c>
    </row>
    <row r="10" spans="1:8" x14ac:dyDescent="0.25">
      <c r="A10">
        <v>45</v>
      </c>
      <c r="B10" s="2">
        <v>44433.714849537035</v>
      </c>
      <c r="C10" t="s">
        <v>11</v>
      </c>
      <c r="D10" s="2">
        <v>43872.48060185185</v>
      </c>
      <c r="E10">
        <v>1</v>
      </c>
      <c r="F10">
        <v>1</v>
      </c>
      <c r="G10">
        <v>62301</v>
      </c>
      <c r="H10">
        <v>1649961</v>
      </c>
    </row>
    <row r="11" spans="1:8" x14ac:dyDescent="0.25">
      <c r="A11">
        <v>31</v>
      </c>
      <c r="B11" s="2">
        <v>44433.714861111112</v>
      </c>
      <c r="C11" t="s">
        <v>12</v>
      </c>
      <c r="D11" s="2">
        <v>43872.556979166664</v>
      </c>
      <c r="E11">
        <v>1</v>
      </c>
      <c r="F11">
        <v>1</v>
      </c>
      <c r="G11">
        <v>58461</v>
      </c>
      <c r="H11">
        <v>1649961</v>
      </c>
    </row>
    <row r="12" spans="1:8" x14ac:dyDescent="0.25">
      <c r="A12">
        <v>8344</v>
      </c>
      <c r="B12" s="2">
        <v>44433.714837962965</v>
      </c>
      <c r="C12" t="s">
        <v>13</v>
      </c>
      <c r="D12" s="2">
        <v>43832.625798611109</v>
      </c>
      <c r="E12">
        <v>1</v>
      </c>
      <c r="F12">
        <v>1</v>
      </c>
      <c r="G12">
        <v>39855</v>
      </c>
      <c r="H12">
        <v>1649961</v>
      </c>
    </row>
    <row r="13" spans="1:8" x14ac:dyDescent="0.25">
      <c r="A13">
        <v>56</v>
      </c>
      <c r="B13" s="2">
        <v>44433.714826388888</v>
      </c>
      <c r="C13" t="s">
        <v>14</v>
      </c>
      <c r="D13" s="2">
        <v>43830.8746875</v>
      </c>
      <c r="E13">
        <v>1</v>
      </c>
      <c r="F13">
        <v>1</v>
      </c>
      <c r="G13">
        <v>39429</v>
      </c>
      <c r="H13">
        <v>1649961</v>
      </c>
    </row>
    <row r="14" spans="1:8" x14ac:dyDescent="0.25">
      <c r="A14">
        <v>8301</v>
      </c>
      <c r="B14" s="2">
        <v>44433.714629629627</v>
      </c>
      <c r="C14" t="s">
        <v>15</v>
      </c>
      <c r="D14" s="2">
        <v>44274.626284722224</v>
      </c>
      <c r="E14">
        <v>1</v>
      </c>
      <c r="F14">
        <v>1</v>
      </c>
      <c r="G14">
        <v>36794</v>
      </c>
      <c r="H14">
        <v>1649961</v>
      </c>
    </row>
    <row r="15" spans="1:8" x14ac:dyDescent="0.25">
      <c r="A15">
        <v>32</v>
      </c>
      <c r="B15" s="2">
        <v>44433.714861111112</v>
      </c>
      <c r="C15" t="s">
        <v>16</v>
      </c>
      <c r="D15" s="2">
        <v>43851.595208333332</v>
      </c>
      <c r="E15">
        <v>1</v>
      </c>
      <c r="F15">
        <v>1</v>
      </c>
      <c r="G15">
        <v>33355</v>
      </c>
      <c r="H15">
        <v>1649961</v>
      </c>
    </row>
    <row r="16" spans="1:8" x14ac:dyDescent="0.25">
      <c r="A16">
        <v>38</v>
      </c>
      <c r="B16" s="2">
        <v>44433.714907407404</v>
      </c>
      <c r="C16" t="s">
        <v>17</v>
      </c>
      <c r="D16" s="2">
        <v>43872.650127314817</v>
      </c>
      <c r="E16">
        <v>1</v>
      </c>
      <c r="F16">
        <v>1</v>
      </c>
      <c r="G16">
        <v>33326</v>
      </c>
      <c r="H16">
        <v>1649961</v>
      </c>
    </row>
    <row r="17" spans="1:8" x14ac:dyDescent="0.25">
      <c r="A17">
        <v>8338</v>
      </c>
      <c r="B17" s="2">
        <v>44433.714837962965</v>
      </c>
      <c r="C17" t="s">
        <v>18</v>
      </c>
      <c r="D17" s="2">
        <v>43845.31</v>
      </c>
      <c r="E17">
        <v>1</v>
      </c>
      <c r="F17">
        <v>1</v>
      </c>
      <c r="G17">
        <v>30258</v>
      </c>
      <c r="H17">
        <v>1649961</v>
      </c>
    </row>
    <row r="18" spans="1:8" x14ac:dyDescent="0.25">
      <c r="A18">
        <v>8313</v>
      </c>
      <c r="B18" s="2">
        <v>44433.714537037034</v>
      </c>
      <c r="C18" t="s">
        <v>19</v>
      </c>
      <c r="D18" s="2">
        <v>44286.303946759261</v>
      </c>
      <c r="E18">
        <v>1</v>
      </c>
      <c r="F18">
        <v>1</v>
      </c>
      <c r="G18">
        <v>29054</v>
      </c>
      <c r="H18">
        <v>1649961</v>
      </c>
    </row>
    <row r="19" spans="1:8" x14ac:dyDescent="0.25">
      <c r="A19">
        <v>8370</v>
      </c>
      <c r="B19" s="2">
        <v>44433.714629629627</v>
      </c>
      <c r="C19" t="s">
        <v>20</v>
      </c>
      <c r="D19" s="2">
        <v>44317.659432870372</v>
      </c>
      <c r="E19">
        <v>1</v>
      </c>
      <c r="F19">
        <v>1</v>
      </c>
      <c r="G19">
        <v>24393</v>
      </c>
      <c r="H19">
        <v>1649961</v>
      </c>
    </row>
    <row r="20" spans="1:8" x14ac:dyDescent="0.25">
      <c r="A20">
        <v>8362</v>
      </c>
      <c r="B20" s="2">
        <v>44433.714618055557</v>
      </c>
      <c r="C20" t="s">
        <v>21</v>
      </c>
      <c r="D20" s="2">
        <v>44310.388935185183</v>
      </c>
      <c r="E20">
        <v>1</v>
      </c>
      <c r="F20">
        <v>1</v>
      </c>
      <c r="G20">
        <v>21702</v>
      </c>
      <c r="H20">
        <v>1649961</v>
      </c>
    </row>
    <row r="21" spans="1:8" x14ac:dyDescent="0.25">
      <c r="A21">
        <v>8299</v>
      </c>
      <c r="B21" s="2">
        <v>44433.714803240742</v>
      </c>
      <c r="C21" t="s">
        <v>22</v>
      </c>
      <c r="D21" s="2">
        <v>43956.862939814811</v>
      </c>
      <c r="E21">
        <v>1</v>
      </c>
      <c r="F21">
        <v>1</v>
      </c>
      <c r="G21">
        <v>20627</v>
      </c>
      <c r="H21">
        <v>1649961</v>
      </c>
    </row>
    <row r="22" spans="1:8" x14ac:dyDescent="0.25">
      <c r="A22">
        <v>8372</v>
      </c>
      <c r="B22" s="2">
        <v>44433.714849537035</v>
      </c>
      <c r="C22" t="s">
        <v>23</v>
      </c>
      <c r="D22" s="2">
        <v>43908.585879629631</v>
      </c>
      <c r="E22">
        <v>1</v>
      </c>
      <c r="F22">
        <v>1</v>
      </c>
      <c r="G22">
        <v>20572</v>
      </c>
      <c r="H22">
        <v>1649961</v>
      </c>
    </row>
    <row r="23" spans="1:8" x14ac:dyDescent="0.25">
      <c r="A23">
        <v>162</v>
      </c>
      <c r="B23" s="2">
        <v>44433.714837962965</v>
      </c>
      <c r="C23" t="s">
        <v>24</v>
      </c>
      <c r="D23" s="2">
        <v>43853.491562499999</v>
      </c>
      <c r="E23">
        <v>1</v>
      </c>
      <c r="F23">
        <v>1</v>
      </c>
      <c r="G23">
        <v>20201</v>
      </c>
      <c r="H23">
        <v>1649961</v>
      </c>
    </row>
    <row r="24" spans="1:8" x14ac:dyDescent="0.25">
      <c r="A24">
        <v>8321</v>
      </c>
      <c r="B24" s="2">
        <v>44433.714594907404</v>
      </c>
      <c r="C24" t="s">
        <v>25</v>
      </c>
      <c r="D24" s="2">
        <v>44269.709675925929</v>
      </c>
      <c r="E24">
        <v>1</v>
      </c>
      <c r="F24">
        <v>1</v>
      </c>
      <c r="G24">
        <v>17813</v>
      </c>
      <c r="H24">
        <v>1649961</v>
      </c>
    </row>
    <row r="25" spans="1:8" x14ac:dyDescent="0.25">
      <c r="A25">
        <v>8339</v>
      </c>
      <c r="B25" s="2">
        <v>44433.714826388888</v>
      </c>
      <c r="C25" t="s">
        <v>26</v>
      </c>
      <c r="D25" s="2">
        <v>43860.502928240741</v>
      </c>
      <c r="E25">
        <v>1</v>
      </c>
      <c r="F25">
        <v>1</v>
      </c>
      <c r="G25">
        <v>15050</v>
      </c>
      <c r="H25">
        <v>1649961</v>
      </c>
    </row>
    <row r="26" spans="1:8" x14ac:dyDescent="0.25">
      <c r="A26">
        <v>8300</v>
      </c>
      <c r="B26" s="2">
        <v>44433.714814814812</v>
      </c>
      <c r="C26" t="s">
        <v>27</v>
      </c>
      <c r="D26" s="2">
        <v>43931.783495370371</v>
      </c>
      <c r="E26">
        <v>1</v>
      </c>
      <c r="F26">
        <v>1</v>
      </c>
      <c r="G26">
        <v>14955</v>
      </c>
      <c r="H26">
        <v>1649961</v>
      </c>
    </row>
    <row r="27" spans="1:8" x14ac:dyDescent="0.25">
      <c r="A27">
        <v>229</v>
      </c>
      <c r="B27" s="2">
        <v>44433.714791666665</v>
      </c>
      <c r="C27" t="s">
        <v>28</v>
      </c>
      <c r="D27" s="2">
        <v>43951.488078703704</v>
      </c>
      <c r="E27">
        <v>1</v>
      </c>
      <c r="F27">
        <v>1</v>
      </c>
      <c r="G27">
        <v>14380</v>
      </c>
      <c r="H27">
        <v>1649961</v>
      </c>
    </row>
    <row r="28" spans="1:8" x14ac:dyDescent="0.25">
      <c r="A28">
        <v>48</v>
      </c>
      <c r="B28" s="2">
        <v>44433.714942129627</v>
      </c>
      <c r="C28" t="s">
        <v>29</v>
      </c>
      <c r="D28" s="2">
        <v>43930.404143518521</v>
      </c>
      <c r="E28">
        <v>1</v>
      </c>
      <c r="F28">
        <v>1</v>
      </c>
      <c r="G28">
        <v>14365</v>
      </c>
      <c r="H28">
        <v>1649961</v>
      </c>
    </row>
    <row r="29" spans="1:8" x14ac:dyDescent="0.25">
      <c r="A29">
        <v>155</v>
      </c>
      <c r="B29" s="2">
        <v>44433.714895833335</v>
      </c>
      <c r="C29" t="s">
        <v>30</v>
      </c>
      <c r="D29" s="2">
        <v>43889.879490740743</v>
      </c>
      <c r="E29">
        <v>1</v>
      </c>
      <c r="F29">
        <v>1</v>
      </c>
      <c r="G29">
        <v>12758</v>
      </c>
      <c r="H29">
        <v>1649961</v>
      </c>
    </row>
    <row r="30" spans="1:8" x14ac:dyDescent="0.25">
      <c r="A30">
        <v>8320</v>
      </c>
      <c r="B30" s="2">
        <v>44433.714548611111</v>
      </c>
      <c r="C30" t="s">
        <v>31</v>
      </c>
      <c r="D30" s="2">
        <v>44291.414814814816</v>
      </c>
      <c r="E30">
        <v>1</v>
      </c>
      <c r="F30">
        <v>1</v>
      </c>
      <c r="G30">
        <v>11422</v>
      </c>
      <c r="H30">
        <v>1649961</v>
      </c>
    </row>
    <row r="31" spans="1:8" x14ac:dyDescent="0.25">
      <c r="A31">
        <v>8334</v>
      </c>
      <c r="B31" s="2">
        <v>44433.714768518519</v>
      </c>
      <c r="C31" t="s">
        <v>32</v>
      </c>
      <c r="D31" s="2">
        <v>43837.160555555558</v>
      </c>
      <c r="E31">
        <v>1</v>
      </c>
      <c r="F31">
        <v>1</v>
      </c>
      <c r="G31">
        <v>9684</v>
      </c>
      <c r="H31">
        <v>1649961</v>
      </c>
    </row>
    <row r="32" spans="1:8" x14ac:dyDescent="0.25">
      <c r="A32">
        <v>8365</v>
      </c>
      <c r="B32" s="2">
        <v>44433.714849537035</v>
      </c>
      <c r="C32" t="s">
        <v>33</v>
      </c>
      <c r="D32" s="2">
        <v>43906.747013888889</v>
      </c>
      <c r="E32">
        <v>1</v>
      </c>
      <c r="F32">
        <v>1</v>
      </c>
      <c r="G32">
        <v>8793</v>
      </c>
      <c r="H32">
        <v>1649961</v>
      </c>
    </row>
    <row r="33" spans="1:8" x14ac:dyDescent="0.25">
      <c r="A33">
        <v>36</v>
      </c>
      <c r="B33" s="2">
        <v>44433.714930555558</v>
      </c>
      <c r="C33" t="s">
        <v>34</v>
      </c>
      <c r="D33" s="2">
        <v>43872.845868055556</v>
      </c>
      <c r="E33">
        <v>1</v>
      </c>
      <c r="F33">
        <v>1</v>
      </c>
      <c r="G33">
        <v>8777</v>
      </c>
      <c r="H33">
        <v>1649961</v>
      </c>
    </row>
    <row r="34" spans="1:8" x14ac:dyDescent="0.25">
      <c r="A34">
        <v>42</v>
      </c>
      <c r="B34" s="2">
        <v>44433.714930555558</v>
      </c>
      <c r="C34" t="s">
        <v>35</v>
      </c>
      <c r="D34" s="2">
        <v>43889.317569444444</v>
      </c>
      <c r="E34">
        <v>1</v>
      </c>
      <c r="F34">
        <v>1</v>
      </c>
      <c r="G34">
        <v>7710</v>
      </c>
      <c r="H34">
        <v>1649961</v>
      </c>
    </row>
    <row r="35" spans="1:8" x14ac:dyDescent="0.25">
      <c r="A35">
        <v>47</v>
      </c>
      <c r="B35" s="2">
        <v>44433.714780092596</v>
      </c>
      <c r="C35" t="s">
        <v>36</v>
      </c>
      <c r="D35" s="2">
        <v>43885.394652777781</v>
      </c>
      <c r="E35">
        <v>1</v>
      </c>
      <c r="F35">
        <v>1</v>
      </c>
      <c r="G35">
        <v>7483</v>
      </c>
      <c r="H35">
        <v>1649961</v>
      </c>
    </row>
    <row r="36" spans="1:8" x14ac:dyDescent="0.25">
      <c r="A36">
        <v>8309</v>
      </c>
      <c r="B36" s="2">
        <v>44433.714606481481</v>
      </c>
      <c r="C36" t="s">
        <v>37</v>
      </c>
      <c r="D36" s="2">
        <v>44103.622928240744</v>
      </c>
      <c r="E36">
        <v>1</v>
      </c>
      <c r="F36">
        <v>1</v>
      </c>
      <c r="G36">
        <v>7447</v>
      </c>
      <c r="H36">
        <v>1649961</v>
      </c>
    </row>
    <row r="37" spans="1:8" x14ac:dyDescent="0.25">
      <c r="A37">
        <v>8312</v>
      </c>
      <c r="B37" s="2">
        <v>44433.714872685188</v>
      </c>
      <c r="C37" t="s">
        <v>38</v>
      </c>
      <c r="D37" s="2">
        <v>44081.492395833331</v>
      </c>
      <c r="E37">
        <v>1</v>
      </c>
      <c r="F37">
        <v>1</v>
      </c>
      <c r="G37">
        <v>5699</v>
      </c>
      <c r="H37">
        <v>1649961</v>
      </c>
    </row>
    <row r="38" spans="1:8" x14ac:dyDescent="0.25">
      <c r="A38">
        <v>233</v>
      </c>
      <c r="B38" s="2">
        <v>44433.714803240742</v>
      </c>
      <c r="C38" t="s">
        <v>39</v>
      </c>
      <c r="D38" s="2">
        <v>43909.459780092591</v>
      </c>
      <c r="E38">
        <v>1</v>
      </c>
      <c r="F38">
        <v>1</v>
      </c>
      <c r="G38">
        <v>5202</v>
      </c>
      <c r="H38">
        <v>1649961</v>
      </c>
    </row>
    <row r="39" spans="1:8" x14ac:dyDescent="0.25">
      <c r="A39">
        <v>8341</v>
      </c>
      <c r="B39" s="2">
        <v>44433.714560185188</v>
      </c>
      <c r="C39" t="s">
        <v>40</v>
      </c>
      <c r="D39" s="2">
        <v>44294.653275462966</v>
      </c>
      <c r="E39">
        <v>1</v>
      </c>
      <c r="F39">
        <v>1</v>
      </c>
      <c r="G39">
        <v>4926</v>
      </c>
      <c r="H39">
        <v>1649961</v>
      </c>
    </row>
    <row r="40" spans="1:8" x14ac:dyDescent="0.25">
      <c r="A40">
        <v>41</v>
      </c>
      <c r="B40" s="2">
        <v>44433.714930555558</v>
      </c>
      <c r="C40" t="s">
        <v>41</v>
      </c>
      <c r="D40" s="2">
        <v>43891.318287037036</v>
      </c>
      <c r="E40">
        <v>1</v>
      </c>
      <c r="F40">
        <v>1</v>
      </c>
      <c r="G40">
        <v>4583</v>
      </c>
      <c r="H40">
        <v>1649961</v>
      </c>
    </row>
    <row r="41" spans="1:8" x14ac:dyDescent="0.25">
      <c r="A41">
        <v>8366</v>
      </c>
      <c r="B41" s="2">
        <v>44433.714606481481</v>
      </c>
      <c r="C41" t="s">
        <v>42</v>
      </c>
      <c r="D41" s="2">
        <v>44316.688877314817</v>
      </c>
      <c r="E41">
        <v>1</v>
      </c>
      <c r="F41">
        <v>1</v>
      </c>
      <c r="G41">
        <v>4443</v>
      </c>
      <c r="H41">
        <v>1649961</v>
      </c>
    </row>
    <row r="42" spans="1:8" x14ac:dyDescent="0.25">
      <c r="A42">
        <v>37</v>
      </c>
      <c r="B42" s="2">
        <v>44433.714918981481</v>
      </c>
      <c r="C42" t="s">
        <v>43</v>
      </c>
      <c r="D42" s="2">
        <v>43896.46597222222</v>
      </c>
      <c r="E42">
        <v>1</v>
      </c>
      <c r="F42">
        <v>1</v>
      </c>
      <c r="G42">
        <v>3878</v>
      </c>
      <c r="H42">
        <v>1649961</v>
      </c>
    </row>
    <row r="43" spans="1:8" x14ac:dyDescent="0.25">
      <c r="A43">
        <v>54</v>
      </c>
      <c r="B43" s="2">
        <v>44433.714733796296</v>
      </c>
      <c r="C43" t="s">
        <v>44</v>
      </c>
      <c r="D43" s="2">
        <v>44055.597418981481</v>
      </c>
      <c r="E43">
        <v>1</v>
      </c>
      <c r="F43">
        <v>1</v>
      </c>
      <c r="G43">
        <v>3178</v>
      </c>
      <c r="H43">
        <v>1649961</v>
      </c>
    </row>
    <row r="44" spans="1:8" x14ac:dyDescent="0.25">
      <c r="A44">
        <v>236</v>
      </c>
      <c r="B44" s="2">
        <v>44433.714745370373</v>
      </c>
      <c r="C44" t="s">
        <v>45</v>
      </c>
      <c r="D44" s="2">
        <v>43951.509120370371</v>
      </c>
      <c r="E44">
        <v>1</v>
      </c>
      <c r="F44">
        <v>1</v>
      </c>
      <c r="G44">
        <v>2660</v>
      </c>
      <c r="H44">
        <v>1649961</v>
      </c>
    </row>
    <row r="45" spans="1:8" x14ac:dyDescent="0.25">
      <c r="A45">
        <v>60</v>
      </c>
      <c r="B45" s="2">
        <v>44433.714733796296</v>
      </c>
      <c r="C45" t="s">
        <v>46</v>
      </c>
      <c r="D45" s="2">
        <v>44055.597418981481</v>
      </c>
      <c r="E45">
        <v>1</v>
      </c>
      <c r="F45">
        <v>1</v>
      </c>
      <c r="G45">
        <v>2652</v>
      </c>
      <c r="H45">
        <v>1649961</v>
      </c>
    </row>
    <row r="46" spans="1:8" x14ac:dyDescent="0.25">
      <c r="A46">
        <v>55</v>
      </c>
      <c r="B46" s="2">
        <v>44433.714722222219</v>
      </c>
      <c r="C46" t="s">
        <v>47</v>
      </c>
      <c r="D46" s="2">
        <v>43833.446875000001</v>
      </c>
      <c r="E46">
        <v>1</v>
      </c>
      <c r="F46">
        <v>1</v>
      </c>
      <c r="G46">
        <v>2644</v>
      </c>
      <c r="H46">
        <v>1649961</v>
      </c>
    </row>
    <row r="47" spans="1:8" x14ac:dyDescent="0.25">
      <c r="A47">
        <v>8335</v>
      </c>
      <c r="B47" s="2">
        <v>44433.714675925927</v>
      </c>
      <c r="C47" t="s">
        <v>48</v>
      </c>
      <c r="D47" s="2">
        <v>44245.309942129628</v>
      </c>
      <c r="E47">
        <v>1</v>
      </c>
      <c r="F47">
        <v>1</v>
      </c>
      <c r="G47">
        <v>2622</v>
      </c>
      <c r="H47">
        <v>1649961</v>
      </c>
    </row>
    <row r="48" spans="1:8" x14ac:dyDescent="0.25">
      <c r="A48">
        <v>8345</v>
      </c>
      <c r="B48" s="2">
        <v>44433.714722222219</v>
      </c>
      <c r="C48" t="s">
        <v>49</v>
      </c>
      <c r="D48" s="2">
        <v>43907.42895833333</v>
      </c>
      <c r="E48">
        <v>1</v>
      </c>
      <c r="F48">
        <v>1</v>
      </c>
      <c r="G48">
        <v>2587</v>
      </c>
      <c r="H48">
        <v>1649961</v>
      </c>
    </row>
    <row r="49" spans="1:8" x14ac:dyDescent="0.25">
      <c r="A49">
        <v>8364</v>
      </c>
      <c r="B49" s="2">
        <v>44433.714942129627</v>
      </c>
      <c r="C49" t="s">
        <v>50</v>
      </c>
      <c r="D49" s="2">
        <v>43906.487604166665</v>
      </c>
      <c r="E49">
        <v>1</v>
      </c>
      <c r="F49">
        <v>1</v>
      </c>
      <c r="G49">
        <v>2539</v>
      </c>
      <c r="H49">
        <v>1649961</v>
      </c>
    </row>
    <row r="50" spans="1:8" x14ac:dyDescent="0.25">
      <c r="A50">
        <v>8324</v>
      </c>
      <c r="B50" s="2">
        <v>44433.714756944442</v>
      </c>
      <c r="C50" t="s">
        <v>51</v>
      </c>
      <c r="D50" s="2">
        <v>43972.733611111114</v>
      </c>
      <c r="E50">
        <v>1</v>
      </c>
      <c r="F50">
        <v>1</v>
      </c>
      <c r="G50">
        <v>2508</v>
      </c>
      <c r="H50">
        <v>1649961</v>
      </c>
    </row>
    <row r="51" spans="1:8" x14ac:dyDescent="0.25">
      <c r="A51">
        <v>53</v>
      </c>
      <c r="B51" s="2">
        <v>44433.714733796296</v>
      </c>
      <c r="C51" t="s">
        <v>52</v>
      </c>
      <c r="D51" s="2">
        <v>43904.70045138889</v>
      </c>
      <c r="E51">
        <v>1</v>
      </c>
      <c r="F51">
        <v>1</v>
      </c>
      <c r="G51">
        <v>2388</v>
      </c>
      <c r="H51">
        <v>1649961</v>
      </c>
    </row>
    <row r="52" spans="1:8" x14ac:dyDescent="0.25">
      <c r="A52">
        <v>231</v>
      </c>
      <c r="B52" s="2">
        <v>44433.714826388888</v>
      </c>
      <c r="C52" t="s">
        <v>53</v>
      </c>
      <c r="D52" s="2">
        <v>44035.767627314817</v>
      </c>
      <c r="E52">
        <v>1</v>
      </c>
      <c r="F52">
        <v>1</v>
      </c>
      <c r="G52">
        <v>2371</v>
      </c>
      <c r="H52">
        <v>1649961</v>
      </c>
    </row>
    <row r="53" spans="1:8" x14ac:dyDescent="0.25">
      <c r="A53">
        <v>8358</v>
      </c>
      <c r="B53" s="2">
        <v>44433.714745370373</v>
      </c>
      <c r="C53" t="s">
        <v>54</v>
      </c>
      <c r="D53" s="2">
        <v>43920.708333333336</v>
      </c>
      <c r="E53">
        <v>1</v>
      </c>
      <c r="F53">
        <v>1</v>
      </c>
      <c r="G53">
        <v>2066</v>
      </c>
      <c r="H53">
        <v>1649961</v>
      </c>
    </row>
    <row r="54" spans="1:8" x14ac:dyDescent="0.25">
      <c r="A54">
        <v>58</v>
      </c>
      <c r="B54" s="2">
        <v>44433.714699074073</v>
      </c>
      <c r="C54" t="s">
        <v>55</v>
      </c>
      <c r="D54" s="2">
        <v>43921.055011574077</v>
      </c>
      <c r="E54">
        <v>1</v>
      </c>
      <c r="F54">
        <v>1</v>
      </c>
      <c r="G54">
        <v>1949</v>
      </c>
      <c r="H54">
        <v>1649961</v>
      </c>
    </row>
    <row r="55" spans="1:8" x14ac:dyDescent="0.25">
      <c r="A55">
        <v>235</v>
      </c>
      <c r="B55" s="2">
        <v>44433.714641203704</v>
      </c>
      <c r="C55" t="s">
        <v>56</v>
      </c>
      <c r="D55" s="2">
        <v>43920.395231481481</v>
      </c>
      <c r="E55">
        <v>1</v>
      </c>
      <c r="F55">
        <v>1</v>
      </c>
      <c r="G55">
        <v>1844</v>
      </c>
      <c r="H55">
        <v>1649961</v>
      </c>
    </row>
    <row r="56" spans="1:8" x14ac:dyDescent="0.25">
      <c r="A56">
        <v>33</v>
      </c>
      <c r="B56" s="2">
        <v>44433.71465277778</v>
      </c>
      <c r="C56" t="s">
        <v>57</v>
      </c>
      <c r="D56" s="2">
        <v>43850.696701388886</v>
      </c>
      <c r="E56">
        <v>1</v>
      </c>
      <c r="F56">
        <v>1</v>
      </c>
      <c r="G56">
        <v>1711</v>
      </c>
      <c r="H56">
        <v>1649961</v>
      </c>
    </row>
    <row r="57" spans="1:8" x14ac:dyDescent="0.25">
      <c r="A57">
        <v>57</v>
      </c>
      <c r="B57" s="2">
        <v>44433.714641203704</v>
      </c>
      <c r="C57" t="s">
        <v>58</v>
      </c>
      <c r="D57" s="2">
        <v>43914.607534722221</v>
      </c>
      <c r="E57">
        <v>1</v>
      </c>
      <c r="F57">
        <v>1</v>
      </c>
      <c r="G57">
        <v>1689</v>
      </c>
      <c r="H57">
        <v>1649961</v>
      </c>
    </row>
    <row r="58" spans="1:8" x14ac:dyDescent="0.25">
      <c r="A58">
        <v>8327</v>
      </c>
      <c r="B58" s="2">
        <v>44433.714756944442</v>
      </c>
      <c r="C58" t="s">
        <v>59</v>
      </c>
      <c r="D58" s="2">
        <v>43857.4997337963</v>
      </c>
      <c r="E58">
        <v>1</v>
      </c>
      <c r="F58">
        <v>1</v>
      </c>
      <c r="G58">
        <v>1606</v>
      </c>
      <c r="H58">
        <v>1649961</v>
      </c>
    </row>
    <row r="59" spans="1:8" x14ac:dyDescent="0.25">
      <c r="A59">
        <v>149</v>
      </c>
      <c r="B59" s="2">
        <v>44433.714687500003</v>
      </c>
      <c r="C59" t="s">
        <v>60</v>
      </c>
      <c r="D59" s="2">
        <v>44031.549988425926</v>
      </c>
      <c r="E59">
        <v>1</v>
      </c>
      <c r="F59">
        <v>1</v>
      </c>
      <c r="G59">
        <v>1481</v>
      </c>
      <c r="H59">
        <v>1649961</v>
      </c>
    </row>
    <row r="60" spans="1:8" x14ac:dyDescent="0.25">
      <c r="A60">
        <v>227</v>
      </c>
      <c r="B60" s="2">
        <v>44433.715011574073</v>
      </c>
      <c r="C60" t="s">
        <v>61</v>
      </c>
      <c r="D60" s="2">
        <v>43964.700474537036</v>
      </c>
      <c r="E60">
        <v>1</v>
      </c>
      <c r="F60">
        <v>1</v>
      </c>
      <c r="G60">
        <v>1448</v>
      </c>
      <c r="H60">
        <v>1649961</v>
      </c>
    </row>
    <row r="61" spans="1:8" x14ac:dyDescent="0.25">
      <c r="A61">
        <v>8346</v>
      </c>
      <c r="B61" s="2">
        <v>44433.714722222219</v>
      </c>
      <c r="C61" t="s">
        <v>62</v>
      </c>
      <c r="D61" s="2">
        <v>44241.3590625</v>
      </c>
      <c r="E61">
        <v>1</v>
      </c>
      <c r="F61">
        <v>1</v>
      </c>
      <c r="G61">
        <v>1413</v>
      </c>
      <c r="H61">
        <v>1649961</v>
      </c>
    </row>
    <row r="62" spans="1:8" x14ac:dyDescent="0.25">
      <c r="A62">
        <v>8348</v>
      </c>
      <c r="B62" s="2">
        <v>44433.714722222219</v>
      </c>
      <c r="C62" t="s">
        <v>63</v>
      </c>
      <c r="D62" s="2">
        <v>44113.647870370369</v>
      </c>
      <c r="E62">
        <v>1</v>
      </c>
      <c r="F62">
        <v>1</v>
      </c>
      <c r="G62">
        <v>1352</v>
      </c>
      <c r="H62">
        <v>1649961</v>
      </c>
    </row>
    <row r="63" spans="1:8" x14ac:dyDescent="0.25">
      <c r="A63">
        <v>9001</v>
      </c>
      <c r="B63" s="2">
        <v>44421.867997685185</v>
      </c>
      <c r="C63" t="s">
        <v>64</v>
      </c>
      <c r="D63" s="2">
        <v>44362.30872685185</v>
      </c>
      <c r="E63">
        <v>1</v>
      </c>
      <c r="F63">
        <v>1</v>
      </c>
      <c r="G63">
        <v>1257</v>
      </c>
      <c r="H63">
        <v>1649961</v>
      </c>
    </row>
    <row r="64" spans="1:8" x14ac:dyDescent="0.25">
      <c r="A64">
        <v>8357</v>
      </c>
      <c r="B64" s="2">
        <v>44433.714780092596</v>
      </c>
      <c r="C64" t="s">
        <v>65</v>
      </c>
      <c r="D64" s="2">
        <v>43836.682002314818</v>
      </c>
      <c r="E64">
        <v>1</v>
      </c>
      <c r="F64">
        <v>1</v>
      </c>
      <c r="G64">
        <v>1059</v>
      </c>
      <c r="H64">
        <v>1649961</v>
      </c>
    </row>
    <row r="65" spans="1:8" x14ac:dyDescent="0.25">
      <c r="A65">
        <v>8317</v>
      </c>
      <c r="B65" s="2">
        <v>44433.714814814812</v>
      </c>
      <c r="C65" t="s">
        <v>66</v>
      </c>
      <c r="D65" s="2">
        <v>44055.766099537039</v>
      </c>
      <c r="E65">
        <v>1</v>
      </c>
      <c r="F65">
        <v>1</v>
      </c>
      <c r="G65">
        <v>946</v>
      </c>
      <c r="H65">
        <v>1649961</v>
      </c>
    </row>
    <row r="66" spans="1:8" x14ac:dyDescent="0.25">
      <c r="A66">
        <v>111</v>
      </c>
      <c r="B66" s="2">
        <v>44433.714513888888</v>
      </c>
      <c r="C66" t="s">
        <v>67</v>
      </c>
      <c r="D66" s="2">
        <v>44253.913877314815</v>
      </c>
      <c r="E66">
        <v>1</v>
      </c>
      <c r="F66">
        <v>1</v>
      </c>
      <c r="G66">
        <v>945</v>
      </c>
      <c r="H66">
        <v>1649961</v>
      </c>
    </row>
    <row r="67" spans="1:8" x14ac:dyDescent="0.25">
      <c r="A67">
        <v>225</v>
      </c>
      <c r="B67" s="2">
        <v>44433.71497685185</v>
      </c>
      <c r="C67" t="s">
        <v>68</v>
      </c>
      <c r="D67" s="2">
        <v>43906.548310185186</v>
      </c>
      <c r="E67">
        <v>1</v>
      </c>
      <c r="F67">
        <v>1</v>
      </c>
      <c r="G67">
        <v>896</v>
      </c>
      <c r="H67">
        <v>1649961</v>
      </c>
    </row>
    <row r="68" spans="1:8" x14ac:dyDescent="0.25">
      <c r="A68">
        <v>182</v>
      </c>
      <c r="B68" s="2">
        <v>44433.714918981481</v>
      </c>
      <c r="C68" t="s">
        <v>69</v>
      </c>
      <c r="D68" s="2">
        <v>43891.881944444445</v>
      </c>
      <c r="E68">
        <v>1</v>
      </c>
      <c r="F68">
        <v>1</v>
      </c>
      <c r="G68">
        <v>885</v>
      </c>
      <c r="H68">
        <v>1649961</v>
      </c>
    </row>
    <row r="69" spans="1:8" x14ac:dyDescent="0.25">
      <c r="A69">
        <v>140</v>
      </c>
      <c r="B69" s="2">
        <v>44433.714745370373</v>
      </c>
      <c r="C69" t="s">
        <v>70</v>
      </c>
      <c r="D69" s="2">
        <v>43918.608506944445</v>
      </c>
      <c r="E69">
        <v>1</v>
      </c>
      <c r="F69">
        <v>1</v>
      </c>
      <c r="G69">
        <v>684</v>
      </c>
      <c r="H69">
        <v>1649961</v>
      </c>
    </row>
    <row r="70" spans="1:8" x14ac:dyDescent="0.25">
      <c r="A70">
        <v>8355</v>
      </c>
      <c r="B70" s="2">
        <v>44433.714594907404</v>
      </c>
      <c r="C70" t="s">
        <v>71</v>
      </c>
      <c r="D70" s="2">
        <v>44106.757928240739</v>
      </c>
      <c r="E70">
        <v>1</v>
      </c>
      <c r="F70">
        <v>1</v>
      </c>
      <c r="G70">
        <v>603</v>
      </c>
      <c r="H70">
        <v>1649961</v>
      </c>
    </row>
    <row r="71" spans="1:8" x14ac:dyDescent="0.25">
      <c r="A71">
        <v>8328</v>
      </c>
      <c r="B71" s="2">
        <v>44433.714918981481</v>
      </c>
      <c r="C71" t="s">
        <v>72</v>
      </c>
      <c r="D71" s="2">
        <v>44167.446516203701</v>
      </c>
      <c r="E71">
        <v>1</v>
      </c>
      <c r="F71">
        <v>1</v>
      </c>
      <c r="G71">
        <v>516</v>
      </c>
      <c r="H71">
        <v>1649961</v>
      </c>
    </row>
    <row r="72" spans="1:8" x14ac:dyDescent="0.25">
      <c r="A72">
        <v>8302</v>
      </c>
      <c r="B72" s="2">
        <v>44433.71497685185</v>
      </c>
      <c r="C72" t="s">
        <v>73</v>
      </c>
      <c r="D72" s="2">
        <v>44042.662962962961</v>
      </c>
      <c r="E72">
        <v>1</v>
      </c>
      <c r="F72">
        <v>1</v>
      </c>
      <c r="G72">
        <v>514</v>
      </c>
      <c r="H72">
        <v>1649961</v>
      </c>
    </row>
    <row r="73" spans="1:8" x14ac:dyDescent="0.25">
      <c r="A73">
        <v>158</v>
      </c>
      <c r="B73" s="2">
        <v>44433.71471064815</v>
      </c>
      <c r="C73" t="s">
        <v>74</v>
      </c>
      <c r="D73" s="2">
        <v>44017.429895833331</v>
      </c>
      <c r="E73">
        <v>1</v>
      </c>
      <c r="F73">
        <v>1</v>
      </c>
      <c r="G73">
        <v>497</v>
      </c>
      <c r="H73">
        <v>1649961</v>
      </c>
    </row>
    <row r="74" spans="1:8" x14ac:dyDescent="0.25">
      <c r="A74">
        <v>8356</v>
      </c>
      <c r="B74" s="2">
        <v>44433.714699074073</v>
      </c>
      <c r="C74" t="s">
        <v>75</v>
      </c>
      <c r="D74" s="2">
        <v>44295.341631944444</v>
      </c>
      <c r="E74">
        <v>1</v>
      </c>
      <c r="F74">
        <v>1</v>
      </c>
      <c r="G74">
        <v>488</v>
      </c>
      <c r="H74">
        <v>1649961</v>
      </c>
    </row>
    <row r="75" spans="1:8" x14ac:dyDescent="0.25">
      <c r="A75">
        <v>8305</v>
      </c>
      <c r="B75" s="2">
        <v>44433.71471064815</v>
      </c>
      <c r="C75" t="s">
        <v>76</v>
      </c>
      <c r="D75" s="2">
        <v>44232.411192129628</v>
      </c>
      <c r="E75">
        <v>1</v>
      </c>
      <c r="F75">
        <v>1</v>
      </c>
      <c r="G75">
        <v>458</v>
      </c>
      <c r="H75">
        <v>1649961</v>
      </c>
    </row>
    <row r="76" spans="1:8" x14ac:dyDescent="0.25">
      <c r="A76">
        <v>8322</v>
      </c>
      <c r="B76" s="2">
        <v>44433.714641203704</v>
      </c>
      <c r="C76" t="s">
        <v>77</v>
      </c>
      <c r="D76" s="2">
        <v>44201.022546296299</v>
      </c>
      <c r="E76">
        <v>1</v>
      </c>
      <c r="F76">
        <v>1</v>
      </c>
      <c r="G76">
        <v>444</v>
      </c>
      <c r="H76">
        <v>1649961</v>
      </c>
    </row>
    <row r="77" spans="1:8" x14ac:dyDescent="0.25">
      <c r="A77">
        <v>148</v>
      </c>
      <c r="B77" s="2">
        <v>44433.714884259258</v>
      </c>
      <c r="C77" t="s">
        <v>78</v>
      </c>
      <c r="D77" s="2">
        <v>43938.374560185184</v>
      </c>
      <c r="E77">
        <v>1</v>
      </c>
      <c r="F77">
        <v>1</v>
      </c>
      <c r="G77">
        <v>437</v>
      </c>
      <c r="H77">
        <v>1649961</v>
      </c>
    </row>
    <row r="78" spans="1:8" x14ac:dyDescent="0.25">
      <c r="A78">
        <v>8325</v>
      </c>
      <c r="B78" s="2">
        <v>44433.714687500003</v>
      </c>
      <c r="C78" t="s">
        <v>79</v>
      </c>
      <c r="D78" s="2">
        <v>44260.729074074072</v>
      </c>
      <c r="E78">
        <v>1</v>
      </c>
      <c r="F78">
        <v>1</v>
      </c>
      <c r="G78">
        <v>434</v>
      </c>
      <c r="H78">
        <v>1649961</v>
      </c>
    </row>
    <row r="79" spans="1:8" x14ac:dyDescent="0.25">
      <c r="A79">
        <v>50</v>
      </c>
      <c r="B79" s="2">
        <v>44433.714884259258</v>
      </c>
      <c r="C79" t="s">
        <v>80</v>
      </c>
      <c r="D79" s="2">
        <v>44025.483703703707</v>
      </c>
      <c r="E79">
        <v>1</v>
      </c>
      <c r="F79">
        <v>1</v>
      </c>
      <c r="G79">
        <v>422</v>
      </c>
      <c r="H79">
        <v>1649961</v>
      </c>
    </row>
    <row r="80" spans="1:8" x14ac:dyDescent="0.25">
      <c r="A80">
        <v>8311</v>
      </c>
      <c r="B80" s="2">
        <v>44433.714583333334</v>
      </c>
      <c r="C80" t="s">
        <v>81</v>
      </c>
      <c r="D80" s="2">
        <v>44242.697129629632</v>
      </c>
      <c r="E80">
        <v>1</v>
      </c>
      <c r="F80">
        <v>1</v>
      </c>
      <c r="G80">
        <v>414</v>
      </c>
      <c r="H80">
        <v>1649961</v>
      </c>
    </row>
    <row r="81" spans="1:8" x14ac:dyDescent="0.25">
      <c r="A81">
        <v>8303</v>
      </c>
      <c r="B81" s="2">
        <v>44433.714988425927</v>
      </c>
      <c r="C81" t="s">
        <v>82</v>
      </c>
      <c r="D81" s="2">
        <v>44100.318437499998</v>
      </c>
      <c r="E81">
        <v>1</v>
      </c>
      <c r="F81">
        <v>1</v>
      </c>
      <c r="G81">
        <v>388</v>
      </c>
      <c r="H81">
        <v>1649961</v>
      </c>
    </row>
    <row r="82" spans="1:8" x14ac:dyDescent="0.25">
      <c r="A82">
        <v>8326</v>
      </c>
      <c r="B82" s="2">
        <v>44433.71465277778</v>
      </c>
      <c r="C82" t="s">
        <v>83</v>
      </c>
      <c r="D82" s="2">
        <v>44117.459629629629</v>
      </c>
      <c r="E82">
        <v>1</v>
      </c>
      <c r="F82">
        <v>1</v>
      </c>
      <c r="G82">
        <v>356</v>
      </c>
      <c r="H82">
        <v>1649961</v>
      </c>
    </row>
    <row r="83" spans="1:8" x14ac:dyDescent="0.25">
      <c r="A83">
        <v>189</v>
      </c>
      <c r="B83" s="2">
        <v>44433.714988425927</v>
      </c>
      <c r="C83" t="s">
        <v>84</v>
      </c>
      <c r="D83" s="2">
        <v>44054.450787037036</v>
      </c>
      <c r="E83">
        <v>1</v>
      </c>
      <c r="F83">
        <v>1</v>
      </c>
      <c r="G83">
        <v>349</v>
      </c>
      <c r="H83">
        <v>1649961</v>
      </c>
    </row>
    <row r="84" spans="1:8" x14ac:dyDescent="0.25">
      <c r="A84">
        <v>8342</v>
      </c>
      <c r="B84" s="2">
        <v>44433.714629629627</v>
      </c>
      <c r="C84" t="s">
        <v>85</v>
      </c>
      <c r="D84" s="2">
        <v>44151.349016203705</v>
      </c>
      <c r="E84">
        <v>1</v>
      </c>
      <c r="F84">
        <v>1</v>
      </c>
      <c r="G84">
        <v>334</v>
      </c>
      <c r="H84">
        <v>1649961</v>
      </c>
    </row>
    <row r="85" spans="1:8" x14ac:dyDescent="0.25">
      <c r="A85">
        <v>8354</v>
      </c>
      <c r="B85" s="2">
        <v>44433.71465277778</v>
      </c>
      <c r="C85" t="s">
        <v>86</v>
      </c>
      <c r="D85" s="2">
        <v>44171.329965277779</v>
      </c>
      <c r="E85">
        <v>1</v>
      </c>
      <c r="F85">
        <v>1</v>
      </c>
      <c r="G85">
        <v>324</v>
      </c>
      <c r="H85">
        <v>1649961</v>
      </c>
    </row>
    <row r="86" spans="1:8" x14ac:dyDescent="0.25">
      <c r="A86">
        <v>8306</v>
      </c>
      <c r="B86" s="2">
        <v>44433.714687500003</v>
      </c>
      <c r="C86" t="s">
        <v>87</v>
      </c>
      <c r="D86" s="2">
        <v>43937.469097222223</v>
      </c>
      <c r="E86">
        <v>1</v>
      </c>
      <c r="F86">
        <v>1</v>
      </c>
      <c r="G86">
        <v>321</v>
      </c>
      <c r="H86">
        <v>1649961</v>
      </c>
    </row>
    <row r="87" spans="1:8" x14ac:dyDescent="0.25">
      <c r="A87">
        <v>8371</v>
      </c>
      <c r="B87" s="2">
        <v>44433.714571759258</v>
      </c>
      <c r="C87" t="s">
        <v>88</v>
      </c>
      <c r="D87" s="2">
        <v>44317.520312499997</v>
      </c>
      <c r="E87">
        <v>1</v>
      </c>
      <c r="F87">
        <v>1</v>
      </c>
      <c r="G87">
        <v>310</v>
      </c>
      <c r="H87">
        <v>1649961</v>
      </c>
    </row>
    <row r="88" spans="1:8" x14ac:dyDescent="0.25">
      <c r="A88">
        <v>8316</v>
      </c>
      <c r="B88" s="2">
        <v>44433.71466435185</v>
      </c>
      <c r="C88" t="s">
        <v>89</v>
      </c>
      <c r="D88" s="2">
        <v>44054.626319444447</v>
      </c>
      <c r="E88">
        <v>1</v>
      </c>
      <c r="F88">
        <v>1</v>
      </c>
      <c r="G88">
        <v>303</v>
      </c>
      <c r="H88">
        <v>1649961</v>
      </c>
    </row>
    <row r="89" spans="1:8" x14ac:dyDescent="0.25">
      <c r="A89">
        <v>8360</v>
      </c>
      <c r="B89" s="2">
        <v>44433.714768518519</v>
      </c>
      <c r="C89" t="s">
        <v>90</v>
      </c>
      <c r="D89" s="2">
        <v>43902.71371527778</v>
      </c>
      <c r="E89">
        <v>1</v>
      </c>
      <c r="F89">
        <v>1</v>
      </c>
      <c r="G89">
        <v>287</v>
      </c>
      <c r="H89">
        <v>1649961</v>
      </c>
    </row>
    <row r="90" spans="1:8" x14ac:dyDescent="0.25">
      <c r="A90">
        <v>154</v>
      </c>
      <c r="B90" s="2">
        <v>44433.71466435185</v>
      </c>
      <c r="C90" t="s">
        <v>91</v>
      </c>
      <c r="D90" s="2">
        <v>44099.393923611111</v>
      </c>
      <c r="E90">
        <v>1</v>
      </c>
      <c r="F90">
        <v>1</v>
      </c>
      <c r="G90">
        <v>272</v>
      </c>
      <c r="H90">
        <v>1649961</v>
      </c>
    </row>
    <row r="91" spans="1:8" x14ac:dyDescent="0.25">
      <c r="A91">
        <v>8332</v>
      </c>
      <c r="B91" s="2">
        <v>44433.714872685188</v>
      </c>
      <c r="C91" t="s">
        <v>92</v>
      </c>
      <c r="D91" s="2">
        <v>43907.710312499999</v>
      </c>
      <c r="E91">
        <v>1</v>
      </c>
      <c r="F91">
        <v>1</v>
      </c>
      <c r="G91">
        <v>259</v>
      </c>
      <c r="H91">
        <v>1649961</v>
      </c>
    </row>
    <row r="92" spans="1:8" x14ac:dyDescent="0.25">
      <c r="A92">
        <v>8314</v>
      </c>
      <c r="B92" s="2">
        <v>44433.714999999997</v>
      </c>
      <c r="C92" t="s">
        <v>93</v>
      </c>
      <c r="D92" s="2">
        <v>43910.63994212963</v>
      </c>
      <c r="E92">
        <v>1</v>
      </c>
      <c r="F92">
        <v>1</v>
      </c>
      <c r="G92">
        <v>253</v>
      </c>
      <c r="H92">
        <v>1649961</v>
      </c>
    </row>
    <row r="93" spans="1:8" x14ac:dyDescent="0.25">
      <c r="A93">
        <v>143</v>
      </c>
      <c r="B93" s="2">
        <v>44433.714999999997</v>
      </c>
      <c r="C93" t="s">
        <v>94</v>
      </c>
      <c r="D93" s="2">
        <v>43970.393148148149</v>
      </c>
      <c r="E93">
        <v>1</v>
      </c>
      <c r="F93">
        <v>1</v>
      </c>
      <c r="G93">
        <v>249</v>
      </c>
      <c r="H93">
        <v>1649961</v>
      </c>
    </row>
    <row r="94" spans="1:8" x14ac:dyDescent="0.25">
      <c r="A94">
        <v>8298</v>
      </c>
      <c r="B94" s="2">
        <v>44433.714965277781</v>
      </c>
      <c r="C94" t="s">
        <v>95</v>
      </c>
      <c r="D94" s="2">
        <v>43951.139594907407</v>
      </c>
      <c r="E94">
        <v>1</v>
      </c>
      <c r="F94">
        <v>1</v>
      </c>
      <c r="G94">
        <v>247</v>
      </c>
      <c r="H94">
        <v>1649961</v>
      </c>
    </row>
    <row r="95" spans="1:8" x14ac:dyDescent="0.25">
      <c r="A95">
        <v>8347</v>
      </c>
      <c r="B95" s="2">
        <v>44433.714618055557</v>
      </c>
      <c r="C95" t="s">
        <v>96</v>
      </c>
      <c r="D95" s="2">
        <v>44173.534849537034</v>
      </c>
      <c r="E95">
        <v>1</v>
      </c>
      <c r="F95">
        <v>1</v>
      </c>
      <c r="G95">
        <v>236</v>
      </c>
      <c r="H95">
        <v>1649961</v>
      </c>
    </row>
    <row r="96" spans="1:8" x14ac:dyDescent="0.25">
      <c r="A96">
        <v>59</v>
      </c>
      <c r="B96" s="2">
        <v>44433.71466435185</v>
      </c>
      <c r="C96" t="s">
        <v>97</v>
      </c>
      <c r="D96" s="2">
        <v>44016.078032407408</v>
      </c>
      <c r="E96">
        <v>1</v>
      </c>
      <c r="F96">
        <v>1</v>
      </c>
      <c r="G96">
        <v>226</v>
      </c>
      <c r="H96">
        <v>1649961</v>
      </c>
    </row>
    <row r="97" spans="1:8" x14ac:dyDescent="0.25">
      <c r="A97">
        <v>8368</v>
      </c>
      <c r="B97" s="2">
        <v>44433.714699074073</v>
      </c>
      <c r="C97" t="s">
        <v>98</v>
      </c>
      <c r="D97" s="2">
        <v>43920.924502314818</v>
      </c>
      <c r="E97">
        <v>1</v>
      </c>
      <c r="F97">
        <v>1</v>
      </c>
      <c r="G97">
        <v>220</v>
      </c>
      <c r="H97">
        <v>1649961</v>
      </c>
    </row>
    <row r="98" spans="1:8" x14ac:dyDescent="0.25">
      <c r="A98">
        <v>144</v>
      </c>
      <c r="B98" s="2">
        <v>44433.71471064815</v>
      </c>
      <c r="C98" t="s">
        <v>99</v>
      </c>
      <c r="D98" s="2">
        <v>44103.002152777779</v>
      </c>
      <c r="E98">
        <v>1</v>
      </c>
      <c r="F98">
        <v>1</v>
      </c>
      <c r="G98">
        <v>201</v>
      </c>
      <c r="H98">
        <v>1649961</v>
      </c>
    </row>
    <row r="99" spans="1:8" x14ac:dyDescent="0.25">
      <c r="A99">
        <v>8369</v>
      </c>
      <c r="B99" s="2">
        <v>44433.714675925927</v>
      </c>
      <c r="C99" t="s">
        <v>100</v>
      </c>
      <c r="D99" s="2">
        <v>44166.583344907405</v>
      </c>
      <c r="E99">
        <v>1</v>
      </c>
      <c r="F99">
        <v>1</v>
      </c>
      <c r="G99">
        <v>200</v>
      </c>
      <c r="H99">
        <v>1649961</v>
      </c>
    </row>
    <row r="100" spans="1:8" x14ac:dyDescent="0.25">
      <c r="A100">
        <v>188</v>
      </c>
      <c r="B100" s="2">
        <v>44433.714999999997</v>
      </c>
      <c r="C100" t="s">
        <v>101</v>
      </c>
      <c r="D100" s="2">
        <v>44148.789375</v>
      </c>
      <c r="E100">
        <v>1</v>
      </c>
      <c r="F100">
        <v>1</v>
      </c>
      <c r="G100">
        <v>195</v>
      </c>
      <c r="H100">
        <v>1649961</v>
      </c>
    </row>
    <row r="101" spans="1:8" x14ac:dyDescent="0.25">
      <c r="A101">
        <v>8333</v>
      </c>
      <c r="B101" s="2">
        <v>44433.714548611111</v>
      </c>
      <c r="C101" t="s">
        <v>102</v>
      </c>
      <c r="D101" s="2">
        <v>44289.782129629632</v>
      </c>
      <c r="E101">
        <v>1</v>
      </c>
      <c r="F101">
        <v>1</v>
      </c>
      <c r="G101">
        <v>194</v>
      </c>
      <c r="H101">
        <v>1649961</v>
      </c>
    </row>
    <row r="102" spans="1:8" x14ac:dyDescent="0.25">
      <c r="A102">
        <v>145</v>
      </c>
      <c r="B102" s="2">
        <v>44433.714988425927</v>
      </c>
      <c r="C102" t="s">
        <v>103</v>
      </c>
      <c r="D102" s="2">
        <v>44189.532835648148</v>
      </c>
      <c r="E102">
        <v>1</v>
      </c>
      <c r="F102">
        <v>1</v>
      </c>
      <c r="G102">
        <v>191</v>
      </c>
      <c r="H102">
        <v>1649961</v>
      </c>
    </row>
    <row r="103" spans="1:8" x14ac:dyDescent="0.25">
      <c r="A103">
        <v>8349</v>
      </c>
      <c r="B103" s="2">
        <v>44433.714907407404</v>
      </c>
      <c r="C103" t="s">
        <v>104</v>
      </c>
      <c r="D103" s="2">
        <v>43908.570254629631</v>
      </c>
      <c r="E103">
        <v>1</v>
      </c>
      <c r="F103">
        <v>1</v>
      </c>
      <c r="G103">
        <v>190</v>
      </c>
      <c r="H103">
        <v>1649961</v>
      </c>
    </row>
    <row r="104" spans="1:8" x14ac:dyDescent="0.25">
      <c r="A104">
        <v>52</v>
      </c>
      <c r="B104" s="2">
        <v>44433.714618055557</v>
      </c>
      <c r="C104" t="s">
        <v>105</v>
      </c>
      <c r="D104" s="2">
        <v>44221.465196759258</v>
      </c>
      <c r="E104">
        <v>1</v>
      </c>
      <c r="F104">
        <v>1</v>
      </c>
      <c r="G104">
        <v>181</v>
      </c>
      <c r="H104">
        <v>1649961</v>
      </c>
    </row>
    <row r="105" spans="1:8" x14ac:dyDescent="0.25">
      <c r="A105">
        <v>8351</v>
      </c>
      <c r="B105" s="2">
        <v>44433.714583333334</v>
      </c>
      <c r="C105" t="s">
        <v>106</v>
      </c>
      <c r="D105" s="2">
        <v>43926.637812499997</v>
      </c>
      <c r="E105">
        <v>1</v>
      </c>
      <c r="F105">
        <v>1</v>
      </c>
      <c r="G105">
        <v>160</v>
      </c>
      <c r="H105">
        <v>1649961</v>
      </c>
    </row>
    <row r="106" spans="1:8" x14ac:dyDescent="0.25">
      <c r="A106">
        <v>8353</v>
      </c>
      <c r="B106" s="2">
        <v>44433.714571759258</v>
      </c>
      <c r="C106" t="s">
        <v>107</v>
      </c>
      <c r="D106" s="2">
        <v>44201.373819444445</v>
      </c>
      <c r="E106">
        <v>1</v>
      </c>
      <c r="F106">
        <v>1</v>
      </c>
      <c r="G106">
        <v>156</v>
      </c>
      <c r="H106">
        <v>1649961</v>
      </c>
    </row>
    <row r="107" spans="1:8" x14ac:dyDescent="0.25">
      <c r="A107">
        <v>8367</v>
      </c>
      <c r="B107" s="2">
        <v>44433.714675925927</v>
      </c>
      <c r="C107" t="s">
        <v>108</v>
      </c>
      <c r="D107" s="2">
        <v>44217.953101851854</v>
      </c>
      <c r="E107">
        <v>1</v>
      </c>
      <c r="F107">
        <v>1</v>
      </c>
      <c r="G107">
        <v>155</v>
      </c>
      <c r="H107">
        <v>1649961</v>
      </c>
    </row>
    <row r="108" spans="1:8" x14ac:dyDescent="0.25">
      <c r="A108">
        <v>157</v>
      </c>
      <c r="B108" s="2">
        <v>44433.714571759258</v>
      </c>
      <c r="C108" t="s">
        <v>109</v>
      </c>
      <c r="D108" s="2">
        <v>44096.373240740744</v>
      </c>
      <c r="E108">
        <v>1</v>
      </c>
      <c r="F108">
        <v>1</v>
      </c>
      <c r="G108">
        <v>148</v>
      </c>
      <c r="H108">
        <v>1649961</v>
      </c>
    </row>
    <row r="109" spans="1:8" x14ac:dyDescent="0.25">
      <c r="A109">
        <v>8323</v>
      </c>
      <c r="B109" s="2">
        <v>44433.714606481481</v>
      </c>
      <c r="C109" t="s">
        <v>110</v>
      </c>
      <c r="D109" s="2">
        <v>44241.521412037036</v>
      </c>
      <c r="E109">
        <v>1</v>
      </c>
      <c r="F109">
        <v>1</v>
      </c>
      <c r="G109">
        <v>132</v>
      </c>
      <c r="H109">
        <v>1649961</v>
      </c>
    </row>
    <row r="110" spans="1:8" x14ac:dyDescent="0.25">
      <c r="A110">
        <v>8307</v>
      </c>
      <c r="B110" s="2">
        <v>44433.714814814812</v>
      </c>
      <c r="C110" t="s">
        <v>111</v>
      </c>
      <c r="D110" s="2">
        <v>44219.230810185189</v>
      </c>
      <c r="E110">
        <v>1</v>
      </c>
      <c r="F110">
        <v>1</v>
      </c>
      <c r="G110">
        <v>120</v>
      </c>
      <c r="H110">
        <v>1649961</v>
      </c>
    </row>
    <row r="111" spans="1:8" x14ac:dyDescent="0.25">
      <c r="A111">
        <v>238</v>
      </c>
      <c r="B111" s="2">
        <v>44433.714583333334</v>
      </c>
      <c r="C111" t="s">
        <v>112</v>
      </c>
      <c r="D111" s="2">
        <v>43907.39234953704</v>
      </c>
      <c r="E111">
        <v>1</v>
      </c>
      <c r="F111">
        <v>1</v>
      </c>
      <c r="G111">
        <v>112</v>
      </c>
      <c r="H111">
        <v>1649961</v>
      </c>
    </row>
    <row r="112" spans="1:8" x14ac:dyDescent="0.25">
      <c r="A112">
        <v>8295</v>
      </c>
      <c r="B112" s="2">
        <v>44433.714780092596</v>
      </c>
      <c r="C112" t="s">
        <v>113</v>
      </c>
      <c r="D112" s="2">
        <v>43995.52516203704</v>
      </c>
      <c r="E112">
        <v>1</v>
      </c>
      <c r="F112">
        <v>1</v>
      </c>
      <c r="G112">
        <v>101</v>
      </c>
      <c r="H112">
        <v>1649961</v>
      </c>
    </row>
    <row r="113" spans="1:8" x14ac:dyDescent="0.25">
      <c r="A113">
        <v>8315</v>
      </c>
      <c r="B113" s="2">
        <v>44433.714965277781</v>
      </c>
      <c r="C113" t="s">
        <v>114</v>
      </c>
      <c r="D113" s="2">
        <v>43992.912291666667</v>
      </c>
      <c r="E113">
        <v>1</v>
      </c>
      <c r="F113">
        <v>1</v>
      </c>
      <c r="G113">
        <v>96</v>
      </c>
      <c r="H113">
        <v>1649961</v>
      </c>
    </row>
    <row r="114" spans="1:8" x14ac:dyDescent="0.25">
      <c r="A114">
        <v>137</v>
      </c>
      <c r="B114" s="2">
        <v>44433.714525462965</v>
      </c>
      <c r="C114" t="s">
        <v>115</v>
      </c>
      <c r="D114" s="2">
        <v>44042.767106481479</v>
      </c>
      <c r="E114">
        <v>1</v>
      </c>
      <c r="F114">
        <v>1</v>
      </c>
      <c r="G114">
        <v>96</v>
      </c>
      <c r="H114">
        <v>1649961</v>
      </c>
    </row>
    <row r="115" spans="1:8" x14ac:dyDescent="0.25">
      <c r="A115">
        <v>183</v>
      </c>
      <c r="B115" s="2">
        <v>44433.714884259258</v>
      </c>
      <c r="C115" t="s">
        <v>116</v>
      </c>
      <c r="D115" s="2">
        <v>44056.987337962964</v>
      </c>
      <c r="E115">
        <v>1</v>
      </c>
      <c r="F115">
        <v>1</v>
      </c>
      <c r="G115">
        <v>80</v>
      </c>
      <c r="H115">
        <v>1649961</v>
      </c>
    </row>
    <row r="116" spans="1:8" x14ac:dyDescent="0.25">
      <c r="A116">
        <v>224</v>
      </c>
      <c r="B116" s="2">
        <v>44433.714537037034</v>
      </c>
      <c r="C116" t="s">
        <v>117</v>
      </c>
      <c r="D116" s="2">
        <v>44264.31590277778</v>
      </c>
      <c r="E116">
        <v>1</v>
      </c>
      <c r="F116">
        <v>1</v>
      </c>
      <c r="G116">
        <v>78</v>
      </c>
      <c r="H116">
        <v>1649961</v>
      </c>
    </row>
    <row r="117" spans="1:8" x14ac:dyDescent="0.25">
      <c r="A117">
        <v>228</v>
      </c>
      <c r="B117" s="2">
        <v>44433.714791666665</v>
      </c>
      <c r="C117" t="s">
        <v>118</v>
      </c>
      <c r="D117" s="2">
        <v>44242.39203703704</v>
      </c>
      <c r="E117">
        <v>1</v>
      </c>
      <c r="F117">
        <v>1</v>
      </c>
      <c r="G117">
        <v>73</v>
      </c>
      <c r="H117">
        <v>1649961</v>
      </c>
    </row>
    <row r="118" spans="1:8" x14ac:dyDescent="0.25">
      <c r="A118">
        <v>74</v>
      </c>
      <c r="B118" s="2">
        <v>44433.71466435185</v>
      </c>
      <c r="C118" t="s">
        <v>119</v>
      </c>
      <c r="D118" s="2">
        <v>43995.798136574071</v>
      </c>
      <c r="E118">
        <v>1</v>
      </c>
      <c r="F118">
        <v>1</v>
      </c>
      <c r="G118">
        <v>64</v>
      </c>
      <c r="H118">
        <v>1649961</v>
      </c>
    </row>
    <row r="119" spans="1:8" x14ac:dyDescent="0.25">
      <c r="A119">
        <v>237</v>
      </c>
      <c r="B119" s="2">
        <v>44433.714953703704</v>
      </c>
      <c r="C119" t="s">
        <v>120</v>
      </c>
      <c r="D119" s="2">
        <v>44266.662499999999</v>
      </c>
      <c r="E119">
        <v>1</v>
      </c>
      <c r="F119">
        <v>1</v>
      </c>
      <c r="G119">
        <v>60</v>
      </c>
      <c r="H119">
        <v>1649961</v>
      </c>
    </row>
    <row r="120" spans="1:8" x14ac:dyDescent="0.25">
      <c r="A120">
        <v>8352</v>
      </c>
      <c r="B120" s="2">
        <v>44433.714560185188</v>
      </c>
      <c r="C120" t="s">
        <v>121</v>
      </c>
      <c r="D120" s="2">
        <v>44173.463055555556</v>
      </c>
      <c r="E120">
        <v>1</v>
      </c>
      <c r="F120">
        <v>1</v>
      </c>
      <c r="G120">
        <v>55</v>
      </c>
      <c r="H120">
        <v>1649961</v>
      </c>
    </row>
    <row r="121" spans="1:8" x14ac:dyDescent="0.25">
      <c r="A121">
        <v>8296</v>
      </c>
      <c r="B121" s="2">
        <v>44433.714780092596</v>
      </c>
      <c r="C121" t="s">
        <v>122</v>
      </c>
      <c r="D121" s="2">
        <v>43995.52516203704</v>
      </c>
      <c r="E121">
        <v>1</v>
      </c>
      <c r="F121">
        <v>1</v>
      </c>
      <c r="G121">
        <v>48</v>
      </c>
      <c r="H121">
        <v>1649961</v>
      </c>
    </row>
    <row r="122" spans="1:8" x14ac:dyDescent="0.25">
      <c r="A122">
        <v>8361</v>
      </c>
      <c r="B122" s="2">
        <v>44433.714594907404</v>
      </c>
      <c r="C122" t="s">
        <v>123</v>
      </c>
      <c r="D122" s="2">
        <v>44189.560185185182</v>
      </c>
      <c r="E122">
        <v>1</v>
      </c>
      <c r="F122">
        <v>1</v>
      </c>
      <c r="G122">
        <v>45</v>
      </c>
      <c r="H122">
        <v>1649961</v>
      </c>
    </row>
    <row r="123" spans="1:8" x14ac:dyDescent="0.25">
      <c r="A123">
        <v>8319</v>
      </c>
      <c r="B123" s="2">
        <v>44433.714803240742</v>
      </c>
      <c r="C123" t="s">
        <v>124</v>
      </c>
      <c r="D123" s="2">
        <v>44203.413182870368</v>
      </c>
      <c r="E123">
        <v>1</v>
      </c>
      <c r="F123">
        <v>1</v>
      </c>
      <c r="G123">
        <v>44</v>
      </c>
      <c r="H123">
        <v>1649961</v>
      </c>
    </row>
    <row r="124" spans="1:8" x14ac:dyDescent="0.25">
      <c r="A124">
        <v>8297</v>
      </c>
      <c r="B124" s="2">
        <v>44433.714791666665</v>
      </c>
      <c r="C124" t="s">
        <v>125</v>
      </c>
      <c r="D124" s="2">
        <v>43995.52516203704</v>
      </c>
      <c r="E124">
        <v>1</v>
      </c>
      <c r="F124">
        <v>1</v>
      </c>
      <c r="G124">
        <v>36</v>
      </c>
      <c r="H124">
        <v>1649961</v>
      </c>
    </row>
    <row r="125" spans="1:8" x14ac:dyDescent="0.25">
      <c r="A125">
        <v>156</v>
      </c>
      <c r="B125" s="2">
        <v>44433.714525462965</v>
      </c>
      <c r="C125" t="s">
        <v>126</v>
      </c>
      <c r="D125" s="2">
        <v>44250.351261574076</v>
      </c>
      <c r="E125">
        <v>1</v>
      </c>
      <c r="F125">
        <v>1</v>
      </c>
      <c r="G125">
        <v>31</v>
      </c>
      <c r="H125">
        <v>1649961</v>
      </c>
    </row>
    <row r="126" spans="1:8" x14ac:dyDescent="0.25">
      <c r="A126">
        <v>186</v>
      </c>
      <c r="B126" s="2">
        <v>44433.714537037034</v>
      </c>
      <c r="C126" t="s">
        <v>127</v>
      </c>
      <c r="D126" s="2">
        <v>44260.3983912037</v>
      </c>
      <c r="E126">
        <v>1</v>
      </c>
      <c r="F126">
        <v>1</v>
      </c>
      <c r="G126">
        <v>24</v>
      </c>
      <c r="H126">
        <v>1649961</v>
      </c>
    </row>
    <row r="127" spans="1:8" x14ac:dyDescent="0.25">
      <c r="A127">
        <v>8337</v>
      </c>
      <c r="B127" s="2">
        <v>44433.714560185188</v>
      </c>
      <c r="C127" t="s">
        <v>128</v>
      </c>
      <c r="D127" s="2">
        <v>44178.995578703703</v>
      </c>
      <c r="E127">
        <v>1</v>
      </c>
      <c r="F127">
        <v>1</v>
      </c>
      <c r="G127">
        <v>21</v>
      </c>
      <c r="H127">
        <v>1649961</v>
      </c>
    </row>
    <row r="128" spans="1:8" x14ac:dyDescent="0.25">
      <c r="A128">
        <v>87</v>
      </c>
      <c r="B128" s="2">
        <v>44433.714606481481</v>
      </c>
      <c r="C128" t="s">
        <v>129</v>
      </c>
      <c r="D128" s="2">
        <v>44219.537615740737</v>
      </c>
      <c r="E128">
        <v>1</v>
      </c>
      <c r="F128">
        <v>1</v>
      </c>
      <c r="G128">
        <v>19</v>
      </c>
      <c r="H128">
        <v>1649961</v>
      </c>
    </row>
    <row r="129" spans="1:8" x14ac:dyDescent="0.25">
      <c r="A129">
        <v>83</v>
      </c>
      <c r="B129" s="2">
        <v>44433.714513888888</v>
      </c>
      <c r="C129" t="s">
        <v>130</v>
      </c>
      <c r="D129" s="2">
        <v>44055.958460648151</v>
      </c>
      <c r="E129">
        <v>1</v>
      </c>
      <c r="F129">
        <v>1</v>
      </c>
      <c r="G129">
        <v>18</v>
      </c>
      <c r="H129">
        <v>1649961</v>
      </c>
    </row>
    <row r="130" spans="1:8" x14ac:dyDescent="0.25">
      <c r="A130">
        <v>8329</v>
      </c>
      <c r="B130" s="2">
        <v>44433.714548611111</v>
      </c>
      <c r="C130" t="s">
        <v>131</v>
      </c>
      <c r="D130" s="2">
        <v>44229.352962962963</v>
      </c>
      <c r="E130">
        <v>1</v>
      </c>
      <c r="F130">
        <v>1</v>
      </c>
      <c r="G130">
        <v>17</v>
      </c>
      <c r="H130">
        <v>1649961</v>
      </c>
    </row>
    <row r="131" spans="1:8" x14ac:dyDescent="0.25">
      <c r="A131">
        <v>173</v>
      </c>
      <c r="B131" s="2">
        <v>44433.714525462965</v>
      </c>
      <c r="C131" t="s">
        <v>132</v>
      </c>
      <c r="D131" s="2">
        <v>44219.785370370373</v>
      </c>
      <c r="E131">
        <v>1</v>
      </c>
      <c r="F131">
        <v>1</v>
      </c>
      <c r="G131">
        <v>17</v>
      </c>
      <c r="H131">
        <v>1649961</v>
      </c>
    </row>
    <row r="132" spans="1:8" x14ac:dyDescent="0.25">
      <c r="A132">
        <v>8318</v>
      </c>
      <c r="B132" s="2">
        <v>44433.714548611111</v>
      </c>
      <c r="C132" t="s">
        <v>133</v>
      </c>
      <c r="D132" s="2">
        <v>44203.442326388889</v>
      </c>
      <c r="E132">
        <v>1</v>
      </c>
      <c r="F132">
        <v>1</v>
      </c>
      <c r="G132">
        <v>12</v>
      </c>
      <c r="H132">
        <v>1649961</v>
      </c>
    </row>
    <row r="133" spans="1:8" x14ac:dyDescent="0.25">
      <c r="A133">
        <v>9002</v>
      </c>
      <c r="B133" s="2">
        <v>44424.944826388892</v>
      </c>
      <c r="C133" t="s">
        <v>134</v>
      </c>
      <c r="D133" s="2">
        <v>44373.958333333336</v>
      </c>
      <c r="E133">
        <v>1</v>
      </c>
      <c r="F133">
        <v>1</v>
      </c>
      <c r="G133">
        <v>0</v>
      </c>
      <c r="H133">
        <v>1649961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4D9E-32AB-44C8-A0A3-C81F3EB01E6F}">
  <dimension ref="A1:J155"/>
  <sheetViews>
    <sheetView workbookViewId="0">
      <selection activeCell="I2" sqref="I2"/>
    </sheetView>
  </sheetViews>
  <sheetFormatPr defaultRowHeight="15" x14ac:dyDescent="0.25"/>
  <cols>
    <col min="2" max="2" width="15.85546875" bestFit="1" customWidth="1"/>
    <col min="3" max="3" width="18.140625" bestFit="1" customWidth="1"/>
    <col min="4" max="4" width="73" bestFit="1" customWidth="1"/>
    <col min="5" max="5" width="16.42578125" bestFit="1" customWidth="1"/>
    <col min="6" max="6" width="8.28515625" bestFit="1" customWidth="1"/>
  </cols>
  <sheetData>
    <row r="1" spans="1:10" x14ac:dyDescent="0.25">
      <c r="A1" t="s">
        <v>135</v>
      </c>
      <c r="B1" t="s">
        <v>136</v>
      </c>
      <c r="C1" t="s">
        <v>181</v>
      </c>
      <c r="D1" t="s">
        <v>137</v>
      </c>
      <c r="E1" t="s">
        <v>182</v>
      </c>
      <c r="F1" t="s">
        <v>141</v>
      </c>
      <c r="G1" t="s">
        <v>183</v>
      </c>
      <c r="I1" t="s">
        <v>184</v>
      </c>
      <c r="J1" t="s">
        <v>140</v>
      </c>
    </row>
    <row r="2" spans="1:10" x14ac:dyDescent="0.25">
      <c r="A2">
        <v>46</v>
      </c>
      <c r="B2" s="2">
        <v>44328.059641203705</v>
      </c>
      <c r="C2" s="2">
        <v>44218.563750000001</v>
      </c>
      <c r="D2" t="s">
        <v>143</v>
      </c>
      <c r="E2">
        <v>1</v>
      </c>
      <c r="F2">
        <v>24383</v>
      </c>
      <c r="G2">
        <v>190340</v>
      </c>
      <c r="I2">
        <f>_xlfn.XLOOKUP(Table13[[#This Row],[queryID]],Table1[queryID],Table1[count],0)</f>
        <v>0</v>
      </c>
      <c r="J2" t="b">
        <f>I2=Table13[[#This Row],[count]]</f>
        <v>0</v>
      </c>
    </row>
    <row r="3" spans="1:10" x14ac:dyDescent="0.25">
      <c r="A3">
        <v>56</v>
      </c>
      <c r="B3" s="2">
        <v>44328.017962962964</v>
      </c>
      <c r="C3" s="2">
        <v>44231.898125</v>
      </c>
      <c r="D3" t="s">
        <v>144</v>
      </c>
      <c r="E3">
        <v>1</v>
      </c>
      <c r="F3">
        <v>23933</v>
      </c>
      <c r="G3">
        <v>190340</v>
      </c>
      <c r="I3">
        <f>_xlfn.XLOOKUP(Table13[[#This Row],[queryID]],Table1[queryID],Table1[count],0)</f>
        <v>39429</v>
      </c>
      <c r="J3" t="b">
        <f>I3=Table13[[#This Row],[count]]</f>
        <v>0</v>
      </c>
    </row>
    <row r="4" spans="1:10" x14ac:dyDescent="0.25">
      <c r="A4">
        <v>43</v>
      </c>
      <c r="B4" s="2">
        <v>44328.072835648149</v>
      </c>
      <c r="C4" s="2">
        <v>44218.563750000001</v>
      </c>
      <c r="D4" t="s">
        <v>4</v>
      </c>
      <c r="E4">
        <v>1</v>
      </c>
      <c r="F4">
        <v>21674</v>
      </c>
      <c r="G4">
        <v>190340</v>
      </c>
      <c r="I4">
        <f>_xlfn.XLOOKUP(Table13[[#This Row],[queryID]],Table1[queryID],Table1[count],0)</f>
        <v>137818</v>
      </c>
      <c r="J4" t="b">
        <f>I4=Table13[[#This Row],[count]]</f>
        <v>0</v>
      </c>
    </row>
    <row r="5" spans="1:10" x14ac:dyDescent="0.25">
      <c r="A5">
        <v>32</v>
      </c>
      <c r="B5" s="2">
        <v>44328.118009259262</v>
      </c>
      <c r="C5" s="2">
        <v>44218.563750000001</v>
      </c>
      <c r="D5" t="s">
        <v>145</v>
      </c>
      <c r="E5">
        <v>1</v>
      </c>
      <c r="F5">
        <v>20220</v>
      </c>
      <c r="G5">
        <v>190340</v>
      </c>
      <c r="I5">
        <f>_xlfn.XLOOKUP(Table13[[#This Row],[queryID]],Table1[queryID],Table1[count],0)</f>
        <v>33355</v>
      </c>
      <c r="J5" t="b">
        <f>I5=Table13[[#This Row],[count]]</f>
        <v>0</v>
      </c>
    </row>
    <row r="6" spans="1:10" x14ac:dyDescent="0.25">
      <c r="A6">
        <v>39</v>
      </c>
      <c r="B6" s="2">
        <v>44328.095763888887</v>
      </c>
      <c r="C6" s="2">
        <v>44218.563750000001</v>
      </c>
      <c r="D6" t="s">
        <v>6</v>
      </c>
      <c r="E6">
        <v>1</v>
      </c>
      <c r="F6">
        <v>16900</v>
      </c>
      <c r="G6">
        <v>190340</v>
      </c>
      <c r="I6">
        <f>_xlfn.XLOOKUP(Table13[[#This Row],[queryID]],Table1[queryID],Table1[count],0)</f>
        <v>125735</v>
      </c>
      <c r="J6" t="b">
        <f>I6=Table13[[#This Row],[count]]</f>
        <v>0</v>
      </c>
    </row>
    <row r="7" spans="1:10" x14ac:dyDescent="0.25">
      <c r="A7">
        <v>38</v>
      </c>
      <c r="B7" s="2">
        <v>44328.099259259259</v>
      </c>
      <c r="C7" s="2">
        <v>44218.563750000001</v>
      </c>
      <c r="D7" t="s">
        <v>146</v>
      </c>
      <c r="E7">
        <v>1</v>
      </c>
      <c r="F7">
        <v>15476</v>
      </c>
      <c r="G7">
        <v>190340</v>
      </c>
      <c r="I7">
        <f>_xlfn.XLOOKUP(Table13[[#This Row],[queryID]],Table1[queryID],Table1[count],0)</f>
        <v>33326</v>
      </c>
      <c r="J7" t="b">
        <f>I7=Table13[[#This Row],[count]]</f>
        <v>0</v>
      </c>
    </row>
    <row r="8" spans="1:10" x14ac:dyDescent="0.25">
      <c r="A8">
        <v>40</v>
      </c>
      <c r="B8" s="2">
        <v>44328.090219907404</v>
      </c>
      <c r="C8" s="2">
        <v>44218.563750000001</v>
      </c>
      <c r="D8" t="s">
        <v>147</v>
      </c>
      <c r="E8">
        <v>1</v>
      </c>
      <c r="F8">
        <v>15440</v>
      </c>
      <c r="G8">
        <v>190340</v>
      </c>
      <c r="I8">
        <f>_xlfn.XLOOKUP(Table13[[#This Row],[queryID]],Table1[queryID],Table1[count],0)</f>
        <v>0</v>
      </c>
      <c r="J8" t="b">
        <f>I8=Table13[[#This Row],[count]]</f>
        <v>0</v>
      </c>
    </row>
    <row r="9" spans="1:10" x14ac:dyDescent="0.25">
      <c r="A9">
        <v>29</v>
      </c>
      <c r="B9" s="2">
        <v>44328.129131944443</v>
      </c>
      <c r="C9" s="2">
        <v>44216.399143518516</v>
      </c>
      <c r="D9" t="s">
        <v>148</v>
      </c>
      <c r="E9">
        <v>1</v>
      </c>
      <c r="F9">
        <v>9772</v>
      </c>
      <c r="G9">
        <v>190340</v>
      </c>
      <c r="I9">
        <f>_xlfn.XLOOKUP(Table13[[#This Row],[queryID]],Table1[queryID],Table1[count],0)</f>
        <v>66702</v>
      </c>
      <c r="J9" t="b">
        <f>I9=Table13[[#This Row],[count]]</f>
        <v>0</v>
      </c>
    </row>
    <row r="10" spans="1:10" x14ac:dyDescent="0.25">
      <c r="A10">
        <v>36</v>
      </c>
      <c r="B10" s="2">
        <v>44328.111747685187</v>
      </c>
      <c r="C10" s="2">
        <v>44218.563750000001</v>
      </c>
      <c r="D10" t="s">
        <v>149</v>
      </c>
      <c r="E10">
        <v>1</v>
      </c>
      <c r="F10">
        <v>7642</v>
      </c>
      <c r="G10">
        <v>190340</v>
      </c>
      <c r="I10">
        <f>_xlfn.XLOOKUP(Table13[[#This Row],[queryID]],Table1[queryID],Table1[count],0)</f>
        <v>8777</v>
      </c>
      <c r="J10" t="b">
        <f>I10=Table13[[#This Row],[count]]</f>
        <v>0</v>
      </c>
    </row>
    <row r="11" spans="1:10" x14ac:dyDescent="0.25">
      <c r="A11">
        <v>49</v>
      </c>
      <c r="B11" s="2">
        <v>44328.043657407405</v>
      </c>
      <c r="C11" s="2">
        <v>44222.795011574075</v>
      </c>
      <c r="D11" t="s">
        <v>5</v>
      </c>
      <c r="E11">
        <v>1</v>
      </c>
      <c r="F11">
        <v>7518</v>
      </c>
      <c r="G11">
        <v>190340</v>
      </c>
      <c r="I11">
        <f>_xlfn.XLOOKUP(Table13[[#This Row],[queryID]],Table1[queryID],Table1[count],0)</f>
        <v>132115</v>
      </c>
      <c r="J11" t="b">
        <f>I11=Table13[[#This Row],[count]]</f>
        <v>0</v>
      </c>
    </row>
    <row r="12" spans="1:10" x14ac:dyDescent="0.25">
      <c r="A12">
        <v>42</v>
      </c>
      <c r="B12" s="2">
        <v>44328.079108796293</v>
      </c>
      <c r="C12" s="2">
        <v>44218.563750000001</v>
      </c>
      <c r="D12" t="s">
        <v>150</v>
      </c>
      <c r="E12">
        <v>1</v>
      </c>
      <c r="F12">
        <v>7092</v>
      </c>
      <c r="G12">
        <v>190340</v>
      </c>
      <c r="I12">
        <f>_xlfn.XLOOKUP(Table13[[#This Row],[queryID]],Table1[queryID],Table1[count],0)</f>
        <v>7710</v>
      </c>
      <c r="J12" t="b">
        <f>I12=Table13[[#This Row],[count]]</f>
        <v>0</v>
      </c>
    </row>
    <row r="13" spans="1:10" x14ac:dyDescent="0.25">
      <c r="A13">
        <v>31</v>
      </c>
      <c r="B13" s="2">
        <v>44328.124259259261</v>
      </c>
      <c r="C13" s="2">
        <v>44218.563750000001</v>
      </c>
      <c r="D13" t="s">
        <v>151</v>
      </c>
      <c r="E13">
        <v>1</v>
      </c>
      <c r="F13">
        <v>6096</v>
      </c>
      <c r="G13">
        <v>190340</v>
      </c>
      <c r="I13">
        <f>_xlfn.XLOOKUP(Table13[[#This Row],[queryID]],Table1[queryID],Table1[count],0)</f>
        <v>58461</v>
      </c>
      <c r="J13" t="b">
        <f>I13=Table13[[#This Row],[count]]</f>
        <v>0</v>
      </c>
    </row>
    <row r="14" spans="1:10" x14ac:dyDescent="0.25">
      <c r="A14">
        <v>51</v>
      </c>
      <c r="B14" s="2">
        <v>44328.037395833337</v>
      </c>
      <c r="C14" s="2">
        <v>44222.795046296298</v>
      </c>
      <c r="D14" t="s">
        <v>7</v>
      </c>
      <c r="E14">
        <v>1</v>
      </c>
      <c r="F14">
        <v>5555</v>
      </c>
      <c r="G14">
        <v>190340</v>
      </c>
      <c r="I14">
        <f>_xlfn.XLOOKUP(Table13[[#This Row],[queryID]],Table1[queryID],Table1[count],0)</f>
        <v>73930</v>
      </c>
      <c r="J14" t="b">
        <f>I14=Table13[[#This Row],[count]]</f>
        <v>0</v>
      </c>
    </row>
    <row r="15" spans="1:10" x14ac:dyDescent="0.25">
      <c r="A15">
        <v>44</v>
      </c>
      <c r="B15" s="2">
        <v>44328.067974537036</v>
      </c>
      <c r="C15" s="2">
        <v>44218.563750000001</v>
      </c>
      <c r="D15" t="s">
        <v>9</v>
      </c>
      <c r="E15">
        <v>1</v>
      </c>
      <c r="F15">
        <v>4632</v>
      </c>
      <c r="G15">
        <v>190340</v>
      </c>
      <c r="I15">
        <f>_xlfn.XLOOKUP(Table13[[#This Row],[queryID]],Table1[queryID],Table1[count],0)</f>
        <v>68373</v>
      </c>
      <c r="J15" t="b">
        <f>I15=Table13[[#This Row],[count]]</f>
        <v>0</v>
      </c>
    </row>
    <row r="16" spans="1:10" x14ac:dyDescent="0.25">
      <c r="A16">
        <v>41</v>
      </c>
      <c r="B16" s="2">
        <v>44328.086041666669</v>
      </c>
      <c r="C16" s="2">
        <v>44218.563750000001</v>
      </c>
      <c r="D16" t="s">
        <v>152</v>
      </c>
      <c r="E16">
        <v>1</v>
      </c>
      <c r="F16">
        <v>3801</v>
      </c>
      <c r="G16">
        <v>190340</v>
      </c>
      <c r="I16">
        <f>_xlfn.XLOOKUP(Table13[[#This Row],[queryID]],Table1[queryID],Table1[count],0)</f>
        <v>4583</v>
      </c>
      <c r="J16" t="b">
        <f>I16=Table13[[#This Row],[count]]</f>
        <v>0</v>
      </c>
    </row>
    <row r="17" spans="1:10" x14ac:dyDescent="0.25">
      <c r="A17">
        <v>37</v>
      </c>
      <c r="B17" s="2">
        <v>44328.105497685188</v>
      </c>
      <c r="C17" s="2">
        <v>44218.563750000001</v>
      </c>
      <c r="D17" t="s">
        <v>153</v>
      </c>
      <c r="E17">
        <v>1</v>
      </c>
      <c r="F17">
        <v>3795</v>
      </c>
      <c r="G17">
        <v>190340</v>
      </c>
      <c r="I17">
        <f>_xlfn.XLOOKUP(Table13[[#This Row],[queryID]],Table1[queryID],Table1[count],0)</f>
        <v>3878</v>
      </c>
      <c r="J17" t="b">
        <f>I17=Table13[[#This Row],[count]]</f>
        <v>0</v>
      </c>
    </row>
    <row r="18" spans="1:10" x14ac:dyDescent="0.25">
      <c r="A18">
        <v>45</v>
      </c>
      <c r="B18" s="2">
        <v>44328.065196759257</v>
      </c>
      <c r="C18" s="2">
        <v>44218.563750000001</v>
      </c>
      <c r="D18" t="s">
        <v>11</v>
      </c>
      <c r="E18">
        <v>1</v>
      </c>
      <c r="F18">
        <v>3135</v>
      </c>
      <c r="G18">
        <v>190340</v>
      </c>
      <c r="I18">
        <f>_xlfn.XLOOKUP(Table13[[#This Row],[queryID]],Table1[queryID],Table1[count],0)</f>
        <v>62301</v>
      </c>
      <c r="J18" t="b">
        <f>I18=Table13[[#This Row],[count]]</f>
        <v>0</v>
      </c>
    </row>
    <row r="19" spans="1:10" x14ac:dyDescent="0.25">
      <c r="A19">
        <v>48</v>
      </c>
      <c r="B19" s="2">
        <v>44328.049907407411</v>
      </c>
      <c r="C19" s="2">
        <v>44218.563750000001</v>
      </c>
      <c r="D19" t="s">
        <v>29</v>
      </c>
      <c r="E19">
        <v>1</v>
      </c>
      <c r="F19">
        <v>3054</v>
      </c>
      <c r="G19">
        <v>190340</v>
      </c>
      <c r="I19">
        <f>_xlfn.XLOOKUP(Table13[[#This Row],[queryID]],Table1[queryID],Table1[count],0)</f>
        <v>14365</v>
      </c>
      <c r="J19" t="b">
        <f>I19=Table13[[#This Row],[count]]</f>
        <v>0</v>
      </c>
    </row>
    <row r="20" spans="1:10" x14ac:dyDescent="0.25">
      <c r="A20">
        <v>47</v>
      </c>
      <c r="B20" s="2">
        <v>44328.052685185183</v>
      </c>
      <c r="C20" s="2">
        <v>44218.563750000001</v>
      </c>
      <c r="D20" t="s">
        <v>36</v>
      </c>
      <c r="E20">
        <v>1</v>
      </c>
      <c r="F20">
        <v>2036</v>
      </c>
      <c r="G20">
        <v>190340</v>
      </c>
      <c r="I20">
        <f>_xlfn.XLOOKUP(Table13[[#This Row],[queryID]],Table1[queryID],Table1[count],0)</f>
        <v>7483</v>
      </c>
      <c r="J20" t="b">
        <f>I20=Table13[[#This Row],[count]]</f>
        <v>0</v>
      </c>
    </row>
    <row r="21" spans="1:10" x14ac:dyDescent="0.25">
      <c r="A21">
        <v>8308</v>
      </c>
      <c r="B21" s="2">
        <v>44327.916493055556</v>
      </c>
      <c r="C21" s="2">
        <v>44292.837152777778</v>
      </c>
      <c r="D21" t="s">
        <v>3</v>
      </c>
      <c r="E21">
        <v>1</v>
      </c>
      <c r="F21">
        <v>1762</v>
      </c>
      <c r="G21">
        <v>190340</v>
      </c>
      <c r="I21">
        <f>_xlfn.XLOOKUP(Table13[[#This Row],[queryID]],Table1[queryID],Table1[count],0)</f>
        <v>173721</v>
      </c>
      <c r="J21" t="b">
        <f>I21=Table13[[#This Row],[count]]</f>
        <v>0</v>
      </c>
    </row>
    <row r="22" spans="1:10" x14ac:dyDescent="0.25">
      <c r="A22">
        <v>229</v>
      </c>
      <c r="B22" s="2">
        <v>44327.97</v>
      </c>
      <c r="C22" s="2">
        <v>44273.016701388886</v>
      </c>
      <c r="D22" t="s">
        <v>28</v>
      </c>
      <c r="E22">
        <v>1</v>
      </c>
      <c r="F22">
        <v>1595</v>
      </c>
      <c r="G22">
        <v>190340</v>
      </c>
      <c r="I22">
        <f>_xlfn.XLOOKUP(Table13[[#This Row],[queryID]],Table1[queryID],Table1[count],0)</f>
        <v>14380</v>
      </c>
      <c r="J22" t="b">
        <f>I22=Table13[[#This Row],[count]]</f>
        <v>0</v>
      </c>
    </row>
    <row r="23" spans="1:10" x14ac:dyDescent="0.25">
      <c r="A23">
        <v>155</v>
      </c>
      <c r="B23" s="2">
        <v>44327.99291666667</v>
      </c>
      <c r="C23" s="2">
        <v>44257.485312500001</v>
      </c>
      <c r="D23" t="s">
        <v>30</v>
      </c>
      <c r="E23">
        <v>1</v>
      </c>
      <c r="F23">
        <v>1573</v>
      </c>
      <c r="G23">
        <v>190340</v>
      </c>
      <c r="I23">
        <f>_xlfn.XLOOKUP(Table13[[#This Row],[queryID]],Table1[queryID],Table1[count],0)</f>
        <v>12758</v>
      </c>
      <c r="J23" t="b">
        <f>I23=Table13[[#This Row],[count]]</f>
        <v>0</v>
      </c>
    </row>
    <row r="24" spans="1:10" x14ac:dyDescent="0.25">
      <c r="A24">
        <v>8299</v>
      </c>
      <c r="B24" s="2">
        <v>44327.939409722225</v>
      </c>
      <c r="C24" s="2">
        <v>44277.836354166669</v>
      </c>
      <c r="D24" t="s">
        <v>22</v>
      </c>
      <c r="E24">
        <v>1</v>
      </c>
      <c r="F24">
        <v>1209</v>
      </c>
      <c r="G24">
        <v>190340</v>
      </c>
      <c r="I24">
        <f>_xlfn.XLOOKUP(Table13[[#This Row],[queryID]],Table1[queryID],Table1[count],0)</f>
        <v>20627</v>
      </c>
      <c r="J24" t="b">
        <f>I24=Table13[[#This Row],[count]]</f>
        <v>0</v>
      </c>
    </row>
    <row r="25" spans="1:10" x14ac:dyDescent="0.25">
      <c r="A25">
        <v>8344</v>
      </c>
      <c r="B25" s="2">
        <v>44327.853935185187</v>
      </c>
      <c r="C25" s="2">
        <v>44305.747418981482</v>
      </c>
      <c r="D25" t="s">
        <v>13</v>
      </c>
      <c r="E25">
        <v>1</v>
      </c>
      <c r="F25">
        <v>1194</v>
      </c>
      <c r="G25">
        <v>190340</v>
      </c>
      <c r="I25">
        <f>_xlfn.XLOOKUP(Table13[[#This Row],[queryID]],Table1[queryID],Table1[count],0)</f>
        <v>39855</v>
      </c>
      <c r="J25" t="b">
        <f>I25=Table13[[#This Row],[count]]</f>
        <v>0</v>
      </c>
    </row>
    <row r="26" spans="1:10" x14ac:dyDescent="0.25">
      <c r="A26">
        <v>33</v>
      </c>
      <c r="B26" s="2">
        <v>44328.113842592589</v>
      </c>
      <c r="C26" s="2">
        <v>44218.563750000001</v>
      </c>
      <c r="D26" t="s">
        <v>154</v>
      </c>
      <c r="E26">
        <v>1</v>
      </c>
      <c r="F26">
        <v>943</v>
      </c>
      <c r="G26">
        <v>190340</v>
      </c>
      <c r="I26">
        <f>_xlfn.XLOOKUP(Table13[[#This Row],[queryID]],Table1[queryID],Table1[count],0)</f>
        <v>1711</v>
      </c>
      <c r="J26" t="b">
        <f>I26=Table13[[#This Row],[count]]</f>
        <v>0</v>
      </c>
    </row>
    <row r="27" spans="1:10" x14ac:dyDescent="0.25">
      <c r="A27">
        <v>8324</v>
      </c>
      <c r="B27" s="2">
        <v>44327.887997685182</v>
      </c>
      <c r="C27" s="2">
        <v>44299.703842592593</v>
      </c>
      <c r="D27" t="s">
        <v>51</v>
      </c>
      <c r="E27">
        <v>1</v>
      </c>
      <c r="F27">
        <v>871</v>
      </c>
      <c r="G27">
        <v>190340</v>
      </c>
      <c r="I27">
        <f>_xlfn.XLOOKUP(Table13[[#This Row],[queryID]],Table1[queryID],Table1[count],0)</f>
        <v>2508</v>
      </c>
      <c r="J27" t="b">
        <f>I27=Table13[[#This Row],[count]]</f>
        <v>0</v>
      </c>
    </row>
    <row r="28" spans="1:10" x14ac:dyDescent="0.25">
      <c r="A28">
        <v>8334</v>
      </c>
      <c r="B28" s="2">
        <v>44327.876932870371</v>
      </c>
      <c r="C28" s="2">
        <v>44299.70385416667</v>
      </c>
      <c r="D28" t="s">
        <v>32</v>
      </c>
      <c r="E28">
        <v>1</v>
      </c>
      <c r="F28">
        <v>757</v>
      </c>
      <c r="G28">
        <v>190340</v>
      </c>
      <c r="I28">
        <f>_xlfn.XLOOKUP(Table13[[#This Row],[queryID]],Table1[queryID],Table1[count],0)</f>
        <v>9684</v>
      </c>
      <c r="J28" t="b">
        <f>I28=Table13[[#This Row],[count]]</f>
        <v>0</v>
      </c>
    </row>
    <row r="29" spans="1:10" x14ac:dyDescent="0.25">
      <c r="A29">
        <v>8312</v>
      </c>
      <c r="B29" s="2">
        <v>44327.909583333334</v>
      </c>
      <c r="C29" s="2">
        <v>44292.837164351855</v>
      </c>
      <c r="D29" t="s">
        <v>38</v>
      </c>
      <c r="E29">
        <v>1</v>
      </c>
      <c r="F29">
        <v>721</v>
      </c>
      <c r="G29">
        <v>190340</v>
      </c>
      <c r="I29">
        <f>_xlfn.XLOOKUP(Table13[[#This Row],[queryID]],Table1[queryID],Table1[count],0)</f>
        <v>5699</v>
      </c>
      <c r="J29" t="b">
        <f>I29=Table13[[#This Row],[count]]</f>
        <v>0</v>
      </c>
    </row>
    <row r="30" spans="1:10" x14ac:dyDescent="0.25">
      <c r="A30">
        <v>8362</v>
      </c>
      <c r="B30" s="2">
        <v>44327.8046412037</v>
      </c>
      <c r="C30" s="2">
        <v>44312.734976851854</v>
      </c>
      <c r="D30" t="s">
        <v>21</v>
      </c>
      <c r="E30">
        <v>1</v>
      </c>
      <c r="F30">
        <v>704</v>
      </c>
      <c r="G30">
        <v>190340</v>
      </c>
      <c r="I30">
        <f>_xlfn.XLOOKUP(Table13[[#This Row],[queryID]],Table1[queryID],Table1[count],0)</f>
        <v>21702</v>
      </c>
      <c r="J30" t="b">
        <f>I30=Table13[[#This Row],[count]]</f>
        <v>0</v>
      </c>
    </row>
    <row r="31" spans="1:10" x14ac:dyDescent="0.25">
      <c r="A31">
        <v>111</v>
      </c>
      <c r="B31" s="2">
        <v>44328.004050925927</v>
      </c>
      <c r="C31" s="2">
        <v>44256.639988425923</v>
      </c>
      <c r="D31" t="s">
        <v>155</v>
      </c>
      <c r="E31">
        <v>1</v>
      </c>
      <c r="F31">
        <v>694</v>
      </c>
      <c r="G31">
        <v>190340</v>
      </c>
      <c r="I31">
        <f>_xlfn.XLOOKUP(Table13[[#This Row],[queryID]],Table1[queryID],Table1[count],0)</f>
        <v>945</v>
      </c>
      <c r="J31" t="b">
        <f>I31=Table13[[#This Row],[count]]</f>
        <v>0</v>
      </c>
    </row>
    <row r="32" spans="1:10" x14ac:dyDescent="0.25">
      <c r="A32">
        <v>8300</v>
      </c>
      <c r="B32" s="2">
        <v>44327.931076388886</v>
      </c>
      <c r="C32" s="2">
        <v>44277.836388888885</v>
      </c>
      <c r="D32" t="s">
        <v>27</v>
      </c>
      <c r="E32">
        <v>1</v>
      </c>
      <c r="F32">
        <v>602</v>
      </c>
      <c r="G32">
        <v>190340</v>
      </c>
      <c r="I32">
        <f>_xlfn.XLOOKUP(Table13[[#This Row],[queryID]],Table1[queryID],Table1[count],0)</f>
        <v>14955</v>
      </c>
      <c r="J32" t="b">
        <f>I32=Table13[[#This Row],[count]]</f>
        <v>0</v>
      </c>
    </row>
    <row r="33" spans="1:10" x14ac:dyDescent="0.25">
      <c r="A33">
        <v>233</v>
      </c>
      <c r="B33" s="2">
        <v>44327.954699074071</v>
      </c>
      <c r="C33" s="2">
        <v>44273.016701388886</v>
      </c>
      <c r="D33" t="s">
        <v>39</v>
      </c>
      <c r="E33">
        <v>1</v>
      </c>
      <c r="F33">
        <v>532</v>
      </c>
      <c r="G33">
        <v>190340</v>
      </c>
      <c r="I33">
        <f>_xlfn.XLOOKUP(Table13[[#This Row],[queryID]],Table1[queryID],Table1[count],0)</f>
        <v>5202</v>
      </c>
      <c r="J33" t="b">
        <f>I33=Table13[[#This Row],[count]]</f>
        <v>0</v>
      </c>
    </row>
    <row r="34" spans="1:10" x14ac:dyDescent="0.25">
      <c r="A34">
        <v>8358</v>
      </c>
      <c r="B34" s="2">
        <v>44327.809467592589</v>
      </c>
      <c r="C34" s="2">
        <v>44305.747430555559</v>
      </c>
      <c r="D34" t="s">
        <v>156</v>
      </c>
      <c r="E34">
        <v>1</v>
      </c>
      <c r="F34">
        <v>475</v>
      </c>
      <c r="G34">
        <v>190340</v>
      </c>
      <c r="I34">
        <f>_xlfn.XLOOKUP(Table13[[#This Row],[queryID]],Table1[queryID],Table1[count],0)</f>
        <v>2066</v>
      </c>
      <c r="J34" t="b">
        <f>I34=Table13[[#This Row],[count]]</f>
        <v>0</v>
      </c>
    </row>
    <row r="35" spans="1:10" x14ac:dyDescent="0.25">
      <c r="A35">
        <v>8348</v>
      </c>
      <c r="B35" s="2">
        <v>44327.83865740741</v>
      </c>
      <c r="C35" s="2">
        <v>44305.747418981482</v>
      </c>
      <c r="D35" t="s">
        <v>63</v>
      </c>
      <c r="E35">
        <v>1</v>
      </c>
      <c r="F35">
        <v>452</v>
      </c>
      <c r="G35">
        <v>190340</v>
      </c>
      <c r="I35">
        <f>_xlfn.XLOOKUP(Table13[[#This Row],[queryID]],Table1[queryID],Table1[count],0)</f>
        <v>1352</v>
      </c>
      <c r="J35" t="b">
        <f>I35=Table13[[#This Row],[count]]</f>
        <v>0</v>
      </c>
    </row>
    <row r="36" spans="1:10" x14ac:dyDescent="0.25">
      <c r="A36">
        <v>236</v>
      </c>
      <c r="B36" s="2">
        <v>44327.947083333333</v>
      </c>
      <c r="C36" s="2">
        <v>44273.016701388886</v>
      </c>
      <c r="D36" t="s">
        <v>45</v>
      </c>
      <c r="E36">
        <v>1</v>
      </c>
      <c r="F36">
        <v>410</v>
      </c>
      <c r="G36">
        <v>190340</v>
      </c>
      <c r="I36">
        <f>_xlfn.XLOOKUP(Table13[[#This Row],[queryID]],Table1[queryID],Table1[count],0)</f>
        <v>2660</v>
      </c>
      <c r="J36" t="b">
        <f>I36=Table13[[#This Row],[count]]</f>
        <v>0</v>
      </c>
    </row>
    <row r="37" spans="1:10" x14ac:dyDescent="0.25">
      <c r="A37">
        <v>140</v>
      </c>
      <c r="B37" s="2">
        <v>44328.001261574071</v>
      </c>
      <c r="C37" s="2">
        <v>44257.484386574077</v>
      </c>
      <c r="D37" t="s">
        <v>70</v>
      </c>
      <c r="E37">
        <v>1</v>
      </c>
      <c r="F37">
        <v>387</v>
      </c>
      <c r="G37">
        <v>190340</v>
      </c>
      <c r="I37">
        <f>_xlfn.XLOOKUP(Table13[[#This Row],[queryID]],Table1[queryID],Table1[count],0)</f>
        <v>684</v>
      </c>
      <c r="J37" t="b">
        <f>I37=Table13[[#This Row],[count]]</f>
        <v>0</v>
      </c>
    </row>
    <row r="38" spans="1:10" x14ac:dyDescent="0.25">
      <c r="A38">
        <v>225</v>
      </c>
      <c r="B38" s="2">
        <v>44327.979722222219</v>
      </c>
      <c r="C38" s="2">
        <v>44273.016701388886</v>
      </c>
      <c r="D38" t="s">
        <v>68</v>
      </c>
      <c r="E38">
        <v>1</v>
      </c>
      <c r="F38">
        <v>387</v>
      </c>
      <c r="G38">
        <v>190340</v>
      </c>
      <c r="I38">
        <f>_xlfn.XLOOKUP(Table13[[#This Row],[queryID]],Table1[queryID],Table1[count],0)</f>
        <v>896</v>
      </c>
      <c r="J38" t="b">
        <f>I38=Table13[[#This Row],[count]]</f>
        <v>0</v>
      </c>
    </row>
    <row r="39" spans="1:10" x14ac:dyDescent="0.25">
      <c r="A39">
        <v>8357</v>
      </c>
      <c r="B39" s="2">
        <v>44327.812939814816</v>
      </c>
      <c r="C39" s="2">
        <v>44305.747430555559</v>
      </c>
      <c r="D39" t="s">
        <v>65</v>
      </c>
      <c r="E39">
        <v>1</v>
      </c>
      <c r="F39">
        <v>378</v>
      </c>
      <c r="G39">
        <v>190340</v>
      </c>
      <c r="I39">
        <f>_xlfn.XLOOKUP(Table13[[#This Row],[queryID]],Table1[queryID],Table1[count],0)</f>
        <v>1059</v>
      </c>
      <c r="J39" t="b">
        <f>I39=Table13[[#This Row],[count]]</f>
        <v>0</v>
      </c>
    </row>
    <row r="40" spans="1:10" x14ac:dyDescent="0.25">
      <c r="A40">
        <v>8321</v>
      </c>
      <c r="B40" s="2">
        <v>44327.896331018521</v>
      </c>
      <c r="C40" s="2">
        <v>44299.703842592593</v>
      </c>
      <c r="D40" t="s">
        <v>25</v>
      </c>
      <c r="E40">
        <v>1</v>
      </c>
      <c r="F40">
        <v>351</v>
      </c>
      <c r="G40">
        <v>190340</v>
      </c>
      <c r="I40">
        <f>_xlfn.XLOOKUP(Table13[[#This Row],[queryID]],Table1[queryID],Table1[count],0)</f>
        <v>17813</v>
      </c>
      <c r="J40" t="b">
        <f>I40=Table13[[#This Row],[count]]</f>
        <v>0</v>
      </c>
    </row>
    <row r="41" spans="1:10" x14ac:dyDescent="0.25">
      <c r="A41">
        <v>55</v>
      </c>
      <c r="B41" s="2">
        <v>44328.022106481483</v>
      </c>
      <c r="C41" s="2">
        <v>44231.898125</v>
      </c>
      <c r="D41" t="s">
        <v>47</v>
      </c>
      <c r="E41">
        <v>1</v>
      </c>
      <c r="F41">
        <v>350</v>
      </c>
      <c r="G41">
        <v>190340</v>
      </c>
      <c r="I41">
        <f>_xlfn.XLOOKUP(Table13[[#This Row],[queryID]],Table1[queryID],Table1[count],0)</f>
        <v>2644</v>
      </c>
      <c r="J41" t="b">
        <f>I41=Table13[[#This Row],[count]]</f>
        <v>0</v>
      </c>
    </row>
    <row r="42" spans="1:10" x14ac:dyDescent="0.25">
      <c r="A42">
        <v>162</v>
      </c>
      <c r="B42" s="2">
        <v>44327.986666666664</v>
      </c>
      <c r="C42" s="2">
        <v>44266.547002314815</v>
      </c>
      <c r="D42" t="s">
        <v>24</v>
      </c>
      <c r="E42">
        <v>1</v>
      </c>
      <c r="F42">
        <v>306</v>
      </c>
      <c r="G42">
        <v>190340</v>
      </c>
      <c r="I42">
        <f>_xlfn.XLOOKUP(Table13[[#This Row],[queryID]],Table1[queryID],Table1[count],0)</f>
        <v>20201</v>
      </c>
      <c r="J42" t="b">
        <f>I42=Table13[[#This Row],[count]]</f>
        <v>0</v>
      </c>
    </row>
    <row r="43" spans="1:10" x14ac:dyDescent="0.25">
      <c r="A43">
        <v>58</v>
      </c>
      <c r="B43" s="2">
        <v>44328.011689814812</v>
      </c>
      <c r="C43" s="2">
        <v>44231.898125</v>
      </c>
      <c r="D43" t="s">
        <v>55</v>
      </c>
      <c r="E43">
        <v>1</v>
      </c>
      <c r="F43">
        <v>283</v>
      </c>
      <c r="G43">
        <v>190340</v>
      </c>
      <c r="I43">
        <f>_xlfn.XLOOKUP(Table13[[#This Row],[queryID]],Table1[queryID],Table1[count],0)</f>
        <v>1949</v>
      </c>
      <c r="J43" t="b">
        <f>I43=Table13[[#This Row],[count]]</f>
        <v>0</v>
      </c>
    </row>
    <row r="44" spans="1:10" x14ac:dyDescent="0.25">
      <c r="A44">
        <v>8355</v>
      </c>
      <c r="B44" s="2">
        <v>44327.827534722222</v>
      </c>
      <c r="C44" s="2">
        <v>44305.747418981482</v>
      </c>
      <c r="D44" t="s">
        <v>71</v>
      </c>
      <c r="E44">
        <v>1</v>
      </c>
      <c r="F44">
        <v>280</v>
      </c>
      <c r="G44">
        <v>190340</v>
      </c>
      <c r="I44">
        <f>_xlfn.XLOOKUP(Table13[[#This Row],[queryID]],Table1[queryID],Table1[count],0)</f>
        <v>603</v>
      </c>
      <c r="J44" t="b">
        <f>I44=Table13[[#This Row],[count]]</f>
        <v>0</v>
      </c>
    </row>
    <row r="45" spans="1:10" x14ac:dyDescent="0.25">
      <c r="A45">
        <v>8356</v>
      </c>
      <c r="B45" s="2">
        <v>44327.819201388891</v>
      </c>
      <c r="C45" s="2">
        <v>44305.747430555559</v>
      </c>
      <c r="D45" t="s">
        <v>75</v>
      </c>
      <c r="E45">
        <v>1</v>
      </c>
      <c r="F45">
        <v>277</v>
      </c>
      <c r="G45">
        <v>190340</v>
      </c>
      <c r="I45">
        <f>_xlfn.XLOOKUP(Table13[[#This Row],[queryID]],Table1[queryID],Table1[count],0)</f>
        <v>488</v>
      </c>
      <c r="J45" t="b">
        <f>I45=Table13[[#This Row],[count]]</f>
        <v>0</v>
      </c>
    </row>
    <row r="46" spans="1:10" x14ac:dyDescent="0.25">
      <c r="A46">
        <v>53</v>
      </c>
      <c r="B46" s="2">
        <v>44328.032546296294</v>
      </c>
      <c r="C46" s="2">
        <v>44231.898125</v>
      </c>
      <c r="D46" t="s">
        <v>52</v>
      </c>
      <c r="E46">
        <v>1</v>
      </c>
      <c r="F46">
        <v>267</v>
      </c>
      <c r="G46">
        <v>190340</v>
      </c>
      <c r="I46">
        <f>_xlfn.XLOOKUP(Table13[[#This Row],[queryID]],Table1[queryID],Table1[count],0)</f>
        <v>2388</v>
      </c>
      <c r="J46" t="b">
        <f>I46=Table13[[#This Row],[count]]</f>
        <v>0</v>
      </c>
    </row>
    <row r="47" spans="1:10" x14ac:dyDescent="0.25">
      <c r="A47">
        <v>8310</v>
      </c>
      <c r="B47" s="2">
        <v>44327.910254629627</v>
      </c>
      <c r="C47" s="2">
        <v>44292.837152777778</v>
      </c>
      <c r="D47" t="s">
        <v>8</v>
      </c>
      <c r="E47">
        <v>1</v>
      </c>
      <c r="F47">
        <v>229</v>
      </c>
      <c r="G47">
        <v>190340</v>
      </c>
      <c r="I47">
        <f>_xlfn.XLOOKUP(Table13[[#This Row],[queryID]],Table1[queryID],Table1[count],0)</f>
        <v>69662</v>
      </c>
      <c r="J47" t="b">
        <f>I47=Table13[[#This Row],[count]]</f>
        <v>0</v>
      </c>
    </row>
    <row r="48" spans="1:10" x14ac:dyDescent="0.25">
      <c r="A48">
        <v>8327</v>
      </c>
      <c r="B48" s="2">
        <v>44327.883819444447</v>
      </c>
      <c r="C48" s="2">
        <v>44299.70385416667</v>
      </c>
      <c r="D48" t="s">
        <v>59</v>
      </c>
      <c r="E48">
        <v>1</v>
      </c>
      <c r="F48">
        <v>226</v>
      </c>
      <c r="G48">
        <v>190340</v>
      </c>
      <c r="I48">
        <f>_xlfn.XLOOKUP(Table13[[#This Row],[queryID]],Table1[queryID],Table1[count],0)</f>
        <v>1606</v>
      </c>
      <c r="J48" t="b">
        <f>I48=Table13[[#This Row],[count]]</f>
        <v>0</v>
      </c>
    </row>
    <row r="49" spans="1:10" x14ac:dyDescent="0.25">
      <c r="A49">
        <v>8354</v>
      </c>
      <c r="B49" s="2">
        <v>44327.831701388888</v>
      </c>
      <c r="C49" s="2">
        <v>44305.747418981482</v>
      </c>
      <c r="D49" t="s">
        <v>86</v>
      </c>
      <c r="E49">
        <v>1</v>
      </c>
      <c r="F49">
        <v>224</v>
      </c>
      <c r="G49">
        <v>190340</v>
      </c>
      <c r="I49">
        <f>_xlfn.XLOOKUP(Table13[[#This Row],[queryID]],Table1[queryID],Table1[count],0)</f>
        <v>324</v>
      </c>
      <c r="J49" t="b">
        <f>I49=Table13[[#This Row],[count]]</f>
        <v>0</v>
      </c>
    </row>
    <row r="50" spans="1:10" x14ac:dyDescent="0.25">
      <c r="A50">
        <v>54</v>
      </c>
      <c r="B50" s="2">
        <v>44328.028368055559</v>
      </c>
      <c r="C50" s="2">
        <v>44231.898125</v>
      </c>
      <c r="D50" t="s">
        <v>44</v>
      </c>
      <c r="E50">
        <v>1</v>
      </c>
      <c r="F50">
        <v>221</v>
      </c>
      <c r="G50">
        <v>190340</v>
      </c>
      <c r="I50">
        <f>_xlfn.XLOOKUP(Table13[[#This Row],[queryID]],Table1[queryID],Table1[count],0)</f>
        <v>3178</v>
      </c>
      <c r="J50" t="b">
        <f>I50=Table13[[#This Row],[count]]</f>
        <v>0</v>
      </c>
    </row>
    <row r="51" spans="1:10" x14ac:dyDescent="0.25">
      <c r="A51">
        <v>8302</v>
      </c>
      <c r="B51" s="2">
        <v>44327.924837962964</v>
      </c>
      <c r="C51" s="2">
        <v>44292.837152777778</v>
      </c>
      <c r="D51" t="s">
        <v>73</v>
      </c>
      <c r="E51">
        <v>1</v>
      </c>
      <c r="F51">
        <v>219</v>
      </c>
      <c r="G51">
        <v>190340</v>
      </c>
      <c r="I51">
        <f>_xlfn.XLOOKUP(Table13[[#This Row],[queryID]],Table1[queryID],Table1[count],0)</f>
        <v>514</v>
      </c>
      <c r="J51" t="b">
        <f>I51=Table13[[#This Row],[count]]</f>
        <v>0</v>
      </c>
    </row>
    <row r="52" spans="1:10" x14ac:dyDescent="0.25">
      <c r="A52">
        <v>8338</v>
      </c>
      <c r="B52" s="2">
        <v>44327.868541666663</v>
      </c>
      <c r="C52" s="2">
        <v>44299.703865740739</v>
      </c>
      <c r="D52" t="s">
        <v>18</v>
      </c>
      <c r="E52">
        <v>1</v>
      </c>
      <c r="F52">
        <v>219</v>
      </c>
      <c r="G52">
        <v>190340</v>
      </c>
      <c r="I52">
        <f>_xlfn.XLOOKUP(Table13[[#This Row],[queryID]],Table1[queryID],Table1[count],0)</f>
        <v>30258</v>
      </c>
      <c r="J52" t="b">
        <f>I52=Table13[[#This Row],[count]]</f>
        <v>0</v>
      </c>
    </row>
    <row r="53" spans="1:10" x14ac:dyDescent="0.25">
      <c r="A53">
        <v>8345</v>
      </c>
      <c r="B53" s="2">
        <v>44327.850462962961</v>
      </c>
      <c r="C53" s="2">
        <v>44305.747418981482</v>
      </c>
      <c r="D53" t="s">
        <v>49</v>
      </c>
      <c r="E53">
        <v>1</v>
      </c>
      <c r="F53">
        <v>215</v>
      </c>
      <c r="G53">
        <v>190340</v>
      </c>
      <c r="I53">
        <f>_xlfn.XLOOKUP(Table13[[#This Row],[queryID]],Table1[queryID],Table1[count],0)</f>
        <v>2587</v>
      </c>
      <c r="J53" t="b">
        <f>I53=Table13[[#This Row],[count]]</f>
        <v>0</v>
      </c>
    </row>
    <row r="54" spans="1:10" x14ac:dyDescent="0.25">
      <c r="A54">
        <v>227</v>
      </c>
      <c r="B54" s="2">
        <v>44327.97625</v>
      </c>
      <c r="C54" s="2">
        <v>44273.016701388886</v>
      </c>
      <c r="D54" t="s">
        <v>61</v>
      </c>
      <c r="E54">
        <v>1</v>
      </c>
      <c r="F54">
        <v>202</v>
      </c>
      <c r="G54">
        <v>190340</v>
      </c>
      <c r="I54">
        <f>_xlfn.XLOOKUP(Table13[[#This Row],[queryID]],Table1[queryID],Table1[count],0)</f>
        <v>1448</v>
      </c>
      <c r="J54" t="b">
        <f>I54=Table13[[#This Row],[count]]</f>
        <v>0</v>
      </c>
    </row>
    <row r="55" spans="1:10" x14ac:dyDescent="0.25">
      <c r="A55">
        <v>8325</v>
      </c>
      <c r="B55" s="2">
        <v>44327.883819444447</v>
      </c>
      <c r="C55" s="2">
        <v>44299.70385416667</v>
      </c>
      <c r="D55" t="s">
        <v>79</v>
      </c>
      <c r="E55">
        <v>1</v>
      </c>
      <c r="F55">
        <v>200</v>
      </c>
      <c r="G55">
        <v>190340</v>
      </c>
      <c r="I55">
        <f>_xlfn.XLOOKUP(Table13[[#This Row],[queryID]],Table1[queryID],Table1[count],0)</f>
        <v>434</v>
      </c>
      <c r="J55" t="b">
        <f>I55=Table13[[#This Row],[count]]</f>
        <v>0</v>
      </c>
    </row>
    <row r="56" spans="1:10" x14ac:dyDescent="0.25">
      <c r="A56">
        <v>8346</v>
      </c>
      <c r="B56" s="2">
        <v>44327.843530092592</v>
      </c>
      <c r="C56" s="2">
        <v>44305.747418981482</v>
      </c>
      <c r="D56" t="s">
        <v>62</v>
      </c>
      <c r="E56">
        <v>1</v>
      </c>
      <c r="F56">
        <v>197</v>
      </c>
      <c r="G56">
        <v>190340</v>
      </c>
      <c r="I56">
        <f>_xlfn.XLOOKUP(Table13[[#This Row],[queryID]],Table1[queryID],Table1[count],0)</f>
        <v>1413</v>
      </c>
      <c r="J56" t="b">
        <f>I56=Table13[[#This Row],[count]]</f>
        <v>0</v>
      </c>
    </row>
    <row r="57" spans="1:10" x14ac:dyDescent="0.25">
      <c r="A57">
        <v>8301</v>
      </c>
      <c r="B57" s="2">
        <v>44317.923263888886</v>
      </c>
      <c r="C57" s="2">
        <v>44277.836458333331</v>
      </c>
      <c r="D57" t="s">
        <v>15</v>
      </c>
      <c r="E57">
        <v>1</v>
      </c>
      <c r="F57">
        <v>188</v>
      </c>
      <c r="G57">
        <v>190340</v>
      </c>
      <c r="I57">
        <f>_xlfn.XLOOKUP(Table13[[#This Row],[queryID]],Table1[queryID],Table1[count],0)</f>
        <v>36794</v>
      </c>
      <c r="J57" t="b">
        <f>I57=Table13[[#This Row],[count]]</f>
        <v>0</v>
      </c>
    </row>
    <row r="58" spans="1:10" x14ac:dyDescent="0.25">
      <c r="A58">
        <v>189</v>
      </c>
      <c r="B58" s="2">
        <v>44327.979722222219</v>
      </c>
      <c r="C58" s="2">
        <v>44266.547002314815</v>
      </c>
      <c r="D58" t="s">
        <v>84</v>
      </c>
      <c r="E58">
        <v>1</v>
      </c>
      <c r="F58">
        <v>185</v>
      </c>
      <c r="G58">
        <v>190340</v>
      </c>
      <c r="I58">
        <f>_xlfn.XLOOKUP(Table13[[#This Row],[queryID]],Table1[queryID],Table1[count],0)</f>
        <v>349</v>
      </c>
      <c r="J58" t="b">
        <f>I58=Table13[[#This Row],[count]]</f>
        <v>0</v>
      </c>
    </row>
    <row r="59" spans="1:10" x14ac:dyDescent="0.25">
      <c r="A59">
        <v>8342</v>
      </c>
      <c r="B59" s="2">
        <v>44327.85533564815</v>
      </c>
      <c r="C59" s="2">
        <v>44300.437048611115</v>
      </c>
      <c r="D59" t="s">
        <v>85</v>
      </c>
      <c r="E59">
        <v>1</v>
      </c>
      <c r="F59">
        <v>185</v>
      </c>
      <c r="G59">
        <v>190340</v>
      </c>
      <c r="I59">
        <f>_xlfn.XLOOKUP(Table13[[#This Row],[queryID]],Table1[queryID],Table1[count],0)</f>
        <v>334</v>
      </c>
      <c r="J59" t="b">
        <f>I59=Table13[[#This Row],[count]]</f>
        <v>0</v>
      </c>
    </row>
    <row r="60" spans="1:10" x14ac:dyDescent="0.25">
      <c r="A60">
        <v>8361</v>
      </c>
      <c r="B60" s="2">
        <v>44321.735613425924</v>
      </c>
      <c r="C60" s="2">
        <v>44312.734976851854</v>
      </c>
      <c r="D60" t="s">
        <v>123</v>
      </c>
      <c r="E60">
        <v>1</v>
      </c>
      <c r="F60">
        <v>174</v>
      </c>
      <c r="G60">
        <v>190340</v>
      </c>
      <c r="I60">
        <f>_xlfn.XLOOKUP(Table13[[#This Row],[queryID]],Table1[queryID],Table1[count],0)</f>
        <v>45</v>
      </c>
      <c r="J60" t="b">
        <f>I60=Table13[[#This Row],[count]]</f>
        <v>0</v>
      </c>
    </row>
    <row r="61" spans="1:10" x14ac:dyDescent="0.25">
      <c r="A61">
        <v>8339</v>
      </c>
      <c r="B61" s="2">
        <v>44327.862280092595</v>
      </c>
      <c r="C61" s="2">
        <v>44300.437048611115</v>
      </c>
      <c r="D61" t="s">
        <v>26</v>
      </c>
      <c r="E61">
        <v>1</v>
      </c>
      <c r="F61">
        <v>173</v>
      </c>
      <c r="G61">
        <v>190340</v>
      </c>
      <c r="I61">
        <f>_xlfn.XLOOKUP(Table13[[#This Row],[queryID]],Table1[queryID],Table1[count],0)</f>
        <v>15050</v>
      </c>
      <c r="J61" t="b">
        <f>I61=Table13[[#This Row],[count]]</f>
        <v>0</v>
      </c>
    </row>
    <row r="62" spans="1:10" x14ac:dyDescent="0.25">
      <c r="A62">
        <v>148</v>
      </c>
      <c r="B62" s="2">
        <v>44309.14607638889</v>
      </c>
      <c r="C62" s="2">
        <v>44257.484895833331</v>
      </c>
      <c r="D62" t="s">
        <v>78</v>
      </c>
      <c r="E62">
        <v>1</v>
      </c>
      <c r="F62">
        <v>165</v>
      </c>
      <c r="G62">
        <v>190340</v>
      </c>
      <c r="I62">
        <f>_xlfn.XLOOKUP(Table13[[#This Row],[queryID]],Table1[queryID],Table1[count],0)</f>
        <v>437</v>
      </c>
      <c r="J62" t="b">
        <f>I62=Table13[[#This Row],[count]]</f>
        <v>0</v>
      </c>
    </row>
    <row r="63" spans="1:10" x14ac:dyDescent="0.25">
      <c r="A63">
        <v>188</v>
      </c>
      <c r="B63" s="2">
        <v>44327.979780092595</v>
      </c>
      <c r="C63" s="2">
        <v>44266.547002314815</v>
      </c>
      <c r="D63" t="s">
        <v>101</v>
      </c>
      <c r="E63">
        <v>1</v>
      </c>
      <c r="F63">
        <v>162</v>
      </c>
      <c r="G63">
        <v>190340</v>
      </c>
      <c r="I63">
        <f>_xlfn.XLOOKUP(Table13[[#This Row],[queryID]],Table1[queryID],Table1[count],0)</f>
        <v>195</v>
      </c>
      <c r="J63" t="b">
        <f>I63=Table13[[#This Row],[count]]</f>
        <v>0</v>
      </c>
    </row>
    <row r="64" spans="1:10" x14ac:dyDescent="0.25">
      <c r="A64">
        <v>8298</v>
      </c>
      <c r="B64" s="2">
        <v>44327.940798611111</v>
      </c>
      <c r="C64" s="2">
        <v>44277.836342592593</v>
      </c>
      <c r="D64" t="s">
        <v>95</v>
      </c>
      <c r="E64">
        <v>1</v>
      </c>
      <c r="F64">
        <v>154</v>
      </c>
      <c r="G64">
        <v>190340</v>
      </c>
      <c r="I64">
        <f>_xlfn.XLOOKUP(Table13[[#This Row],[queryID]],Table1[queryID],Table1[count],0)</f>
        <v>247</v>
      </c>
      <c r="J64" t="b">
        <f>I64=Table13[[#This Row],[count]]</f>
        <v>0</v>
      </c>
    </row>
    <row r="65" spans="1:10" x14ac:dyDescent="0.25">
      <c r="A65">
        <v>8305</v>
      </c>
      <c r="B65" s="2">
        <v>44327.924120370371</v>
      </c>
      <c r="C65" s="2">
        <v>44292.837152777778</v>
      </c>
      <c r="D65" t="s">
        <v>76</v>
      </c>
      <c r="E65">
        <v>1</v>
      </c>
      <c r="F65">
        <v>150</v>
      </c>
      <c r="G65">
        <v>190340</v>
      </c>
      <c r="I65">
        <f>_xlfn.XLOOKUP(Table13[[#This Row],[queryID]],Table1[queryID],Table1[count],0)</f>
        <v>458</v>
      </c>
      <c r="J65" t="b">
        <f>I65=Table13[[#This Row],[count]]</f>
        <v>0</v>
      </c>
    </row>
    <row r="66" spans="1:10" x14ac:dyDescent="0.25">
      <c r="A66">
        <v>8335</v>
      </c>
      <c r="B66" s="2">
        <v>44327.872696759259</v>
      </c>
      <c r="C66" s="2">
        <v>44299.703865740739</v>
      </c>
      <c r="D66" t="s">
        <v>48</v>
      </c>
      <c r="E66">
        <v>1</v>
      </c>
      <c r="F66">
        <v>149</v>
      </c>
      <c r="G66">
        <v>190340</v>
      </c>
      <c r="I66">
        <f>_xlfn.XLOOKUP(Table13[[#This Row],[queryID]],Table1[queryID],Table1[count],0)</f>
        <v>2622</v>
      </c>
      <c r="J66" t="b">
        <f>I66=Table13[[#This Row],[count]]</f>
        <v>0</v>
      </c>
    </row>
    <row r="67" spans="1:10" x14ac:dyDescent="0.25">
      <c r="A67">
        <v>8303</v>
      </c>
      <c r="B67" s="2">
        <v>44327.924826388888</v>
      </c>
      <c r="C67" s="2">
        <v>44292.837152777778</v>
      </c>
      <c r="D67" t="s">
        <v>82</v>
      </c>
      <c r="E67">
        <v>1</v>
      </c>
      <c r="F67">
        <v>142</v>
      </c>
      <c r="G67">
        <v>190340</v>
      </c>
      <c r="I67">
        <f>_xlfn.XLOOKUP(Table13[[#This Row],[queryID]],Table1[queryID],Table1[count],0)</f>
        <v>388</v>
      </c>
      <c r="J67" t="b">
        <f>I67=Table13[[#This Row],[count]]</f>
        <v>0</v>
      </c>
    </row>
    <row r="68" spans="1:10" x14ac:dyDescent="0.25">
      <c r="A68">
        <v>8309</v>
      </c>
      <c r="B68" s="2">
        <v>44321.826631944445</v>
      </c>
      <c r="C68" s="2">
        <v>44292.837152777778</v>
      </c>
      <c r="D68" t="s">
        <v>37</v>
      </c>
      <c r="E68">
        <v>1</v>
      </c>
      <c r="F68">
        <v>142</v>
      </c>
      <c r="G68">
        <v>190340</v>
      </c>
      <c r="I68">
        <f>_xlfn.XLOOKUP(Table13[[#This Row],[queryID]],Table1[queryID],Table1[count],0)</f>
        <v>7447</v>
      </c>
      <c r="J68" t="b">
        <f>I68=Table13[[#This Row],[count]]</f>
        <v>0</v>
      </c>
    </row>
    <row r="69" spans="1:10" x14ac:dyDescent="0.25">
      <c r="A69">
        <v>8349</v>
      </c>
      <c r="B69" s="2">
        <v>44321.766817129632</v>
      </c>
      <c r="C69" s="2">
        <v>44305.747418981482</v>
      </c>
      <c r="D69" t="s">
        <v>104</v>
      </c>
      <c r="E69">
        <v>1</v>
      </c>
      <c r="F69">
        <v>138</v>
      </c>
      <c r="G69">
        <v>190340</v>
      </c>
      <c r="I69">
        <f>_xlfn.XLOOKUP(Table13[[#This Row],[queryID]],Table1[queryID],Table1[count],0)</f>
        <v>190</v>
      </c>
      <c r="J69" t="b">
        <f>I69=Table13[[#This Row],[count]]</f>
        <v>0</v>
      </c>
    </row>
    <row r="70" spans="1:10" x14ac:dyDescent="0.25">
      <c r="A70">
        <v>8347</v>
      </c>
      <c r="B70" s="2">
        <v>44327.83934027778</v>
      </c>
      <c r="C70" s="2">
        <v>44305.747418981482</v>
      </c>
      <c r="D70" t="s">
        <v>96</v>
      </c>
      <c r="E70">
        <v>1</v>
      </c>
      <c r="F70">
        <v>136</v>
      </c>
      <c r="G70">
        <v>190340</v>
      </c>
      <c r="I70">
        <f>_xlfn.XLOOKUP(Table13[[#This Row],[queryID]],Table1[queryID],Table1[count],0)</f>
        <v>236</v>
      </c>
      <c r="J70" t="b">
        <f>I70=Table13[[#This Row],[count]]</f>
        <v>0</v>
      </c>
    </row>
    <row r="71" spans="1:10" x14ac:dyDescent="0.25">
      <c r="A71">
        <v>8341</v>
      </c>
      <c r="B71" s="2">
        <v>44327.85533564815</v>
      </c>
      <c r="C71" s="2">
        <v>44300.437048611115</v>
      </c>
      <c r="D71" t="s">
        <v>40</v>
      </c>
      <c r="E71">
        <v>1</v>
      </c>
      <c r="F71">
        <v>127</v>
      </c>
      <c r="G71">
        <v>190340</v>
      </c>
      <c r="I71">
        <f>_xlfn.XLOOKUP(Table13[[#This Row],[queryID]],Table1[queryID],Table1[count],0)</f>
        <v>4926</v>
      </c>
      <c r="J71" t="b">
        <f>I71=Table13[[#This Row],[count]]</f>
        <v>0</v>
      </c>
    </row>
    <row r="72" spans="1:10" x14ac:dyDescent="0.25">
      <c r="A72">
        <v>8317</v>
      </c>
      <c r="B72" s="2">
        <v>44327.903981481482</v>
      </c>
      <c r="C72" s="2">
        <v>44292.837164351855</v>
      </c>
      <c r="D72" t="s">
        <v>66</v>
      </c>
      <c r="E72">
        <v>1</v>
      </c>
      <c r="F72">
        <v>124</v>
      </c>
      <c r="G72">
        <v>190340</v>
      </c>
      <c r="I72">
        <f>_xlfn.XLOOKUP(Table13[[#This Row],[queryID]],Table1[queryID],Table1[count],0)</f>
        <v>946</v>
      </c>
      <c r="J72" t="b">
        <f>I72=Table13[[#This Row],[count]]</f>
        <v>0</v>
      </c>
    </row>
    <row r="73" spans="1:10" x14ac:dyDescent="0.25">
      <c r="A73">
        <v>8353</v>
      </c>
      <c r="B73" s="2">
        <v>44327.834479166668</v>
      </c>
      <c r="C73" s="2">
        <v>44305.747418981482</v>
      </c>
      <c r="D73" t="s">
        <v>107</v>
      </c>
      <c r="E73">
        <v>1</v>
      </c>
      <c r="F73">
        <v>118</v>
      </c>
      <c r="G73">
        <v>190340</v>
      </c>
      <c r="I73">
        <f>_xlfn.XLOOKUP(Table13[[#This Row],[queryID]],Table1[queryID],Table1[count],0)</f>
        <v>156</v>
      </c>
      <c r="J73" t="b">
        <f>I73=Table13[[#This Row],[count]]</f>
        <v>0</v>
      </c>
    </row>
    <row r="74" spans="1:10" x14ac:dyDescent="0.25">
      <c r="A74">
        <v>8322</v>
      </c>
      <c r="B74" s="2">
        <v>44327.889374999999</v>
      </c>
      <c r="C74" s="2">
        <v>44299.703842592593</v>
      </c>
      <c r="D74" t="s">
        <v>77</v>
      </c>
      <c r="E74">
        <v>1</v>
      </c>
      <c r="F74">
        <v>113</v>
      </c>
      <c r="G74">
        <v>190340</v>
      </c>
      <c r="I74">
        <f>_xlfn.XLOOKUP(Table13[[#This Row],[queryID]],Table1[queryID],Table1[count],0)</f>
        <v>444</v>
      </c>
      <c r="J74" t="b">
        <f>I74=Table13[[#This Row],[count]]</f>
        <v>0</v>
      </c>
    </row>
    <row r="75" spans="1:10" x14ac:dyDescent="0.25">
      <c r="A75">
        <v>235</v>
      </c>
      <c r="B75" s="2">
        <v>44327.947083333333</v>
      </c>
      <c r="C75" s="2">
        <v>44273.016701388886</v>
      </c>
      <c r="D75" t="s">
        <v>56</v>
      </c>
      <c r="E75">
        <v>1</v>
      </c>
      <c r="F75">
        <v>112</v>
      </c>
      <c r="G75">
        <v>190340</v>
      </c>
      <c r="I75">
        <f>_xlfn.XLOOKUP(Table13[[#This Row],[queryID]],Table1[queryID],Table1[count],0)</f>
        <v>1844</v>
      </c>
      <c r="J75" t="b">
        <f>I75=Table13[[#This Row],[count]]</f>
        <v>0</v>
      </c>
    </row>
    <row r="76" spans="1:10" x14ac:dyDescent="0.25">
      <c r="A76">
        <v>8314</v>
      </c>
      <c r="B76" s="2">
        <v>44327.907442129632</v>
      </c>
      <c r="C76" s="2">
        <v>44292.837164351855</v>
      </c>
      <c r="D76" t="s">
        <v>93</v>
      </c>
      <c r="E76">
        <v>1</v>
      </c>
      <c r="F76">
        <v>111</v>
      </c>
      <c r="G76">
        <v>190340</v>
      </c>
      <c r="I76">
        <f>_xlfn.XLOOKUP(Table13[[#This Row],[queryID]],Table1[queryID],Table1[count],0)</f>
        <v>253</v>
      </c>
      <c r="J76" t="b">
        <f>I76=Table13[[#This Row],[count]]</f>
        <v>0</v>
      </c>
    </row>
    <row r="77" spans="1:10" x14ac:dyDescent="0.25">
      <c r="A77">
        <v>143</v>
      </c>
      <c r="B77" s="2">
        <v>44327.994317129633</v>
      </c>
      <c r="C77" s="2">
        <v>44257.484479166669</v>
      </c>
      <c r="D77" t="s">
        <v>94</v>
      </c>
      <c r="E77">
        <v>1</v>
      </c>
      <c r="F77">
        <v>105</v>
      </c>
      <c r="G77">
        <v>190340</v>
      </c>
      <c r="I77">
        <f>_xlfn.XLOOKUP(Table13[[#This Row],[queryID]],Table1[queryID],Table1[count],0)</f>
        <v>249</v>
      </c>
      <c r="J77" t="b">
        <f>I77=Table13[[#This Row],[count]]</f>
        <v>0</v>
      </c>
    </row>
    <row r="78" spans="1:10" x14ac:dyDescent="0.25">
      <c r="A78">
        <v>154</v>
      </c>
      <c r="B78" s="2">
        <v>44327.992928240739</v>
      </c>
      <c r="C78" s="2">
        <v>44257.485254629632</v>
      </c>
      <c r="D78" t="s">
        <v>91</v>
      </c>
      <c r="E78">
        <v>1</v>
      </c>
      <c r="F78">
        <v>105</v>
      </c>
      <c r="G78">
        <v>190340</v>
      </c>
      <c r="I78">
        <f>_xlfn.XLOOKUP(Table13[[#This Row],[queryID]],Table1[queryID],Table1[count],0)</f>
        <v>272</v>
      </c>
      <c r="J78" t="b">
        <f>I78=Table13[[#This Row],[count]]</f>
        <v>0</v>
      </c>
    </row>
    <row r="79" spans="1:10" x14ac:dyDescent="0.25">
      <c r="A79">
        <v>8351</v>
      </c>
      <c r="B79" s="2">
        <v>44327.834548611114</v>
      </c>
      <c r="C79" s="2">
        <v>44305.747418981482</v>
      </c>
      <c r="D79" t="s">
        <v>106</v>
      </c>
      <c r="E79">
        <v>1</v>
      </c>
      <c r="F79">
        <v>103</v>
      </c>
      <c r="G79">
        <v>190340</v>
      </c>
      <c r="I79">
        <f>_xlfn.XLOOKUP(Table13[[#This Row],[queryID]],Table1[queryID],Table1[count],0)</f>
        <v>160</v>
      </c>
      <c r="J79" t="b">
        <f>I79=Table13[[#This Row],[count]]</f>
        <v>0</v>
      </c>
    </row>
    <row r="80" spans="1:10" x14ac:dyDescent="0.25">
      <c r="A80">
        <v>144</v>
      </c>
      <c r="B80" s="2">
        <v>44327.993796296294</v>
      </c>
      <c r="C80" s="2">
        <v>44257.484548611108</v>
      </c>
      <c r="D80" t="s">
        <v>99</v>
      </c>
      <c r="E80">
        <v>1</v>
      </c>
      <c r="F80">
        <v>100</v>
      </c>
      <c r="G80">
        <v>190340</v>
      </c>
      <c r="I80">
        <f>_xlfn.XLOOKUP(Table13[[#This Row],[queryID]],Table1[queryID],Table1[count],0)</f>
        <v>201</v>
      </c>
      <c r="J80" t="b">
        <f>I80=Table13[[#This Row],[count]]</f>
        <v>0</v>
      </c>
    </row>
    <row r="81" spans="1:10" x14ac:dyDescent="0.25">
      <c r="A81">
        <v>157</v>
      </c>
      <c r="B81" s="2">
        <v>44327.988749999997</v>
      </c>
      <c r="C81" s="2">
        <v>44257.485405092593</v>
      </c>
      <c r="D81" t="s">
        <v>157</v>
      </c>
      <c r="E81">
        <v>1</v>
      </c>
      <c r="F81">
        <v>98</v>
      </c>
      <c r="G81">
        <v>190340</v>
      </c>
      <c r="I81">
        <f>_xlfn.XLOOKUP(Table13[[#This Row],[queryID]],Table1[queryID],Table1[count],0)</f>
        <v>148</v>
      </c>
      <c r="J81" t="b">
        <f>I81=Table13[[#This Row],[count]]</f>
        <v>0</v>
      </c>
    </row>
    <row r="82" spans="1:10" x14ac:dyDescent="0.25">
      <c r="A82">
        <v>147</v>
      </c>
      <c r="B82" s="2">
        <v>44321.905289351853</v>
      </c>
      <c r="C82" s="2">
        <v>44257.484814814816</v>
      </c>
      <c r="D82" t="s">
        <v>158</v>
      </c>
      <c r="E82">
        <v>1</v>
      </c>
      <c r="F82">
        <v>98</v>
      </c>
      <c r="G82">
        <v>190340</v>
      </c>
      <c r="I82">
        <f>_xlfn.XLOOKUP(Table13[[#This Row],[queryID]],Table1[queryID],Table1[count],0)</f>
        <v>0</v>
      </c>
      <c r="J82" t="b">
        <f>I82=Table13[[#This Row],[count]]</f>
        <v>0</v>
      </c>
    </row>
    <row r="83" spans="1:10" x14ac:dyDescent="0.25">
      <c r="A83">
        <v>145</v>
      </c>
      <c r="B83" s="2">
        <v>44309.144687499997</v>
      </c>
      <c r="C83" s="2">
        <v>44257.484606481485</v>
      </c>
      <c r="D83" t="s">
        <v>103</v>
      </c>
      <c r="E83">
        <v>1</v>
      </c>
      <c r="F83">
        <v>98</v>
      </c>
      <c r="G83">
        <v>190340</v>
      </c>
      <c r="I83">
        <f>_xlfn.XLOOKUP(Table13[[#This Row],[queryID]],Table1[queryID],Table1[count],0)</f>
        <v>191</v>
      </c>
      <c r="J83" t="b">
        <f>I83=Table13[[#This Row],[count]]</f>
        <v>0</v>
      </c>
    </row>
    <row r="84" spans="1:10" x14ac:dyDescent="0.25">
      <c r="A84">
        <v>8323</v>
      </c>
      <c r="B84" s="2">
        <v>44327.888680555552</v>
      </c>
      <c r="C84" s="2">
        <v>44299.703842592593</v>
      </c>
      <c r="D84" t="s">
        <v>110</v>
      </c>
      <c r="E84">
        <v>1</v>
      </c>
      <c r="F84">
        <v>96</v>
      </c>
      <c r="G84">
        <v>190340</v>
      </c>
      <c r="I84">
        <f>_xlfn.XLOOKUP(Table13[[#This Row],[queryID]],Table1[queryID],Table1[count],0)</f>
        <v>132</v>
      </c>
      <c r="J84" t="b">
        <f>I84=Table13[[#This Row],[count]]</f>
        <v>0</v>
      </c>
    </row>
    <row r="85" spans="1:10" x14ac:dyDescent="0.25">
      <c r="A85">
        <v>8315</v>
      </c>
      <c r="B85" s="2">
        <v>44327.904664351852</v>
      </c>
      <c r="C85" s="2">
        <v>44292.837164351855</v>
      </c>
      <c r="D85" t="s">
        <v>114</v>
      </c>
      <c r="E85">
        <v>1</v>
      </c>
      <c r="F85">
        <v>95</v>
      </c>
      <c r="G85">
        <v>190340</v>
      </c>
      <c r="I85">
        <f>_xlfn.XLOOKUP(Table13[[#This Row],[queryID]],Table1[queryID],Table1[count],0)</f>
        <v>96</v>
      </c>
      <c r="J85" t="b">
        <f>I85=Table13[[#This Row],[count]]</f>
        <v>0</v>
      </c>
    </row>
    <row r="86" spans="1:10" x14ac:dyDescent="0.25">
      <c r="A86">
        <v>8313</v>
      </c>
      <c r="B86" s="2">
        <v>44309.168483796297</v>
      </c>
      <c r="C86" s="2">
        <v>44292.837164351855</v>
      </c>
      <c r="D86" t="s">
        <v>19</v>
      </c>
      <c r="E86">
        <v>1</v>
      </c>
      <c r="F86">
        <v>82</v>
      </c>
      <c r="G86">
        <v>190340</v>
      </c>
      <c r="I86">
        <f>_xlfn.XLOOKUP(Table13[[#This Row],[queryID]],Table1[queryID],Table1[count],0)</f>
        <v>29054</v>
      </c>
      <c r="J86" t="b">
        <f>I86=Table13[[#This Row],[count]]</f>
        <v>0</v>
      </c>
    </row>
    <row r="87" spans="1:10" x14ac:dyDescent="0.25">
      <c r="A87">
        <v>8320</v>
      </c>
      <c r="B87" s="2">
        <v>44327.897719907407</v>
      </c>
      <c r="C87" s="2">
        <v>44299.703842592593</v>
      </c>
      <c r="D87" t="s">
        <v>31</v>
      </c>
      <c r="E87">
        <v>1</v>
      </c>
      <c r="F87">
        <v>62</v>
      </c>
      <c r="G87">
        <v>190340</v>
      </c>
      <c r="I87">
        <f>_xlfn.XLOOKUP(Table13[[#This Row],[queryID]],Table1[queryID],Table1[count],0)</f>
        <v>11422</v>
      </c>
      <c r="J87" t="b">
        <f>I87=Table13[[#This Row],[count]]</f>
        <v>0</v>
      </c>
    </row>
    <row r="88" spans="1:10" x14ac:dyDescent="0.25">
      <c r="A88">
        <v>231</v>
      </c>
      <c r="B88" s="2">
        <v>44327.960960648146</v>
      </c>
      <c r="C88" s="2">
        <v>44273.016701388886</v>
      </c>
      <c r="D88" t="s">
        <v>53</v>
      </c>
      <c r="E88">
        <v>1</v>
      </c>
      <c r="F88">
        <v>60</v>
      </c>
      <c r="G88">
        <v>190340</v>
      </c>
      <c r="I88">
        <f>_xlfn.XLOOKUP(Table13[[#This Row],[queryID]],Table1[queryID],Table1[count],0)</f>
        <v>2371</v>
      </c>
      <c r="J88" t="b">
        <f>I88=Table13[[#This Row],[count]]</f>
        <v>0</v>
      </c>
    </row>
    <row r="89" spans="1:10" x14ac:dyDescent="0.25">
      <c r="A89">
        <v>8367</v>
      </c>
      <c r="B89" s="2">
        <v>44327.787222222221</v>
      </c>
      <c r="C89" s="2">
        <v>44321.849861111114</v>
      </c>
      <c r="D89" t="s">
        <v>108</v>
      </c>
      <c r="E89">
        <v>0</v>
      </c>
      <c r="F89">
        <v>2</v>
      </c>
      <c r="G89">
        <v>190340</v>
      </c>
      <c r="I89">
        <f>_xlfn.XLOOKUP(Table13[[#This Row],[queryID]],Table1[queryID],Table1[count],0)</f>
        <v>155</v>
      </c>
      <c r="J89" t="b">
        <f>I89=Table13[[#This Row],[count]]</f>
        <v>0</v>
      </c>
    </row>
    <row r="90" spans="1:10" x14ac:dyDescent="0.25">
      <c r="A90">
        <v>8368</v>
      </c>
      <c r="B90" s="2">
        <v>44327.786527777775</v>
      </c>
      <c r="C90" s="2">
        <v>44321.849861111114</v>
      </c>
      <c r="D90" t="s">
        <v>98</v>
      </c>
      <c r="E90">
        <v>0</v>
      </c>
      <c r="F90">
        <v>3</v>
      </c>
      <c r="G90">
        <v>190340</v>
      </c>
      <c r="I90">
        <f>_xlfn.XLOOKUP(Table13[[#This Row],[queryID]],Table1[queryID],Table1[count],0)</f>
        <v>220</v>
      </c>
      <c r="J90" t="b">
        <f>I90=Table13[[#This Row],[count]]</f>
        <v>0</v>
      </c>
    </row>
    <row r="91" spans="1:10" x14ac:dyDescent="0.25">
      <c r="A91">
        <v>8369</v>
      </c>
      <c r="B91" s="2">
        <v>44327.785150462965</v>
      </c>
      <c r="C91" s="2">
        <v>44321.849861111114</v>
      </c>
      <c r="D91" t="s">
        <v>100</v>
      </c>
      <c r="E91">
        <v>0</v>
      </c>
      <c r="F91">
        <v>2</v>
      </c>
      <c r="G91">
        <v>190340</v>
      </c>
      <c r="I91">
        <f>_xlfn.XLOOKUP(Table13[[#This Row],[queryID]],Table1[queryID],Table1[count],0)</f>
        <v>200</v>
      </c>
      <c r="J91" t="b">
        <f>I91=Table13[[#This Row],[count]]</f>
        <v>0</v>
      </c>
    </row>
    <row r="92" spans="1:10" x14ac:dyDescent="0.25">
      <c r="A92">
        <v>149</v>
      </c>
      <c r="B92" s="2">
        <v>44327.993611111109</v>
      </c>
      <c r="C92" s="2">
        <v>44257.484942129631</v>
      </c>
      <c r="D92" t="s">
        <v>60</v>
      </c>
      <c r="E92">
        <v>1</v>
      </c>
      <c r="F92">
        <v>57</v>
      </c>
      <c r="G92">
        <v>190340</v>
      </c>
      <c r="I92">
        <f>_xlfn.XLOOKUP(Table13[[#This Row],[queryID]],Table1[queryID],Table1[count],0)</f>
        <v>1481</v>
      </c>
      <c r="J92" t="b">
        <f>I92=Table13[[#This Row],[count]]</f>
        <v>0</v>
      </c>
    </row>
    <row r="93" spans="1:10" x14ac:dyDescent="0.25">
      <c r="A93">
        <v>8343</v>
      </c>
      <c r="B93" s="2">
        <v>44309.181805555556</v>
      </c>
      <c r="C93" s="2">
        <v>44300.437048611115</v>
      </c>
      <c r="D93" t="s">
        <v>159</v>
      </c>
      <c r="E93">
        <v>1</v>
      </c>
      <c r="F93">
        <v>54</v>
      </c>
      <c r="G93">
        <v>190340</v>
      </c>
      <c r="I93">
        <f>_xlfn.XLOOKUP(Table13[[#This Row],[queryID]],Table1[queryID],Table1[count],0)</f>
        <v>0</v>
      </c>
      <c r="J93" t="b">
        <f>I93=Table13[[#This Row],[count]]</f>
        <v>0</v>
      </c>
    </row>
    <row r="94" spans="1:10" x14ac:dyDescent="0.25">
      <c r="A94">
        <v>238</v>
      </c>
      <c r="B94" s="2">
        <v>44309.160057870373</v>
      </c>
      <c r="C94" s="2">
        <v>44273.016701388886</v>
      </c>
      <c r="D94" t="s">
        <v>112</v>
      </c>
      <c r="E94">
        <v>1</v>
      </c>
      <c r="F94">
        <v>54</v>
      </c>
      <c r="G94">
        <v>190340</v>
      </c>
      <c r="I94">
        <f>_xlfn.XLOOKUP(Table13[[#This Row],[queryID]],Table1[queryID],Table1[count],0)</f>
        <v>112</v>
      </c>
      <c r="J94" t="b">
        <f>I94=Table13[[#This Row],[count]]</f>
        <v>0</v>
      </c>
    </row>
    <row r="95" spans="1:10" x14ac:dyDescent="0.25">
      <c r="A95">
        <v>8352</v>
      </c>
      <c r="B95" s="2">
        <v>44321.765486111108</v>
      </c>
      <c r="C95" s="2">
        <v>44305.747418981482</v>
      </c>
      <c r="D95" t="s">
        <v>121</v>
      </c>
      <c r="E95">
        <v>1</v>
      </c>
      <c r="F95">
        <v>51</v>
      </c>
      <c r="G95">
        <v>190340</v>
      </c>
      <c r="I95">
        <f>_xlfn.XLOOKUP(Table13[[#This Row],[queryID]],Table1[queryID],Table1[count],0)</f>
        <v>55</v>
      </c>
      <c r="J95" t="b">
        <f>I95=Table13[[#This Row],[count]]</f>
        <v>0</v>
      </c>
    </row>
    <row r="96" spans="1:10" x14ac:dyDescent="0.25">
      <c r="A96">
        <v>8366</v>
      </c>
      <c r="B96" s="2">
        <v>44321.849861111114</v>
      </c>
      <c r="C96" s="2">
        <v>44321.849861111114</v>
      </c>
      <c r="D96" t="s">
        <v>42</v>
      </c>
      <c r="E96">
        <v>0</v>
      </c>
      <c r="F96">
        <v>0</v>
      </c>
      <c r="G96">
        <v>190340</v>
      </c>
      <c r="I96">
        <f>_xlfn.XLOOKUP(Table13[[#This Row],[queryID]],Table1[queryID],Table1[count],0)</f>
        <v>4443</v>
      </c>
      <c r="J96" t="b">
        <f>I96=Table13[[#This Row],[count]]</f>
        <v>0</v>
      </c>
    </row>
    <row r="97" spans="1:10" x14ac:dyDescent="0.25">
      <c r="A97">
        <v>8363</v>
      </c>
      <c r="B97" s="2">
        <v>44327.8046412037</v>
      </c>
      <c r="C97" s="2">
        <v>44320.74324074074</v>
      </c>
      <c r="D97" t="s">
        <v>160</v>
      </c>
      <c r="E97">
        <v>1</v>
      </c>
      <c r="F97">
        <v>45</v>
      </c>
      <c r="G97">
        <v>190340</v>
      </c>
      <c r="I97">
        <f>_xlfn.XLOOKUP(Table13[[#This Row],[queryID]],Table1[queryID],Table1[count],0)</f>
        <v>0</v>
      </c>
      <c r="J97" t="b">
        <f>I97=Table13[[#This Row],[count]]</f>
        <v>0</v>
      </c>
    </row>
    <row r="98" spans="1:10" x14ac:dyDescent="0.25">
      <c r="A98">
        <v>8364</v>
      </c>
      <c r="B98" s="2">
        <v>44327.799039351848</v>
      </c>
      <c r="C98" s="2">
        <v>44320.74324074074</v>
      </c>
      <c r="D98" t="s">
        <v>50</v>
      </c>
      <c r="E98">
        <v>1</v>
      </c>
      <c r="F98">
        <v>45</v>
      </c>
      <c r="G98">
        <v>190340</v>
      </c>
      <c r="I98">
        <f>_xlfn.XLOOKUP(Table13[[#This Row],[queryID]],Table1[queryID],Table1[count],0)</f>
        <v>2539</v>
      </c>
      <c r="J98" t="b">
        <f>I98=Table13[[#This Row],[count]]</f>
        <v>0</v>
      </c>
    </row>
    <row r="99" spans="1:10" x14ac:dyDescent="0.25">
      <c r="A99">
        <v>228</v>
      </c>
      <c r="B99" s="2">
        <v>44327.970682870371</v>
      </c>
      <c r="C99" s="2">
        <v>44273.016701388886</v>
      </c>
      <c r="D99" t="s">
        <v>118</v>
      </c>
      <c r="E99">
        <v>1</v>
      </c>
      <c r="F99">
        <v>42</v>
      </c>
      <c r="G99">
        <v>190340</v>
      </c>
      <c r="I99">
        <f>_xlfn.XLOOKUP(Table13[[#This Row],[queryID]],Table1[queryID],Table1[count],0)</f>
        <v>73</v>
      </c>
      <c r="J99" t="b">
        <f>I99=Table13[[#This Row],[count]]</f>
        <v>0</v>
      </c>
    </row>
    <row r="100" spans="1:10" x14ac:dyDescent="0.25">
      <c r="A100">
        <v>137</v>
      </c>
      <c r="B100" s="2">
        <v>44309.141898148147</v>
      </c>
      <c r="C100" s="2">
        <v>44257.484340277777</v>
      </c>
      <c r="D100" t="s">
        <v>161</v>
      </c>
      <c r="E100">
        <v>1</v>
      </c>
      <c r="F100">
        <v>41</v>
      </c>
      <c r="G100">
        <v>190340</v>
      </c>
      <c r="I100">
        <f>_xlfn.XLOOKUP(Table13[[#This Row],[queryID]],Table1[queryID],Table1[count],0)</f>
        <v>96</v>
      </c>
      <c r="J100" t="b">
        <f>I100=Table13[[#This Row],[count]]</f>
        <v>0</v>
      </c>
    </row>
    <row r="101" spans="1:10" x14ac:dyDescent="0.25">
      <c r="A101">
        <v>237</v>
      </c>
      <c r="B101" s="2">
        <v>44327.941493055558</v>
      </c>
      <c r="C101" s="2">
        <v>44273.016701388886</v>
      </c>
      <c r="D101" t="s">
        <v>120</v>
      </c>
      <c r="E101">
        <v>1</v>
      </c>
      <c r="F101">
        <v>34</v>
      </c>
      <c r="G101">
        <v>190340</v>
      </c>
      <c r="I101">
        <f>_xlfn.XLOOKUP(Table13[[#This Row],[queryID]],Table1[queryID],Table1[count],0)</f>
        <v>60</v>
      </c>
      <c r="J101" t="b">
        <f>I101=Table13[[#This Row],[count]]</f>
        <v>0</v>
      </c>
    </row>
    <row r="102" spans="1:10" x14ac:dyDescent="0.25">
      <c r="A102">
        <v>8333</v>
      </c>
      <c r="B102" s="2">
        <v>44309.176886574074</v>
      </c>
      <c r="C102" s="2">
        <v>44299.70385416667</v>
      </c>
      <c r="D102" t="s">
        <v>102</v>
      </c>
      <c r="E102">
        <v>1</v>
      </c>
      <c r="F102">
        <v>31</v>
      </c>
      <c r="G102">
        <v>190340</v>
      </c>
      <c r="I102">
        <f>_xlfn.XLOOKUP(Table13[[#This Row],[queryID]],Table1[queryID],Table1[count],0)</f>
        <v>194</v>
      </c>
      <c r="J102" t="b">
        <f>I102=Table13[[#This Row],[count]]</f>
        <v>0</v>
      </c>
    </row>
    <row r="103" spans="1:10" x14ac:dyDescent="0.25">
      <c r="A103">
        <v>8359</v>
      </c>
      <c r="B103" s="2">
        <v>44312.734976851854</v>
      </c>
      <c r="C103" s="2">
        <v>44312.734976851854</v>
      </c>
      <c r="D103" t="s">
        <v>162</v>
      </c>
      <c r="E103">
        <v>0</v>
      </c>
      <c r="F103">
        <v>0</v>
      </c>
      <c r="G103">
        <v>190340</v>
      </c>
      <c r="I103">
        <f>_xlfn.XLOOKUP(Table13[[#This Row],[queryID]],Table1[queryID],Table1[count],0)</f>
        <v>0</v>
      </c>
      <c r="J103" t="b">
        <f>I103=Table13[[#This Row],[count]]</f>
        <v>1</v>
      </c>
    </row>
    <row r="104" spans="1:10" x14ac:dyDescent="0.25">
      <c r="A104">
        <v>8328</v>
      </c>
      <c r="B104" s="2">
        <v>44327.877569444441</v>
      </c>
      <c r="C104" s="2">
        <v>44299.70385416667</v>
      </c>
      <c r="D104" t="s">
        <v>72</v>
      </c>
      <c r="E104">
        <v>1</v>
      </c>
      <c r="F104">
        <v>30</v>
      </c>
      <c r="G104">
        <v>190340</v>
      </c>
      <c r="I104">
        <f>_xlfn.XLOOKUP(Table13[[#This Row],[queryID]],Table1[queryID],Table1[count],0)</f>
        <v>516</v>
      </c>
      <c r="J104" t="b">
        <f>I104=Table13[[#This Row],[count]]</f>
        <v>0</v>
      </c>
    </row>
    <row r="105" spans="1:10" x14ac:dyDescent="0.25">
      <c r="A105">
        <v>8350</v>
      </c>
      <c r="B105" s="2">
        <v>44309.186736111114</v>
      </c>
      <c r="C105" s="2">
        <v>44305.747418981482</v>
      </c>
      <c r="D105" t="s">
        <v>163</v>
      </c>
      <c r="E105">
        <v>0</v>
      </c>
      <c r="F105">
        <v>7</v>
      </c>
      <c r="G105">
        <v>190340</v>
      </c>
      <c r="I105">
        <f>_xlfn.XLOOKUP(Table13[[#This Row],[queryID]],Table1[queryID],Table1[count],0)</f>
        <v>0</v>
      </c>
      <c r="J105" t="b">
        <f>I105=Table13[[#This Row],[count]]</f>
        <v>0</v>
      </c>
    </row>
    <row r="106" spans="1:10" x14ac:dyDescent="0.25">
      <c r="A106">
        <v>156</v>
      </c>
      <c r="B106" s="2">
        <v>44309.148877314816</v>
      </c>
      <c r="C106" s="2">
        <v>44257.485347222224</v>
      </c>
      <c r="D106" t="s">
        <v>126</v>
      </c>
      <c r="E106">
        <v>1</v>
      </c>
      <c r="F106">
        <v>30</v>
      </c>
      <c r="G106">
        <v>190340</v>
      </c>
      <c r="I106">
        <f>_xlfn.XLOOKUP(Table13[[#This Row],[queryID]],Table1[queryID],Table1[count],0)</f>
        <v>31</v>
      </c>
      <c r="J106" t="b">
        <f>I106=Table13[[#This Row],[count]]</f>
        <v>0</v>
      </c>
    </row>
    <row r="107" spans="1:10" x14ac:dyDescent="0.25">
      <c r="A107">
        <v>182</v>
      </c>
      <c r="B107" s="2">
        <v>44327.981111111112</v>
      </c>
      <c r="C107" s="2">
        <v>44266.547002314815</v>
      </c>
      <c r="D107" t="s">
        <v>69</v>
      </c>
      <c r="E107">
        <v>1</v>
      </c>
      <c r="F107">
        <v>27</v>
      </c>
      <c r="G107">
        <v>190340</v>
      </c>
      <c r="I107">
        <f>_xlfn.XLOOKUP(Table13[[#This Row],[queryID]],Table1[queryID],Table1[count],0)</f>
        <v>885</v>
      </c>
      <c r="J107" t="b">
        <f>I107=Table13[[#This Row],[count]]</f>
        <v>0</v>
      </c>
    </row>
    <row r="108" spans="1:10" x14ac:dyDescent="0.25">
      <c r="A108">
        <v>186</v>
      </c>
      <c r="B108" s="2">
        <v>44309.151666666665</v>
      </c>
      <c r="C108" s="2">
        <v>44266.547002314815</v>
      </c>
      <c r="D108" t="s">
        <v>127</v>
      </c>
      <c r="E108">
        <v>1</v>
      </c>
      <c r="F108">
        <v>24</v>
      </c>
      <c r="G108">
        <v>190340</v>
      </c>
      <c r="I108">
        <f>_xlfn.XLOOKUP(Table13[[#This Row],[queryID]],Table1[queryID],Table1[count],0)</f>
        <v>24</v>
      </c>
      <c r="J108" t="b">
        <f>I108=Table13[[#This Row],[count]]</f>
        <v>1</v>
      </c>
    </row>
    <row r="109" spans="1:10" x14ac:dyDescent="0.25">
      <c r="A109">
        <v>8370</v>
      </c>
      <c r="B109" s="2">
        <v>44327.784444444442</v>
      </c>
      <c r="C109" s="2">
        <v>44321.849861111114</v>
      </c>
      <c r="D109" t="s">
        <v>20</v>
      </c>
      <c r="E109">
        <v>1</v>
      </c>
      <c r="F109">
        <v>15</v>
      </c>
      <c r="G109">
        <v>190340</v>
      </c>
      <c r="I109">
        <f>_xlfn.XLOOKUP(Table13[[#This Row],[queryID]],Table1[queryID],Table1[count],0)</f>
        <v>24393</v>
      </c>
      <c r="J109" t="b">
        <f>I109=Table13[[#This Row],[count]]</f>
        <v>0</v>
      </c>
    </row>
    <row r="110" spans="1:10" x14ac:dyDescent="0.25">
      <c r="A110">
        <v>8371</v>
      </c>
      <c r="B110" s="2">
        <v>44327.777511574073</v>
      </c>
      <c r="C110" s="2">
        <v>44321.849861111114</v>
      </c>
      <c r="D110" t="s">
        <v>88</v>
      </c>
      <c r="E110">
        <v>1</v>
      </c>
      <c r="F110">
        <v>15</v>
      </c>
      <c r="G110">
        <v>190340</v>
      </c>
      <c r="I110">
        <f>_xlfn.XLOOKUP(Table13[[#This Row],[queryID]],Table1[queryID],Table1[count],0)</f>
        <v>310</v>
      </c>
      <c r="J110" t="b">
        <f>I110=Table13[[#This Row],[count]]</f>
        <v>0</v>
      </c>
    </row>
    <row r="111" spans="1:10" x14ac:dyDescent="0.25">
      <c r="A111">
        <v>8372</v>
      </c>
      <c r="B111" s="2">
        <v>44327.775416666664</v>
      </c>
      <c r="C111" s="2">
        <v>44327.740856481483</v>
      </c>
      <c r="D111" t="s">
        <v>23</v>
      </c>
      <c r="E111">
        <v>1</v>
      </c>
      <c r="F111">
        <v>15</v>
      </c>
      <c r="G111">
        <v>190340</v>
      </c>
      <c r="I111">
        <f>_xlfn.XLOOKUP(Table13[[#This Row],[queryID]],Table1[queryID],Table1[count],0)</f>
        <v>20572</v>
      </c>
      <c r="J111" t="b">
        <f>I111=Table13[[#This Row],[count]]</f>
        <v>0</v>
      </c>
    </row>
    <row r="112" spans="1:10" x14ac:dyDescent="0.25">
      <c r="A112">
        <v>8365</v>
      </c>
      <c r="B112" s="2">
        <v>44327.792800925927</v>
      </c>
      <c r="C112" s="2">
        <v>44321.849861111114</v>
      </c>
      <c r="D112" t="s">
        <v>33</v>
      </c>
      <c r="E112">
        <v>1</v>
      </c>
      <c r="F112">
        <v>14</v>
      </c>
      <c r="G112">
        <v>190340</v>
      </c>
      <c r="I112">
        <f>_xlfn.XLOOKUP(Table13[[#This Row],[queryID]],Table1[queryID],Table1[count],0)</f>
        <v>8793</v>
      </c>
      <c r="J112" t="b">
        <f>I112=Table13[[#This Row],[count]]</f>
        <v>0</v>
      </c>
    </row>
    <row r="113" spans="1:10" x14ac:dyDescent="0.25">
      <c r="A113">
        <v>83</v>
      </c>
      <c r="B113" s="2">
        <v>44309.210046296299</v>
      </c>
      <c r="C113" s="2">
        <v>44256.550821759258</v>
      </c>
      <c r="D113" t="s">
        <v>130</v>
      </c>
      <c r="E113">
        <v>1</v>
      </c>
      <c r="F113">
        <v>14</v>
      </c>
      <c r="G113">
        <v>190340</v>
      </c>
      <c r="I113">
        <f>_xlfn.XLOOKUP(Table13[[#This Row],[queryID]],Table1[queryID],Table1[count],0)</f>
        <v>18</v>
      </c>
      <c r="J113" t="b">
        <f>I113=Table13[[#This Row],[count]]</f>
        <v>0</v>
      </c>
    </row>
    <row r="114" spans="1:10" x14ac:dyDescent="0.25">
      <c r="A114">
        <v>8360</v>
      </c>
      <c r="B114" s="2">
        <v>44314.024398148147</v>
      </c>
      <c r="C114" s="2">
        <v>44312.734976851854</v>
      </c>
      <c r="D114" t="s">
        <v>90</v>
      </c>
      <c r="E114">
        <v>1</v>
      </c>
      <c r="F114">
        <v>11</v>
      </c>
      <c r="G114">
        <v>190340</v>
      </c>
      <c r="I114">
        <f>_xlfn.XLOOKUP(Table13[[#This Row],[queryID]],Table1[queryID],Table1[count],0)</f>
        <v>287</v>
      </c>
      <c r="J114" t="b">
        <f>I114=Table13[[#This Row],[count]]</f>
        <v>0</v>
      </c>
    </row>
    <row r="115" spans="1:10" x14ac:dyDescent="0.25">
      <c r="A115">
        <v>8340</v>
      </c>
      <c r="B115" s="2">
        <v>44305.789189814815</v>
      </c>
      <c r="C115" s="2">
        <v>44300.437048611115</v>
      </c>
      <c r="D115" t="s">
        <v>164</v>
      </c>
      <c r="E115">
        <v>0</v>
      </c>
      <c r="F115">
        <v>0</v>
      </c>
      <c r="G115">
        <v>190340</v>
      </c>
      <c r="I115">
        <f>_xlfn.XLOOKUP(Table13[[#This Row],[queryID]],Table1[queryID],Table1[count],0)</f>
        <v>0</v>
      </c>
      <c r="J115" t="b">
        <f>I115=Table13[[#This Row],[count]]</f>
        <v>1</v>
      </c>
    </row>
    <row r="116" spans="1:10" x14ac:dyDescent="0.25">
      <c r="A116">
        <v>8337</v>
      </c>
      <c r="B116" s="2">
        <v>44305.787094907406</v>
      </c>
      <c r="C116" s="2">
        <v>44299.703865740739</v>
      </c>
      <c r="D116" t="s">
        <v>128</v>
      </c>
      <c r="E116">
        <v>0</v>
      </c>
      <c r="F116">
        <v>1</v>
      </c>
      <c r="G116">
        <v>190340</v>
      </c>
      <c r="I116">
        <f>_xlfn.XLOOKUP(Table13[[#This Row],[queryID]],Table1[queryID],Table1[count],0)</f>
        <v>21</v>
      </c>
      <c r="J116" t="b">
        <f>I116=Table13[[#This Row],[count]]</f>
        <v>0</v>
      </c>
    </row>
    <row r="117" spans="1:10" x14ac:dyDescent="0.25">
      <c r="A117">
        <v>8336</v>
      </c>
      <c r="B117" s="2">
        <v>44305.78638888889</v>
      </c>
      <c r="C117" s="2">
        <v>44299.703865740739</v>
      </c>
      <c r="D117" t="s">
        <v>165</v>
      </c>
      <c r="E117">
        <v>0</v>
      </c>
      <c r="F117">
        <v>0</v>
      </c>
      <c r="G117">
        <v>190340</v>
      </c>
      <c r="I117">
        <f>_xlfn.XLOOKUP(Table13[[#This Row],[queryID]],Table1[queryID],Table1[count],0)</f>
        <v>0</v>
      </c>
      <c r="J117" t="b">
        <f>I117=Table13[[#This Row],[count]]</f>
        <v>1</v>
      </c>
    </row>
    <row r="118" spans="1:10" x14ac:dyDescent="0.25">
      <c r="A118">
        <v>8332</v>
      </c>
      <c r="B118" s="2">
        <v>44305.783599537041</v>
      </c>
      <c r="C118" s="2">
        <v>44299.70385416667</v>
      </c>
      <c r="D118" t="s">
        <v>92</v>
      </c>
      <c r="E118">
        <v>0</v>
      </c>
      <c r="F118">
        <v>6</v>
      </c>
      <c r="G118">
        <v>190340</v>
      </c>
      <c r="I118">
        <f>_xlfn.XLOOKUP(Table13[[#This Row],[queryID]],Table1[queryID],Table1[count],0)</f>
        <v>259</v>
      </c>
      <c r="J118" t="b">
        <f>I118=Table13[[#This Row],[count]]</f>
        <v>0</v>
      </c>
    </row>
    <row r="119" spans="1:10" x14ac:dyDescent="0.25">
      <c r="A119">
        <v>8331</v>
      </c>
      <c r="B119" s="2">
        <v>44305.782893518517</v>
      </c>
      <c r="C119" s="2">
        <v>44299.70385416667</v>
      </c>
      <c r="D119" t="s">
        <v>166</v>
      </c>
      <c r="E119">
        <v>0</v>
      </c>
      <c r="F119">
        <v>4</v>
      </c>
      <c r="G119">
        <v>190340</v>
      </c>
      <c r="I119">
        <f>_xlfn.XLOOKUP(Table13[[#This Row],[queryID]],Table1[queryID],Table1[count],0)</f>
        <v>0</v>
      </c>
      <c r="J119" t="b">
        <f>I119=Table13[[#This Row],[count]]</f>
        <v>0</v>
      </c>
    </row>
    <row r="120" spans="1:10" x14ac:dyDescent="0.25">
      <c r="A120">
        <v>8330</v>
      </c>
      <c r="B120" s="2">
        <v>44305.782199074078</v>
      </c>
      <c r="C120" s="2">
        <v>44299.70385416667</v>
      </c>
      <c r="D120" t="s">
        <v>167</v>
      </c>
      <c r="E120">
        <v>0</v>
      </c>
      <c r="F120">
        <v>2</v>
      </c>
      <c r="G120">
        <v>190340</v>
      </c>
      <c r="I120">
        <f>_xlfn.XLOOKUP(Table13[[#This Row],[queryID]],Table1[queryID],Table1[count],0)</f>
        <v>0</v>
      </c>
      <c r="J120" t="b">
        <f>I120=Table13[[#This Row],[count]]</f>
        <v>0</v>
      </c>
    </row>
    <row r="121" spans="1:10" x14ac:dyDescent="0.25">
      <c r="A121">
        <v>8329</v>
      </c>
      <c r="B121" s="2">
        <v>44305.781504629631</v>
      </c>
      <c r="C121" s="2">
        <v>44299.70385416667</v>
      </c>
      <c r="D121" t="s">
        <v>131</v>
      </c>
      <c r="E121">
        <v>0</v>
      </c>
      <c r="F121">
        <v>0</v>
      </c>
      <c r="G121">
        <v>190340</v>
      </c>
      <c r="I121">
        <f>_xlfn.XLOOKUP(Table13[[#This Row],[queryID]],Table1[queryID],Table1[count],0)</f>
        <v>17</v>
      </c>
      <c r="J121" t="b">
        <f>I121=Table13[[#This Row],[count]]</f>
        <v>0</v>
      </c>
    </row>
    <row r="122" spans="1:10" x14ac:dyDescent="0.25">
      <c r="A122">
        <v>8326</v>
      </c>
      <c r="B122" s="2">
        <v>44305.779409722221</v>
      </c>
      <c r="C122" s="2">
        <v>44299.70385416667</v>
      </c>
      <c r="D122" t="s">
        <v>83</v>
      </c>
      <c r="E122">
        <v>0</v>
      </c>
      <c r="F122">
        <v>5</v>
      </c>
      <c r="G122">
        <v>190340</v>
      </c>
      <c r="I122">
        <f>_xlfn.XLOOKUP(Table13[[#This Row],[queryID]],Table1[queryID],Table1[count],0)</f>
        <v>356</v>
      </c>
      <c r="J122" t="b">
        <f>I122=Table13[[#This Row],[count]]</f>
        <v>0</v>
      </c>
    </row>
    <row r="123" spans="1:10" x14ac:dyDescent="0.25">
      <c r="A123">
        <v>8311</v>
      </c>
      <c r="B123" s="2">
        <v>44300.312083333331</v>
      </c>
      <c r="C123" s="2">
        <v>44292.837164351855</v>
      </c>
      <c r="D123" t="s">
        <v>81</v>
      </c>
      <c r="E123">
        <v>0</v>
      </c>
      <c r="F123">
        <v>7</v>
      </c>
      <c r="G123">
        <v>190340</v>
      </c>
      <c r="I123">
        <f>_xlfn.XLOOKUP(Table13[[#This Row],[queryID]],Table1[queryID],Table1[count],0)</f>
        <v>414</v>
      </c>
      <c r="J123" t="b">
        <f>I123=Table13[[#This Row],[count]]</f>
        <v>0</v>
      </c>
    </row>
    <row r="124" spans="1:10" x14ac:dyDescent="0.25">
      <c r="A124">
        <v>8316</v>
      </c>
      <c r="B124" s="2">
        <v>44300.308576388888</v>
      </c>
      <c r="C124" s="2">
        <v>44292.837164351855</v>
      </c>
      <c r="D124" t="s">
        <v>89</v>
      </c>
      <c r="E124">
        <v>0</v>
      </c>
      <c r="F124">
        <v>3</v>
      </c>
      <c r="G124">
        <v>190340</v>
      </c>
      <c r="I124">
        <f>_xlfn.XLOOKUP(Table13[[#This Row],[queryID]],Table1[queryID],Table1[count],0)</f>
        <v>303</v>
      </c>
      <c r="J124" t="b">
        <f>I124=Table13[[#This Row],[count]]</f>
        <v>0</v>
      </c>
    </row>
    <row r="125" spans="1:10" x14ac:dyDescent="0.25">
      <c r="A125">
        <v>8318</v>
      </c>
      <c r="B125" s="2">
        <v>44300.307164351849</v>
      </c>
      <c r="C125" s="2">
        <v>44292.837164351855</v>
      </c>
      <c r="D125" t="s">
        <v>133</v>
      </c>
      <c r="E125">
        <v>0</v>
      </c>
      <c r="F125">
        <v>0</v>
      </c>
      <c r="G125">
        <v>190340</v>
      </c>
      <c r="I125">
        <f>_xlfn.XLOOKUP(Table13[[#This Row],[queryID]],Table1[queryID],Table1[count],0)</f>
        <v>12</v>
      </c>
      <c r="J125" t="b">
        <f>I125=Table13[[#This Row],[count]]</f>
        <v>0</v>
      </c>
    </row>
    <row r="126" spans="1:10" x14ac:dyDescent="0.25">
      <c r="A126">
        <v>8319</v>
      </c>
      <c r="B126" s="2">
        <v>44300.306469907409</v>
      </c>
      <c r="C126" s="2">
        <v>44292.837164351855</v>
      </c>
      <c r="D126" t="s">
        <v>124</v>
      </c>
      <c r="E126">
        <v>0</v>
      </c>
      <c r="F126">
        <v>3</v>
      </c>
      <c r="G126">
        <v>190340</v>
      </c>
      <c r="I126">
        <f>_xlfn.XLOOKUP(Table13[[#This Row],[queryID]],Table1[queryID],Table1[count],0)</f>
        <v>44</v>
      </c>
      <c r="J126" t="b">
        <f>I126=Table13[[#This Row],[count]]</f>
        <v>0</v>
      </c>
    </row>
    <row r="127" spans="1:10" x14ac:dyDescent="0.25">
      <c r="A127">
        <v>8304</v>
      </c>
      <c r="B127" s="2">
        <v>44300.251631944448</v>
      </c>
      <c r="C127" s="2">
        <v>44292.837152777778</v>
      </c>
      <c r="D127" t="s">
        <v>168</v>
      </c>
      <c r="E127">
        <v>0</v>
      </c>
      <c r="F127">
        <v>0</v>
      </c>
      <c r="G127">
        <v>190340</v>
      </c>
      <c r="I127">
        <f>_xlfn.XLOOKUP(Table13[[#This Row],[queryID]],Table1[queryID],Table1[count],0)</f>
        <v>0</v>
      </c>
      <c r="J127" t="b">
        <f>I127=Table13[[#This Row],[count]]</f>
        <v>1</v>
      </c>
    </row>
    <row r="128" spans="1:10" x14ac:dyDescent="0.25">
      <c r="A128">
        <v>8306</v>
      </c>
      <c r="B128" s="2">
        <v>44300.250219907408</v>
      </c>
      <c r="C128" s="2">
        <v>44292.837152777778</v>
      </c>
      <c r="D128" t="s">
        <v>87</v>
      </c>
      <c r="E128">
        <v>0</v>
      </c>
      <c r="F128">
        <v>8</v>
      </c>
      <c r="G128">
        <v>190340</v>
      </c>
      <c r="I128">
        <f>_xlfn.XLOOKUP(Table13[[#This Row],[queryID]],Table1[queryID],Table1[count],0)</f>
        <v>321</v>
      </c>
      <c r="J128" t="b">
        <f>I128=Table13[[#This Row],[count]]</f>
        <v>0</v>
      </c>
    </row>
    <row r="129" spans="1:10" x14ac:dyDescent="0.25">
      <c r="A129">
        <v>8307</v>
      </c>
      <c r="B129" s="2">
        <v>44300.249513888892</v>
      </c>
      <c r="C129" s="2">
        <v>44292.837152777778</v>
      </c>
      <c r="D129" t="s">
        <v>111</v>
      </c>
      <c r="E129">
        <v>0</v>
      </c>
      <c r="F129">
        <v>0</v>
      </c>
      <c r="G129">
        <v>190340</v>
      </c>
      <c r="I129">
        <f>_xlfn.XLOOKUP(Table13[[#This Row],[queryID]],Table1[queryID],Table1[count],0)</f>
        <v>120</v>
      </c>
      <c r="J129" t="b">
        <f>I129=Table13[[#This Row],[count]]</f>
        <v>0</v>
      </c>
    </row>
    <row r="130" spans="1:10" x14ac:dyDescent="0.25">
      <c r="A130">
        <v>223</v>
      </c>
      <c r="B130" s="2">
        <v>44281.730578703704</v>
      </c>
      <c r="C130" s="2">
        <v>44273.016701388886</v>
      </c>
      <c r="D130" t="s">
        <v>169</v>
      </c>
      <c r="E130">
        <v>0</v>
      </c>
      <c r="F130">
        <v>0</v>
      </c>
      <c r="G130">
        <v>190340</v>
      </c>
      <c r="I130">
        <f>_xlfn.XLOOKUP(Table13[[#This Row],[queryID]],Table1[queryID],Table1[count],0)</f>
        <v>0</v>
      </c>
      <c r="J130" t="b">
        <f>I130=Table13[[#This Row],[count]]</f>
        <v>1</v>
      </c>
    </row>
    <row r="131" spans="1:10" x14ac:dyDescent="0.25">
      <c r="A131">
        <v>224</v>
      </c>
      <c r="B131" s="2">
        <v>44281.729884259257</v>
      </c>
      <c r="C131" s="2">
        <v>44273.016701388886</v>
      </c>
      <c r="D131" t="s">
        <v>117</v>
      </c>
      <c r="E131">
        <v>0</v>
      </c>
      <c r="F131">
        <v>0</v>
      </c>
      <c r="G131">
        <v>190340</v>
      </c>
      <c r="I131">
        <f>_xlfn.XLOOKUP(Table13[[#This Row],[queryID]],Table1[queryID],Table1[count],0)</f>
        <v>78</v>
      </c>
      <c r="J131" t="b">
        <f>I131=Table13[[#This Row],[count]]</f>
        <v>0</v>
      </c>
    </row>
    <row r="132" spans="1:10" x14ac:dyDescent="0.25">
      <c r="A132">
        <v>226</v>
      </c>
      <c r="B132" s="2">
        <v>44281.728483796294</v>
      </c>
      <c r="C132" s="2">
        <v>44273.016701388886</v>
      </c>
      <c r="D132" t="s">
        <v>170</v>
      </c>
      <c r="E132">
        <v>0</v>
      </c>
      <c r="F132">
        <v>5</v>
      </c>
      <c r="G132">
        <v>190340</v>
      </c>
      <c r="I132">
        <f>_xlfn.XLOOKUP(Table13[[#This Row],[queryID]],Table1[queryID],Table1[count],0)</f>
        <v>0</v>
      </c>
      <c r="J132" t="b">
        <f>I132=Table13[[#This Row],[count]]</f>
        <v>0</v>
      </c>
    </row>
    <row r="133" spans="1:10" x14ac:dyDescent="0.25">
      <c r="A133">
        <v>230</v>
      </c>
      <c r="B133" s="2">
        <v>44281.725671296299</v>
      </c>
      <c r="C133" s="2">
        <v>44273.016701388886</v>
      </c>
      <c r="D133" t="s">
        <v>171</v>
      </c>
      <c r="E133">
        <v>0</v>
      </c>
      <c r="F133">
        <v>8</v>
      </c>
      <c r="G133">
        <v>190340</v>
      </c>
      <c r="I133">
        <f>_xlfn.XLOOKUP(Table13[[#This Row],[queryID]],Table1[queryID],Table1[count],0)</f>
        <v>0</v>
      </c>
      <c r="J133" t="b">
        <f>I133=Table13[[#This Row],[count]]</f>
        <v>0</v>
      </c>
    </row>
    <row r="134" spans="1:10" x14ac:dyDescent="0.25">
      <c r="A134">
        <v>232</v>
      </c>
      <c r="B134" s="2">
        <v>44281.724270833336</v>
      </c>
      <c r="C134" s="2">
        <v>44273.016701388886</v>
      </c>
      <c r="D134" t="s">
        <v>172</v>
      </c>
      <c r="E134">
        <v>0</v>
      </c>
      <c r="F134">
        <v>0</v>
      </c>
      <c r="G134">
        <v>190340</v>
      </c>
      <c r="I134">
        <f>_xlfn.XLOOKUP(Table13[[#This Row],[queryID]],Table1[queryID],Table1[count],0)</f>
        <v>0</v>
      </c>
      <c r="J134" t="b">
        <f>I134=Table13[[#This Row],[count]]</f>
        <v>1</v>
      </c>
    </row>
    <row r="135" spans="1:10" x14ac:dyDescent="0.25">
      <c r="A135">
        <v>234</v>
      </c>
      <c r="B135" s="2">
        <v>44281.722870370373</v>
      </c>
      <c r="C135" s="2">
        <v>44273.016701388886</v>
      </c>
      <c r="D135" t="s">
        <v>173</v>
      </c>
      <c r="E135">
        <v>0</v>
      </c>
      <c r="F135">
        <v>2</v>
      </c>
      <c r="G135">
        <v>190340</v>
      </c>
      <c r="I135">
        <f>_xlfn.XLOOKUP(Table13[[#This Row],[queryID]],Table1[queryID],Table1[count],0)</f>
        <v>0</v>
      </c>
      <c r="J135" t="b">
        <f>I135=Table13[[#This Row],[count]]</f>
        <v>0</v>
      </c>
    </row>
    <row r="136" spans="1:10" x14ac:dyDescent="0.25">
      <c r="A136">
        <v>8295</v>
      </c>
      <c r="B136" s="2">
        <v>44281.717962962961</v>
      </c>
      <c r="C136" s="2">
        <v>44277.83625</v>
      </c>
      <c r="D136" t="s">
        <v>113</v>
      </c>
      <c r="E136">
        <v>0</v>
      </c>
      <c r="F136">
        <v>7</v>
      </c>
      <c r="G136">
        <v>190340</v>
      </c>
      <c r="I136">
        <f>_xlfn.XLOOKUP(Table13[[#This Row],[queryID]],Table1[queryID],Table1[count],0)</f>
        <v>101</v>
      </c>
      <c r="J136" t="b">
        <f>I136=Table13[[#This Row],[count]]</f>
        <v>0</v>
      </c>
    </row>
    <row r="137" spans="1:10" x14ac:dyDescent="0.25">
      <c r="A137">
        <v>8296</v>
      </c>
      <c r="B137" s="2">
        <v>44281.717268518521</v>
      </c>
      <c r="C137" s="2">
        <v>44277.836284722223</v>
      </c>
      <c r="D137" t="s">
        <v>122</v>
      </c>
      <c r="E137">
        <v>0</v>
      </c>
      <c r="F137">
        <v>8</v>
      </c>
      <c r="G137">
        <v>190340</v>
      </c>
      <c r="I137">
        <f>_xlfn.XLOOKUP(Table13[[#This Row],[queryID]],Table1[queryID],Table1[count],0)</f>
        <v>48</v>
      </c>
      <c r="J137" t="b">
        <f>I137=Table13[[#This Row],[count]]</f>
        <v>0</v>
      </c>
    </row>
    <row r="138" spans="1:10" x14ac:dyDescent="0.25">
      <c r="A138">
        <v>8297</v>
      </c>
      <c r="B138" s="2">
        <v>44281.716562499998</v>
      </c>
      <c r="C138" s="2">
        <v>44277.83630787037</v>
      </c>
      <c r="D138" t="s">
        <v>125</v>
      </c>
      <c r="E138">
        <v>0</v>
      </c>
      <c r="F138">
        <v>3</v>
      </c>
      <c r="G138">
        <v>190340</v>
      </c>
      <c r="I138">
        <f>_xlfn.XLOOKUP(Table13[[#This Row],[queryID]],Table1[queryID],Table1[count],0)</f>
        <v>36</v>
      </c>
      <c r="J138" t="b">
        <f>I138=Table13[[#This Row],[count]]</f>
        <v>0</v>
      </c>
    </row>
    <row r="139" spans="1:10" x14ac:dyDescent="0.25">
      <c r="A139">
        <v>87</v>
      </c>
      <c r="B139" s="2">
        <v>44277.431446759256</v>
      </c>
      <c r="C139" s="2">
        <v>44256.552465277775</v>
      </c>
      <c r="D139" t="s">
        <v>129</v>
      </c>
      <c r="E139">
        <v>0</v>
      </c>
      <c r="F139">
        <v>4</v>
      </c>
      <c r="G139">
        <v>190340</v>
      </c>
      <c r="I139">
        <f>_xlfn.XLOOKUP(Table13[[#This Row],[queryID]],Table1[queryID],Table1[count],0)</f>
        <v>19</v>
      </c>
      <c r="J139" t="b">
        <f>I139=Table13[[#This Row],[count]]</f>
        <v>0</v>
      </c>
    </row>
    <row r="140" spans="1:10" x14ac:dyDescent="0.25">
      <c r="A140">
        <v>74</v>
      </c>
      <c r="B140" s="2">
        <v>44277.430046296293</v>
      </c>
      <c r="C140" s="2">
        <v>44256.548958333333</v>
      </c>
      <c r="D140" t="s">
        <v>119</v>
      </c>
      <c r="E140">
        <v>0</v>
      </c>
      <c r="F140">
        <v>8</v>
      </c>
      <c r="G140">
        <v>190340</v>
      </c>
      <c r="I140">
        <f>_xlfn.XLOOKUP(Table13[[#This Row],[queryID]],Table1[queryID],Table1[count],0)</f>
        <v>64</v>
      </c>
      <c r="J140" t="b">
        <f>I140=Table13[[#This Row],[count]]</f>
        <v>0</v>
      </c>
    </row>
    <row r="141" spans="1:10" x14ac:dyDescent="0.25">
      <c r="A141">
        <v>158</v>
      </c>
      <c r="B141" s="2">
        <v>44266.58184027778</v>
      </c>
      <c r="C141" s="2">
        <v>44257.485474537039</v>
      </c>
      <c r="D141" t="s">
        <v>74</v>
      </c>
      <c r="E141">
        <v>0</v>
      </c>
      <c r="F141">
        <v>0</v>
      </c>
      <c r="G141">
        <v>190340</v>
      </c>
      <c r="I141">
        <f>_xlfn.XLOOKUP(Table13[[#This Row],[queryID]],Table1[queryID],Table1[count],0)</f>
        <v>497</v>
      </c>
      <c r="J141" t="b">
        <f>I141=Table13[[#This Row],[count]]</f>
        <v>0</v>
      </c>
    </row>
    <row r="142" spans="1:10" x14ac:dyDescent="0.25">
      <c r="A142">
        <v>153</v>
      </c>
      <c r="B142" s="2">
        <v>44266.578275462962</v>
      </c>
      <c r="C142" s="2">
        <v>44257.485219907408</v>
      </c>
      <c r="D142" t="s">
        <v>174</v>
      </c>
      <c r="E142">
        <v>0</v>
      </c>
      <c r="F142">
        <v>6</v>
      </c>
      <c r="G142">
        <v>190340</v>
      </c>
      <c r="I142">
        <f>_xlfn.XLOOKUP(Table13[[#This Row],[queryID]],Table1[queryID],Table1[count],0)</f>
        <v>0</v>
      </c>
      <c r="J142" t="b">
        <f>I142=Table13[[#This Row],[count]]</f>
        <v>0</v>
      </c>
    </row>
    <row r="143" spans="1:10" x14ac:dyDescent="0.25">
      <c r="A143">
        <v>138</v>
      </c>
      <c r="B143" s="2">
        <v>44266.571180555555</v>
      </c>
      <c r="C143" s="2">
        <v>44257.484340277777</v>
      </c>
      <c r="D143" t="s">
        <v>175</v>
      </c>
      <c r="E143">
        <v>0</v>
      </c>
      <c r="F143">
        <v>0</v>
      </c>
      <c r="G143">
        <v>190340</v>
      </c>
      <c r="I143">
        <f>_xlfn.XLOOKUP(Table13[[#This Row],[queryID]],Table1[queryID],Table1[count],0)</f>
        <v>0</v>
      </c>
      <c r="J143" t="b">
        <f>I143=Table13[[#This Row],[count]]</f>
        <v>1</v>
      </c>
    </row>
    <row r="144" spans="1:10" x14ac:dyDescent="0.25">
      <c r="A144">
        <v>101</v>
      </c>
      <c r="B144" s="2">
        <v>44266.568344907406</v>
      </c>
      <c r="C144" s="2">
        <v>44256.639236111114</v>
      </c>
      <c r="D144" t="s">
        <v>176</v>
      </c>
      <c r="E144">
        <v>0</v>
      </c>
      <c r="F144">
        <v>7</v>
      </c>
      <c r="G144">
        <v>190340</v>
      </c>
      <c r="I144">
        <f>_xlfn.XLOOKUP(Table13[[#This Row],[queryID]],Table1[queryID],Table1[count],0)</f>
        <v>0</v>
      </c>
      <c r="J144" t="b">
        <f>I144=Table13[[#This Row],[count]]</f>
        <v>0</v>
      </c>
    </row>
    <row r="145" spans="1:10" x14ac:dyDescent="0.25">
      <c r="A145">
        <v>173</v>
      </c>
      <c r="B145" s="2">
        <v>44266.547013888892</v>
      </c>
      <c r="C145" s="2">
        <v>44266.547002314815</v>
      </c>
      <c r="D145" t="s">
        <v>132</v>
      </c>
      <c r="E145">
        <v>0</v>
      </c>
      <c r="F145">
        <v>1</v>
      </c>
      <c r="G145">
        <v>190340</v>
      </c>
      <c r="I145">
        <f>_xlfn.XLOOKUP(Table13[[#This Row],[queryID]],Table1[queryID],Table1[count],0)</f>
        <v>17</v>
      </c>
      <c r="J145" t="b">
        <f>I145=Table13[[#This Row],[count]]</f>
        <v>0</v>
      </c>
    </row>
    <row r="146" spans="1:10" x14ac:dyDescent="0.25">
      <c r="A146">
        <v>181</v>
      </c>
      <c r="B146" s="2">
        <v>44266.547013888892</v>
      </c>
      <c r="C146" s="2">
        <v>44266.547002314815</v>
      </c>
      <c r="D146" t="s">
        <v>177</v>
      </c>
      <c r="E146">
        <v>0</v>
      </c>
      <c r="F146">
        <v>0</v>
      </c>
      <c r="G146">
        <v>190340</v>
      </c>
      <c r="I146">
        <f>_xlfn.XLOOKUP(Table13[[#This Row],[queryID]],Table1[queryID],Table1[count],0)</f>
        <v>0</v>
      </c>
      <c r="J146" t="b">
        <f>I146=Table13[[#This Row],[count]]</f>
        <v>1</v>
      </c>
    </row>
    <row r="147" spans="1:10" x14ac:dyDescent="0.25">
      <c r="A147">
        <v>183</v>
      </c>
      <c r="B147" s="2">
        <v>44266.547013888892</v>
      </c>
      <c r="C147" s="2">
        <v>44266.547002314815</v>
      </c>
      <c r="D147" t="s">
        <v>116</v>
      </c>
      <c r="E147">
        <v>0</v>
      </c>
      <c r="F147">
        <v>2</v>
      </c>
      <c r="G147">
        <v>190340</v>
      </c>
      <c r="I147">
        <f>_xlfn.XLOOKUP(Table13[[#This Row],[queryID]],Table1[queryID],Table1[count],0)</f>
        <v>80</v>
      </c>
      <c r="J147" t="b">
        <f>I147=Table13[[#This Row],[count]]</f>
        <v>0</v>
      </c>
    </row>
    <row r="148" spans="1:10" x14ac:dyDescent="0.25">
      <c r="A148">
        <v>184</v>
      </c>
      <c r="B148" s="2">
        <v>44266.547013888892</v>
      </c>
      <c r="C148" s="2">
        <v>44266.547002314815</v>
      </c>
      <c r="D148" t="s">
        <v>178</v>
      </c>
      <c r="E148">
        <v>0</v>
      </c>
      <c r="F148">
        <v>0</v>
      </c>
      <c r="G148">
        <v>190340</v>
      </c>
      <c r="I148">
        <f>_xlfn.XLOOKUP(Table13[[#This Row],[queryID]],Table1[queryID],Table1[count],0)</f>
        <v>0</v>
      </c>
      <c r="J148" t="b">
        <f>I148=Table13[[#This Row],[count]]</f>
        <v>1</v>
      </c>
    </row>
    <row r="149" spans="1:10" x14ac:dyDescent="0.25">
      <c r="A149">
        <v>185</v>
      </c>
      <c r="B149" s="2">
        <v>44266.547013888892</v>
      </c>
      <c r="C149" s="2">
        <v>44266.547002314815</v>
      </c>
      <c r="D149" t="s">
        <v>179</v>
      </c>
      <c r="E149">
        <v>0</v>
      </c>
      <c r="F149">
        <v>4</v>
      </c>
      <c r="G149">
        <v>190340</v>
      </c>
      <c r="I149">
        <f>_xlfn.XLOOKUP(Table13[[#This Row],[queryID]],Table1[queryID],Table1[count],0)</f>
        <v>0</v>
      </c>
      <c r="J149" t="b">
        <f>I149=Table13[[#This Row],[count]]</f>
        <v>0</v>
      </c>
    </row>
    <row r="150" spans="1:10" x14ac:dyDescent="0.25">
      <c r="A150">
        <v>187</v>
      </c>
      <c r="B150" s="2">
        <v>44266.547013888892</v>
      </c>
      <c r="C150" s="2">
        <v>44266.547002314815</v>
      </c>
      <c r="D150" t="s">
        <v>180</v>
      </c>
      <c r="E150">
        <v>0</v>
      </c>
      <c r="F150">
        <v>0</v>
      </c>
      <c r="G150">
        <v>190340</v>
      </c>
      <c r="I150">
        <f>_xlfn.XLOOKUP(Table13[[#This Row],[queryID]],Table1[queryID],Table1[count],0)</f>
        <v>0</v>
      </c>
      <c r="J150" t="b">
        <f>I150=Table13[[#This Row],[count]]</f>
        <v>1</v>
      </c>
    </row>
    <row r="151" spans="1:10" x14ac:dyDescent="0.25">
      <c r="A151">
        <v>50</v>
      </c>
      <c r="B151" s="2">
        <v>44256.487326388888</v>
      </c>
      <c r="C151" s="2">
        <v>44222.795023148145</v>
      </c>
      <c r="D151" t="s">
        <v>80</v>
      </c>
      <c r="E151">
        <v>0</v>
      </c>
      <c r="F151">
        <v>134</v>
      </c>
      <c r="G151">
        <v>190340</v>
      </c>
      <c r="I151">
        <f>_xlfn.XLOOKUP(Table13[[#This Row],[queryID]],Table1[queryID],Table1[count],0)</f>
        <v>422</v>
      </c>
      <c r="J151" t="b">
        <f>I151=Table13[[#This Row],[count]]</f>
        <v>0</v>
      </c>
    </row>
    <row r="152" spans="1:10" x14ac:dyDescent="0.25">
      <c r="A152">
        <v>59</v>
      </c>
      <c r="B152" s="2">
        <v>44252.769618055558</v>
      </c>
      <c r="C152" s="2">
        <v>44231.898125</v>
      </c>
      <c r="D152" t="s">
        <v>97</v>
      </c>
      <c r="E152">
        <v>0</v>
      </c>
      <c r="F152">
        <v>114</v>
      </c>
      <c r="G152">
        <v>190340</v>
      </c>
      <c r="I152">
        <f>_xlfn.XLOOKUP(Table13[[#This Row],[queryID]],Table1[queryID],Table1[count],0)</f>
        <v>226</v>
      </c>
      <c r="J152" t="b">
        <f>I152=Table13[[#This Row],[count]]</f>
        <v>0</v>
      </c>
    </row>
    <row r="153" spans="1:10" x14ac:dyDescent="0.25">
      <c r="A153">
        <v>57</v>
      </c>
      <c r="B153" s="2">
        <v>44252.768171296295</v>
      </c>
      <c r="C153" s="2">
        <v>44231.898125</v>
      </c>
      <c r="D153" t="s">
        <v>58</v>
      </c>
      <c r="E153">
        <v>0</v>
      </c>
      <c r="F153">
        <v>139</v>
      </c>
      <c r="G153">
        <v>190340</v>
      </c>
      <c r="I153">
        <f>_xlfn.XLOOKUP(Table13[[#This Row],[queryID]],Table1[queryID],Table1[count],0)</f>
        <v>1689</v>
      </c>
      <c r="J153" t="b">
        <f>I153=Table13[[#This Row],[count]]</f>
        <v>0</v>
      </c>
    </row>
    <row r="154" spans="1:10" x14ac:dyDescent="0.25">
      <c r="A154">
        <v>52</v>
      </c>
      <c r="B154" s="2">
        <v>44252.76458333333</v>
      </c>
      <c r="C154" s="2">
        <v>44231.898125</v>
      </c>
      <c r="D154" t="s">
        <v>105</v>
      </c>
      <c r="E154">
        <v>0</v>
      </c>
      <c r="F154">
        <v>104</v>
      </c>
      <c r="G154">
        <v>190340</v>
      </c>
      <c r="I154">
        <f>_xlfn.XLOOKUP(Table13[[#This Row],[queryID]],Table1[queryID],Table1[count],0)</f>
        <v>181</v>
      </c>
      <c r="J154" t="b">
        <f>I154=Table13[[#This Row],[count]]</f>
        <v>0</v>
      </c>
    </row>
    <row r="155" spans="1:10" x14ac:dyDescent="0.25">
      <c r="A155">
        <v>60</v>
      </c>
      <c r="B155" s="2">
        <v>44252.763171296298</v>
      </c>
      <c r="C155" s="2">
        <v>44231.898125</v>
      </c>
      <c r="D155" t="s">
        <v>46</v>
      </c>
      <c r="E155">
        <v>0</v>
      </c>
      <c r="F155">
        <v>145</v>
      </c>
      <c r="G155">
        <v>190340</v>
      </c>
      <c r="I155">
        <f>_xlfn.XLOOKUP(Table13[[#This Row],[queryID]],Table1[queryID],Table1[count],0)</f>
        <v>2652</v>
      </c>
      <c r="J155" t="b">
        <f>I155=Table13[[#This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74D4-2C4F-42D1-BFEB-B6E417DBD752}">
  <dimension ref="A1:L143"/>
  <sheetViews>
    <sheetView workbookViewId="0">
      <selection activeCell="K2" sqref="K2:L2"/>
    </sheetView>
  </sheetViews>
  <sheetFormatPr defaultRowHeight="15" x14ac:dyDescent="0.25"/>
  <cols>
    <col min="1" max="1" width="10.140625" customWidth="1"/>
    <col min="2" max="2" width="15.85546875" bestFit="1" customWidth="1"/>
    <col min="3" max="3" width="18.140625" bestFit="1" customWidth="1"/>
    <col min="5" max="5" width="16.140625" customWidth="1"/>
    <col min="7" max="7" width="13.85546875" bestFit="1" customWidth="1"/>
    <col min="8" max="9" width="15.85546875" bestFit="1" customWidth="1"/>
  </cols>
  <sheetData>
    <row r="1" spans="1:12" x14ac:dyDescent="0.25">
      <c r="A1" t="s">
        <v>135</v>
      </c>
      <c r="B1" t="s">
        <v>136</v>
      </c>
      <c r="C1" t="s">
        <v>181</v>
      </c>
      <c r="D1" t="s">
        <v>137</v>
      </c>
      <c r="E1" t="s">
        <v>182</v>
      </c>
      <c r="F1" t="s">
        <v>141</v>
      </c>
      <c r="G1" t="s">
        <v>183</v>
      </c>
      <c r="H1" t="s">
        <v>186</v>
      </c>
      <c r="I1" t="s">
        <v>187</v>
      </c>
      <c r="K1" t="s">
        <v>184</v>
      </c>
      <c r="L1" t="s">
        <v>140</v>
      </c>
    </row>
    <row r="2" spans="1:12" x14ac:dyDescent="0.25">
      <c r="A2">
        <v>8365</v>
      </c>
      <c r="B2" s="2">
        <v>44355.828483796293</v>
      </c>
      <c r="C2" s="2">
        <v>44321.849861111114</v>
      </c>
      <c r="D2" t="s">
        <v>33</v>
      </c>
      <c r="E2">
        <v>1</v>
      </c>
      <c r="F2">
        <v>156</v>
      </c>
      <c r="G2">
        <v>190046</v>
      </c>
      <c r="H2" s="2">
        <v>44327.427094907405</v>
      </c>
      <c r="I2" s="2">
        <v>44355.826388888891</v>
      </c>
      <c r="K2">
        <f>_xlfn.XLOOKUP(Table3[[#This Row],[queryID]],Table1[queryID],Table1[count],0)</f>
        <v>8793</v>
      </c>
      <c r="L2" t="b">
        <f>K2=Table3[[#This Row],[count]]</f>
        <v>0</v>
      </c>
    </row>
    <row r="3" spans="1:12" x14ac:dyDescent="0.25">
      <c r="A3">
        <v>8367</v>
      </c>
      <c r="B3" s="2">
        <v>44355.828368055554</v>
      </c>
      <c r="C3" s="2">
        <v>44321.849861111114</v>
      </c>
      <c r="D3" t="s">
        <v>108</v>
      </c>
      <c r="E3">
        <v>1</v>
      </c>
      <c r="F3">
        <v>157</v>
      </c>
      <c r="G3">
        <v>190046</v>
      </c>
      <c r="H3" s="2">
        <v>44321.531018518515</v>
      </c>
      <c r="I3" s="2">
        <v>44349.875509259262</v>
      </c>
      <c r="K3">
        <f>_xlfn.XLOOKUP(Table3[[#This Row],[queryID]],Table1[queryID],Table1[count],0)</f>
        <v>155</v>
      </c>
      <c r="L3" t="b">
        <f>K3=Table3[[#This Row],[count]]</f>
        <v>0</v>
      </c>
    </row>
    <row r="4" spans="1:12" x14ac:dyDescent="0.25">
      <c r="A4">
        <v>8368</v>
      </c>
      <c r="B4" s="2">
        <v>44355.828298611108</v>
      </c>
      <c r="C4" s="2">
        <v>44321.849861111114</v>
      </c>
      <c r="D4" t="s">
        <v>98</v>
      </c>
      <c r="E4">
        <v>1</v>
      </c>
      <c r="F4">
        <v>157</v>
      </c>
      <c r="G4">
        <v>190046</v>
      </c>
      <c r="H4" s="2">
        <v>44320.027777777781</v>
      </c>
      <c r="I4" s="2">
        <v>44349.875509259262</v>
      </c>
      <c r="K4">
        <f>_xlfn.XLOOKUP(Table3[[#This Row],[queryID]],Table1[queryID],Table1[count],0)</f>
        <v>220</v>
      </c>
      <c r="L4" t="b">
        <f>K4=Table3[[#This Row],[count]]</f>
        <v>0</v>
      </c>
    </row>
    <row r="5" spans="1:12" x14ac:dyDescent="0.25">
      <c r="A5">
        <v>8369</v>
      </c>
      <c r="B5" s="2">
        <v>44355.828229166669</v>
      </c>
      <c r="C5" s="2">
        <v>44321.849861111114</v>
      </c>
      <c r="D5" t="s">
        <v>100</v>
      </c>
      <c r="E5">
        <v>1</v>
      </c>
      <c r="F5">
        <v>169</v>
      </c>
      <c r="G5">
        <v>190046</v>
      </c>
      <c r="H5" s="2">
        <v>44321.531018518515</v>
      </c>
      <c r="I5" s="2">
        <v>44349.875509259262</v>
      </c>
      <c r="K5">
        <f>_xlfn.XLOOKUP(Table3[[#This Row],[queryID]],Table1[queryID],Table1[count],0)</f>
        <v>200</v>
      </c>
      <c r="L5" t="b">
        <f>K5=Table3[[#This Row],[count]]</f>
        <v>0</v>
      </c>
    </row>
    <row r="6" spans="1:12" x14ac:dyDescent="0.25">
      <c r="A6">
        <v>8370</v>
      </c>
      <c r="B6" s="2">
        <v>44355.828159722223</v>
      </c>
      <c r="C6" s="2">
        <v>44321.849861111114</v>
      </c>
      <c r="D6" t="s">
        <v>20</v>
      </c>
      <c r="E6">
        <v>1</v>
      </c>
      <c r="F6">
        <v>183</v>
      </c>
      <c r="G6">
        <v>190046</v>
      </c>
      <c r="H6" s="2">
        <v>44326.668414351851</v>
      </c>
      <c r="I6" s="2">
        <v>44352.947708333333</v>
      </c>
      <c r="K6">
        <f>_xlfn.XLOOKUP(Table3[[#This Row],[queryID]],Table1[queryID],Table1[count],0)</f>
        <v>24393</v>
      </c>
      <c r="L6" t="b">
        <f>K6=Table3[[#This Row],[count]]</f>
        <v>0</v>
      </c>
    </row>
    <row r="7" spans="1:12" x14ac:dyDescent="0.25">
      <c r="A7">
        <v>8371</v>
      </c>
      <c r="B7" s="2">
        <v>44355.828067129631</v>
      </c>
      <c r="C7" s="2">
        <v>44321.849861111114</v>
      </c>
      <c r="D7" t="s">
        <v>88</v>
      </c>
      <c r="E7">
        <v>1</v>
      </c>
      <c r="F7">
        <v>159</v>
      </c>
      <c r="G7">
        <v>190046</v>
      </c>
      <c r="H7" s="2">
        <v>44322.665208333332</v>
      </c>
      <c r="I7" s="2">
        <v>44348.819456018522</v>
      </c>
      <c r="K7">
        <f>_xlfn.XLOOKUP(Table3[[#This Row],[queryID]],Table1[queryID],Table1[count],0)</f>
        <v>310</v>
      </c>
      <c r="L7" t="b">
        <f>K7=Table3[[#This Row],[count]]</f>
        <v>0</v>
      </c>
    </row>
    <row r="8" spans="1:12" x14ac:dyDescent="0.25">
      <c r="A8">
        <v>8372</v>
      </c>
      <c r="B8" s="2">
        <v>44355.828055555554</v>
      </c>
      <c r="C8" s="2">
        <v>44327.740856481483</v>
      </c>
      <c r="D8" t="s">
        <v>23</v>
      </c>
      <c r="E8">
        <v>1</v>
      </c>
      <c r="F8">
        <v>210</v>
      </c>
      <c r="G8">
        <v>190046</v>
      </c>
      <c r="H8" s="2">
        <v>44326.420092592591</v>
      </c>
      <c r="I8" s="2">
        <v>44355.827199074076</v>
      </c>
      <c r="K8">
        <f>_xlfn.XLOOKUP(Table3[[#This Row],[queryID]],Table1[queryID],Table1[count],0)</f>
        <v>20572</v>
      </c>
      <c r="L8" t="b">
        <f>K8=Table3[[#This Row],[count]]</f>
        <v>0</v>
      </c>
    </row>
    <row r="9" spans="1:12" x14ac:dyDescent="0.25">
      <c r="A9">
        <v>42</v>
      </c>
      <c r="B9" s="2">
        <v>44355.827118055553</v>
      </c>
      <c r="C9" s="2">
        <v>44218.563750000001</v>
      </c>
      <c r="D9" t="s">
        <v>35</v>
      </c>
      <c r="E9">
        <v>1</v>
      </c>
      <c r="F9">
        <v>7120</v>
      </c>
      <c r="G9">
        <v>190046</v>
      </c>
      <c r="H9" s="2">
        <v>44217.399039351854</v>
      </c>
      <c r="I9" s="2">
        <v>44355.665995370371</v>
      </c>
      <c r="K9">
        <f>_xlfn.XLOOKUP(Table3[[#This Row],[queryID]],Table1[queryID],Table1[count],0)</f>
        <v>7710</v>
      </c>
      <c r="L9" t="b">
        <f>K9=Table3[[#This Row],[count]]</f>
        <v>0</v>
      </c>
    </row>
    <row r="10" spans="1:12" x14ac:dyDescent="0.25">
      <c r="A10">
        <v>43</v>
      </c>
      <c r="B10" s="2">
        <v>44355.82707175926</v>
      </c>
      <c r="C10" s="2">
        <v>44218.563750000001</v>
      </c>
      <c r="D10" t="s">
        <v>4</v>
      </c>
      <c r="E10">
        <v>1</v>
      </c>
      <c r="F10">
        <v>21628</v>
      </c>
      <c r="G10">
        <v>190046</v>
      </c>
      <c r="H10" s="2">
        <v>44217.549201388887</v>
      </c>
      <c r="I10" s="2">
        <v>44355.826412037037</v>
      </c>
      <c r="K10">
        <f>_xlfn.XLOOKUP(Table3[[#This Row],[queryID]],Table1[queryID],Table1[count],0)</f>
        <v>137818</v>
      </c>
      <c r="L10" t="b">
        <f>K10=Table3[[#This Row],[count]]</f>
        <v>0</v>
      </c>
    </row>
    <row r="11" spans="1:12" x14ac:dyDescent="0.25">
      <c r="A11">
        <v>44</v>
      </c>
      <c r="B11" s="2">
        <v>44355.826701388891</v>
      </c>
      <c r="C11" s="2">
        <v>44218.563750000001</v>
      </c>
      <c r="D11" t="s">
        <v>9</v>
      </c>
      <c r="E11">
        <v>1</v>
      </c>
      <c r="F11">
        <v>4701</v>
      </c>
      <c r="G11">
        <v>190046</v>
      </c>
      <c r="H11" s="2">
        <v>44217.580405092594</v>
      </c>
      <c r="I11" s="2">
        <v>44355.81927083333</v>
      </c>
      <c r="K11">
        <f>_xlfn.XLOOKUP(Table3[[#This Row],[queryID]],Table1[queryID],Table1[count],0)</f>
        <v>68373</v>
      </c>
      <c r="L11" t="b">
        <f>K11=Table3[[#This Row],[count]]</f>
        <v>0</v>
      </c>
    </row>
    <row r="12" spans="1:12" x14ac:dyDescent="0.25">
      <c r="A12">
        <v>45</v>
      </c>
      <c r="B12" s="2">
        <v>44355.826423611114</v>
      </c>
      <c r="C12" s="2">
        <v>44218.563750000001</v>
      </c>
      <c r="D12" t="s">
        <v>11</v>
      </c>
      <c r="E12">
        <v>1</v>
      </c>
      <c r="F12">
        <v>3225</v>
      </c>
      <c r="G12">
        <v>190046</v>
      </c>
      <c r="H12" s="2">
        <v>44216.895891203705</v>
      </c>
      <c r="I12" s="2">
        <v>44355.799560185187</v>
      </c>
      <c r="K12">
        <f>_xlfn.XLOOKUP(Table3[[#This Row],[queryID]],Table1[queryID],Table1[count],0)</f>
        <v>62301</v>
      </c>
      <c r="L12" t="b">
        <f>K12=Table3[[#This Row],[count]]</f>
        <v>0</v>
      </c>
    </row>
    <row r="13" spans="1:12" x14ac:dyDescent="0.25">
      <c r="A13">
        <v>46</v>
      </c>
      <c r="B13" s="2">
        <v>44355.826099537036</v>
      </c>
      <c r="C13" s="2">
        <v>44218.563750000001</v>
      </c>
      <c r="D13" t="s">
        <v>143</v>
      </c>
      <c r="E13">
        <v>1</v>
      </c>
      <c r="F13">
        <v>24416</v>
      </c>
      <c r="G13">
        <v>190046</v>
      </c>
      <c r="H13" s="2">
        <v>44217.359861111108</v>
      </c>
      <c r="I13" s="2">
        <v>44355.825324074074</v>
      </c>
      <c r="K13">
        <f>_xlfn.XLOOKUP(Table3[[#This Row],[queryID]],Table1[queryID],Table1[count],0)</f>
        <v>0</v>
      </c>
      <c r="L13" t="b">
        <f>K13=Table3[[#This Row],[count]]</f>
        <v>0</v>
      </c>
    </row>
    <row r="14" spans="1:12" x14ac:dyDescent="0.25">
      <c r="A14">
        <v>47</v>
      </c>
      <c r="B14" s="2">
        <v>44355.825567129628</v>
      </c>
      <c r="C14" s="2">
        <v>44218.563750000001</v>
      </c>
      <c r="D14" t="s">
        <v>36</v>
      </c>
      <c r="E14">
        <v>1</v>
      </c>
      <c r="F14">
        <v>2007</v>
      </c>
      <c r="G14">
        <v>190046</v>
      </c>
      <c r="H14" s="2">
        <v>44216.305462962962</v>
      </c>
      <c r="I14" s="2">
        <v>44355.735775462963</v>
      </c>
      <c r="K14">
        <f>_xlfn.XLOOKUP(Table3[[#This Row],[queryID]],Table1[queryID],Table1[count],0)</f>
        <v>7483</v>
      </c>
      <c r="L14" t="b">
        <f>K14=Table3[[#This Row],[count]]</f>
        <v>0</v>
      </c>
    </row>
    <row r="15" spans="1:12" x14ac:dyDescent="0.25">
      <c r="A15">
        <v>48</v>
      </c>
      <c r="B15" s="2">
        <v>44355.825324074074</v>
      </c>
      <c r="C15" s="2">
        <v>44218.563750000001</v>
      </c>
      <c r="D15" t="s">
        <v>29</v>
      </c>
      <c r="E15">
        <v>1</v>
      </c>
      <c r="F15">
        <v>3095</v>
      </c>
      <c r="G15">
        <v>190046</v>
      </c>
      <c r="H15" s="2">
        <v>44213.509016203701</v>
      </c>
      <c r="I15" s="2">
        <v>44355.763888888891</v>
      </c>
      <c r="K15">
        <f>_xlfn.XLOOKUP(Table3[[#This Row],[queryID]],Table1[queryID],Table1[count],0)</f>
        <v>14365</v>
      </c>
      <c r="L15" t="b">
        <f>K15=Table3[[#This Row],[count]]</f>
        <v>0</v>
      </c>
    </row>
    <row r="16" spans="1:12" x14ac:dyDescent="0.25">
      <c r="A16">
        <v>49</v>
      </c>
      <c r="B16" s="2">
        <v>44355.825115740743</v>
      </c>
      <c r="C16" s="2">
        <v>44222.795011574075</v>
      </c>
      <c r="D16" t="s">
        <v>5</v>
      </c>
      <c r="E16">
        <v>1</v>
      </c>
      <c r="F16">
        <v>7603</v>
      </c>
      <c r="G16">
        <v>190046</v>
      </c>
      <c r="H16" s="2">
        <v>44221.646041666667</v>
      </c>
      <c r="I16" s="2">
        <v>44355.792395833334</v>
      </c>
      <c r="K16">
        <f>_xlfn.XLOOKUP(Table3[[#This Row],[queryID]],Table1[queryID],Table1[count],0)</f>
        <v>132115</v>
      </c>
      <c r="L16" t="b">
        <f>K16=Table3[[#This Row],[count]]</f>
        <v>0</v>
      </c>
    </row>
    <row r="17" spans="1:12" x14ac:dyDescent="0.25">
      <c r="A17">
        <v>51</v>
      </c>
      <c r="B17" s="2">
        <v>44355.824699074074</v>
      </c>
      <c r="C17" s="2">
        <v>44222.795046296298</v>
      </c>
      <c r="D17" t="s">
        <v>7</v>
      </c>
      <c r="E17">
        <v>1</v>
      </c>
      <c r="F17">
        <v>5683</v>
      </c>
      <c r="G17">
        <v>190046</v>
      </c>
      <c r="H17" s="2">
        <v>44221.646041666667</v>
      </c>
      <c r="I17" s="2">
        <v>44355.533194444448</v>
      </c>
      <c r="K17">
        <f>_xlfn.XLOOKUP(Table3[[#This Row],[queryID]],Table1[queryID],Table1[count],0)</f>
        <v>73930</v>
      </c>
      <c r="L17" t="b">
        <f>K17=Table3[[#This Row],[count]]</f>
        <v>0</v>
      </c>
    </row>
    <row r="18" spans="1:12" x14ac:dyDescent="0.25">
      <c r="A18">
        <v>53</v>
      </c>
      <c r="B18" s="2">
        <v>44355.824432870373</v>
      </c>
      <c r="C18" s="2">
        <v>44231.898125</v>
      </c>
      <c r="D18" t="s">
        <v>52</v>
      </c>
      <c r="E18">
        <v>1</v>
      </c>
      <c r="F18">
        <v>299</v>
      </c>
      <c r="G18">
        <v>190046</v>
      </c>
      <c r="H18" s="2">
        <v>44225.523356481484</v>
      </c>
      <c r="I18" s="2">
        <v>44355.645972222221</v>
      </c>
      <c r="K18">
        <f>_xlfn.XLOOKUP(Table3[[#This Row],[queryID]],Table1[queryID],Table1[count],0)</f>
        <v>2388</v>
      </c>
      <c r="L18" t="b">
        <f>K18=Table3[[#This Row],[count]]</f>
        <v>0</v>
      </c>
    </row>
    <row r="19" spans="1:12" x14ac:dyDescent="0.25">
      <c r="A19">
        <v>54</v>
      </c>
      <c r="B19" s="2">
        <v>44355.824293981481</v>
      </c>
      <c r="C19" s="2">
        <v>44231.898125</v>
      </c>
      <c r="D19" t="s">
        <v>44</v>
      </c>
      <c r="E19">
        <v>1</v>
      </c>
      <c r="F19">
        <v>285</v>
      </c>
      <c r="G19">
        <v>190046</v>
      </c>
      <c r="H19" s="2">
        <v>44229.845092592594</v>
      </c>
      <c r="I19" s="2">
        <v>44352.498680555553</v>
      </c>
      <c r="K19">
        <f>_xlfn.XLOOKUP(Table3[[#This Row],[queryID]],Table1[queryID],Table1[count],0)</f>
        <v>3178</v>
      </c>
      <c r="L19" t="b">
        <f>K19=Table3[[#This Row],[count]]</f>
        <v>0</v>
      </c>
    </row>
    <row r="20" spans="1:12" x14ac:dyDescent="0.25">
      <c r="A20">
        <v>55</v>
      </c>
      <c r="B20" s="2">
        <v>44355.824259259258</v>
      </c>
      <c r="C20" s="2">
        <v>44231.898125</v>
      </c>
      <c r="D20" t="s">
        <v>47</v>
      </c>
      <c r="E20">
        <v>1</v>
      </c>
      <c r="F20">
        <v>408</v>
      </c>
      <c r="G20">
        <v>190046</v>
      </c>
      <c r="H20" s="2">
        <v>44229.343402777777</v>
      </c>
      <c r="I20" s="2">
        <v>44355.755740740744</v>
      </c>
      <c r="K20">
        <f>_xlfn.XLOOKUP(Table3[[#This Row],[queryID]],Table1[queryID],Table1[count],0)</f>
        <v>2644</v>
      </c>
      <c r="L20" t="b">
        <f>K20=Table3[[#This Row],[count]]</f>
        <v>0</v>
      </c>
    </row>
    <row r="21" spans="1:12" x14ac:dyDescent="0.25">
      <c r="A21">
        <v>56</v>
      </c>
      <c r="B21" s="2">
        <v>44355.824201388888</v>
      </c>
      <c r="C21" s="2">
        <v>44231.898125</v>
      </c>
      <c r="D21" t="s">
        <v>14</v>
      </c>
      <c r="E21">
        <v>1</v>
      </c>
      <c r="F21">
        <v>24058</v>
      </c>
      <c r="G21">
        <v>190046</v>
      </c>
      <c r="H21" s="2">
        <v>44230.492835648147</v>
      </c>
      <c r="I21" s="2">
        <v>44355.791990740741</v>
      </c>
      <c r="K21">
        <f>_xlfn.XLOOKUP(Table3[[#This Row],[queryID]],Table1[queryID],Table1[count],0)</f>
        <v>39429</v>
      </c>
      <c r="L21" t="b">
        <f>K21=Table3[[#This Row],[count]]</f>
        <v>0</v>
      </c>
    </row>
    <row r="22" spans="1:12" x14ac:dyDescent="0.25">
      <c r="A22">
        <v>58</v>
      </c>
      <c r="B22" s="2">
        <v>44355.823935185188</v>
      </c>
      <c r="C22" s="2">
        <v>44231.898125</v>
      </c>
      <c r="D22" t="s">
        <v>55</v>
      </c>
      <c r="E22">
        <v>1</v>
      </c>
      <c r="F22">
        <v>337</v>
      </c>
      <c r="G22">
        <v>190046</v>
      </c>
      <c r="H22" s="2">
        <v>44229.348124999997</v>
      </c>
      <c r="I22" s="2">
        <v>44352.549097222225</v>
      </c>
      <c r="K22">
        <f>_xlfn.XLOOKUP(Table3[[#This Row],[queryID]],Table1[queryID],Table1[count],0)</f>
        <v>1949</v>
      </c>
      <c r="L22" t="b">
        <f>K22=Table3[[#This Row],[count]]</f>
        <v>0</v>
      </c>
    </row>
    <row r="23" spans="1:12" x14ac:dyDescent="0.25">
      <c r="A23">
        <v>74</v>
      </c>
      <c r="B23" s="2">
        <v>44355.823923611111</v>
      </c>
      <c r="C23" s="2">
        <v>44256.548958333333</v>
      </c>
      <c r="D23" t="s">
        <v>119</v>
      </c>
      <c r="E23">
        <v>1</v>
      </c>
      <c r="F23">
        <v>44</v>
      </c>
      <c r="G23">
        <v>190046</v>
      </c>
      <c r="H23" s="2">
        <v>44249.21875</v>
      </c>
      <c r="I23" s="2">
        <v>44355.557604166665</v>
      </c>
      <c r="K23">
        <f>_xlfn.XLOOKUP(Table3[[#This Row],[queryID]],Table1[queryID],Table1[count],0)</f>
        <v>64</v>
      </c>
      <c r="L23" t="b">
        <f>K23=Table3[[#This Row],[count]]</f>
        <v>0</v>
      </c>
    </row>
    <row r="24" spans="1:12" x14ac:dyDescent="0.25">
      <c r="A24">
        <v>111</v>
      </c>
      <c r="B24" s="2">
        <v>44355.823634259257</v>
      </c>
      <c r="C24" s="2">
        <v>44256.639988425923</v>
      </c>
      <c r="D24" t="s">
        <v>67</v>
      </c>
      <c r="E24">
        <v>1</v>
      </c>
      <c r="F24">
        <v>715</v>
      </c>
      <c r="G24">
        <v>190046</v>
      </c>
      <c r="H24" s="2">
        <v>44254.970891203702</v>
      </c>
      <c r="I24" s="2">
        <v>44350.497152777774</v>
      </c>
      <c r="K24">
        <f>_xlfn.XLOOKUP(Table3[[#This Row],[queryID]],Table1[queryID],Table1[count],0)</f>
        <v>945</v>
      </c>
      <c r="L24" t="b">
        <f>K24=Table3[[#This Row],[count]]</f>
        <v>0</v>
      </c>
    </row>
    <row r="25" spans="1:12" x14ac:dyDescent="0.25">
      <c r="A25">
        <v>140</v>
      </c>
      <c r="B25" s="2">
        <v>44355.823622685188</v>
      </c>
      <c r="C25" s="2">
        <v>44257.484386574077</v>
      </c>
      <c r="D25" t="s">
        <v>70</v>
      </c>
      <c r="E25">
        <v>1</v>
      </c>
      <c r="F25">
        <v>408</v>
      </c>
      <c r="G25">
        <v>190046</v>
      </c>
      <c r="H25" s="2">
        <v>44250.614965277775</v>
      </c>
      <c r="I25" s="2">
        <v>44355.753645833334</v>
      </c>
      <c r="K25">
        <f>_xlfn.XLOOKUP(Table3[[#This Row],[queryID]],Table1[queryID],Table1[count],0)</f>
        <v>684</v>
      </c>
      <c r="L25" t="b">
        <f>K25=Table3[[#This Row],[count]]</f>
        <v>0</v>
      </c>
    </row>
    <row r="26" spans="1:12" x14ac:dyDescent="0.25">
      <c r="A26">
        <v>144</v>
      </c>
      <c r="B26" s="2">
        <v>44355.823611111111</v>
      </c>
      <c r="C26" s="2">
        <v>44257.484548611108</v>
      </c>
      <c r="D26" t="s">
        <v>99</v>
      </c>
      <c r="E26">
        <v>1</v>
      </c>
      <c r="F26">
        <v>144</v>
      </c>
      <c r="G26">
        <v>190046</v>
      </c>
      <c r="H26" s="2">
        <v>44250.979166666664</v>
      </c>
      <c r="I26" s="2">
        <v>44355.601238425923</v>
      </c>
      <c r="K26">
        <f>_xlfn.XLOOKUP(Table3[[#This Row],[queryID]],Table1[queryID],Table1[count],0)</f>
        <v>201</v>
      </c>
      <c r="L26" t="b">
        <f>K26=Table3[[#This Row],[count]]</f>
        <v>0</v>
      </c>
    </row>
    <row r="27" spans="1:12" x14ac:dyDescent="0.25">
      <c r="A27">
        <v>149</v>
      </c>
      <c r="B27" s="2">
        <v>44355.823553240742</v>
      </c>
      <c r="C27" s="2">
        <v>44257.484942129631</v>
      </c>
      <c r="D27" t="s">
        <v>60</v>
      </c>
      <c r="E27">
        <v>1</v>
      </c>
      <c r="F27">
        <v>208</v>
      </c>
      <c r="G27">
        <v>190046</v>
      </c>
      <c r="H27" s="2">
        <v>44250.566793981481</v>
      </c>
      <c r="I27" s="2">
        <v>44355.145833333336</v>
      </c>
      <c r="K27">
        <f>_xlfn.XLOOKUP(Table3[[#This Row],[queryID]],Table1[queryID],Table1[count],0)</f>
        <v>1481</v>
      </c>
      <c r="L27" t="b">
        <f>K27=Table3[[#This Row],[count]]</f>
        <v>0</v>
      </c>
    </row>
    <row r="28" spans="1:12" x14ac:dyDescent="0.25">
      <c r="A28">
        <v>148</v>
      </c>
      <c r="B28" s="2">
        <v>44355.823553240742</v>
      </c>
      <c r="C28" s="2">
        <v>44257.484895833331</v>
      </c>
      <c r="D28" t="s">
        <v>78</v>
      </c>
      <c r="E28">
        <v>1</v>
      </c>
      <c r="F28">
        <v>166</v>
      </c>
      <c r="G28">
        <v>190046</v>
      </c>
      <c r="H28" s="2">
        <v>44250.601875</v>
      </c>
      <c r="I28" s="2">
        <v>44350.876851851855</v>
      </c>
      <c r="K28">
        <f>_xlfn.XLOOKUP(Table3[[#This Row],[queryID]],Table1[queryID],Table1[count],0)</f>
        <v>437</v>
      </c>
      <c r="L28" t="b">
        <f>K28=Table3[[#This Row],[count]]</f>
        <v>0</v>
      </c>
    </row>
    <row r="29" spans="1:12" x14ac:dyDescent="0.25">
      <c r="A29">
        <v>155</v>
      </c>
      <c r="B29" s="2">
        <v>44355.823275462964</v>
      </c>
      <c r="C29" s="2">
        <v>44257.485312500001</v>
      </c>
      <c r="D29" t="s">
        <v>30</v>
      </c>
      <c r="E29">
        <v>1</v>
      </c>
      <c r="F29">
        <v>1702</v>
      </c>
      <c r="G29">
        <v>190046</v>
      </c>
      <c r="H29" s="2">
        <v>44253.866412037038</v>
      </c>
      <c r="I29" s="2">
        <v>44352.748553240737</v>
      </c>
      <c r="K29">
        <f>_xlfn.XLOOKUP(Table3[[#This Row],[queryID]],Table1[queryID],Table1[count],0)</f>
        <v>12758</v>
      </c>
      <c r="L29" t="b">
        <f>K29=Table3[[#This Row],[count]]</f>
        <v>0</v>
      </c>
    </row>
    <row r="30" spans="1:12" x14ac:dyDescent="0.25">
      <c r="A30">
        <v>162</v>
      </c>
      <c r="B30" s="2">
        <v>44355.823206018518</v>
      </c>
      <c r="C30" s="2">
        <v>44266.547002314815</v>
      </c>
      <c r="D30" t="s">
        <v>24</v>
      </c>
      <c r="E30">
        <v>1</v>
      </c>
      <c r="F30">
        <v>328</v>
      </c>
      <c r="G30">
        <v>190046</v>
      </c>
      <c r="H30" s="2">
        <v>44266.563078703701</v>
      </c>
      <c r="I30" s="2">
        <v>44355.707372685189</v>
      </c>
      <c r="K30">
        <f>_xlfn.XLOOKUP(Table3[[#This Row],[queryID]],Table1[queryID],Table1[count],0)</f>
        <v>20201</v>
      </c>
      <c r="L30" t="b">
        <f>K30=Table3[[#This Row],[count]]</f>
        <v>0</v>
      </c>
    </row>
    <row r="31" spans="1:12" x14ac:dyDescent="0.25">
      <c r="A31">
        <v>182</v>
      </c>
      <c r="B31" s="2">
        <v>44355.823194444441</v>
      </c>
      <c r="C31" s="2">
        <v>44266.547002314815</v>
      </c>
      <c r="D31" t="s">
        <v>69</v>
      </c>
      <c r="E31">
        <v>1</v>
      </c>
      <c r="F31">
        <v>50</v>
      </c>
      <c r="G31">
        <v>190046</v>
      </c>
      <c r="H31" s="2">
        <v>44258.813773148147</v>
      </c>
      <c r="I31" s="2">
        <v>44350.667893518519</v>
      </c>
      <c r="K31">
        <f>_xlfn.XLOOKUP(Table3[[#This Row],[queryID]],Table1[queryID],Table1[count],0)</f>
        <v>885</v>
      </c>
      <c r="L31" t="b">
        <f>K31=Table3[[#This Row],[count]]</f>
        <v>0</v>
      </c>
    </row>
    <row r="32" spans="1:12" x14ac:dyDescent="0.25">
      <c r="A32">
        <v>189</v>
      </c>
      <c r="B32" s="2">
        <v>44355.823136574072</v>
      </c>
      <c r="C32" s="2">
        <v>44266.547002314815</v>
      </c>
      <c r="D32" t="s">
        <v>84</v>
      </c>
      <c r="E32">
        <v>1</v>
      </c>
      <c r="F32">
        <v>239</v>
      </c>
      <c r="G32">
        <v>190046</v>
      </c>
      <c r="H32" s="2">
        <v>44262.168333333335</v>
      </c>
      <c r="I32" s="2">
        <v>44355.601238425923</v>
      </c>
      <c r="K32">
        <f>_xlfn.XLOOKUP(Table3[[#This Row],[queryID]],Table1[queryID],Table1[count],0)</f>
        <v>349</v>
      </c>
      <c r="L32" t="b">
        <f>K32=Table3[[#This Row],[count]]</f>
        <v>0</v>
      </c>
    </row>
    <row r="33" spans="1:12" x14ac:dyDescent="0.25">
      <c r="A33">
        <v>225</v>
      </c>
      <c r="B33" s="2">
        <v>44355.823078703703</v>
      </c>
      <c r="C33" s="2">
        <v>44273.016701388886</v>
      </c>
      <c r="D33" t="s">
        <v>68</v>
      </c>
      <c r="E33">
        <v>1</v>
      </c>
      <c r="F33">
        <v>431</v>
      </c>
      <c r="G33">
        <v>190046</v>
      </c>
      <c r="H33" s="2">
        <v>44269.814270833333</v>
      </c>
      <c r="I33" s="2">
        <v>44355.687465277777</v>
      </c>
      <c r="K33">
        <f>_xlfn.XLOOKUP(Table3[[#This Row],[queryID]],Table1[queryID],Table1[count],0)</f>
        <v>896</v>
      </c>
      <c r="L33" t="b">
        <f>K33=Table3[[#This Row],[count]]</f>
        <v>0</v>
      </c>
    </row>
    <row r="34" spans="1:12" x14ac:dyDescent="0.25">
      <c r="A34">
        <v>227</v>
      </c>
      <c r="B34" s="2">
        <v>44355.823055555556</v>
      </c>
      <c r="C34" s="2">
        <v>44273.016701388886</v>
      </c>
      <c r="D34" t="s">
        <v>61</v>
      </c>
      <c r="E34">
        <v>1</v>
      </c>
      <c r="F34">
        <v>260</v>
      </c>
      <c r="G34">
        <v>190046</v>
      </c>
      <c r="H34" s="2">
        <v>44269.915266203701</v>
      </c>
      <c r="I34" s="2">
        <v>44352.465219907404</v>
      </c>
      <c r="K34">
        <f>_xlfn.XLOOKUP(Table3[[#This Row],[queryID]],Table1[queryID],Table1[count],0)</f>
        <v>1448</v>
      </c>
      <c r="L34" t="b">
        <f>K34=Table3[[#This Row],[count]]</f>
        <v>0</v>
      </c>
    </row>
    <row r="35" spans="1:12" x14ac:dyDescent="0.25">
      <c r="A35">
        <v>229</v>
      </c>
      <c r="B35" s="2">
        <v>44355.823009259257</v>
      </c>
      <c r="C35" s="2">
        <v>44273.016701388886</v>
      </c>
      <c r="D35" t="s">
        <v>28</v>
      </c>
      <c r="E35">
        <v>1</v>
      </c>
      <c r="F35">
        <v>1738</v>
      </c>
      <c r="G35">
        <v>190046</v>
      </c>
      <c r="H35" s="2">
        <v>44271.050625000003</v>
      </c>
      <c r="I35" s="2">
        <v>44355.678842592592</v>
      </c>
      <c r="K35">
        <f>_xlfn.XLOOKUP(Table3[[#This Row],[queryID]],Table1[queryID],Table1[count],0)</f>
        <v>14380</v>
      </c>
      <c r="L35" t="b">
        <f>K35=Table3[[#This Row],[count]]</f>
        <v>0</v>
      </c>
    </row>
    <row r="36" spans="1:12" x14ac:dyDescent="0.25">
      <c r="A36">
        <v>231</v>
      </c>
      <c r="B36" s="2">
        <v>44355.822233796294</v>
      </c>
      <c r="C36" s="2">
        <v>44273.016701388886</v>
      </c>
      <c r="D36" t="s">
        <v>53</v>
      </c>
      <c r="E36">
        <v>1</v>
      </c>
      <c r="F36">
        <v>124</v>
      </c>
      <c r="G36">
        <v>190046</v>
      </c>
      <c r="H36" s="2">
        <v>44271.622465277775</v>
      </c>
      <c r="I36" s="2">
        <v>44352.720439814817</v>
      </c>
      <c r="K36">
        <f>_xlfn.XLOOKUP(Table3[[#This Row],[queryID]],Table1[queryID],Table1[count],0)</f>
        <v>2371</v>
      </c>
      <c r="L36" t="b">
        <f>K36=Table3[[#This Row],[count]]</f>
        <v>0</v>
      </c>
    </row>
    <row r="37" spans="1:12" x14ac:dyDescent="0.25">
      <c r="A37">
        <v>233</v>
      </c>
      <c r="B37" s="2">
        <v>44355.822094907409</v>
      </c>
      <c r="C37" s="2">
        <v>44273.016701388886</v>
      </c>
      <c r="D37" t="s">
        <v>39</v>
      </c>
      <c r="E37">
        <v>1</v>
      </c>
      <c r="F37">
        <v>645</v>
      </c>
      <c r="G37">
        <v>190046</v>
      </c>
      <c r="H37" s="2">
        <v>44269.857476851852</v>
      </c>
      <c r="I37" s="2">
        <v>44355.472280092596</v>
      </c>
      <c r="K37">
        <f>_xlfn.XLOOKUP(Table3[[#This Row],[queryID]],Table1[queryID],Table1[count],0)</f>
        <v>5202</v>
      </c>
      <c r="L37" t="b">
        <f>K37=Table3[[#This Row],[count]]</f>
        <v>0</v>
      </c>
    </row>
    <row r="38" spans="1:12" x14ac:dyDescent="0.25">
      <c r="A38">
        <v>235</v>
      </c>
      <c r="B38" s="2">
        <v>44355.821875000001</v>
      </c>
      <c r="C38" s="2">
        <v>44273.016701388886</v>
      </c>
      <c r="D38" t="s">
        <v>56</v>
      </c>
      <c r="E38">
        <v>1</v>
      </c>
      <c r="F38">
        <v>144</v>
      </c>
      <c r="G38">
        <v>190046</v>
      </c>
      <c r="H38" s="2">
        <v>44270.908692129633</v>
      </c>
      <c r="I38" s="2">
        <v>44350.35496527778</v>
      </c>
      <c r="K38">
        <f>_xlfn.XLOOKUP(Table3[[#This Row],[queryID]],Table1[queryID],Table1[count],0)</f>
        <v>1844</v>
      </c>
      <c r="L38" t="b">
        <f>K38=Table3[[#This Row],[count]]</f>
        <v>0</v>
      </c>
    </row>
    <row r="39" spans="1:12" x14ac:dyDescent="0.25">
      <c r="A39">
        <v>236</v>
      </c>
      <c r="B39" s="2">
        <v>44355.821851851855</v>
      </c>
      <c r="C39" s="2">
        <v>44273.016701388886</v>
      </c>
      <c r="D39" t="s">
        <v>45</v>
      </c>
      <c r="E39">
        <v>1</v>
      </c>
      <c r="F39">
        <v>523</v>
      </c>
      <c r="G39">
        <v>190046</v>
      </c>
      <c r="H39" s="2">
        <v>44273.556990740741</v>
      </c>
      <c r="I39" s="2">
        <v>44355.609571759262</v>
      </c>
      <c r="K39">
        <f>_xlfn.XLOOKUP(Table3[[#This Row],[queryID]],Table1[queryID],Table1[count],0)</f>
        <v>2660</v>
      </c>
      <c r="L39" t="b">
        <f>K39=Table3[[#This Row],[count]]</f>
        <v>0</v>
      </c>
    </row>
    <row r="40" spans="1:12" x14ac:dyDescent="0.25">
      <c r="A40">
        <v>237</v>
      </c>
      <c r="B40" s="2">
        <v>44355.821423611109</v>
      </c>
      <c r="C40" s="2">
        <v>44273.016701388886</v>
      </c>
      <c r="D40" t="s">
        <v>120</v>
      </c>
      <c r="E40">
        <v>1</v>
      </c>
      <c r="F40">
        <v>45</v>
      </c>
      <c r="G40">
        <v>190046</v>
      </c>
      <c r="H40" s="2">
        <v>44270.17796296296</v>
      </c>
      <c r="I40" s="2">
        <v>44355.372083333335</v>
      </c>
      <c r="K40">
        <f>_xlfn.XLOOKUP(Table3[[#This Row],[queryID]],Table1[queryID],Table1[count],0)</f>
        <v>60</v>
      </c>
      <c r="L40" t="b">
        <f>K40=Table3[[#This Row],[count]]</f>
        <v>0</v>
      </c>
    </row>
    <row r="41" spans="1:12" x14ac:dyDescent="0.25">
      <c r="A41">
        <v>8299</v>
      </c>
      <c r="B41" s="2">
        <v>44355.82136574074</v>
      </c>
      <c r="C41" s="2">
        <v>44277.836354166669</v>
      </c>
      <c r="D41" t="s">
        <v>22</v>
      </c>
      <c r="E41">
        <v>1</v>
      </c>
      <c r="F41">
        <v>1338</v>
      </c>
      <c r="G41">
        <v>190046</v>
      </c>
      <c r="H41" s="2">
        <v>44274.733449074076</v>
      </c>
      <c r="I41" s="2">
        <v>44355.791666666664</v>
      </c>
      <c r="K41">
        <f>_xlfn.XLOOKUP(Table3[[#This Row],[queryID]],Table1[queryID],Table1[count],0)</f>
        <v>20627</v>
      </c>
      <c r="L41" t="b">
        <f>K41=Table3[[#This Row],[count]]</f>
        <v>0</v>
      </c>
    </row>
    <row r="42" spans="1:12" x14ac:dyDescent="0.25">
      <c r="A42">
        <v>8300</v>
      </c>
      <c r="B42" s="2">
        <v>44355.821180555555</v>
      </c>
      <c r="C42" s="2">
        <v>44277.836388888885</v>
      </c>
      <c r="D42" t="s">
        <v>27</v>
      </c>
      <c r="E42">
        <v>1</v>
      </c>
      <c r="F42">
        <v>746</v>
      </c>
      <c r="G42">
        <v>190046</v>
      </c>
      <c r="H42" s="2">
        <v>44279.178796296299</v>
      </c>
      <c r="I42" s="2">
        <v>44355.791990740741</v>
      </c>
      <c r="K42">
        <f>_xlfn.XLOOKUP(Table3[[#This Row],[queryID]],Table1[queryID],Table1[count],0)</f>
        <v>14955</v>
      </c>
      <c r="L42" t="b">
        <f>K42=Table3[[#This Row],[count]]</f>
        <v>0</v>
      </c>
    </row>
    <row r="43" spans="1:12" x14ac:dyDescent="0.25">
      <c r="A43">
        <v>8302</v>
      </c>
      <c r="B43" s="2">
        <v>44355.821018518516</v>
      </c>
      <c r="C43" s="2">
        <v>44292.837152777778</v>
      </c>
      <c r="D43" t="s">
        <v>73</v>
      </c>
      <c r="E43">
        <v>1</v>
      </c>
      <c r="F43">
        <v>374</v>
      </c>
      <c r="G43">
        <v>190046</v>
      </c>
      <c r="H43" s="2">
        <v>44293.830671296295</v>
      </c>
      <c r="I43" s="2">
        <v>44353.343298611115</v>
      </c>
      <c r="K43">
        <f>_xlfn.XLOOKUP(Table3[[#This Row],[queryID]],Table1[queryID],Table1[count],0)</f>
        <v>514</v>
      </c>
      <c r="L43" t="b">
        <f>K43=Table3[[#This Row],[count]]</f>
        <v>0</v>
      </c>
    </row>
    <row r="44" spans="1:12" x14ac:dyDescent="0.25">
      <c r="A44">
        <v>8303</v>
      </c>
      <c r="B44" s="2">
        <v>44355.820891203701</v>
      </c>
      <c r="C44" s="2">
        <v>44292.837152777778</v>
      </c>
      <c r="D44" t="s">
        <v>82</v>
      </c>
      <c r="E44">
        <v>1</v>
      </c>
      <c r="F44">
        <v>296</v>
      </c>
      <c r="G44">
        <v>190046</v>
      </c>
      <c r="H44" s="2">
        <v>44291.716782407406</v>
      </c>
      <c r="I44" s="2">
        <v>44355.601238425923</v>
      </c>
      <c r="K44">
        <f>_xlfn.XLOOKUP(Table3[[#This Row],[queryID]],Table1[queryID],Table1[count],0)</f>
        <v>388</v>
      </c>
      <c r="L44" t="b">
        <f>K44=Table3[[#This Row],[count]]</f>
        <v>0</v>
      </c>
    </row>
    <row r="45" spans="1:12" x14ac:dyDescent="0.25">
      <c r="A45">
        <v>8305</v>
      </c>
      <c r="B45" s="2">
        <v>44355.820775462962</v>
      </c>
      <c r="C45" s="2">
        <v>44292.837152777778</v>
      </c>
      <c r="D45" t="s">
        <v>76</v>
      </c>
      <c r="E45">
        <v>1</v>
      </c>
      <c r="F45">
        <v>202</v>
      </c>
      <c r="G45">
        <v>190046</v>
      </c>
      <c r="H45" s="2">
        <v>44291.982800925929</v>
      </c>
      <c r="I45" s="2">
        <v>44350.504201388889</v>
      </c>
      <c r="K45">
        <f>_xlfn.XLOOKUP(Table3[[#This Row],[queryID]],Table1[queryID],Table1[count],0)</f>
        <v>458</v>
      </c>
      <c r="L45" t="b">
        <f>K45=Table3[[#This Row],[count]]</f>
        <v>0</v>
      </c>
    </row>
    <row r="46" spans="1:12" x14ac:dyDescent="0.25">
      <c r="A46">
        <v>8308</v>
      </c>
      <c r="B46" s="2">
        <v>44355.820324074077</v>
      </c>
      <c r="C46" s="2">
        <v>44292.837152777778</v>
      </c>
      <c r="D46" t="s">
        <v>3</v>
      </c>
      <c r="E46">
        <v>1</v>
      </c>
      <c r="F46">
        <v>1911</v>
      </c>
      <c r="G46">
        <v>190046</v>
      </c>
      <c r="H46" s="2">
        <v>44297.082627314812</v>
      </c>
      <c r="I46" s="2">
        <v>44355.804722222223</v>
      </c>
      <c r="K46">
        <f>_xlfn.XLOOKUP(Table3[[#This Row],[queryID]],Table1[queryID],Table1[count],0)</f>
        <v>173721</v>
      </c>
      <c r="L46" t="b">
        <f>K46=Table3[[#This Row],[count]]</f>
        <v>0</v>
      </c>
    </row>
    <row r="47" spans="1:12" x14ac:dyDescent="0.25">
      <c r="A47">
        <v>8310</v>
      </c>
      <c r="B47" s="2">
        <v>44355.820034722223</v>
      </c>
      <c r="C47" s="2">
        <v>44292.837152777778</v>
      </c>
      <c r="D47" t="s">
        <v>8</v>
      </c>
      <c r="E47">
        <v>1</v>
      </c>
      <c r="F47">
        <v>300</v>
      </c>
      <c r="G47">
        <v>190046</v>
      </c>
      <c r="H47" s="2">
        <v>44294.703240740739</v>
      </c>
      <c r="I47" s="2">
        <v>44355.704444444447</v>
      </c>
      <c r="K47">
        <f>_xlfn.XLOOKUP(Table3[[#This Row],[queryID]],Table1[queryID],Table1[count],0)</f>
        <v>69662</v>
      </c>
      <c r="L47" t="b">
        <f>K47=Table3[[#This Row],[count]]</f>
        <v>0</v>
      </c>
    </row>
    <row r="48" spans="1:12" x14ac:dyDescent="0.25">
      <c r="A48">
        <v>8312</v>
      </c>
      <c r="B48" s="2">
        <v>44355.819826388892</v>
      </c>
      <c r="C48" s="2">
        <v>44292.837164351855</v>
      </c>
      <c r="D48" t="s">
        <v>38</v>
      </c>
      <c r="E48">
        <v>1</v>
      </c>
      <c r="F48">
        <v>808</v>
      </c>
      <c r="G48">
        <v>190046</v>
      </c>
      <c r="H48" s="2">
        <v>44293.06832175926</v>
      </c>
      <c r="I48" s="2">
        <v>44355.791898148149</v>
      </c>
      <c r="K48">
        <f>_xlfn.XLOOKUP(Table3[[#This Row],[queryID]],Table1[queryID],Table1[count],0)</f>
        <v>5699</v>
      </c>
      <c r="L48" t="b">
        <f>K48=Table3[[#This Row],[count]]</f>
        <v>0</v>
      </c>
    </row>
    <row r="49" spans="1:12" x14ac:dyDescent="0.25">
      <c r="A49">
        <v>8315</v>
      </c>
      <c r="B49" s="2">
        <v>44355.81958333333</v>
      </c>
      <c r="C49" s="2">
        <v>44292.837164351855</v>
      </c>
      <c r="D49" t="s">
        <v>114</v>
      </c>
      <c r="E49">
        <v>1</v>
      </c>
      <c r="F49">
        <v>107</v>
      </c>
      <c r="G49">
        <v>190046</v>
      </c>
      <c r="H49" s="2">
        <v>44290.760416666664</v>
      </c>
      <c r="I49" s="2">
        <v>44351.298344907409</v>
      </c>
      <c r="K49">
        <f>_xlfn.XLOOKUP(Table3[[#This Row],[queryID]],Table1[queryID],Table1[count],0)</f>
        <v>96</v>
      </c>
      <c r="L49" t="b">
        <f>K49=Table3[[#This Row],[count]]</f>
        <v>0</v>
      </c>
    </row>
    <row r="50" spans="1:12" x14ac:dyDescent="0.25">
      <c r="A50">
        <v>8316</v>
      </c>
      <c r="B50" s="2">
        <v>44355.819513888891</v>
      </c>
      <c r="C50" s="2">
        <v>44292.837164351855</v>
      </c>
      <c r="D50" t="s">
        <v>89</v>
      </c>
      <c r="E50">
        <v>1</v>
      </c>
      <c r="F50">
        <v>65</v>
      </c>
      <c r="G50">
        <v>190046</v>
      </c>
      <c r="H50" s="2">
        <v>44294.737256944441</v>
      </c>
      <c r="I50" s="2">
        <v>44354.318472222221</v>
      </c>
      <c r="K50">
        <f>_xlfn.XLOOKUP(Table3[[#This Row],[queryID]],Table1[queryID],Table1[count],0)</f>
        <v>303</v>
      </c>
      <c r="L50" t="b">
        <f>K50=Table3[[#This Row],[count]]</f>
        <v>0</v>
      </c>
    </row>
    <row r="51" spans="1:12" x14ac:dyDescent="0.25">
      <c r="A51">
        <v>8317</v>
      </c>
      <c r="B51" s="2">
        <v>44355.819456018522</v>
      </c>
      <c r="C51" s="2">
        <v>44292.837164351855</v>
      </c>
      <c r="D51" t="s">
        <v>66</v>
      </c>
      <c r="E51">
        <v>1</v>
      </c>
      <c r="F51">
        <v>223</v>
      </c>
      <c r="G51">
        <v>190046</v>
      </c>
      <c r="H51" s="2">
        <v>44291.937569444446</v>
      </c>
      <c r="I51" s="2">
        <v>44355.543252314812</v>
      </c>
      <c r="K51">
        <f>_xlfn.XLOOKUP(Table3[[#This Row],[queryID]],Table1[queryID],Table1[count],0)</f>
        <v>946</v>
      </c>
      <c r="L51" t="b">
        <f>K51=Table3[[#This Row],[count]]</f>
        <v>0</v>
      </c>
    </row>
    <row r="52" spans="1:12" x14ac:dyDescent="0.25">
      <c r="A52">
        <v>8318</v>
      </c>
      <c r="B52" s="2">
        <v>44355.81931712963</v>
      </c>
      <c r="C52" s="2">
        <v>44292.837164351855</v>
      </c>
      <c r="D52" t="s">
        <v>133</v>
      </c>
      <c r="E52">
        <v>1</v>
      </c>
      <c r="F52">
        <v>1</v>
      </c>
      <c r="G52">
        <v>190046</v>
      </c>
      <c r="H52" s="2">
        <v>44351.795601851853</v>
      </c>
      <c r="I52" s="2">
        <v>44351.795601851853</v>
      </c>
      <c r="K52">
        <f>_xlfn.XLOOKUP(Table3[[#This Row],[queryID]],Table1[queryID],Table1[count],0)</f>
        <v>12</v>
      </c>
      <c r="L52" t="b">
        <f>K52=Table3[[#This Row],[count]]</f>
        <v>0</v>
      </c>
    </row>
    <row r="53" spans="1:12" x14ac:dyDescent="0.25">
      <c r="A53">
        <v>8323</v>
      </c>
      <c r="B53" s="2">
        <v>44355.819247685184</v>
      </c>
      <c r="C53" s="2">
        <v>44299.703842592593</v>
      </c>
      <c r="D53" t="s">
        <v>110</v>
      </c>
      <c r="E53">
        <v>1</v>
      </c>
      <c r="F53">
        <v>98</v>
      </c>
      <c r="G53">
        <v>190046</v>
      </c>
      <c r="H53" s="2">
        <v>44293.001111111109</v>
      </c>
      <c r="I53" s="2">
        <v>44348.510416666664</v>
      </c>
      <c r="K53">
        <f>_xlfn.XLOOKUP(Table3[[#This Row],[queryID]],Table1[queryID],Table1[count],0)</f>
        <v>132</v>
      </c>
      <c r="L53" t="b">
        <f>K53=Table3[[#This Row],[count]]</f>
        <v>0</v>
      </c>
    </row>
    <row r="54" spans="1:12" x14ac:dyDescent="0.25">
      <c r="A54">
        <v>8324</v>
      </c>
      <c r="B54" s="2">
        <v>44355.819224537037</v>
      </c>
      <c r="C54" s="2">
        <v>44299.703842592593</v>
      </c>
      <c r="D54" t="s">
        <v>51</v>
      </c>
      <c r="E54">
        <v>1</v>
      </c>
      <c r="F54">
        <v>1026</v>
      </c>
      <c r="G54">
        <v>190046</v>
      </c>
      <c r="H54" s="2">
        <v>44293.961446759262</v>
      </c>
      <c r="I54" s="2">
        <v>44351.341909722221</v>
      </c>
      <c r="K54">
        <f>_xlfn.XLOOKUP(Table3[[#This Row],[queryID]],Table1[queryID],Table1[count],0)</f>
        <v>2508</v>
      </c>
      <c r="L54" t="b">
        <f>K54=Table3[[#This Row],[count]]</f>
        <v>0</v>
      </c>
    </row>
    <row r="55" spans="1:12" x14ac:dyDescent="0.25">
      <c r="A55">
        <v>8327</v>
      </c>
      <c r="B55" s="2">
        <v>44355.818495370368</v>
      </c>
      <c r="C55" s="2">
        <v>44299.70385416667</v>
      </c>
      <c r="D55" t="s">
        <v>59</v>
      </c>
      <c r="E55">
        <v>1</v>
      </c>
      <c r="F55">
        <v>364</v>
      </c>
      <c r="G55">
        <v>190046</v>
      </c>
      <c r="H55" s="2">
        <v>44292.720324074071</v>
      </c>
      <c r="I55" s="2">
        <v>44355.565324074072</v>
      </c>
      <c r="K55">
        <f>_xlfn.XLOOKUP(Table3[[#This Row],[queryID]],Table1[queryID],Table1[count],0)</f>
        <v>1606</v>
      </c>
      <c r="L55" t="b">
        <f>K55=Table3[[#This Row],[count]]</f>
        <v>0</v>
      </c>
    </row>
    <row r="56" spans="1:12" x14ac:dyDescent="0.25">
      <c r="A56">
        <v>8332</v>
      </c>
      <c r="B56" s="2">
        <v>44355.818287037036</v>
      </c>
      <c r="C56" s="2">
        <v>44299.70385416667</v>
      </c>
      <c r="D56" t="s">
        <v>92</v>
      </c>
      <c r="E56">
        <v>1</v>
      </c>
      <c r="F56">
        <v>7</v>
      </c>
      <c r="G56">
        <v>190046</v>
      </c>
      <c r="H56" s="2">
        <v>44292.500023148146</v>
      </c>
      <c r="I56" s="2">
        <v>44349.692349537036</v>
      </c>
      <c r="K56">
        <f>_xlfn.XLOOKUP(Table3[[#This Row],[queryID]],Table1[queryID],Table1[count],0)</f>
        <v>259</v>
      </c>
      <c r="L56" t="b">
        <f>K56=Table3[[#This Row],[count]]</f>
        <v>0</v>
      </c>
    </row>
    <row r="57" spans="1:12" x14ac:dyDescent="0.25">
      <c r="A57">
        <v>8334</v>
      </c>
      <c r="B57" s="2">
        <v>44355.818240740744</v>
      </c>
      <c r="C57" s="2">
        <v>44299.70385416667</v>
      </c>
      <c r="D57" t="s">
        <v>32</v>
      </c>
      <c r="E57">
        <v>1</v>
      </c>
      <c r="F57">
        <v>898</v>
      </c>
      <c r="G57">
        <v>190046</v>
      </c>
      <c r="H57" s="2">
        <v>44299.337337962963</v>
      </c>
      <c r="I57" s="2">
        <v>44355.766203703701</v>
      </c>
      <c r="K57">
        <f>_xlfn.XLOOKUP(Table3[[#This Row],[queryID]],Table1[queryID],Table1[count],0)</f>
        <v>9684</v>
      </c>
      <c r="L57" t="b">
        <f>K57=Table3[[#This Row],[count]]</f>
        <v>0</v>
      </c>
    </row>
    <row r="58" spans="1:12" x14ac:dyDescent="0.25">
      <c r="A58">
        <v>8335</v>
      </c>
      <c r="B58" s="2">
        <v>44355.81795138889</v>
      </c>
      <c r="C58" s="2">
        <v>44299.703865740739</v>
      </c>
      <c r="D58" t="s">
        <v>48</v>
      </c>
      <c r="E58">
        <v>1</v>
      </c>
      <c r="F58">
        <v>171</v>
      </c>
      <c r="G58">
        <v>190046</v>
      </c>
      <c r="H58" s="2">
        <v>44292.518564814818</v>
      </c>
      <c r="I58" s="2">
        <v>44353.476539351854</v>
      </c>
      <c r="K58">
        <f>_xlfn.XLOOKUP(Table3[[#This Row],[queryID]],Table1[queryID],Table1[count],0)</f>
        <v>2622</v>
      </c>
      <c r="L58" t="b">
        <f>K58=Table3[[#This Row],[count]]</f>
        <v>0</v>
      </c>
    </row>
    <row r="59" spans="1:12" x14ac:dyDescent="0.25">
      <c r="A59">
        <v>8338</v>
      </c>
      <c r="B59" s="2">
        <v>44355.817881944444</v>
      </c>
      <c r="C59" s="2">
        <v>44299.703865740739</v>
      </c>
      <c r="D59" t="s">
        <v>18</v>
      </c>
      <c r="E59">
        <v>1</v>
      </c>
      <c r="F59">
        <v>274</v>
      </c>
      <c r="G59">
        <v>190046</v>
      </c>
      <c r="H59" s="2">
        <v>44292.791770833333</v>
      </c>
      <c r="I59" s="2">
        <v>44355.743055555555</v>
      </c>
      <c r="K59">
        <f>_xlfn.XLOOKUP(Table3[[#This Row],[queryID]],Table1[queryID],Table1[count],0)</f>
        <v>30258</v>
      </c>
      <c r="L59" t="b">
        <f>K59=Table3[[#This Row],[count]]</f>
        <v>0</v>
      </c>
    </row>
    <row r="60" spans="1:12" x14ac:dyDescent="0.25">
      <c r="A60">
        <v>8339</v>
      </c>
      <c r="B60" s="2">
        <v>44355.817731481482</v>
      </c>
      <c r="C60" s="2">
        <v>44300.437048611115</v>
      </c>
      <c r="D60" t="s">
        <v>26</v>
      </c>
      <c r="E60">
        <v>1</v>
      </c>
      <c r="F60">
        <v>246</v>
      </c>
      <c r="G60">
        <v>190046</v>
      </c>
      <c r="H60" s="2">
        <v>44298.878657407404</v>
      </c>
      <c r="I60" s="2">
        <v>44355.743055555555</v>
      </c>
      <c r="K60">
        <f>_xlfn.XLOOKUP(Table3[[#This Row],[queryID]],Table1[queryID],Table1[count],0)</f>
        <v>15050</v>
      </c>
      <c r="L60" t="b">
        <f>K60=Table3[[#This Row],[count]]</f>
        <v>0</v>
      </c>
    </row>
    <row r="61" spans="1:12" x14ac:dyDescent="0.25">
      <c r="A61">
        <v>8344</v>
      </c>
      <c r="B61" s="2">
        <v>44355.817407407405</v>
      </c>
      <c r="C61" s="2">
        <v>44305.747418981482</v>
      </c>
      <c r="D61" t="s">
        <v>13</v>
      </c>
      <c r="E61">
        <v>1</v>
      </c>
      <c r="F61">
        <v>1355</v>
      </c>
      <c r="G61">
        <v>190046</v>
      </c>
      <c r="H61" s="2">
        <v>44304.60670138889</v>
      </c>
      <c r="I61" s="2">
        <v>44355.759305555555</v>
      </c>
      <c r="K61">
        <f>_xlfn.XLOOKUP(Table3[[#This Row],[queryID]],Table1[queryID],Table1[count],0)</f>
        <v>39855</v>
      </c>
      <c r="L61" t="b">
        <f>K61=Table3[[#This Row],[count]]</f>
        <v>0</v>
      </c>
    </row>
    <row r="62" spans="1:12" x14ac:dyDescent="0.25">
      <c r="A62">
        <v>8345</v>
      </c>
      <c r="B62" s="2">
        <v>44355.817152777781</v>
      </c>
      <c r="C62" s="2">
        <v>44305.747418981482</v>
      </c>
      <c r="D62" t="s">
        <v>49</v>
      </c>
      <c r="E62">
        <v>1</v>
      </c>
      <c r="F62">
        <v>314</v>
      </c>
      <c r="G62">
        <v>190046</v>
      </c>
      <c r="H62" s="2">
        <v>44300.600844907407</v>
      </c>
      <c r="I62" s="2">
        <v>44355.427245370367</v>
      </c>
      <c r="K62">
        <f>_xlfn.XLOOKUP(Table3[[#This Row],[queryID]],Table1[queryID],Table1[count],0)</f>
        <v>2587</v>
      </c>
      <c r="L62" t="b">
        <f>K62=Table3[[#This Row],[count]]</f>
        <v>0</v>
      </c>
    </row>
    <row r="63" spans="1:12" x14ac:dyDescent="0.25">
      <c r="A63">
        <v>8346</v>
      </c>
      <c r="B63" s="2">
        <v>44355.816828703704</v>
      </c>
      <c r="C63" s="2">
        <v>44305.747418981482</v>
      </c>
      <c r="D63" t="s">
        <v>62</v>
      </c>
      <c r="E63">
        <v>1</v>
      </c>
      <c r="F63">
        <v>242</v>
      </c>
      <c r="G63">
        <v>190046</v>
      </c>
      <c r="H63" s="2">
        <v>44300.773553240739</v>
      </c>
      <c r="I63" s="2">
        <v>44351.724398148152</v>
      </c>
      <c r="K63">
        <f>_xlfn.XLOOKUP(Table3[[#This Row],[queryID]],Table1[queryID],Table1[count],0)</f>
        <v>1413</v>
      </c>
      <c r="L63" t="b">
        <f>K63=Table3[[#This Row],[count]]</f>
        <v>0</v>
      </c>
    </row>
    <row r="64" spans="1:12" x14ac:dyDescent="0.25">
      <c r="A64">
        <v>8348</v>
      </c>
      <c r="B64" s="2">
        <v>44355.816701388889</v>
      </c>
      <c r="C64" s="2">
        <v>44305.747418981482</v>
      </c>
      <c r="D64" t="s">
        <v>63</v>
      </c>
      <c r="E64">
        <v>1</v>
      </c>
      <c r="F64">
        <v>582</v>
      </c>
      <c r="G64">
        <v>190046</v>
      </c>
      <c r="H64" s="2">
        <v>44302.104166666664</v>
      </c>
      <c r="I64" s="2">
        <v>44351.946967592594</v>
      </c>
      <c r="K64">
        <f>_xlfn.XLOOKUP(Table3[[#This Row],[queryID]],Table1[queryID],Table1[count],0)</f>
        <v>1352</v>
      </c>
      <c r="L64" t="b">
        <f>K64=Table3[[#This Row],[count]]</f>
        <v>0</v>
      </c>
    </row>
    <row r="65" spans="1:12" x14ac:dyDescent="0.25">
      <c r="A65">
        <v>8354</v>
      </c>
      <c r="B65" s="2">
        <v>44355.816481481481</v>
      </c>
      <c r="C65" s="2">
        <v>44305.747418981482</v>
      </c>
      <c r="D65" t="s">
        <v>86</v>
      </c>
      <c r="E65">
        <v>1</v>
      </c>
      <c r="F65">
        <v>302</v>
      </c>
      <c r="G65">
        <v>190046</v>
      </c>
      <c r="H65" s="2">
        <v>44299.567060185182</v>
      </c>
      <c r="I65" s="2">
        <v>44355.520833333336</v>
      </c>
      <c r="K65">
        <f>_xlfn.XLOOKUP(Table3[[#This Row],[queryID]],Table1[queryID],Table1[count],0)</f>
        <v>324</v>
      </c>
      <c r="L65" t="b">
        <f>K65=Table3[[#This Row],[count]]</f>
        <v>0</v>
      </c>
    </row>
    <row r="66" spans="1:12" x14ac:dyDescent="0.25">
      <c r="A66">
        <v>8355</v>
      </c>
      <c r="B66" s="2">
        <v>44355.816365740742</v>
      </c>
      <c r="C66" s="2">
        <v>44305.747418981482</v>
      </c>
      <c r="D66" t="s">
        <v>71</v>
      </c>
      <c r="E66">
        <v>1</v>
      </c>
      <c r="F66">
        <v>424</v>
      </c>
      <c r="G66">
        <v>190046</v>
      </c>
      <c r="H66" s="2">
        <v>44299.779942129629</v>
      </c>
      <c r="I66" s="2">
        <v>44353.380347222221</v>
      </c>
      <c r="K66">
        <f>_xlfn.XLOOKUP(Table3[[#This Row],[queryID]],Table1[queryID],Table1[count],0)</f>
        <v>603</v>
      </c>
      <c r="L66" t="b">
        <f>K66=Table3[[#This Row],[count]]</f>
        <v>0</v>
      </c>
    </row>
    <row r="67" spans="1:12" x14ac:dyDescent="0.25">
      <c r="A67">
        <v>8356</v>
      </c>
      <c r="B67" s="2">
        <v>44355.81621527778</v>
      </c>
      <c r="C67" s="2">
        <v>44305.747430555559</v>
      </c>
      <c r="D67" t="s">
        <v>75</v>
      </c>
      <c r="E67">
        <v>1</v>
      </c>
      <c r="F67">
        <v>373</v>
      </c>
      <c r="G67">
        <v>190046</v>
      </c>
      <c r="H67" s="2">
        <v>44302.520682870374</v>
      </c>
      <c r="I67" s="2">
        <v>44355.574131944442</v>
      </c>
      <c r="K67">
        <f>_xlfn.XLOOKUP(Table3[[#This Row],[queryID]],Table1[queryID],Table1[count],0)</f>
        <v>488</v>
      </c>
      <c r="L67" t="b">
        <f>K67=Table3[[#This Row],[count]]</f>
        <v>0</v>
      </c>
    </row>
    <row r="68" spans="1:12" x14ac:dyDescent="0.25">
      <c r="A68">
        <v>8357</v>
      </c>
      <c r="B68" s="2">
        <v>44355.816076388888</v>
      </c>
      <c r="C68" s="2">
        <v>44305.747430555559</v>
      </c>
      <c r="D68" t="s">
        <v>65</v>
      </c>
      <c r="E68">
        <v>1</v>
      </c>
      <c r="F68">
        <v>452</v>
      </c>
      <c r="G68">
        <v>190046</v>
      </c>
      <c r="H68" s="2">
        <v>44302.565185185187</v>
      </c>
      <c r="I68" s="2">
        <v>44355.373645833337</v>
      </c>
      <c r="K68">
        <f>_xlfn.XLOOKUP(Table3[[#This Row],[queryID]],Table1[queryID],Table1[count],0)</f>
        <v>1059</v>
      </c>
      <c r="L68" t="b">
        <f>K68=Table3[[#This Row],[count]]</f>
        <v>0</v>
      </c>
    </row>
    <row r="69" spans="1:12" x14ac:dyDescent="0.25">
      <c r="A69">
        <v>8358</v>
      </c>
      <c r="B69" s="2">
        <v>44355.815844907411</v>
      </c>
      <c r="C69" s="2">
        <v>44305.747430555559</v>
      </c>
      <c r="D69" t="s">
        <v>54</v>
      </c>
      <c r="E69">
        <v>1</v>
      </c>
      <c r="F69">
        <v>640</v>
      </c>
      <c r="G69">
        <v>190046</v>
      </c>
      <c r="H69" s="2">
        <v>44302.565185185187</v>
      </c>
      <c r="I69" s="2">
        <v>44355.799305555556</v>
      </c>
      <c r="K69">
        <f>_xlfn.XLOOKUP(Table3[[#This Row],[queryID]],Table1[queryID],Table1[count],0)</f>
        <v>2066</v>
      </c>
      <c r="L69" t="b">
        <f>K69=Table3[[#This Row],[count]]</f>
        <v>0</v>
      </c>
    </row>
    <row r="70" spans="1:12" x14ac:dyDescent="0.25">
      <c r="A70">
        <v>8360</v>
      </c>
      <c r="B70" s="2">
        <v>44355.815555555557</v>
      </c>
      <c r="C70" s="2">
        <v>44312.734976851854</v>
      </c>
      <c r="D70" t="s">
        <v>90</v>
      </c>
      <c r="E70">
        <v>1</v>
      </c>
      <c r="F70">
        <v>56</v>
      </c>
      <c r="G70">
        <v>190046</v>
      </c>
      <c r="H70" s="2">
        <v>44306.364583333336</v>
      </c>
      <c r="I70" s="2">
        <v>44355.311249999999</v>
      </c>
      <c r="K70">
        <f>_xlfn.XLOOKUP(Table3[[#This Row],[queryID]],Table1[queryID],Table1[count],0)</f>
        <v>287</v>
      </c>
      <c r="L70" t="b">
        <f>K70=Table3[[#This Row],[count]]</f>
        <v>0</v>
      </c>
    </row>
    <row r="71" spans="1:12" x14ac:dyDescent="0.25">
      <c r="A71">
        <v>8363</v>
      </c>
      <c r="B71" s="2">
        <v>44355.815312500003</v>
      </c>
      <c r="C71" s="2">
        <v>44320.74324074074</v>
      </c>
      <c r="D71" t="s">
        <v>160</v>
      </c>
      <c r="E71">
        <v>1</v>
      </c>
      <c r="F71">
        <v>203</v>
      </c>
      <c r="G71">
        <v>190046</v>
      </c>
      <c r="H71" s="2">
        <v>44318.987060185187</v>
      </c>
      <c r="I71" s="2">
        <v>44355.811805555553</v>
      </c>
      <c r="K71">
        <f>_xlfn.XLOOKUP(Table3[[#This Row],[queryID]],Table1[queryID],Table1[count],0)</f>
        <v>0</v>
      </c>
      <c r="L71" t="b">
        <f>K71=Table3[[#This Row],[count]]</f>
        <v>0</v>
      </c>
    </row>
    <row r="72" spans="1:12" x14ac:dyDescent="0.25">
      <c r="A72">
        <v>8364</v>
      </c>
      <c r="B72" s="2">
        <v>44355.814872685187</v>
      </c>
      <c r="C72" s="2">
        <v>44320.74324074074</v>
      </c>
      <c r="D72" t="s">
        <v>50</v>
      </c>
      <c r="E72">
        <v>1</v>
      </c>
      <c r="F72">
        <v>198</v>
      </c>
      <c r="G72">
        <v>190046</v>
      </c>
      <c r="H72" s="2">
        <v>44313.305601851855</v>
      </c>
      <c r="I72" s="2">
        <v>44355.601238425923</v>
      </c>
      <c r="K72">
        <f>_xlfn.XLOOKUP(Table3[[#This Row],[queryID]],Table1[queryID],Table1[count],0)</f>
        <v>2539</v>
      </c>
      <c r="L72" t="b">
        <f>K72=Table3[[#This Row],[count]]</f>
        <v>0</v>
      </c>
    </row>
    <row r="73" spans="1:12" x14ac:dyDescent="0.25">
      <c r="A73">
        <v>60</v>
      </c>
      <c r="B73" s="2">
        <v>44347.650347222225</v>
      </c>
      <c r="C73" s="2">
        <v>44231.898125</v>
      </c>
      <c r="D73" t="s">
        <v>46</v>
      </c>
      <c r="E73">
        <v>1</v>
      </c>
      <c r="F73">
        <v>213</v>
      </c>
      <c r="G73">
        <v>190046</v>
      </c>
      <c r="H73" s="2">
        <v>44229.845092592594</v>
      </c>
      <c r="I73" s="2">
        <v>44345.375335648147</v>
      </c>
      <c r="K73">
        <f>_xlfn.XLOOKUP(Table3[[#This Row],[queryID]],Table1[queryID],Table1[count],0)</f>
        <v>2652</v>
      </c>
      <c r="L73" t="b">
        <f>K73=Table3[[#This Row],[count]]</f>
        <v>0</v>
      </c>
    </row>
    <row r="74" spans="1:12" x14ac:dyDescent="0.25">
      <c r="A74">
        <v>143</v>
      </c>
      <c r="B74" s="2">
        <v>44347.650023148148</v>
      </c>
      <c r="C74" s="2">
        <v>44257.484479166669</v>
      </c>
      <c r="D74" t="s">
        <v>94</v>
      </c>
      <c r="E74">
        <v>1</v>
      </c>
      <c r="F74">
        <v>115</v>
      </c>
      <c r="G74">
        <v>190046</v>
      </c>
      <c r="H74" s="2">
        <v>44251.580706018518</v>
      </c>
      <c r="I74" s="2">
        <v>44339.696597222224</v>
      </c>
      <c r="K74">
        <f>_xlfn.XLOOKUP(Table3[[#This Row],[queryID]],Table1[queryID],Table1[count],0)</f>
        <v>249</v>
      </c>
      <c r="L74" t="b">
        <f>K74=Table3[[#This Row],[count]]</f>
        <v>0</v>
      </c>
    </row>
    <row r="75" spans="1:12" x14ac:dyDescent="0.25">
      <c r="A75">
        <v>145</v>
      </c>
      <c r="B75" s="2">
        <v>44347.649953703702</v>
      </c>
      <c r="C75" s="2">
        <v>44257.484606481485</v>
      </c>
      <c r="D75" t="s">
        <v>103</v>
      </c>
      <c r="E75">
        <v>1</v>
      </c>
      <c r="F75">
        <v>108</v>
      </c>
      <c r="G75">
        <v>190046</v>
      </c>
      <c r="H75" s="2">
        <v>44251.580706018518</v>
      </c>
      <c r="I75" s="2">
        <v>44339.696597222224</v>
      </c>
      <c r="K75">
        <f>_xlfn.XLOOKUP(Table3[[#This Row],[queryID]],Table1[queryID],Table1[count],0)</f>
        <v>191</v>
      </c>
      <c r="L75" t="b">
        <f>K75=Table3[[#This Row],[count]]</f>
        <v>0</v>
      </c>
    </row>
    <row r="76" spans="1:12" x14ac:dyDescent="0.25">
      <c r="A76">
        <v>158</v>
      </c>
      <c r="B76" s="2">
        <v>44347.64947916667</v>
      </c>
      <c r="C76" s="2">
        <v>44257.485474537039</v>
      </c>
      <c r="D76" t="s">
        <v>74</v>
      </c>
      <c r="E76">
        <v>1</v>
      </c>
      <c r="F76">
        <v>50</v>
      </c>
      <c r="G76">
        <v>190046</v>
      </c>
      <c r="H76" s="2">
        <v>44340.56622685185</v>
      </c>
      <c r="I76" s="2">
        <v>44344.208425925928</v>
      </c>
      <c r="K76">
        <f>_xlfn.XLOOKUP(Table3[[#This Row],[queryID]],Table1[queryID],Table1[count],0)</f>
        <v>497</v>
      </c>
      <c r="L76" t="b">
        <f>K76=Table3[[#This Row],[count]]</f>
        <v>0</v>
      </c>
    </row>
    <row r="77" spans="1:12" x14ac:dyDescent="0.25">
      <c r="A77">
        <v>188</v>
      </c>
      <c r="B77" s="2">
        <v>44347.649259259262</v>
      </c>
      <c r="C77" s="2">
        <v>44266.547002314815</v>
      </c>
      <c r="D77" t="s">
        <v>101</v>
      </c>
      <c r="E77">
        <v>1</v>
      </c>
      <c r="F77">
        <v>202</v>
      </c>
      <c r="G77">
        <v>190046</v>
      </c>
      <c r="H77" s="2">
        <v>44261.672395833331</v>
      </c>
      <c r="I77" s="2">
        <v>44344.484976851854</v>
      </c>
      <c r="K77">
        <f>_xlfn.XLOOKUP(Table3[[#This Row],[queryID]],Table1[queryID],Table1[count],0)</f>
        <v>195</v>
      </c>
      <c r="L77" t="b">
        <f>K77=Table3[[#This Row],[count]]</f>
        <v>0</v>
      </c>
    </row>
    <row r="78" spans="1:12" x14ac:dyDescent="0.25">
      <c r="A78">
        <v>8298</v>
      </c>
      <c r="B78" s="2">
        <v>44347.648796296293</v>
      </c>
      <c r="C78" s="2">
        <v>44277.836342592593</v>
      </c>
      <c r="D78" t="s">
        <v>95</v>
      </c>
      <c r="E78">
        <v>1</v>
      </c>
      <c r="F78">
        <v>184</v>
      </c>
      <c r="G78">
        <v>190046</v>
      </c>
      <c r="H78" s="2">
        <v>44272.784907407404</v>
      </c>
      <c r="I78" s="2">
        <v>44345.834953703707</v>
      </c>
      <c r="K78">
        <f>_xlfn.XLOOKUP(Table3[[#This Row],[queryID]],Table1[queryID],Table1[count],0)</f>
        <v>247</v>
      </c>
      <c r="L78" t="b">
        <f>K78=Table3[[#This Row],[count]]</f>
        <v>0</v>
      </c>
    </row>
    <row r="79" spans="1:12" x14ac:dyDescent="0.25">
      <c r="A79">
        <v>8307</v>
      </c>
      <c r="B79" s="2">
        <v>44347.648518518516</v>
      </c>
      <c r="C79" s="2">
        <v>44292.837152777778</v>
      </c>
      <c r="D79" t="s">
        <v>111</v>
      </c>
      <c r="E79">
        <v>1</v>
      </c>
      <c r="F79">
        <v>10</v>
      </c>
      <c r="G79">
        <v>190046</v>
      </c>
      <c r="H79" s="2">
        <v>44347.295682870368</v>
      </c>
      <c r="I79" s="2">
        <v>44347.295682870368</v>
      </c>
      <c r="K79">
        <f>_xlfn.XLOOKUP(Table3[[#This Row],[queryID]],Table1[queryID],Table1[count],0)</f>
        <v>120</v>
      </c>
      <c r="L79" t="b">
        <f>K79=Table3[[#This Row],[count]]</f>
        <v>0</v>
      </c>
    </row>
    <row r="80" spans="1:12" x14ac:dyDescent="0.25">
      <c r="A80">
        <v>8309</v>
      </c>
      <c r="B80" s="2">
        <v>44347.6484375</v>
      </c>
      <c r="C80" s="2">
        <v>44292.837152777778</v>
      </c>
      <c r="D80" t="s">
        <v>37</v>
      </c>
      <c r="E80">
        <v>1</v>
      </c>
      <c r="F80">
        <v>152</v>
      </c>
      <c r="G80">
        <v>190046</v>
      </c>
      <c r="H80" s="2">
        <v>44294.941412037035</v>
      </c>
      <c r="I80" s="2">
        <v>44346.033530092594</v>
      </c>
      <c r="K80">
        <f>_xlfn.XLOOKUP(Table3[[#This Row],[queryID]],Table1[queryID],Table1[count],0)</f>
        <v>7447</v>
      </c>
      <c r="L80" t="b">
        <f>K80=Table3[[#This Row],[count]]</f>
        <v>0</v>
      </c>
    </row>
    <row r="81" spans="1:12" x14ac:dyDescent="0.25">
      <c r="A81">
        <v>8314</v>
      </c>
      <c r="B81" s="2">
        <v>44347.648333333331</v>
      </c>
      <c r="C81" s="2">
        <v>44292.837164351855</v>
      </c>
      <c r="D81" t="s">
        <v>93</v>
      </c>
      <c r="E81">
        <v>1</v>
      </c>
      <c r="F81">
        <v>151</v>
      </c>
      <c r="G81">
        <v>190046</v>
      </c>
      <c r="H81" s="2">
        <v>44290.921886574077</v>
      </c>
      <c r="I81" s="2">
        <v>44342.802997685183</v>
      </c>
      <c r="K81">
        <f>_xlfn.XLOOKUP(Table3[[#This Row],[queryID]],Table1[queryID],Table1[count],0)</f>
        <v>253</v>
      </c>
      <c r="L81" t="b">
        <f>K81=Table3[[#This Row],[count]]</f>
        <v>0</v>
      </c>
    </row>
    <row r="82" spans="1:12" x14ac:dyDescent="0.25">
      <c r="A82">
        <v>8322</v>
      </c>
      <c r="B82" s="2">
        <v>44347.648159722223</v>
      </c>
      <c r="C82" s="2">
        <v>44299.703842592593</v>
      </c>
      <c r="D82" t="s">
        <v>77</v>
      </c>
      <c r="E82">
        <v>1</v>
      </c>
      <c r="F82">
        <v>143</v>
      </c>
      <c r="G82">
        <v>190046</v>
      </c>
      <c r="H82" s="2">
        <v>44292.908784722225</v>
      </c>
      <c r="I82" s="2">
        <v>44344.503217592595</v>
      </c>
      <c r="K82">
        <f>_xlfn.XLOOKUP(Table3[[#This Row],[queryID]],Table1[queryID],Table1[count],0)</f>
        <v>444</v>
      </c>
      <c r="L82" t="b">
        <f>K82=Table3[[#This Row],[count]]</f>
        <v>0</v>
      </c>
    </row>
    <row r="83" spans="1:12" x14ac:dyDescent="0.25">
      <c r="A83">
        <v>8325</v>
      </c>
      <c r="B83" s="2">
        <v>44347.648055555554</v>
      </c>
      <c r="C83" s="2">
        <v>44299.70385416667</v>
      </c>
      <c r="D83" t="s">
        <v>79</v>
      </c>
      <c r="E83">
        <v>1</v>
      </c>
      <c r="F83">
        <v>220</v>
      </c>
      <c r="G83">
        <v>190046</v>
      </c>
      <c r="H83" s="2">
        <v>44292.908784722225</v>
      </c>
      <c r="I83" s="2">
        <v>44344.339039351849</v>
      </c>
      <c r="K83">
        <f>_xlfn.XLOOKUP(Table3[[#This Row],[queryID]],Table1[queryID],Table1[count],0)</f>
        <v>434</v>
      </c>
      <c r="L83" t="b">
        <f>K83=Table3[[#This Row],[count]]</f>
        <v>0</v>
      </c>
    </row>
    <row r="84" spans="1:12" x14ac:dyDescent="0.25">
      <c r="A84">
        <v>8326</v>
      </c>
      <c r="B84" s="2">
        <v>44347.648043981484</v>
      </c>
      <c r="C84" s="2">
        <v>44299.70385416667</v>
      </c>
      <c r="D84" t="s">
        <v>83</v>
      </c>
      <c r="E84">
        <v>1</v>
      </c>
      <c r="F84">
        <v>45</v>
      </c>
      <c r="G84">
        <v>190046</v>
      </c>
      <c r="H84" s="2">
        <v>44292.583124999997</v>
      </c>
      <c r="I84" s="2">
        <v>44343.848819444444</v>
      </c>
      <c r="K84">
        <f>_xlfn.XLOOKUP(Table3[[#This Row],[queryID]],Table1[queryID],Table1[count],0)</f>
        <v>356</v>
      </c>
      <c r="L84" t="b">
        <f>K84=Table3[[#This Row],[count]]</f>
        <v>0</v>
      </c>
    </row>
    <row r="85" spans="1:12" x14ac:dyDescent="0.25">
      <c r="A85">
        <v>8347</v>
      </c>
      <c r="B85" s="2">
        <v>44347.647557870368</v>
      </c>
      <c r="C85" s="2">
        <v>44305.747418981482</v>
      </c>
      <c r="D85" t="s">
        <v>96</v>
      </c>
      <c r="E85">
        <v>1</v>
      </c>
      <c r="F85">
        <v>166</v>
      </c>
      <c r="G85">
        <v>190046</v>
      </c>
      <c r="H85" s="2">
        <v>44299.541226851848</v>
      </c>
      <c r="I85" s="2">
        <v>44342.396296296298</v>
      </c>
      <c r="K85">
        <f>_xlfn.XLOOKUP(Table3[[#This Row],[queryID]],Table1[queryID],Table1[count],0)</f>
        <v>236</v>
      </c>
      <c r="L85" t="b">
        <f>K85=Table3[[#This Row],[count]]</f>
        <v>0</v>
      </c>
    </row>
    <row r="86" spans="1:12" x14ac:dyDescent="0.25">
      <c r="A86">
        <v>8352</v>
      </c>
      <c r="B86" s="2">
        <v>44347.647430555553</v>
      </c>
      <c r="C86" s="2">
        <v>44305.747418981482</v>
      </c>
      <c r="D86" t="s">
        <v>121</v>
      </c>
      <c r="E86">
        <v>1</v>
      </c>
      <c r="F86">
        <v>61</v>
      </c>
      <c r="G86">
        <v>190046</v>
      </c>
      <c r="H86" s="2">
        <v>44299.542546296296</v>
      </c>
      <c r="I86" s="2">
        <v>44341.054803240739</v>
      </c>
      <c r="K86">
        <f>_xlfn.XLOOKUP(Table3[[#This Row],[queryID]],Table1[queryID],Table1[count],0)</f>
        <v>55</v>
      </c>
      <c r="L86" t="b">
        <f>K86=Table3[[#This Row],[count]]</f>
        <v>0</v>
      </c>
    </row>
    <row r="87" spans="1:12" x14ac:dyDescent="0.25">
      <c r="A87">
        <v>8353</v>
      </c>
      <c r="B87" s="2">
        <v>44347.647418981483</v>
      </c>
      <c r="C87" s="2">
        <v>44305.747418981482</v>
      </c>
      <c r="D87" t="s">
        <v>107</v>
      </c>
      <c r="E87">
        <v>1</v>
      </c>
      <c r="F87">
        <v>148</v>
      </c>
      <c r="G87">
        <v>190046</v>
      </c>
      <c r="H87" s="2">
        <v>44299.514340277776</v>
      </c>
      <c r="I87" s="2">
        <v>44341.902777777781</v>
      </c>
      <c r="K87">
        <f>_xlfn.XLOOKUP(Table3[[#This Row],[queryID]],Table1[queryID],Table1[count],0)</f>
        <v>156</v>
      </c>
      <c r="L87" t="b">
        <f>K87=Table3[[#This Row],[count]]</f>
        <v>0</v>
      </c>
    </row>
    <row r="88" spans="1:12" x14ac:dyDescent="0.25">
      <c r="A88">
        <v>8366</v>
      </c>
      <c r="B88" s="2">
        <v>44347.64671296296</v>
      </c>
      <c r="C88" s="2">
        <v>44321.849861111114</v>
      </c>
      <c r="D88" t="s">
        <v>42</v>
      </c>
      <c r="E88">
        <v>1</v>
      </c>
      <c r="F88">
        <v>110</v>
      </c>
      <c r="G88">
        <v>190046</v>
      </c>
      <c r="H88" s="2">
        <v>44340.590613425928</v>
      </c>
      <c r="I88" s="2">
        <v>44340.650520833333</v>
      </c>
      <c r="K88">
        <f>_xlfn.XLOOKUP(Table3[[#This Row],[queryID]],Table1[queryID],Table1[count],0)</f>
        <v>4443</v>
      </c>
      <c r="L88" t="b">
        <f>K88=Table3[[#This Row],[count]]</f>
        <v>0</v>
      </c>
    </row>
    <row r="89" spans="1:12" x14ac:dyDescent="0.25">
      <c r="A89">
        <v>29</v>
      </c>
      <c r="B89" s="2">
        <v>44347.645960648151</v>
      </c>
      <c r="C89" s="2">
        <v>44216.399143518516</v>
      </c>
      <c r="D89" t="s">
        <v>188</v>
      </c>
      <c r="E89">
        <v>1</v>
      </c>
      <c r="F89">
        <v>9236</v>
      </c>
      <c r="G89">
        <v>190046</v>
      </c>
      <c r="H89" s="2">
        <v>44214.718055555553</v>
      </c>
      <c r="I89" s="2">
        <v>44347.636041666665</v>
      </c>
      <c r="K89">
        <f>_xlfn.XLOOKUP(Table3[[#This Row],[queryID]],Table1[queryID],Table1[count],0)</f>
        <v>66702</v>
      </c>
      <c r="L89" t="b">
        <f>K89=Table3[[#This Row],[count]]</f>
        <v>0</v>
      </c>
    </row>
    <row r="90" spans="1:12" x14ac:dyDescent="0.25">
      <c r="A90">
        <v>31</v>
      </c>
      <c r="B90" s="2">
        <v>44347.645833333336</v>
      </c>
      <c r="C90" s="2">
        <v>44218.563750000001</v>
      </c>
      <c r="D90" t="s">
        <v>151</v>
      </c>
      <c r="E90">
        <v>1</v>
      </c>
      <c r="F90">
        <v>6131</v>
      </c>
      <c r="G90">
        <v>190046</v>
      </c>
      <c r="H90" s="2">
        <v>44217.757013888891</v>
      </c>
      <c r="I90" s="2">
        <v>44347.636041666665</v>
      </c>
      <c r="K90">
        <f>_xlfn.XLOOKUP(Table3[[#This Row],[queryID]],Table1[queryID],Table1[count],0)</f>
        <v>58461</v>
      </c>
      <c r="L90" t="b">
        <f>K90=Table3[[#This Row],[count]]</f>
        <v>0</v>
      </c>
    </row>
    <row r="91" spans="1:12" x14ac:dyDescent="0.25">
      <c r="A91">
        <v>32</v>
      </c>
      <c r="B91" s="2">
        <v>44347.64570601852</v>
      </c>
      <c r="C91" s="2">
        <v>44218.563750000001</v>
      </c>
      <c r="D91" t="s">
        <v>16</v>
      </c>
      <c r="E91">
        <v>1</v>
      </c>
      <c r="F91">
        <v>20271</v>
      </c>
      <c r="G91">
        <v>190046</v>
      </c>
      <c r="H91" s="2">
        <v>44216.924004629633</v>
      </c>
      <c r="I91" s="2">
        <v>44347.597245370373</v>
      </c>
      <c r="K91">
        <f>_xlfn.XLOOKUP(Table3[[#This Row],[queryID]],Table1[queryID],Table1[count],0)</f>
        <v>33355</v>
      </c>
      <c r="L91" t="b">
        <f>K91=Table3[[#This Row],[count]]</f>
        <v>0</v>
      </c>
    </row>
    <row r="92" spans="1:12" x14ac:dyDescent="0.25">
      <c r="A92">
        <v>33</v>
      </c>
      <c r="B92" s="2">
        <v>44347.645578703705</v>
      </c>
      <c r="C92" s="2">
        <v>44218.563750000001</v>
      </c>
      <c r="D92" t="s">
        <v>57</v>
      </c>
      <c r="E92">
        <v>1</v>
      </c>
      <c r="F92">
        <v>895</v>
      </c>
      <c r="G92">
        <v>190046</v>
      </c>
      <c r="H92" s="2">
        <v>44215.878310185188</v>
      </c>
      <c r="I92" s="2">
        <v>44343.760763888888</v>
      </c>
      <c r="K92">
        <f>_xlfn.XLOOKUP(Table3[[#This Row],[queryID]],Table1[queryID],Table1[count],0)</f>
        <v>1711</v>
      </c>
      <c r="L92" t="b">
        <f>K92=Table3[[#This Row],[count]]</f>
        <v>0</v>
      </c>
    </row>
    <row r="93" spans="1:12" x14ac:dyDescent="0.25">
      <c r="A93">
        <v>36</v>
      </c>
      <c r="B93" s="2">
        <v>44347.645543981482</v>
      </c>
      <c r="C93" s="2">
        <v>44218.563750000001</v>
      </c>
      <c r="D93" t="s">
        <v>34</v>
      </c>
      <c r="E93">
        <v>1</v>
      </c>
      <c r="F93">
        <v>7693</v>
      </c>
      <c r="G93">
        <v>190046</v>
      </c>
      <c r="H93" s="2">
        <v>44217.832268518519</v>
      </c>
      <c r="I93" s="2">
        <v>44347.426354166666</v>
      </c>
      <c r="K93">
        <f>_xlfn.XLOOKUP(Table3[[#This Row],[queryID]],Table1[queryID],Table1[count],0)</f>
        <v>8777</v>
      </c>
      <c r="L93" t="b">
        <f>K93=Table3[[#This Row],[count]]</f>
        <v>0</v>
      </c>
    </row>
    <row r="94" spans="1:12" x14ac:dyDescent="0.25">
      <c r="A94">
        <v>38</v>
      </c>
      <c r="B94" s="2">
        <v>44347.645439814813</v>
      </c>
      <c r="C94" s="2">
        <v>44218.563750000001</v>
      </c>
      <c r="D94" t="s">
        <v>17</v>
      </c>
      <c r="E94">
        <v>1</v>
      </c>
      <c r="F94">
        <v>15455</v>
      </c>
      <c r="G94">
        <v>190046</v>
      </c>
      <c r="H94" s="2">
        <v>44217.772291666668</v>
      </c>
      <c r="I94" s="2">
        <v>44346.205057870371</v>
      </c>
      <c r="K94">
        <f>_xlfn.XLOOKUP(Table3[[#This Row],[queryID]],Table1[queryID],Table1[count],0)</f>
        <v>33326</v>
      </c>
      <c r="L94" t="b">
        <f>K94=Table3[[#This Row],[count]]</f>
        <v>0</v>
      </c>
    </row>
    <row r="95" spans="1:12" x14ac:dyDescent="0.25">
      <c r="A95">
        <v>39</v>
      </c>
      <c r="B95" s="2">
        <v>44347.645335648151</v>
      </c>
      <c r="C95" s="2">
        <v>44218.563750000001</v>
      </c>
      <c r="D95" t="s">
        <v>6</v>
      </c>
      <c r="E95">
        <v>1</v>
      </c>
      <c r="F95">
        <v>16865</v>
      </c>
      <c r="G95">
        <v>190046</v>
      </c>
      <c r="H95" s="2">
        <v>44217.575752314813</v>
      </c>
      <c r="I95" s="2">
        <v>44347.63554398148</v>
      </c>
      <c r="K95">
        <f>_xlfn.XLOOKUP(Table3[[#This Row],[queryID]],Table1[queryID],Table1[count],0)</f>
        <v>125735</v>
      </c>
      <c r="L95" t="b">
        <f>K95=Table3[[#This Row],[count]]</f>
        <v>0</v>
      </c>
    </row>
    <row r="96" spans="1:12" x14ac:dyDescent="0.25">
      <c r="A96">
        <v>40</v>
      </c>
      <c r="B96" s="2">
        <v>44347.645254629628</v>
      </c>
      <c r="C96" s="2">
        <v>44218.563750000001</v>
      </c>
      <c r="D96" t="s">
        <v>147</v>
      </c>
      <c r="E96">
        <v>1</v>
      </c>
      <c r="F96">
        <v>15437</v>
      </c>
      <c r="G96">
        <v>190046</v>
      </c>
      <c r="H96" s="2">
        <v>44217.373194444444</v>
      </c>
      <c r="I96" s="2">
        <v>44347.637083333335</v>
      </c>
      <c r="K96">
        <f>_xlfn.XLOOKUP(Table3[[#This Row],[queryID]],Table1[queryID],Table1[count],0)</f>
        <v>0</v>
      </c>
      <c r="L96" t="b">
        <f>K96=Table3[[#This Row],[count]]</f>
        <v>0</v>
      </c>
    </row>
    <row r="97" spans="1:12" x14ac:dyDescent="0.25">
      <c r="A97">
        <v>41</v>
      </c>
      <c r="B97" s="2">
        <v>44347.645185185182</v>
      </c>
      <c r="C97" s="2">
        <v>44218.563750000001</v>
      </c>
      <c r="D97" t="s">
        <v>41</v>
      </c>
      <c r="E97">
        <v>1</v>
      </c>
      <c r="F97">
        <v>3749</v>
      </c>
      <c r="G97">
        <v>190046</v>
      </c>
      <c r="H97" s="2">
        <v>44217.614317129628</v>
      </c>
      <c r="I97" s="2">
        <v>44344.082638888889</v>
      </c>
      <c r="K97">
        <f>_xlfn.XLOOKUP(Table3[[#This Row],[queryID]],Table1[queryID],Table1[count],0)</f>
        <v>4583</v>
      </c>
      <c r="L97" t="b">
        <f>K97=Table3[[#This Row],[count]]</f>
        <v>0</v>
      </c>
    </row>
    <row r="98" spans="1:12" x14ac:dyDescent="0.25">
      <c r="A98">
        <v>37</v>
      </c>
      <c r="B98" s="2">
        <v>44328.105497685188</v>
      </c>
      <c r="C98" s="2">
        <v>44218.563750000001</v>
      </c>
      <c r="D98" t="s">
        <v>43</v>
      </c>
      <c r="E98">
        <v>1</v>
      </c>
      <c r="F98">
        <v>3757</v>
      </c>
      <c r="G98">
        <v>190046</v>
      </c>
      <c r="H98" s="2">
        <v>44217.609918981485</v>
      </c>
      <c r="I98" s="2">
        <v>44328.098483796297</v>
      </c>
      <c r="K98">
        <f>_xlfn.XLOOKUP(Table3[[#This Row],[queryID]],Table1[queryID],Table1[count],0)</f>
        <v>3878</v>
      </c>
      <c r="L98" t="b">
        <f>K98=Table3[[#This Row],[count]]</f>
        <v>0</v>
      </c>
    </row>
    <row r="99" spans="1:12" x14ac:dyDescent="0.25">
      <c r="A99">
        <v>154</v>
      </c>
      <c r="B99" s="2">
        <v>44327.992928240739</v>
      </c>
      <c r="C99" s="2">
        <v>44257.485254629632</v>
      </c>
      <c r="D99" t="s">
        <v>91</v>
      </c>
      <c r="E99">
        <v>1</v>
      </c>
      <c r="F99">
        <v>105</v>
      </c>
      <c r="G99">
        <v>190046</v>
      </c>
      <c r="H99" s="2">
        <v>44254.542812500003</v>
      </c>
      <c r="I99" s="2">
        <v>44323.455787037034</v>
      </c>
      <c r="K99">
        <f>_xlfn.XLOOKUP(Table3[[#This Row],[queryID]],Table1[queryID],Table1[count],0)</f>
        <v>272</v>
      </c>
      <c r="L99" t="b">
        <f>K99=Table3[[#This Row],[count]]</f>
        <v>0</v>
      </c>
    </row>
    <row r="100" spans="1:12" x14ac:dyDescent="0.25">
      <c r="A100">
        <v>157</v>
      </c>
      <c r="B100" s="2">
        <v>44327.988749999997</v>
      </c>
      <c r="C100" s="2">
        <v>44257.485405092593</v>
      </c>
      <c r="D100" t="s">
        <v>109</v>
      </c>
      <c r="E100">
        <v>1</v>
      </c>
      <c r="F100">
        <v>98</v>
      </c>
      <c r="G100">
        <v>190046</v>
      </c>
      <c r="H100" s="2">
        <v>44250.579282407409</v>
      </c>
      <c r="I100" s="2">
        <v>44324.425752314812</v>
      </c>
      <c r="K100">
        <f>_xlfn.XLOOKUP(Table3[[#This Row],[queryID]],Table1[queryID],Table1[count],0)</f>
        <v>148</v>
      </c>
      <c r="L100" t="b">
        <f>K100=Table3[[#This Row],[count]]</f>
        <v>0</v>
      </c>
    </row>
    <row r="101" spans="1:12" x14ac:dyDescent="0.25">
      <c r="A101">
        <v>228</v>
      </c>
      <c r="B101" s="2">
        <v>44327.970682870371</v>
      </c>
      <c r="C101" s="2">
        <v>44273.016701388886</v>
      </c>
      <c r="D101" t="s">
        <v>118</v>
      </c>
      <c r="E101">
        <v>1</v>
      </c>
      <c r="F101">
        <v>42</v>
      </c>
      <c r="G101">
        <v>190046</v>
      </c>
      <c r="H101" s="2">
        <v>44270.152777777781</v>
      </c>
      <c r="I101" s="2">
        <v>44322.729166666664</v>
      </c>
      <c r="K101">
        <f>_xlfn.XLOOKUP(Table3[[#This Row],[queryID]],Table1[queryID],Table1[count],0)</f>
        <v>73</v>
      </c>
      <c r="L101" t="b">
        <f>K101=Table3[[#This Row],[count]]</f>
        <v>0</v>
      </c>
    </row>
    <row r="102" spans="1:12" x14ac:dyDescent="0.25">
      <c r="A102">
        <v>8320</v>
      </c>
      <c r="B102" s="2">
        <v>44327.897719907407</v>
      </c>
      <c r="C102" s="2">
        <v>44299.703842592593</v>
      </c>
      <c r="D102" t="s">
        <v>31</v>
      </c>
      <c r="E102">
        <v>1</v>
      </c>
      <c r="F102">
        <v>62</v>
      </c>
      <c r="G102">
        <v>190046</v>
      </c>
      <c r="H102" s="2">
        <v>44292.595625000002</v>
      </c>
      <c r="I102" s="2">
        <v>44322.632986111108</v>
      </c>
      <c r="K102">
        <f>_xlfn.XLOOKUP(Table3[[#This Row],[queryID]],Table1[queryID],Table1[count],0)</f>
        <v>11422</v>
      </c>
      <c r="L102" t="b">
        <f>K102=Table3[[#This Row],[count]]</f>
        <v>0</v>
      </c>
    </row>
    <row r="103" spans="1:12" x14ac:dyDescent="0.25">
      <c r="A103">
        <v>8321</v>
      </c>
      <c r="B103" s="2">
        <v>44327.896331018521</v>
      </c>
      <c r="C103" s="2">
        <v>44299.703842592593</v>
      </c>
      <c r="D103" t="s">
        <v>25</v>
      </c>
      <c r="E103">
        <v>1</v>
      </c>
      <c r="F103">
        <v>351</v>
      </c>
      <c r="G103">
        <v>190046</v>
      </c>
      <c r="H103" s="2">
        <v>44292.662048611113</v>
      </c>
      <c r="I103" s="2">
        <v>44327.478831018518</v>
      </c>
      <c r="K103">
        <f>_xlfn.XLOOKUP(Table3[[#This Row],[queryID]],Table1[queryID],Table1[count],0)</f>
        <v>17813</v>
      </c>
      <c r="L103" t="b">
        <f>K103=Table3[[#This Row],[count]]</f>
        <v>0</v>
      </c>
    </row>
    <row r="104" spans="1:12" x14ac:dyDescent="0.25">
      <c r="A104">
        <v>8328</v>
      </c>
      <c r="B104" s="2">
        <v>44327.877569444441</v>
      </c>
      <c r="C104" s="2">
        <v>44299.70385416667</v>
      </c>
      <c r="D104" t="s">
        <v>72</v>
      </c>
      <c r="E104">
        <v>1</v>
      </c>
      <c r="F104">
        <v>30</v>
      </c>
      <c r="G104">
        <v>190046</v>
      </c>
      <c r="H104" s="2">
        <v>44292.740451388891</v>
      </c>
      <c r="I104" s="2">
        <v>44327.470960648148</v>
      </c>
      <c r="K104">
        <f>_xlfn.XLOOKUP(Table3[[#This Row],[queryID]],Table1[queryID],Table1[count],0)</f>
        <v>516</v>
      </c>
      <c r="L104" t="b">
        <f>K104=Table3[[#This Row],[count]]</f>
        <v>0</v>
      </c>
    </row>
    <row r="105" spans="1:12" x14ac:dyDescent="0.25">
      <c r="A105">
        <v>8342</v>
      </c>
      <c r="B105" s="2">
        <v>44327.85533564815</v>
      </c>
      <c r="C105" s="2">
        <v>44300.437048611115</v>
      </c>
      <c r="D105" t="s">
        <v>85</v>
      </c>
      <c r="E105">
        <v>1</v>
      </c>
      <c r="F105">
        <v>185</v>
      </c>
      <c r="G105">
        <v>190046</v>
      </c>
      <c r="H105" s="2">
        <v>44295.695057870369</v>
      </c>
      <c r="I105" s="2">
        <v>44327.408171296294</v>
      </c>
      <c r="K105">
        <f>_xlfn.XLOOKUP(Table3[[#This Row],[queryID]],Table1[queryID],Table1[count],0)</f>
        <v>334</v>
      </c>
      <c r="L105" t="b">
        <f>K105=Table3[[#This Row],[count]]</f>
        <v>0</v>
      </c>
    </row>
    <row r="106" spans="1:12" x14ac:dyDescent="0.25">
      <c r="A106">
        <v>8341</v>
      </c>
      <c r="B106" s="2">
        <v>44327.85533564815</v>
      </c>
      <c r="C106" s="2">
        <v>44300.437048611115</v>
      </c>
      <c r="D106" t="s">
        <v>40</v>
      </c>
      <c r="E106">
        <v>1</v>
      </c>
      <c r="F106">
        <v>127</v>
      </c>
      <c r="G106">
        <v>190046</v>
      </c>
      <c r="H106" s="2">
        <v>44295.163958333331</v>
      </c>
      <c r="I106" s="2">
        <v>44323.619837962964</v>
      </c>
      <c r="K106">
        <f>_xlfn.XLOOKUP(Table3[[#This Row],[queryID]],Table1[queryID],Table1[count],0)</f>
        <v>4926</v>
      </c>
      <c r="L106" t="b">
        <f>K106=Table3[[#This Row],[count]]</f>
        <v>0</v>
      </c>
    </row>
    <row r="107" spans="1:12" x14ac:dyDescent="0.25">
      <c r="A107">
        <v>8351</v>
      </c>
      <c r="B107" s="2">
        <v>44327.834548611114</v>
      </c>
      <c r="C107" s="2">
        <v>44305.747418981482</v>
      </c>
      <c r="D107" t="s">
        <v>106</v>
      </c>
      <c r="E107">
        <v>1</v>
      </c>
      <c r="F107">
        <v>103</v>
      </c>
      <c r="G107">
        <v>190046</v>
      </c>
      <c r="H107" s="2">
        <v>44301.647256944445</v>
      </c>
      <c r="I107" s="2">
        <v>44320.420347222222</v>
      </c>
      <c r="K107">
        <f>_xlfn.XLOOKUP(Table3[[#This Row],[queryID]],Table1[queryID],Table1[count],0)</f>
        <v>160</v>
      </c>
      <c r="L107" t="b">
        <f>K107=Table3[[#This Row],[count]]</f>
        <v>0</v>
      </c>
    </row>
    <row r="108" spans="1:12" x14ac:dyDescent="0.25">
      <c r="A108">
        <v>8362</v>
      </c>
      <c r="B108" s="2">
        <v>44327.8046412037</v>
      </c>
      <c r="C108" s="2">
        <v>44312.734976851854</v>
      </c>
      <c r="D108" t="s">
        <v>21</v>
      </c>
      <c r="E108">
        <v>1</v>
      </c>
      <c r="F108">
        <v>704</v>
      </c>
      <c r="G108">
        <v>190046</v>
      </c>
      <c r="H108" s="2">
        <v>44311.807476851849</v>
      </c>
      <c r="I108" s="2">
        <v>44325.002245370371</v>
      </c>
      <c r="K108">
        <f>_xlfn.XLOOKUP(Table3[[#This Row],[queryID]],Table1[queryID],Table1[count],0)</f>
        <v>21702</v>
      </c>
      <c r="L108" t="b">
        <f>K108=Table3[[#This Row],[count]]</f>
        <v>0</v>
      </c>
    </row>
    <row r="109" spans="1:12" x14ac:dyDescent="0.25">
      <c r="A109">
        <v>147</v>
      </c>
      <c r="B109" s="2">
        <v>44321.905289351853</v>
      </c>
      <c r="C109" s="2">
        <v>44257.484814814816</v>
      </c>
      <c r="D109" t="s">
        <v>158</v>
      </c>
      <c r="E109">
        <v>0</v>
      </c>
      <c r="F109">
        <v>98</v>
      </c>
      <c r="G109">
        <v>190046</v>
      </c>
      <c r="H109" s="2">
        <v>44250.533067129632</v>
      </c>
      <c r="I109" s="2">
        <v>44319.314895833333</v>
      </c>
      <c r="K109">
        <f>_xlfn.XLOOKUP(Table3[[#This Row],[queryID]],Table1[queryID],Table1[count],0)</f>
        <v>0</v>
      </c>
      <c r="L109" t="b">
        <f>K109=Table3[[#This Row],[count]]</f>
        <v>0</v>
      </c>
    </row>
    <row r="110" spans="1:12" x14ac:dyDescent="0.25">
      <c r="A110">
        <v>8349</v>
      </c>
      <c r="B110" s="2">
        <v>44321.766817129632</v>
      </c>
      <c r="C110" s="2">
        <v>44305.747418981482</v>
      </c>
      <c r="D110" t="s">
        <v>104</v>
      </c>
      <c r="E110">
        <v>1</v>
      </c>
      <c r="F110">
        <v>138</v>
      </c>
      <c r="G110">
        <v>190046</v>
      </c>
      <c r="H110" s="2">
        <v>44301.056701388887</v>
      </c>
      <c r="I110" s="2">
        <v>44316.359224537038</v>
      </c>
      <c r="K110">
        <f>_xlfn.XLOOKUP(Table3[[#This Row],[queryID]],Table1[queryID],Table1[count],0)</f>
        <v>190</v>
      </c>
      <c r="L110" t="b">
        <f>K110=Table3[[#This Row],[count]]</f>
        <v>0</v>
      </c>
    </row>
    <row r="111" spans="1:12" x14ac:dyDescent="0.25">
      <c r="A111">
        <v>8361</v>
      </c>
      <c r="B111" s="2">
        <v>44321.735613425924</v>
      </c>
      <c r="C111" s="2">
        <v>44312.734976851854</v>
      </c>
      <c r="D111" t="s">
        <v>123</v>
      </c>
      <c r="E111">
        <v>1</v>
      </c>
      <c r="F111">
        <v>174</v>
      </c>
      <c r="G111">
        <v>190046</v>
      </c>
      <c r="H111" s="2">
        <v>44309.877083333333</v>
      </c>
      <c r="I111" s="2">
        <v>44319.557280092595</v>
      </c>
      <c r="K111">
        <f>_xlfn.XLOOKUP(Table3[[#This Row],[queryID]],Table1[queryID],Table1[count],0)</f>
        <v>45</v>
      </c>
      <c r="L111" t="b">
        <f>K111=Table3[[#This Row],[count]]</f>
        <v>0</v>
      </c>
    </row>
    <row r="112" spans="1:12" x14ac:dyDescent="0.25">
      <c r="A112">
        <v>8301</v>
      </c>
      <c r="B112" s="2">
        <v>44317.923263888886</v>
      </c>
      <c r="C112" s="2">
        <v>44277.836458333331</v>
      </c>
      <c r="D112" t="s">
        <v>15</v>
      </c>
      <c r="E112">
        <v>1</v>
      </c>
      <c r="F112">
        <v>188</v>
      </c>
      <c r="G112">
        <v>190046</v>
      </c>
      <c r="H112" s="2">
        <v>44279.193715277775</v>
      </c>
      <c r="I112" s="2">
        <v>44310.697199074071</v>
      </c>
      <c r="K112">
        <f>_xlfn.XLOOKUP(Table3[[#This Row],[queryID]],Table1[queryID],Table1[count],0)</f>
        <v>36794</v>
      </c>
      <c r="L112" t="b">
        <f>K112=Table3[[#This Row],[count]]</f>
        <v>0</v>
      </c>
    </row>
    <row r="113" spans="1:12" x14ac:dyDescent="0.25">
      <c r="A113">
        <v>83</v>
      </c>
      <c r="B113" s="2">
        <v>44309.210046296299</v>
      </c>
      <c r="C113" s="2">
        <v>44256.550821759258</v>
      </c>
      <c r="D113" t="s">
        <v>130</v>
      </c>
      <c r="E113">
        <v>1</v>
      </c>
      <c r="F113">
        <v>14</v>
      </c>
      <c r="G113">
        <v>190046</v>
      </c>
      <c r="H113" s="2">
        <v>44250.001388888886</v>
      </c>
      <c r="I113" s="2">
        <v>44250.922407407408</v>
      </c>
      <c r="K113">
        <f>_xlfn.XLOOKUP(Table3[[#This Row],[queryID]],Table1[queryID],Table1[count],0)</f>
        <v>18</v>
      </c>
      <c r="L113" t="b">
        <f>K113=Table3[[#This Row],[count]]</f>
        <v>0</v>
      </c>
    </row>
    <row r="114" spans="1:12" x14ac:dyDescent="0.25">
      <c r="A114">
        <v>8350</v>
      </c>
      <c r="B114" s="2">
        <v>44309.186736111114</v>
      </c>
      <c r="C114" s="2">
        <v>44305.747418981482</v>
      </c>
      <c r="D114" t="s">
        <v>163</v>
      </c>
      <c r="E114">
        <v>0</v>
      </c>
      <c r="F114">
        <v>7</v>
      </c>
      <c r="G114">
        <v>190046</v>
      </c>
      <c r="H114" s="2">
        <v>44301.590613425928</v>
      </c>
      <c r="I114" s="2">
        <v>44302.084872685184</v>
      </c>
      <c r="K114">
        <f>_xlfn.XLOOKUP(Table3[[#This Row],[queryID]],Table1[queryID],Table1[count],0)</f>
        <v>0</v>
      </c>
      <c r="L114" t="b">
        <f>K114=Table3[[#This Row],[count]]</f>
        <v>0</v>
      </c>
    </row>
    <row r="115" spans="1:12" x14ac:dyDescent="0.25">
      <c r="A115">
        <v>8343</v>
      </c>
      <c r="B115" s="2">
        <v>44309.181805555556</v>
      </c>
      <c r="C115" s="2">
        <v>44300.437048611115</v>
      </c>
      <c r="D115" t="s">
        <v>159</v>
      </c>
      <c r="E115">
        <v>0</v>
      </c>
      <c r="F115">
        <v>54</v>
      </c>
      <c r="G115">
        <v>190046</v>
      </c>
      <c r="H115" s="2">
        <v>44295.69736111111</v>
      </c>
      <c r="I115" s="2">
        <v>44298.809363425928</v>
      </c>
      <c r="K115">
        <f>_xlfn.XLOOKUP(Table3[[#This Row],[queryID]],Table1[queryID],Table1[count],0)</f>
        <v>0</v>
      </c>
      <c r="L115" t="b">
        <f>K115=Table3[[#This Row],[count]]</f>
        <v>0</v>
      </c>
    </row>
    <row r="116" spans="1:12" x14ac:dyDescent="0.25">
      <c r="A116">
        <v>8333</v>
      </c>
      <c r="B116" s="2">
        <v>44309.176886574074</v>
      </c>
      <c r="C116" s="2">
        <v>44299.70385416667</v>
      </c>
      <c r="D116" t="s">
        <v>102</v>
      </c>
      <c r="E116">
        <v>1</v>
      </c>
      <c r="F116">
        <v>31</v>
      </c>
      <c r="G116">
        <v>190046</v>
      </c>
      <c r="H116" s="2">
        <v>44292.392361111109</v>
      </c>
      <c r="I116" s="2">
        <v>44293.583865740744</v>
      </c>
      <c r="K116">
        <f>_xlfn.XLOOKUP(Table3[[#This Row],[queryID]],Table1[queryID],Table1[count],0)</f>
        <v>194</v>
      </c>
      <c r="L116" t="b">
        <f>K116=Table3[[#This Row],[count]]</f>
        <v>0</v>
      </c>
    </row>
    <row r="117" spans="1:12" x14ac:dyDescent="0.25">
      <c r="A117">
        <v>8313</v>
      </c>
      <c r="B117" s="2">
        <v>44309.168483796297</v>
      </c>
      <c r="C117" s="2">
        <v>44292.837164351855</v>
      </c>
      <c r="D117" t="s">
        <v>19</v>
      </c>
      <c r="E117">
        <v>1</v>
      </c>
      <c r="F117">
        <v>82</v>
      </c>
      <c r="G117">
        <v>190046</v>
      </c>
      <c r="H117" s="2">
        <v>44290.661192129628</v>
      </c>
      <c r="I117" s="2">
        <v>44294.699571759258</v>
      </c>
      <c r="K117">
        <f>_xlfn.XLOOKUP(Table3[[#This Row],[queryID]],Table1[queryID],Table1[count],0)</f>
        <v>29054</v>
      </c>
      <c r="L117" t="b">
        <f>K117=Table3[[#This Row],[count]]</f>
        <v>0</v>
      </c>
    </row>
    <row r="118" spans="1:12" x14ac:dyDescent="0.25">
      <c r="A118">
        <v>238</v>
      </c>
      <c r="B118" s="2">
        <v>44309.160057870373</v>
      </c>
      <c r="C118" s="2">
        <v>44273.016701388886</v>
      </c>
      <c r="D118" t="s">
        <v>112</v>
      </c>
      <c r="E118">
        <v>1</v>
      </c>
      <c r="F118">
        <v>54</v>
      </c>
      <c r="G118">
        <v>190046</v>
      </c>
      <c r="H118" s="2">
        <v>44269.838750000003</v>
      </c>
      <c r="I118" s="2">
        <v>44301.885277777779</v>
      </c>
      <c r="K118">
        <f>_xlfn.XLOOKUP(Table3[[#This Row],[queryID]],Table1[queryID],Table1[count],0)</f>
        <v>112</v>
      </c>
      <c r="L118" t="b">
        <f>K118=Table3[[#This Row],[count]]</f>
        <v>0</v>
      </c>
    </row>
    <row r="119" spans="1:12" x14ac:dyDescent="0.25">
      <c r="A119">
        <v>186</v>
      </c>
      <c r="B119" s="2">
        <v>44309.151666666665</v>
      </c>
      <c r="C119" s="2">
        <v>44266.547002314815</v>
      </c>
      <c r="D119" t="s">
        <v>127</v>
      </c>
      <c r="E119">
        <v>1</v>
      </c>
      <c r="F119">
        <v>24</v>
      </c>
      <c r="G119">
        <v>190046</v>
      </c>
      <c r="H119" s="2">
        <v>44260.6483912037</v>
      </c>
      <c r="I119" s="2">
        <v>44263.084039351852</v>
      </c>
      <c r="K119">
        <f>_xlfn.XLOOKUP(Table3[[#This Row],[queryID]],Table1[queryID],Table1[count],0)</f>
        <v>24</v>
      </c>
      <c r="L119" t="b">
        <f>K119=Table3[[#This Row],[count]]</f>
        <v>1</v>
      </c>
    </row>
    <row r="120" spans="1:12" x14ac:dyDescent="0.25">
      <c r="A120">
        <v>156</v>
      </c>
      <c r="B120" s="2">
        <v>44309.148877314816</v>
      </c>
      <c r="C120" s="2">
        <v>44257.485347222224</v>
      </c>
      <c r="D120" t="s">
        <v>126</v>
      </c>
      <c r="E120">
        <v>1</v>
      </c>
      <c r="F120">
        <v>30</v>
      </c>
      <c r="G120">
        <v>190046</v>
      </c>
      <c r="H120" s="2">
        <v>44250.601261574076</v>
      </c>
      <c r="I120" s="2">
        <v>44251.623611111114</v>
      </c>
      <c r="K120">
        <f>_xlfn.XLOOKUP(Table3[[#This Row],[queryID]],Table1[queryID],Table1[count],0)</f>
        <v>31</v>
      </c>
      <c r="L120" t="b">
        <f>K120=Table3[[#This Row],[count]]</f>
        <v>0</v>
      </c>
    </row>
    <row r="121" spans="1:12" x14ac:dyDescent="0.25">
      <c r="A121">
        <v>137</v>
      </c>
      <c r="B121" s="2">
        <v>44309.141898148147</v>
      </c>
      <c r="C121" s="2">
        <v>44257.484340277777</v>
      </c>
      <c r="D121" t="s">
        <v>115</v>
      </c>
      <c r="E121">
        <v>1</v>
      </c>
      <c r="F121">
        <v>41</v>
      </c>
      <c r="G121">
        <v>190046</v>
      </c>
      <c r="H121" s="2">
        <v>44252.432743055557</v>
      </c>
      <c r="I121" s="2">
        <v>44256.951863425929</v>
      </c>
      <c r="K121">
        <f>_xlfn.XLOOKUP(Table3[[#This Row],[queryID]],Table1[queryID],Table1[count],0)</f>
        <v>96</v>
      </c>
      <c r="L121" t="b">
        <f>K121=Table3[[#This Row],[count]]</f>
        <v>0</v>
      </c>
    </row>
    <row r="122" spans="1:12" x14ac:dyDescent="0.25">
      <c r="A122">
        <v>8337</v>
      </c>
      <c r="B122" s="2">
        <v>44305.787094907406</v>
      </c>
      <c r="C122" s="2">
        <v>44299.703865740739</v>
      </c>
      <c r="D122" t="s">
        <v>128</v>
      </c>
      <c r="E122">
        <v>1</v>
      </c>
      <c r="F122">
        <v>1</v>
      </c>
      <c r="G122">
        <v>190046</v>
      </c>
      <c r="H122" s="2">
        <v>44296.41101851852</v>
      </c>
      <c r="I122" s="2">
        <v>44296.41101851852</v>
      </c>
      <c r="K122">
        <f>_xlfn.XLOOKUP(Table3[[#This Row],[queryID]],Table1[queryID],Table1[count],0)</f>
        <v>21</v>
      </c>
      <c r="L122" t="b">
        <f>K122=Table3[[#This Row],[count]]</f>
        <v>0</v>
      </c>
    </row>
    <row r="123" spans="1:12" x14ac:dyDescent="0.25">
      <c r="A123">
        <v>8331</v>
      </c>
      <c r="B123" s="2">
        <v>44305.782893518517</v>
      </c>
      <c r="C123" s="2">
        <v>44299.70385416667</v>
      </c>
      <c r="D123" t="s">
        <v>166</v>
      </c>
      <c r="E123">
        <v>0</v>
      </c>
      <c r="F123">
        <v>4</v>
      </c>
      <c r="G123">
        <v>190046</v>
      </c>
      <c r="H123" s="2">
        <v>44292.500023148146</v>
      </c>
      <c r="I123" s="2">
        <v>44297.666666666664</v>
      </c>
      <c r="K123">
        <f>_xlfn.XLOOKUP(Table3[[#This Row],[queryID]],Table1[queryID],Table1[count],0)</f>
        <v>0</v>
      </c>
      <c r="L123" t="b">
        <f>K123=Table3[[#This Row],[count]]</f>
        <v>0</v>
      </c>
    </row>
    <row r="124" spans="1:12" x14ac:dyDescent="0.25">
      <c r="A124">
        <v>8330</v>
      </c>
      <c r="B124" s="2">
        <v>44305.782199074078</v>
      </c>
      <c r="C124" s="2">
        <v>44299.70385416667</v>
      </c>
      <c r="D124" t="s">
        <v>167</v>
      </c>
      <c r="E124">
        <v>0</v>
      </c>
      <c r="F124">
        <v>2</v>
      </c>
      <c r="G124">
        <v>190046</v>
      </c>
      <c r="H124" s="2">
        <v>44293.57298611111</v>
      </c>
      <c r="I124" s="2">
        <v>44294.73642361111</v>
      </c>
      <c r="K124">
        <f>_xlfn.XLOOKUP(Table3[[#This Row],[queryID]],Table1[queryID],Table1[count],0)</f>
        <v>0</v>
      </c>
      <c r="L124" t="b">
        <f>K124=Table3[[#This Row],[count]]</f>
        <v>0</v>
      </c>
    </row>
    <row r="125" spans="1:12" x14ac:dyDescent="0.25">
      <c r="A125">
        <v>8311</v>
      </c>
      <c r="B125" s="2">
        <v>44300.312083333331</v>
      </c>
      <c r="C125" s="2">
        <v>44292.837164351855</v>
      </c>
      <c r="D125" t="s">
        <v>81</v>
      </c>
      <c r="E125">
        <v>1</v>
      </c>
      <c r="F125">
        <v>7</v>
      </c>
      <c r="G125">
        <v>190046</v>
      </c>
      <c r="H125" s="2">
        <v>44290.753391203703</v>
      </c>
      <c r="I125" s="2">
        <v>44296.846273148149</v>
      </c>
      <c r="K125">
        <f>_xlfn.XLOOKUP(Table3[[#This Row],[queryID]],Table1[queryID],Table1[count],0)</f>
        <v>414</v>
      </c>
      <c r="L125" t="b">
        <f>K125=Table3[[#This Row],[count]]</f>
        <v>0</v>
      </c>
    </row>
    <row r="126" spans="1:12" x14ac:dyDescent="0.25">
      <c r="A126">
        <v>8319</v>
      </c>
      <c r="B126" s="2">
        <v>44300.306469907409</v>
      </c>
      <c r="C126" s="2">
        <v>44292.837164351855</v>
      </c>
      <c r="D126" t="s">
        <v>124</v>
      </c>
      <c r="E126">
        <v>1</v>
      </c>
      <c r="F126">
        <v>3</v>
      </c>
      <c r="G126">
        <v>190046</v>
      </c>
      <c r="H126" s="2">
        <v>44291.937569444446</v>
      </c>
      <c r="I126" s="2">
        <v>44292.465312499997</v>
      </c>
      <c r="K126">
        <f>_xlfn.XLOOKUP(Table3[[#This Row],[queryID]],Table1[queryID],Table1[count],0)</f>
        <v>44</v>
      </c>
      <c r="L126" t="b">
        <f>K126=Table3[[#This Row],[count]]</f>
        <v>0</v>
      </c>
    </row>
    <row r="127" spans="1:12" x14ac:dyDescent="0.25">
      <c r="A127">
        <v>8306</v>
      </c>
      <c r="B127" s="2">
        <v>44300.250219907408</v>
      </c>
      <c r="C127" s="2">
        <v>44292.837152777778</v>
      </c>
      <c r="D127" t="s">
        <v>87</v>
      </c>
      <c r="E127">
        <v>1</v>
      </c>
      <c r="F127">
        <v>8</v>
      </c>
      <c r="G127">
        <v>190046</v>
      </c>
      <c r="H127" s="2">
        <v>44290.659421296295</v>
      </c>
      <c r="I127" s="2">
        <v>44300.334027777775</v>
      </c>
      <c r="K127">
        <f>_xlfn.XLOOKUP(Table3[[#This Row],[queryID]],Table1[queryID],Table1[count],0)</f>
        <v>321</v>
      </c>
      <c r="L127" t="b">
        <f>K127=Table3[[#This Row],[count]]</f>
        <v>0</v>
      </c>
    </row>
    <row r="128" spans="1:12" x14ac:dyDescent="0.25">
      <c r="A128">
        <v>226</v>
      </c>
      <c r="B128" s="2">
        <v>44281.728483796294</v>
      </c>
      <c r="C128" s="2">
        <v>44273.016701388886</v>
      </c>
      <c r="D128" t="s">
        <v>170</v>
      </c>
      <c r="E128">
        <v>0</v>
      </c>
      <c r="F128">
        <v>5</v>
      </c>
      <c r="G128">
        <v>190046</v>
      </c>
      <c r="H128" s="2">
        <v>44270.160416666666</v>
      </c>
      <c r="I128" s="2">
        <v>44278.642523148148</v>
      </c>
      <c r="K128">
        <f>_xlfn.XLOOKUP(Table3[[#This Row],[queryID]],Table1[queryID],Table1[count],0)</f>
        <v>0</v>
      </c>
      <c r="L128" t="b">
        <f>K128=Table3[[#This Row],[count]]</f>
        <v>0</v>
      </c>
    </row>
    <row r="129" spans="1:12" x14ac:dyDescent="0.25">
      <c r="A129">
        <v>230</v>
      </c>
      <c r="B129" s="2">
        <v>44281.725671296299</v>
      </c>
      <c r="C129" s="2">
        <v>44273.016701388886</v>
      </c>
      <c r="D129" t="s">
        <v>171</v>
      </c>
      <c r="E129">
        <v>0</v>
      </c>
      <c r="F129">
        <v>8</v>
      </c>
      <c r="G129">
        <v>190046</v>
      </c>
      <c r="H129" s="2">
        <v>44271.556550925925</v>
      </c>
      <c r="I129" s="2">
        <v>44281.112210648149</v>
      </c>
      <c r="K129">
        <f>_xlfn.XLOOKUP(Table3[[#This Row],[queryID]],Table1[queryID],Table1[count],0)</f>
        <v>0</v>
      </c>
      <c r="L129" t="b">
        <f>K129=Table3[[#This Row],[count]]</f>
        <v>0</v>
      </c>
    </row>
    <row r="130" spans="1:12" x14ac:dyDescent="0.25">
      <c r="A130">
        <v>234</v>
      </c>
      <c r="B130" s="2">
        <v>44281.722870370373</v>
      </c>
      <c r="C130" s="2">
        <v>44273.016701388886</v>
      </c>
      <c r="D130" t="s">
        <v>173</v>
      </c>
      <c r="E130">
        <v>0</v>
      </c>
      <c r="F130">
        <v>2</v>
      </c>
      <c r="G130">
        <v>190046</v>
      </c>
      <c r="H130" s="2">
        <v>44275.229166666664</v>
      </c>
      <c r="I130" s="2">
        <v>44279.711400462962</v>
      </c>
      <c r="K130">
        <f>_xlfn.XLOOKUP(Table3[[#This Row],[queryID]],Table1[queryID],Table1[count],0)</f>
        <v>0</v>
      </c>
      <c r="L130" t="b">
        <f>K130=Table3[[#This Row],[count]]</f>
        <v>0</v>
      </c>
    </row>
    <row r="131" spans="1:12" x14ac:dyDescent="0.25">
      <c r="A131">
        <v>8295</v>
      </c>
      <c r="B131" s="2">
        <v>44281.717962962961</v>
      </c>
      <c r="C131" s="2">
        <v>44277.83625</v>
      </c>
      <c r="D131" t="s">
        <v>113</v>
      </c>
      <c r="E131">
        <v>1</v>
      </c>
      <c r="F131">
        <v>7</v>
      </c>
      <c r="G131">
        <v>190046</v>
      </c>
      <c r="H131" s="2">
        <v>44273.000011574077</v>
      </c>
      <c r="I131" s="2">
        <v>44277.065138888887</v>
      </c>
      <c r="K131">
        <f>_xlfn.XLOOKUP(Table3[[#This Row],[queryID]],Table1[queryID],Table1[count],0)</f>
        <v>101</v>
      </c>
      <c r="L131" t="b">
        <f>K131=Table3[[#This Row],[count]]</f>
        <v>0</v>
      </c>
    </row>
    <row r="132" spans="1:12" x14ac:dyDescent="0.25">
      <c r="A132">
        <v>8296</v>
      </c>
      <c r="B132" s="2">
        <v>44281.717268518521</v>
      </c>
      <c r="C132" s="2">
        <v>44277.836284722223</v>
      </c>
      <c r="D132" t="s">
        <v>122</v>
      </c>
      <c r="E132">
        <v>1</v>
      </c>
      <c r="F132">
        <v>8</v>
      </c>
      <c r="G132">
        <v>190046</v>
      </c>
      <c r="H132" s="2">
        <v>44273.000011574077</v>
      </c>
      <c r="I132" s="2">
        <v>44279.801620370374</v>
      </c>
      <c r="K132">
        <f>_xlfn.XLOOKUP(Table3[[#This Row],[queryID]],Table1[queryID],Table1[count],0)</f>
        <v>48</v>
      </c>
      <c r="L132" t="b">
        <f>K132=Table3[[#This Row],[count]]</f>
        <v>0</v>
      </c>
    </row>
    <row r="133" spans="1:12" x14ac:dyDescent="0.25">
      <c r="A133">
        <v>8297</v>
      </c>
      <c r="B133" s="2">
        <v>44281.716562499998</v>
      </c>
      <c r="C133" s="2">
        <v>44277.83630787037</v>
      </c>
      <c r="D133" t="s">
        <v>125</v>
      </c>
      <c r="E133">
        <v>1</v>
      </c>
      <c r="F133">
        <v>3</v>
      </c>
      <c r="G133">
        <v>190046</v>
      </c>
      <c r="H133" s="2">
        <v>44273.000011574077</v>
      </c>
      <c r="I133" s="2">
        <v>44280.21199074074</v>
      </c>
      <c r="K133">
        <f>_xlfn.XLOOKUP(Table3[[#This Row],[queryID]],Table1[queryID],Table1[count],0)</f>
        <v>36</v>
      </c>
      <c r="L133" t="b">
        <f>K133=Table3[[#This Row],[count]]</f>
        <v>0</v>
      </c>
    </row>
    <row r="134" spans="1:12" x14ac:dyDescent="0.25">
      <c r="A134">
        <v>87</v>
      </c>
      <c r="B134" s="2">
        <v>44277.431446759256</v>
      </c>
      <c r="C134" s="2">
        <v>44256.552465277775</v>
      </c>
      <c r="D134" t="s">
        <v>129</v>
      </c>
      <c r="E134">
        <v>1</v>
      </c>
      <c r="F134">
        <v>4</v>
      </c>
      <c r="G134">
        <v>190046</v>
      </c>
      <c r="H134" s="2">
        <v>44251.932384259257</v>
      </c>
      <c r="I134" s="2">
        <v>44272.822222222225</v>
      </c>
      <c r="K134">
        <f>_xlfn.XLOOKUP(Table3[[#This Row],[queryID]],Table1[queryID],Table1[count],0)</f>
        <v>19</v>
      </c>
      <c r="L134" t="b">
        <f>K134=Table3[[#This Row],[count]]</f>
        <v>0</v>
      </c>
    </row>
    <row r="135" spans="1:12" x14ac:dyDescent="0.25">
      <c r="A135">
        <v>153</v>
      </c>
      <c r="B135" s="2">
        <v>44266.578275462962</v>
      </c>
      <c r="C135" s="2">
        <v>44257.485219907408</v>
      </c>
      <c r="D135" t="s">
        <v>174</v>
      </c>
      <c r="E135">
        <v>0</v>
      </c>
      <c r="F135">
        <v>6</v>
      </c>
      <c r="G135">
        <v>190046</v>
      </c>
      <c r="H135" s="2">
        <v>44251.745324074072</v>
      </c>
      <c r="I135" s="2">
        <v>44253.62840277778</v>
      </c>
      <c r="K135">
        <f>_xlfn.XLOOKUP(Table3[[#This Row],[queryID]],Table1[queryID],Table1[count],0)</f>
        <v>0</v>
      </c>
      <c r="L135" t="b">
        <f>K135=Table3[[#This Row],[count]]</f>
        <v>0</v>
      </c>
    </row>
    <row r="136" spans="1:12" x14ac:dyDescent="0.25">
      <c r="A136">
        <v>101</v>
      </c>
      <c r="B136" s="2">
        <v>44266.568344907406</v>
      </c>
      <c r="C136" s="2">
        <v>44256.639236111114</v>
      </c>
      <c r="D136" t="s">
        <v>176</v>
      </c>
      <c r="E136">
        <v>0</v>
      </c>
      <c r="F136">
        <v>7</v>
      </c>
      <c r="G136">
        <v>190046</v>
      </c>
      <c r="H136" s="2">
        <v>44249.817037037035</v>
      </c>
      <c r="I136" s="2">
        <v>44256.830775462964</v>
      </c>
      <c r="K136">
        <f>_xlfn.XLOOKUP(Table3[[#This Row],[queryID]],Table1[queryID],Table1[count],0)</f>
        <v>0</v>
      </c>
      <c r="L136" t="b">
        <f>K136=Table3[[#This Row],[count]]</f>
        <v>0</v>
      </c>
    </row>
    <row r="137" spans="1:12" x14ac:dyDescent="0.25">
      <c r="A137">
        <v>173</v>
      </c>
      <c r="B137" s="2">
        <v>44266.547013888892</v>
      </c>
      <c r="C137" s="2">
        <v>44266.547002314815</v>
      </c>
      <c r="D137" t="s">
        <v>132</v>
      </c>
      <c r="E137">
        <v>1</v>
      </c>
      <c r="F137">
        <v>1</v>
      </c>
      <c r="G137">
        <v>190046</v>
      </c>
      <c r="H137" s="2">
        <v>44259.749502314815</v>
      </c>
      <c r="I137" s="2">
        <v>44259.749502314815</v>
      </c>
      <c r="K137">
        <f>_xlfn.XLOOKUP(Table3[[#This Row],[queryID]],Table1[queryID],Table1[count],0)</f>
        <v>17</v>
      </c>
      <c r="L137" t="b">
        <f>K137=Table3[[#This Row],[count]]</f>
        <v>0</v>
      </c>
    </row>
    <row r="138" spans="1:12" x14ac:dyDescent="0.25">
      <c r="A138">
        <v>185</v>
      </c>
      <c r="B138" s="2">
        <v>44266.547013888892</v>
      </c>
      <c r="C138" s="2">
        <v>44266.547002314815</v>
      </c>
      <c r="D138" t="s">
        <v>179</v>
      </c>
      <c r="E138">
        <v>0</v>
      </c>
      <c r="F138">
        <v>4</v>
      </c>
      <c r="G138">
        <v>190046</v>
      </c>
      <c r="H138" s="2">
        <v>44259.006967592592</v>
      </c>
      <c r="I138" s="2">
        <v>44266.581712962965</v>
      </c>
      <c r="K138">
        <f>_xlfn.XLOOKUP(Table3[[#This Row],[queryID]],Table1[queryID],Table1[count],0)</f>
        <v>0</v>
      </c>
      <c r="L138" t="b">
        <f>K138=Table3[[#This Row],[count]]</f>
        <v>0</v>
      </c>
    </row>
    <row r="139" spans="1:12" x14ac:dyDescent="0.25">
      <c r="A139">
        <v>183</v>
      </c>
      <c r="B139" s="2">
        <v>44266.547013888892</v>
      </c>
      <c r="C139" s="2">
        <v>44266.547002314815</v>
      </c>
      <c r="D139" t="s">
        <v>116</v>
      </c>
      <c r="E139">
        <v>1</v>
      </c>
      <c r="F139">
        <v>2</v>
      </c>
      <c r="G139">
        <v>190046</v>
      </c>
      <c r="H139" s="2">
        <v>44259.542199074072</v>
      </c>
      <c r="I139" s="2">
        <v>44260.585868055554</v>
      </c>
      <c r="K139">
        <f>_xlfn.XLOOKUP(Table3[[#This Row],[queryID]],Table1[queryID],Table1[count],0)</f>
        <v>80</v>
      </c>
      <c r="L139" t="b">
        <f>K139=Table3[[#This Row],[count]]</f>
        <v>0</v>
      </c>
    </row>
    <row r="140" spans="1:12" x14ac:dyDescent="0.25">
      <c r="A140">
        <v>50</v>
      </c>
      <c r="B140" s="2">
        <v>44256.487326388888</v>
      </c>
      <c r="C140" s="2">
        <v>44222.795023148145</v>
      </c>
      <c r="D140" t="s">
        <v>80</v>
      </c>
      <c r="E140">
        <v>1</v>
      </c>
      <c r="F140">
        <v>134</v>
      </c>
      <c r="G140">
        <v>190046</v>
      </c>
      <c r="H140" s="2">
        <v>44214.965694444443</v>
      </c>
      <c r="I140" s="2">
        <v>44249.793749999997</v>
      </c>
      <c r="K140">
        <f>_xlfn.XLOOKUP(Table3[[#This Row],[queryID]],Table1[queryID],Table1[count],0)</f>
        <v>422</v>
      </c>
      <c r="L140" t="b">
        <f>K140=Table3[[#This Row],[count]]</f>
        <v>0</v>
      </c>
    </row>
    <row r="141" spans="1:12" x14ac:dyDescent="0.25">
      <c r="A141">
        <v>59</v>
      </c>
      <c r="B141" s="2">
        <v>44252.769618055558</v>
      </c>
      <c r="C141" s="2">
        <v>44231.898125</v>
      </c>
      <c r="D141" t="s">
        <v>97</v>
      </c>
      <c r="E141">
        <v>1</v>
      </c>
      <c r="F141">
        <v>114</v>
      </c>
      <c r="G141">
        <v>190046</v>
      </c>
      <c r="H141" s="2">
        <v>44224.495810185188</v>
      </c>
      <c r="I141" s="2">
        <v>44250.614444444444</v>
      </c>
      <c r="K141">
        <f>_xlfn.XLOOKUP(Table3[[#This Row],[queryID]],Table1[queryID],Table1[count],0)</f>
        <v>226</v>
      </c>
      <c r="L141" t="b">
        <f>K141=Table3[[#This Row],[count]]</f>
        <v>0</v>
      </c>
    </row>
    <row r="142" spans="1:12" x14ac:dyDescent="0.25">
      <c r="A142">
        <v>57</v>
      </c>
      <c r="B142" s="2">
        <v>44252.768171296295</v>
      </c>
      <c r="C142" s="2">
        <v>44231.898125</v>
      </c>
      <c r="D142" t="s">
        <v>58</v>
      </c>
      <c r="E142">
        <v>1</v>
      </c>
      <c r="F142">
        <v>139</v>
      </c>
      <c r="G142">
        <v>190046</v>
      </c>
      <c r="H142" s="2">
        <v>44229.343402777777</v>
      </c>
      <c r="I142" s="2">
        <v>44251.528877314813</v>
      </c>
      <c r="K142">
        <f>_xlfn.XLOOKUP(Table3[[#This Row],[queryID]],Table1[queryID],Table1[count],0)</f>
        <v>1689</v>
      </c>
      <c r="L142" t="b">
        <f>K142=Table3[[#This Row],[count]]</f>
        <v>0</v>
      </c>
    </row>
    <row r="143" spans="1:12" x14ac:dyDescent="0.25">
      <c r="A143">
        <v>52</v>
      </c>
      <c r="B143" s="2">
        <v>44252.76458333333</v>
      </c>
      <c r="C143" s="2">
        <v>44231.898125</v>
      </c>
      <c r="D143" t="s">
        <v>105</v>
      </c>
      <c r="E143">
        <v>1</v>
      </c>
      <c r="F143">
        <v>104</v>
      </c>
      <c r="G143">
        <v>190046</v>
      </c>
      <c r="H143" s="2">
        <v>44224.484722222223</v>
      </c>
      <c r="I143" s="2">
        <v>44252.764907407407</v>
      </c>
      <c r="K143">
        <f>_xlfn.XLOOKUP(Table3[[#This Row],[queryID]],Table1[queryID],Table1[count],0)</f>
        <v>181</v>
      </c>
      <c r="L143" t="b">
        <f>K143=Table3[[#This Row],[count]]</f>
        <v>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9678-8236-44DB-A3A6-1995129DC88D}">
  <dimension ref="A1:L143"/>
  <sheetViews>
    <sheetView workbookViewId="0">
      <selection activeCell="L2" sqref="L2"/>
    </sheetView>
  </sheetViews>
  <sheetFormatPr defaultRowHeight="15" x14ac:dyDescent="0.25"/>
  <cols>
    <col min="1" max="1" width="10.140625" customWidth="1"/>
    <col min="2" max="2" width="14.42578125" customWidth="1"/>
    <col min="3" max="3" width="17.85546875" customWidth="1"/>
    <col min="5" max="5" width="16.140625" customWidth="1"/>
    <col min="7" max="7" width="13.7109375" customWidth="1"/>
    <col min="8" max="8" width="14" customWidth="1"/>
    <col min="9" max="9" width="12.28515625" customWidth="1"/>
  </cols>
  <sheetData>
    <row r="1" spans="1:12" x14ac:dyDescent="0.25">
      <c r="A1" s="3" t="s">
        <v>135</v>
      </c>
      <c r="B1" s="3" t="s">
        <v>136</v>
      </c>
      <c r="C1" s="3" t="s">
        <v>181</v>
      </c>
      <c r="D1" s="3" t="s">
        <v>137</v>
      </c>
      <c r="E1" s="3" t="s">
        <v>182</v>
      </c>
      <c r="F1" s="3" t="s">
        <v>141</v>
      </c>
      <c r="G1" s="3" t="s">
        <v>183</v>
      </c>
      <c r="H1" s="3" t="s">
        <v>186</v>
      </c>
      <c r="I1" s="3" t="s">
        <v>187</v>
      </c>
      <c r="K1" t="s">
        <v>184</v>
      </c>
      <c r="L1" t="s">
        <v>140</v>
      </c>
    </row>
    <row r="2" spans="1:12" x14ac:dyDescent="0.25">
      <c r="A2" s="3">
        <v>29</v>
      </c>
      <c r="B2" s="4">
        <v>44355.834317129629</v>
      </c>
      <c r="C2" s="4">
        <v>44216.399143518516</v>
      </c>
      <c r="D2" s="3" t="s">
        <v>188</v>
      </c>
      <c r="E2" s="3">
        <v>1</v>
      </c>
      <c r="F2" s="3">
        <v>9248</v>
      </c>
      <c r="G2" s="3">
        <v>194067</v>
      </c>
      <c r="H2" s="4">
        <v>44214.718055555553</v>
      </c>
      <c r="I2" s="4">
        <v>44355.816030092596</v>
      </c>
      <c r="K2">
        <f>_xlfn.XLOOKUP(Table4[[#This Row],[queryID]],Table1[queryID],Table1[count],0)</f>
        <v>66702</v>
      </c>
      <c r="L2" t="b">
        <f>K2=Table3[[#This Row],[count]]</f>
        <v>0</v>
      </c>
    </row>
    <row r="3" spans="1:12" x14ac:dyDescent="0.25">
      <c r="A3" s="3">
        <v>31</v>
      </c>
      <c r="B3" s="4">
        <v>44355.834282407406</v>
      </c>
      <c r="C3" s="4">
        <v>44218.563750000001</v>
      </c>
      <c r="D3" s="3" t="s">
        <v>151</v>
      </c>
      <c r="E3" s="3">
        <v>1</v>
      </c>
      <c r="F3" s="3">
        <v>6143</v>
      </c>
      <c r="G3" s="3">
        <v>194067</v>
      </c>
      <c r="H3" s="4">
        <v>44217.757013888891</v>
      </c>
      <c r="I3" s="4">
        <v>44355.812106481484</v>
      </c>
      <c r="K3">
        <f>_xlfn.XLOOKUP(Table4[[#This Row],[queryID]],Table1[queryID],Table1[count],0)</f>
        <v>58461</v>
      </c>
      <c r="L3" t="b">
        <f>K3=Table3[[#This Row],[count]]</f>
        <v>0</v>
      </c>
    </row>
    <row r="4" spans="1:12" x14ac:dyDescent="0.25">
      <c r="A4" s="3">
        <v>32</v>
      </c>
      <c r="B4" s="4">
        <v>44355.834143518521</v>
      </c>
      <c r="C4" s="4">
        <v>44218.563750000001</v>
      </c>
      <c r="D4" s="3" t="s">
        <v>16</v>
      </c>
      <c r="E4" s="3">
        <v>1</v>
      </c>
      <c r="F4" s="3">
        <v>20285</v>
      </c>
      <c r="G4" s="3">
        <v>194067</v>
      </c>
      <c r="H4" s="4">
        <v>44216.924004629633</v>
      </c>
      <c r="I4" s="4">
        <v>44355.816030092596</v>
      </c>
      <c r="K4">
        <f>_xlfn.XLOOKUP(Table4[[#This Row],[queryID]],Table1[queryID],Table1[count],0)</f>
        <v>33355</v>
      </c>
      <c r="L4" t="b">
        <f>K4=Table3[[#This Row],[count]]</f>
        <v>0</v>
      </c>
    </row>
    <row r="5" spans="1:12" x14ac:dyDescent="0.25">
      <c r="A5" s="3">
        <v>33</v>
      </c>
      <c r="B5" s="4">
        <v>44355.834097222221</v>
      </c>
      <c r="C5" s="4">
        <v>44218.563750000001</v>
      </c>
      <c r="D5" s="3" t="s">
        <v>57</v>
      </c>
      <c r="E5" s="3">
        <v>1</v>
      </c>
      <c r="F5" s="3">
        <v>896</v>
      </c>
      <c r="G5" s="3">
        <v>194067</v>
      </c>
      <c r="H5" s="4">
        <v>44215.878310185188</v>
      </c>
      <c r="I5" s="4">
        <v>44350.506990740738</v>
      </c>
      <c r="K5">
        <f>_xlfn.XLOOKUP(Table4[[#This Row],[queryID]],Table1[queryID],Table1[count],0)</f>
        <v>1711</v>
      </c>
      <c r="L5" t="b">
        <f>K5=Table3[[#This Row],[count]]</f>
        <v>0</v>
      </c>
    </row>
    <row r="6" spans="1:12" x14ac:dyDescent="0.25">
      <c r="A6" s="3">
        <v>36</v>
      </c>
      <c r="B6" s="4">
        <v>44355.834085648145</v>
      </c>
      <c r="C6" s="4">
        <v>44218.563750000001</v>
      </c>
      <c r="D6" s="3" t="s">
        <v>34</v>
      </c>
      <c r="E6" s="3">
        <v>1</v>
      </c>
      <c r="F6" s="3">
        <v>7703</v>
      </c>
      <c r="G6" s="3">
        <v>194067</v>
      </c>
      <c r="H6" s="4">
        <v>44217.832268518519</v>
      </c>
      <c r="I6" s="4">
        <v>44355.662685185183</v>
      </c>
      <c r="K6">
        <f>_xlfn.XLOOKUP(Table4[[#This Row],[queryID]],Table1[queryID],Table1[count],0)</f>
        <v>8777</v>
      </c>
      <c r="L6" t="b">
        <f>K6=Table3[[#This Row],[count]]</f>
        <v>0</v>
      </c>
    </row>
    <row r="7" spans="1:12" x14ac:dyDescent="0.25">
      <c r="A7" s="3">
        <v>37</v>
      </c>
      <c r="B7" s="4">
        <v>44328.105497685188</v>
      </c>
      <c r="C7" s="4">
        <v>44218.563750000001</v>
      </c>
      <c r="D7" s="3" t="s">
        <v>43</v>
      </c>
      <c r="E7" s="3">
        <v>1</v>
      </c>
      <c r="F7" s="3">
        <v>3757</v>
      </c>
      <c r="G7" s="3">
        <v>194067</v>
      </c>
      <c r="H7" s="4">
        <v>44217.609918981485</v>
      </c>
      <c r="I7" s="4">
        <v>44328.098483796297</v>
      </c>
      <c r="K7">
        <f>_xlfn.XLOOKUP(Table4[[#This Row],[queryID]],Table1[queryID],Table1[count],0)</f>
        <v>3878</v>
      </c>
      <c r="L7" t="b">
        <f>K7=Table3[[#This Row],[count]]</f>
        <v>0</v>
      </c>
    </row>
    <row r="8" spans="1:12" x14ac:dyDescent="0.25">
      <c r="A8" s="3">
        <v>38</v>
      </c>
      <c r="B8" s="4">
        <v>44355.834016203706</v>
      </c>
      <c r="C8" s="4">
        <v>44218.563750000001</v>
      </c>
      <c r="D8" s="3" t="s">
        <v>17</v>
      </c>
      <c r="E8" s="3">
        <v>1</v>
      </c>
      <c r="F8" s="3">
        <v>15461</v>
      </c>
      <c r="G8" s="3">
        <v>194067</v>
      </c>
      <c r="H8" s="4">
        <v>44217.772291666668</v>
      </c>
      <c r="I8" s="4">
        <v>44355.741597222222</v>
      </c>
      <c r="K8">
        <f>_xlfn.XLOOKUP(Table4[[#This Row],[queryID]],Table1[queryID],Table1[count],0)</f>
        <v>33326</v>
      </c>
      <c r="L8" t="b">
        <f>K8=Table3[[#This Row],[count]]</f>
        <v>0</v>
      </c>
    </row>
    <row r="9" spans="1:12" x14ac:dyDescent="0.25">
      <c r="A9" s="3">
        <v>39</v>
      </c>
      <c r="B9" s="4">
        <v>44355.833981481483</v>
      </c>
      <c r="C9" s="4">
        <v>44218.563750000001</v>
      </c>
      <c r="D9" s="3" t="s">
        <v>6</v>
      </c>
      <c r="E9" s="3">
        <v>1</v>
      </c>
      <c r="F9" s="3">
        <v>16880</v>
      </c>
      <c r="G9" s="3">
        <v>194067</v>
      </c>
      <c r="H9" s="4">
        <v>44217.575752314813</v>
      </c>
      <c r="I9" s="4">
        <v>44355.833020833335</v>
      </c>
      <c r="K9">
        <f>_xlfn.XLOOKUP(Table4[[#This Row],[queryID]],Table1[queryID],Table1[count],0)</f>
        <v>125735</v>
      </c>
      <c r="L9" t="b">
        <f>K9=Table3[[#This Row],[count]]</f>
        <v>0</v>
      </c>
    </row>
    <row r="10" spans="1:12" x14ac:dyDescent="0.25">
      <c r="A10" s="3">
        <v>40</v>
      </c>
      <c r="B10" s="4">
        <v>44355.833796296298</v>
      </c>
      <c r="C10" s="4">
        <v>44218.563750000001</v>
      </c>
      <c r="D10" s="3" t="s">
        <v>147</v>
      </c>
      <c r="E10" s="3">
        <v>1</v>
      </c>
      <c r="F10" s="3">
        <v>15446</v>
      </c>
      <c r="G10" s="3">
        <v>194067</v>
      </c>
      <c r="H10" s="4">
        <v>44217.373194444444</v>
      </c>
      <c r="I10" s="4">
        <v>44355.833344907405</v>
      </c>
      <c r="K10">
        <f>_xlfn.XLOOKUP(Table4[[#This Row],[queryID]],Table1[queryID],Table1[count],0)</f>
        <v>0</v>
      </c>
      <c r="L10" t="b">
        <f>K10=Table3[[#This Row],[count]]</f>
        <v>0</v>
      </c>
    </row>
    <row r="11" spans="1:12" x14ac:dyDescent="0.25">
      <c r="A11" s="3">
        <v>41</v>
      </c>
      <c r="B11" s="4">
        <v>44355.83353009259</v>
      </c>
      <c r="C11" s="4">
        <v>44218.563750000001</v>
      </c>
      <c r="D11" s="3" t="s">
        <v>41</v>
      </c>
      <c r="E11" s="3">
        <v>1</v>
      </c>
      <c r="F11" s="3">
        <v>3755</v>
      </c>
      <c r="G11" s="3">
        <v>194067</v>
      </c>
      <c r="H11" s="4">
        <v>44217.614317129628</v>
      </c>
      <c r="I11" s="4">
        <v>44355.686631944445</v>
      </c>
      <c r="K11">
        <f>_xlfn.XLOOKUP(Table4[[#This Row],[queryID]],Table1[queryID],Table1[count],0)</f>
        <v>4583</v>
      </c>
      <c r="L11" t="b">
        <f>K11=Table3[[#This Row],[count]]</f>
        <v>0</v>
      </c>
    </row>
    <row r="12" spans="1:12" x14ac:dyDescent="0.25">
      <c r="A12" s="3">
        <v>42</v>
      </c>
      <c r="B12" s="4">
        <v>44355.833460648151</v>
      </c>
      <c r="C12" s="4">
        <v>44218.563750000001</v>
      </c>
      <c r="D12" s="3" t="s">
        <v>35</v>
      </c>
      <c r="E12" s="3">
        <v>1</v>
      </c>
      <c r="F12" s="3">
        <v>7126</v>
      </c>
      <c r="G12" s="3">
        <v>194067</v>
      </c>
      <c r="H12" s="4">
        <v>44217.399039351854</v>
      </c>
      <c r="I12" s="4">
        <v>44355.665995370371</v>
      </c>
      <c r="K12">
        <f>_xlfn.XLOOKUP(Table4[[#This Row],[queryID]],Table1[queryID],Table1[count],0)</f>
        <v>7710</v>
      </c>
      <c r="L12" t="b">
        <f>K12=Table3[[#This Row],[count]]</f>
        <v>0</v>
      </c>
    </row>
    <row r="13" spans="1:12" x14ac:dyDescent="0.25">
      <c r="A13" s="3">
        <v>43</v>
      </c>
      <c r="B13" s="4">
        <v>44355.833425925928</v>
      </c>
      <c r="C13" s="4">
        <v>44218.563750000001</v>
      </c>
      <c r="D13" s="3" t="s">
        <v>4</v>
      </c>
      <c r="E13" s="3">
        <v>1</v>
      </c>
      <c r="F13" s="3">
        <v>21641</v>
      </c>
      <c r="G13" s="3">
        <v>194067</v>
      </c>
      <c r="H13" s="4">
        <v>44217.549201388887</v>
      </c>
      <c r="I13" s="4">
        <v>44355.833020833335</v>
      </c>
      <c r="K13">
        <f>_xlfn.XLOOKUP(Table4[[#This Row],[queryID]],Table1[queryID],Table1[count],0)</f>
        <v>137818</v>
      </c>
      <c r="L13" t="b">
        <f>K13=Table3[[#This Row],[count]]</f>
        <v>0</v>
      </c>
    </row>
    <row r="14" spans="1:12" x14ac:dyDescent="0.25">
      <c r="A14" s="3">
        <v>44</v>
      </c>
      <c r="B14" s="4">
        <v>44355.833368055559</v>
      </c>
      <c r="C14" s="4">
        <v>44218.563750000001</v>
      </c>
      <c r="D14" s="3" t="s">
        <v>9</v>
      </c>
      <c r="E14" s="3">
        <v>1</v>
      </c>
      <c r="F14" s="3">
        <v>4711</v>
      </c>
      <c r="G14" s="3">
        <v>194067</v>
      </c>
      <c r="H14" s="4">
        <v>44217.580405092594</v>
      </c>
      <c r="I14" s="4">
        <v>44355.828356481485</v>
      </c>
      <c r="K14">
        <f>_xlfn.XLOOKUP(Table4[[#This Row],[queryID]],Table1[queryID],Table1[count],0)</f>
        <v>68373</v>
      </c>
      <c r="L14" t="b">
        <f>K14=Table3[[#This Row],[count]]</f>
        <v>0</v>
      </c>
    </row>
    <row r="15" spans="1:12" x14ac:dyDescent="0.25">
      <c r="A15" s="3">
        <v>45</v>
      </c>
      <c r="B15" s="4">
        <v>44355.833321759259</v>
      </c>
      <c r="C15" s="4">
        <v>44218.563750000001</v>
      </c>
      <c r="D15" s="3" t="s">
        <v>11</v>
      </c>
      <c r="E15" s="3">
        <v>1</v>
      </c>
      <c r="F15" s="3">
        <v>3239</v>
      </c>
      <c r="G15" s="3">
        <v>194067</v>
      </c>
      <c r="H15" s="4">
        <v>44216.895891203705</v>
      </c>
      <c r="I15" s="4">
        <v>44355.799560185187</v>
      </c>
      <c r="K15">
        <f>_xlfn.XLOOKUP(Table4[[#This Row],[queryID]],Table1[queryID],Table1[count],0)</f>
        <v>62301</v>
      </c>
      <c r="L15" t="b">
        <f>K15=Table3[[#This Row],[count]]</f>
        <v>0</v>
      </c>
    </row>
    <row r="16" spans="1:12" x14ac:dyDescent="0.25">
      <c r="A16" s="3">
        <v>46</v>
      </c>
      <c r="B16" s="4">
        <v>44355.841469907406</v>
      </c>
      <c r="C16" s="4">
        <v>44218.563750000001</v>
      </c>
      <c r="D16" s="3" t="s">
        <v>143</v>
      </c>
      <c r="E16" s="3">
        <v>1</v>
      </c>
      <c r="F16" s="3">
        <v>24429</v>
      </c>
      <c r="G16" s="3">
        <v>194067</v>
      </c>
      <c r="H16" s="4">
        <v>44217.359861111108</v>
      </c>
      <c r="I16" s="4">
        <v>44355.841377314813</v>
      </c>
      <c r="K16">
        <f>_xlfn.XLOOKUP(Table4[[#This Row],[queryID]],Table1[queryID],Table1[count],0)</f>
        <v>0</v>
      </c>
      <c r="L16" t="b">
        <f>K16=Table3[[#This Row],[count]]</f>
        <v>0</v>
      </c>
    </row>
    <row r="17" spans="1:12" x14ac:dyDescent="0.25">
      <c r="A17" s="3">
        <v>47</v>
      </c>
      <c r="B17" s="4">
        <v>44355.841435185182</v>
      </c>
      <c r="C17" s="4">
        <v>44218.563750000001</v>
      </c>
      <c r="D17" s="3" t="s">
        <v>36</v>
      </c>
      <c r="E17" s="3">
        <v>1</v>
      </c>
      <c r="F17" s="3">
        <v>2033</v>
      </c>
      <c r="G17" s="3">
        <v>194067</v>
      </c>
      <c r="H17" s="4">
        <v>44216.305462962962</v>
      </c>
      <c r="I17" s="4">
        <v>44355.735775462963</v>
      </c>
      <c r="K17">
        <f>_xlfn.XLOOKUP(Table4[[#This Row],[queryID]],Table1[queryID],Table1[count],0)</f>
        <v>7483</v>
      </c>
      <c r="L17" t="b">
        <f>K17=Table3[[#This Row],[count]]</f>
        <v>0</v>
      </c>
    </row>
    <row r="18" spans="1:12" x14ac:dyDescent="0.25">
      <c r="A18" s="3">
        <v>48</v>
      </c>
      <c r="B18" s="4">
        <v>44355.841319444444</v>
      </c>
      <c r="C18" s="4">
        <v>44218.563750000001</v>
      </c>
      <c r="D18" s="3" t="s">
        <v>29</v>
      </c>
      <c r="E18" s="3">
        <v>1</v>
      </c>
      <c r="F18" s="3">
        <v>3125</v>
      </c>
      <c r="G18" s="3">
        <v>194067</v>
      </c>
      <c r="H18" s="4">
        <v>44213.509016203701</v>
      </c>
      <c r="I18" s="4">
        <v>44355.763888888891</v>
      </c>
      <c r="K18">
        <f>_xlfn.XLOOKUP(Table4[[#This Row],[queryID]],Table1[queryID],Table1[count],0)</f>
        <v>14365</v>
      </c>
      <c r="L18" t="b">
        <f>K18=Table3[[#This Row],[count]]</f>
        <v>0</v>
      </c>
    </row>
    <row r="19" spans="1:12" x14ac:dyDescent="0.25">
      <c r="A19" s="3">
        <v>49</v>
      </c>
      <c r="B19" s="4">
        <v>44355.841203703705</v>
      </c>
      <c r="C19" s="4">
        <v>44222.795011574075</v>
      </c>
      <c r="D19" s="3" t="s">
        <v>5</v>
      </c>
      <c r="E19" s="3">
        <v>1</v>
      </c>
      <c r="F19" s="3">
        <v>7616</v>
      </c>
      <c r="G19" s="3">
        <v>194067</v>
      </c>
      <c r="H19" s="4">
        <v>44221.646041666667</v>
      </c>
      <c r="I19" s="4">
        <v>44355.792395833334</v>
      </c>
      <c r="K19">
        <f>_xlfn.XLOOKUP(Table4[[#This Row],[queryID]],Table1[queryID],Table1[count],0)</f>
        <v>132115</v>
      </c>
      <c r="L19" t="b">
        <f>K19=Table3[[#This Row],[count]]</f>
        <v>0</v>
      </c>
    </row>
    <row r="20" spans="1:12" x14ac:dyDescent="0.25">
      <c r="A20" s="3">
        <v>50</v>
      </c>
      <c r="B20" s="4">
        <v>44256.487326388888</v>
      </c>
      <c r="C20" s="4">
        <v>44222.795023148145</v>
      </c>
      <c r="D20" s="3" t="s">
        <v>80</v>
      </c>
      <c r="E20" s="3">
        <v>1</v>
      </c>
      <c r="F20" s="3">
        <v>134</v>
      </c>
      <c r="G20" s="3">
        <v>194067</v>
      </c>
      <c r="H20" s="4">
        <v>44214.965694444443</v>
      </c>
      <c r="I20" s="4">
        <v>44249.793749999997</v>
      </c>
      <c r="K20">
        <f>_xlfn.XLOOKUP(Table4[[#This Row],[queryID]],Table1[queryID],Table1[count],0)</f>
        <v>422</v>
      </c>
      <c r="L20" t="b">
        <f>K20=Table3[[#This Row],[count]]</f>
        <v>0</v>
      </c>
    </row>
    <row r="21" spans="1:12" x14ac:dyDescent="0.25">
      <c r="A21" s="3">
        <v>51</v>
      </c>
      <c r="B21" s="4">
        <v>44355.841111111113</v>
      </c>
      <c r="C21" s="4">
        <v>44222.795046296298</v>
      </c>
      <c r="D21" s="3" t="s">
        <v>7</v>
      </c>
      <c r="E21" s="3">
        <v>1</v>
      </c>
      <c r="F21" s="3">
        <v>5705</v>
      </c>
      <c r="G21" s="3">
        <v>194067</v>
      </c>
      <c r="H21" s="4">
        <v>44221.646041666667</v>
      </c>
      <c r="I21" s="4">
        <v>44355.533194444448</v>
      </c>
      <c r="K21">
        <f>_xlfn.XLOOKUP(Table4[[#This Row],[queryID]],Table1[queryID],Table1[count],0)</f>
        <v>73930</v>
      </c>
      <c r="L21" t="b">
        <f>K21=Table3[[#This Row],[count]]</f>
        <v>0</v>
      </c>
    </row>
    <row r="22" spans="1:12" x14ac:dyDescent="0.25">
      <c r="A22" s="3">
        <v>52</v>
      </c>
      <c r="B22" s="4">
        <v>44252.76458333333</v>
      </c>
      <c r="C22" s="4">
        <v>44231.898125</v>
      </c>
      <c r="D22" s="3" t="s">
        <v>105</v>
      </c>
      <c r="E22" s="3">
        <v>1</v>
      </c>
      <c r="F22" s="3">
        <v>104</v>
      </c>
      <c r="G22" s="3">
        <v>194067</v>
      </c>
      <c r="H22" s="4">
        <v>44224.484722222223</v>
      </c>
      <c r="I22" s="4">
        <v>44252.764907407407</v>
      </c>
      <c r="K22">
        <f>_xlfn.XLOOKUP(Table4[[#This Row],[queryID]],Table1[queryID],Table1[count],0)</f>
        <v>181</v>
      </c>
      <c r="L22" t="b">
        <f>K22=Table3[[#This Row],[count]]</f>
        <v>0</v>
      </c>
    </row>
    <row r="23" spans="1:12" x14ac:dyDescent="0.25">
      <c r="A23" s="3">
        <v>53</v>
      </c>
      <c r="B23" s="4">
        <v>44355.841006944444</v>
      </c>
      <c r="C23" s="4">
        <v>44231.898125</v>
      </c>
      <c r="D23" s="3" t="s">
        <v>52</v>
      </c>
      <c r="E23" s="3">
        <v>1</v>
      </c>
      <c r="F23" s="3">
        <v>309</v>
      </c>
      <c r="G23" s="3">
        <v>194067</v>
      </c>
      <c r="H23" s="4">
        <v>44225.523356481484</v>
      </c>
      <c r="I23" s="4">
        <v>44355.645972222221</v>
      </c>
      <c r="K23">
        <f>_xlfn.XLOOKUP(Table4[[#This Row],[queryID]],Table1[queryID],Table1[count],0)</f>
        <v>2388</v>
      </c>
      <c r="L23" t="b">
        <f>K23=Table3[[#This Row],[count]]</f>
        <v>0</v>
      </c>
    </row>
    <row r="24" spans="1:12" x14ac:dyDescent="0.25">
      <c r="A24" s="3">
        <v>54</v>
      </c>
      <c r="B24" s="4">
        <v>44355.840937499997</v>
      </c>
      <c r="C24" s="4">
        <v>44231.898125</v>
      </c>
      <c r="D24" s="3" t="s">
        <v>44</v>
      </c>
      <c r="E24" s="3">
        <v>1</v>
      </c>
      <c r="F24" s="3">
        <v>291</v>
      </c>
      <c r="G24" s="3">
        <v>194067</v>
      </c>
      <c r="H24" s="4">
        <v>44229.845092592594</v>
      </c>
      <c r="I24" s="4">
        <v>44352.693067129629</v>
      </c>
      <c r="K24">
        <f>_xlfn.XLOOKUP(Table4[[#This Row],[queryID]],Table1[queryID],Table1[count],0)</f>
        <v>3178</v>
      </c>
      <c r="L24" t="b">
        <f>K24=Table3[[#This Row],[count]]</f>
        <v>0</v>
      </c>
    </row>
    <row r="25" spans="1:12" x14ac:dyDescent="0.25">
      <c r="A25" s="3">
        <v>55</v>
      </c>
      <c r="B25" s="4">
        <v>44355.840879629628</v>
      </c>
      <c r="C25" s="4">
        <v>44231.898125</v>
      </c>
      <c r="D25" s="3" t="s">
        <v>47</v>
      </c>
      <c r="E25" s="3">
        <v>1</v>
      </c>
      <c r="F25" s="3">
        <v>416</v>
      </c>
      <c r="G25" s="3">
        <v>194067</v>
      </c>
      <c r="H25" s="4">
        <v>44229.343402777777</v>
      </c>
      <c r="I25" s="4">
        <v>44355.755740740744</v>
      </c>
      <c r="K25">
        <f>_xlfn.XLOOKUP(Table4[[#This Row],[queryID]],Table1[queryID],Table1[count],0)</f>
        <v>2644</v>
      </c>
      <c r="L25" t="b">
        <f>K25=Table3[[#This Row],[count]]</f>
        <v>0</v>
      </c>
    </row>
    <row r="26" spans="1:12" x14ac:dyDescent="0.25">
      <c r="A26" s="3">
        <v>56</v>
      </c>
      <c r="B26" s="4">
        <v>44355.840833333335</v>
      </c>
      <c r="C26" s="4">
        <v>44231.898125</v>
      </c>
      <c r="D26" s="3" t="s">
        <v>14</v>
      </c>
      <c r="E26" s="3">
        <v>1</v>
      </c>
      <c r="F26" s="3">
        <v>24076</v>
      </c>
      <c r="G26" s="3">
        <v>194067</v>
      </c>
      <c r="H26" s="4">
        <v>44230.492835648147</v>
      </c>
      <c r="I26" s="4">
        <v>44355.791990740741</v>
      </c>
      <c r="K26">
        <f>_xlfn.XLOOKUP(Table4[[#This Row],[queryID]],Table1[queryID],Table1[count],0)</f>
        <v>39429</v>
      </c>
      <c r="L26" t="b">
        <f>K26=Table3[[#This Row],[count]]</f>
        <v>0</v>
      </c>
    </row>
    <row r="27" spans="1:12" x14ac:dyDescent="0.25">
      <c r="A27" s="3">
        <v>57</v>
      </c>
      <c r="B27" s="4">
        <v>44252.768171296295</v>
      </c>
      <c r="C27" s="4">
        <v>44231.898125</v>
      </c>
      <c r="D27" s="3" t="s">
        <v>58</v>
      </c>
      <c r="E27" s="3">
        <v>1</v>
      </c>
      <c r="F27" s="3">
        <v>139</v>
      </c>
      <c r="G27" s="3">
        <v>194067</v>
      </c>
      <c r="H27" s="4">
        <v>44229.343402777777</v>
      </c>
      <c r="I27" s="4">
        <v>44251.528877314813</v>
      </c>
      <c r="K27">
        <f>_xlfn.XLOOKUP(Table4[[#This Row],[queryID]],Table1[queryID],Table1[count],0)</f>
        <v>1689</v>
      </c>
      <c r="L27" t="b">
        <f>K27=Table3[[#This Row],[count]]</f>
        <v>0</v>
      </c>
    </row>
    <row r="28" spans="1:12" x14ac:dyDescent="0.25">
      <c r="A28" s="3">
        <v>58</v>
      </c>
      <c r="B28" s="4">
        <v>44355.840740740743</v>
      </c>
      <c r="C28" s="4">
        <v>44231.898125</v>
      </c>
      <c r="D28" s="3" t="s">
        <v>55</v>
      </c>
      <c r="E28" s="3">
        <v>1</v>
      </c>
      <c r="F28" s="3">
        <v>339</v>
      </c>
      <c r="G28" s="3">
        <v>194067</v>
      </c>
      <c r="H28" s="4">
        <v>44229.348124999997</v>
      </c>
      <c r="I28" s="4">
        <v>44352.549097222225</v>
      </c>
      <c r="K28">
        <f>_xlfn.XLOOKUP(Table4[[#This Row],[queryID]],Table1[queryID],Table1[count],0)</f>
        <v>1949</v>
      </c>
      <c r="L28" t="b">
        <f>K28=Table3[[#This Row],[count]]</f>
        <v>0</v>
      </c>
    </row>
    <row r="29" spans="1:12" x14ac:dyDescent="0.25">
      <c r="A29" s="3">
        <v>59</v>
      </c>
      <c r="B29" s="4">
        <v>44252.769618055558</v>
      </c>
      <c r="C29" s="4">
        <v>44231.898125</v>
      </c>
      <c r="D29" s="3" t="s">
        <v>97</v>
      </c>
      <c r="E29" s="3">
        <v>1</v>
      </c>
      <c r="F29" s="3">
        <v>114</v>
      </c>
      <c r="G29" s="3">
        <v>194067</v>
      </c>
      <c r="H29" s="4">
        <v>44224.495810185188</v>
      </c>
      <c r="I29" s="4">
        <v>44250.614444444444</v>
      </c>
      <c r="K29">
        <f>_xlfn.XLOOKUP(Table4[[#This Row],[queryID]],Table1[queryID],Table1[count],0)</f>
        <v>226</v>
      </c>
      <c r="L29" t="b">
        <f>K29=Table3[[#This Row],[count]]</f>
        <v>0</v>
      </c>
    </row>
    <row r="30" spans="1:12" x14ac:dyDescent="0.25">
      <c r="A30" s="3">
        <v>60</v>
      </c>
      <c r="B30" s="4">
        <v>44355.84070601852</v>
      </c>
      <c r="C30" s="4">
        <v>44231.898125</v>
      </c>
      <c r="D30" s="3" t="s">
        <v>46</v>
      </c>
      <c r="E30" s="3">
        <v>1</v>
      </c>
      <c r="F30" s="3">
        <v>215</v>
      </c>
      <c r="G30" s="3">
        <v>194067</v>
      </c>
      <c r="H30" s="4">
        <v>44229.845092592594</v>
      </c>
      <c r="I30" s="4">
        <v>44352.621689814812</v>
      </c>
      <c r="K30">
        <f>_xlfn.XLOOKUP(Table4[[#This Row],[queryID]],Table1[queryID],Table1[count],0)</f>
        <v>2652</v>
      </c>
      <c r="L30" t="b">
        <f>K30=Table3[[#This Row],[count]]</f>
        <v>0</v>
      </c>
    </row>
    <row r="31" spans="1:12" x14ac:dyDescent="0.25">
      <c r="A31" s="3">
        <v>74</v>
      </c>
      <c r="B31" s="4">
        <v>44355.840682870374</v>
      </c>
      <c r="C31" s="4">
        <v>44256.548958333333</v>
      </c>
      <c r="D31" s="3" t="s">
        <v>119</v>
      </c>
      <c r="E31" s="3">
        <v>1</v>
      </c>
      <c r="F31" s="3">
        <v>56</v>
      </c>
      <c r="G31" s="3">
        <v>194067</v>
      </c>
      <c r="H31" s="4">
        <v>44249.21875</v>
      </c>
      <c r="I31" s="4">
        <v>44355.557604166665</v>
      </c>
      <c r="K31">
        <f>_xlfn.XLOOKUP(Table4[[#This Row],[queryID]],Table1[queryID],Table1[count],0)</f>
        <v>64</v>
      </c>
      <c r="L31" t="b">
        <f>K31=Table3[[#This Row],[count]]</f>
        <v>0</v>
      </c>
    </row>
    <row r="32" spans="1:12" x14ac:dyDescent="0.25">
      <c r="A32" s="3">
        <v>83</v>
      </c>
      <c r="B32" s="4">
        <v>44309.210046296299</v>
      </c>
      <c r="C32" s="4">
        <v>44256.550821759258</v>
      </c>
      <c r="D32" s="3" t="s">
        <v>130</v>
      </c>
      <c r="E32" s="3">
        <v>1</v>
      </c>
      <c r="F32" s="3">
        <v>14</v>
      </c>
      <c r="G32" s="3">
        <v>194067</v>
      </c>
      <c r="H32" s="4">
        <v>44250.001388888886</v>
      </c>
      <c r="I32" s="4">
        <v>44250.922407407408</v>
      </c>
      <c r="K32">
        <f>_xlfn.XLOOKUP(Table4[[#This Row],[queryID]],Table1[queryID],Table1[count],0)</f>
        <v>18</v>
      </c>
      <c r="L32" t="b">
        <f>K32=Table3[[#This Row],[count]]</f>
        <v>0</v>
      </c>
    </row>
    <row r="33" spans="1:12" x14ac:dyDescent="0.25">
      <c r="A33" s="3">
        <v>87</v>
      </c>
      <c r="B33" s="4">
        <v>44277.431446759256</v>
      </c>
      <c r="C33" s="4">
        <v>44256.552465277775</v>
      </c>
      <c r="D33" s="3" t="s">
        <v>129</v>
      </c>
      <c r="E33" s="3">
        <v>1</v>
      </c>
      <c r="F33" s="3">
        <v>4</v>
      </c>
      <c r="G33" s="3">
        <v>194067</v>
      </c>
      <c r="H33" s="4">
        <v>44251.932384259257</v>
      </c>
      <c r="I33" s="4">
        <v>44272.822222222225</v>
      </c>
      <c r="K33">
        <f>_xlfn.XLOOKUP(Table4[[#This Row],[queryID]],Table1[queryID],Table1[count],0)</f>
        <v>19</v>
      </c>
      <c r="L33" t="b">
        <f>K33=Table3[[#This Row],[count]]</f>
        <v>0</v>
      </c>
    </row>
    <row r="34" spans="1:12" x14ac:dyDescent="0.25">
      <c r="A34" s="3">
        <v>101</v>
      </c>
      <c r="B34" s="4">
        <v>44266.568344907406</v>
      </c>
      <c r="C34" s="4">
        <v>44256.639236111114</v>
      </c>
      <c r="D34" s="3" t="s">
        <v>176</v>
      </c>
      <c r="E34" s="3">
        <v>0</v>
      </c>
      <c r="F34" s="3">
        <v>7</v>
      </c>
      <c r="G34" s="3">
        <v>194067</v>
      </c>
      <c r="H34" s="4">
        <v>44249.817037037035</v>
      </c>
      <c r="I34" s="4">
        <v>44256.830775462964</v>
      </c>
      <c r="K34">
        <f>_xlfn.XLOOKUP(Table4[[#This Row],[queryID]],Table1[queryID],Table1[count],0)</f>
        <v>0</v>
      </c>
      <c r="L34" t="b">
        <f>K34=Table3[[#This Row],[count]]</f>
        <v>0</v>
      </c>
    </row>
    <row r="35" spans="1:12" x14ac:dyDescent="0.25">
      <c r="A35" s="3">
        <v>111</v>
      </c>
      <c r="B35" s="4">
        <v>44355.840601851851</v>
      </c>
      <c r="C35" s="4">
        <v>44256.639988425923</v>
      </c>
      <c r="D35" s="3" t="s">
        <v>67</v>
      </c>
      <c r="E35" s="3">
        <v>1</v>
      </c>
      <c r="F35" s="3">
        <v>717</v>
      </c>
      <c r="G35" s="3">
        <v>194067</v>
      </c>
      <c r="H35" s="4">
        <v>44254.970891203702</v>
      </c>
      <c r="I35" s="4">
        <v>44350.497152777774</v>
      </c>
      <c r="K35">
        <f>_xlfn.XLOOKUP(Table4[[#This Row],[queryID]],Table1[queryID],Table1[count],0)</f>
        <v>945</v>
      </c>
      <c r="L35" t="b">
        <f>K35=Table3[[#This Row],[count]]</f>
        <v>0</v>
      </c>
    </row>
    <row r="36" spans="1:12" x14ac:dyDescent="0.25">
      <c r="A36" s="3">
        <v>137</v>
      </c>
      <c r="B36" s="4">
        <v>44309.141898148147</v>
      </c>
      <c r="C36" s="4">
        <v>44257.484340277777</v>
      </c>
      <c r="D36" s="3" t="s">
        <v>115</v>
      </c>
      <c r="E36" s="3">
        <v>1</v>
      </c>
      <c r="F36" s="3">
        <v>41</v>
      </c>
      <c r="G36" s="3">
        <v>194067</v>
      </c>
      <c r="H36" s="4">
        <v>44252.432743055557</v>
      </c>
      <c r="I36" s="4">
        <v>44256.951863425929</v>
      </c>
      <c r="K36">
        <f>_xlfn.XLOOKUP(Table4[[#This Row],[queryID]],Table1[queryID],Table1[count],0)</f>
        <v>96</v>
      </c>
      <c r="L36" t="b">
        <f>K36=Table3[[#This Row],[count]]</f>
        <v>0</v>
      </c>
    </row>
    <row r="37" spans="1:12" x14ac:dyDescent="0.25">
      <c r="A37" s="3">
        <v>140</v>
      </c>
      <c r="B37" s="4">
        <v>44355.840567129628</v>
      </c>
      <c r="C37" s="4">
        <v>44257.484386574077</v>
      </c>
      <c r="D37" s="3" t="s">
        <v>70</v>
      </c>
      <c r="E37" s="3">
        <v>1</v>
      </c>
      <c r="F37" s="3">
        <v>410</v>
      </c>
      <c r="G37" s="3">
        <v>194067</v>
      </c>
      <c r="H37" s="4">
        <v>44250.614965277775</v>
      </c>
      <c r="I37" s="4">
        <v>44355.753645833334</v>
      </c>
      <c r="K37">
        <f>_xlfn.XLOOKUP(Table4[[#This Row],[queryID]],Table1[queryID],Table1[count],0)</f>
        <v>684</v>
      </c>
      <c r="L37" t="b">
        <f>K37=Table3[[#This Row],[count]]</f>
        <v>0</v>
      </c>
    </row>
    <row r="38" spans="1:12" x14ac:dyDescent="0.25">
      <c r="A38" s="3">
        <v>143</v>
      </c>
      <c r="B38" s="4">
        <v>44347.650023148148</v>
      </c>
      <c r="C38" s="4">
        <v>44257.484479166669</v>
      </c>
      <c r="D38" s="3" t="s">
        <v>94</v>
      </c>
      <c r="E38" s="3">
        <v>1</v>
      </c>
      <c r="F38" s="3">
        <v>115</v>
      </c>
      <c r="G38" s="3">
        <v>194067</v>
      </c>
      <c r="H38" s="4">
        <v>44251.580706018518</v>
      </c>
      <c r="I38" s="4">
        <v>44339.696597222224</v>
      </c>
      <c r="K38">
        <f>_xlfn.XLOOKUP(Table4[[#This Row],[queryID]],Table1[queryID],Table1[count],0)</f>
        <v>249</v>
      </c>
      <c r="L38" t="b">
        <f>K38=Table3[[#This Row],[count]]</f>
        <v>0</v>
      </c>
    </row>
    <row r="39" spans="1:12" x14ac:dyDescent="0.25">
      <c r="A39" s="3">
        <v>144</v>
      </c>
      <c r="B39" s="4">
        <v>44355.840497685182</v>
      </c>
      <c r="C39" s="4">
        <v>44257.484548611108</v>
      </c>
      <c r="D39" s="3" t="s">
        <v>99</v>
      </c>
      <c r="E39" s="3">
        <v>1</v>
      </c>
      <c r="F39" s="3">
        <v>172</v>
      </c>
      <c r="G39" s="3">
        <v>194067</v>
      </c>
      <c r="H39" s="4">
        <v>44250.979166666664</v>
      </c>
      <c r="I39" s="4">
        <v>44355.601238425923</v>
      </c>
      <c r="K39">
        <f>_xlfn.XLOOKUP(Table4[[#This Row],[queryID]],Table1[queryID],Table1[count],0)</f>
        <v>201</v>
      </c>
      <c r="L39" t="b">
        <f>K39=Table3[[#This Row],[count]]</f>
        <v>0</v>
      </c>
    </row>
    <row r="40" spans="1:12" x14ac:dyDescent="0.25">
      <c r="A40" s="3">
        <v>145</v>
      </c>
      <c r="B40" s="4">
        <v>44347.649953703702</v>
      </c>
      <c r="C40" s="4">
        <v>44257.484606481485</v>
      </c>
      <c r="D40" s="3" t="s">
        <v>103</v>
      </c>
      <c r="E40" s="3">
        <v>1</v>
      </c>
      <c r="F40" s="3">
        <v>108</v>
      </c>
      <c r="G40" s="3">
        <v>194067</v>
      </c>
      <c r="H40" s="4">
        <v>44251.580706018518</v>
      </c>
      <c r="I40" s="4">
        <v>44339.696597222224</v>
      </c>
      <c r="K40">
        <f>_xlfn.XLOOKUP(Table4[[#This Row],[queryID]],Table1[queryID],Table1[count],0)</f>
        <v>191</v>
      </c>
      <c r="L40" t="b">
        <f>K40=Table3[[#This Row],[count]]</f>
        <v>0</v>
      </c>
    </row>
    <row r="41" spans="1:12" x14ac:dyDescent="0.25">
      <c r="A41" s="3">
        <v>147</v>
      </c>
      <c r="B41" s="4">
        <v>44321.905289351853</v>
      </c>
      <c r="C41" s="4">
        <v>44257.484814814816</v>
      </c>
      <c r="D41" s="3" t="s">
        <v>158</v>
      </c>
      <c r="E41" s="3">
        <v>0</v>
      </c>
      <c r="F41" s="3">
        <v>98</v>
      </c>
      <c r="G41" s="3">
        <v>194067</v>
      </c>
      <c r="H41" s="4">
        <v>44250.533067129632</v>
      </c>
      <c r="I41" s="4">
        <v>44319.314895833333</v>
      </c>
      <c r="K41">
        <f>_xlfn.XLOOKUP(Table4[[#This Row],[queryID]],Table1[queryID],Table1[count],0)</f>
        <v>0</v>
      </c>
      <c r="L41" t="b">
        <f>K41=Table3[[#This Row],[count]]</f>
        <v>0</v>
      </c>
    </row>
    <row r="42" spans="1:12" x14ac:dyDescent="0.25">
      <c r="A42" s="3">
        <v>148</v>
      </c>
      <c r="B42" s="4">
        <v>44355.84034722222</v>
      </c>
      <c r="C42" s="4">
        <v>44257.484895833331</v>
      </c>
      <c r="D42" s="3" t="s">
        <v>78</v>
      </c>
      <c r="E42" s="3">
        <v>1</v>
      </c>
      <c r="F42" s="3">
        <v>168</v>
      </c>
      <c r="G42" s="3">
        <v>194067</v>
      </c>
      <c r="H42" s="4">
        <v>44250.601875</v>
      </c>
      <c r="I42" s="4">
        <v>44350.876851851855</v>
      </c>
      <c r="K42">
        <f>_xlfn.XLOOKUP(Table4[[#This Row],[queryID]],Table1[queryID],Table1[count],0)</f>
        <v>437</v>
      </c>
      <c r="L42" t="b">
        <f>K42=Table3[[#This Row],[count]]</f>
        <v>0</v>
      </c>
    </row>
    <row r="43" spans="1:12" x14ac:dyDescent="0.25">
      <c r="A43" s="3">
        <v>149</v>
      </c>
      <c r="B43" s="4">
        <v>44355.840324074074</v>
      </c>
      <c r="C43" s="4">
        <v>44257.484942129631</v>
      </c>
      <c r="D43" s="3" t="s">
        <v>60</v>
      </c>
      <c r="E43" s="3">
        <v>1</v>
      </c>
      <c r="F43" s="3">
        <v>230</v>
      </c>
      <c r="G43" s="3">
        <v>194067</v>
      </c>
      <c r="H43" s="4">
        <v>44250.566793981481</v>
      </c>
      <c r="I43" s="4">
        <v>44355.145833333336</v>
      </c>
      <c r="K43">
        <f>_xlfn.XLOOKUP(Table4[[#This Row],[queryID]],Table1[queryID],Table1[count],0)</f>
        <v>1481</v>
      </c>
      <c r="L43" t="b">
        <f>K43=Table3[[#This Row],[count]]</f>
        <v>0</v>
      </c>
    </row>
    <row r="44" spans="1:12" x14ac:dyDescent="0.25">
      <c r="A44" s="3">
        <v>153</v>
      </c>
      <c r="B44" s="4">
        <v>44266.578275462962</v>
      </c>
      <c r="C44" s="4">
        <v>44257.485219907408</v>
      </c>
      <c r="D44" s="3" t="s">
        <v>174</v>
      </c>
      <c r="E44" s="3">
        <v>0</v>
      </c>
      <c r="F44" s="3">
        <v>6</v>
      </c>
      <c r="G44" s="3">
        <v>194067</v>
      </c>
      <c r="H44" s="4">
        <v>44251.745324074072</v>
      </c>
      <c r="I44" s="4">
        <v>44253.62840277778</v>
      </c>
      <c r="K44">
        <f>_xlfn.XLOOKUP(Table4[[#This Row],[queryID]],Table1[queryID],Table1[count],0)</f>
        <v>0</v>
      </c>
      <c r="L44" t="b">
        <f>K44=Table3[[#This Row],[count]]</f>
        <v>0</v>
      </c>
    </row>
    <row r="45" spans="1:12" x14ac:dyDescent="0.25">
      <c r="A45" s="3">
        <v>154</v>
      </c>
      <c r="B45" s="4">
        <v>44327.992928240739</v>
      </c>
      <c r="C45" s="4">
        <v>44257.485254629632</v>
      </c>
      <c r="D45" s="3" t="s">
        <v>91</v>
      </c>
      <c r="E45" s="3">
        <v>1</v>
      </c>
      <c r="F45" s="3">
        <v>105</v>
      </c>
      <c r="G45" s="3">
        <v>194067</v>
      </c>
      <c r="H45" s="4">
        <v>44254.542812500003</v>
      </c>
      <c r="I45" s="4">
        <v>44323.455787037034</v>
      </c>
      <c r="K45">
        <f>_xlfn.XLOOKUP(Table4[[#This Row],[queryID]],Table1[queryID],Table1[count],0)</f>
        <v>272</v>
      </c>
      <c r="L45" t="b">
        <f>K45=Table3[[#This Row],[count]]</f>
        <v>0</v>
      </c>
    </row>
    <row r="46" spans="1:12" x14ac:dyDescent="0.25">
      <c r="A46" s="3">
        <v>155</v>
      </c>
      <c r="B46" s="4">
        <v>44355.840208333335</v>
      </c>
      <c r="C46" s="4">
        <v>44257.485312500001</v>
      </c>
      <c r="D46" s="3" t="s">
        <v>30</v>
      </c>
      <c r="E46" s="3">
        <v>1</v>
      </c>
      <c r="F46" s="3">
        <v>1720</v>
      </c>
      <c r="G46" s="3">
        <v>194067</v>
      </c>
      <c r="H46" s="4">
        <v>44253.866412037038</v>
      </c>
      <c r="I46" s="4">
        <v>44352.748553240737</v>
      </c>
      <c r="K46">
        <f>_xlfn.XLOOKUP(Table4[[#This Row],[queryID]],Table1[queryID],Table1[count],0)</f>
        <v>12758</v>
      </c>
      <c r="L46" t="b">
        <f>K46=Table3[[#This Row],[count]]</f>
        <v>0</v>
      </c>
    </row>
    <row r="47" spans="1:12" x14ac:dyDescent="0.25">
      <c r="A47" s="3">
        <v>156</v>
      </c>
      <c r="B47" s="4">
        <v>44309.148877314816</v>
      </c>
      <c r="C47" s="4">
        <v>44257.485347222224</v>
      </c>
      <c r="D47" s="3" t="s">
        <v>126</v>
      </c>
      <c r="E47" s="3">
        <v>1</v>
      </c>
      <c r="F47" s="3">
        <v>30</v>
      </c>
      <c r="G47" s="3">
        <v>194067</v>
      </c>
      <c r="H47" s="4">
        <v>44250.601261574076</v>
      </c>
      <c r="I47" s="4">
        <v>44251.623611111114</v>
      </c>
      <c r="K47">
        <f>_xlfn.XLOOKUP(Table4[[#This Row],[queryID]],Table1[queryID],Table1[count],0)</f>
        <v>31</v>
      </c>
      <c r="L47" t="b">
        <f>K47=Table3[[#This Row],[count]]</f>
        <v>0</v>
      </c>
    </row>
    <row r="48" spans="1:12" x14ac:dyDescent="0.25">
      <c r="A48" s="3">
        <v>157</v>
      </c>
      <c r="B48" s="4">
        <v>44327.988749999997</v>
      </c>
      <c r="C48" s="4">
        <v>44257.485405092593</v>
      </c>
      <c r="D48" s="3" t="s">
        <v>109</v>
      </c>
      <c r="E48" s="3">
        <v>1</v>
      </c>
      <c r="F48" s="3">
        <v>98</v>
      </c>
      <c r="G48" s="3">
        <v>194067</v>
      </c>
      <c r="H48" s="4">
        <v>44250.579282407409</v>
      </c>
      <c r="I48" s="4">
        <v>44324.425752314812</v>
      </c>
      <c r="K48">
        <f>_xlfn.XLOOKUP(Table4[[#This Row],[queryID]],Table1[queryID],Table1[count],0)</f>
        <v>148</v>
      </c>
      <c r="L48" t="b">
        <f>K48=Table3[[#This Row],[count]]</f>
        <v>0</v>
      </c>
    </row>
    <row r="49" spans="1:12" x14ac:dyDescent="0.25">
      <c r="A49" s="3">
        <v>158</v>
      </c>
      <c r="B49" s="4">
        <v>44347.64947916667</v>
      </c>
      <c r="C49" s="4">
        <v>44257.485474537039</v>
      </c>
      <c r="D49" s="3" t="s">
        <v>74</v>
      </c>
      <c r="E49" s="3">
        <v>1</v>
      </c>
      <c r="F49" s="3">
        <v>50</v>
      </c>
      <c r="G49" s="3">
        <v>194067</v>
      </c>
      <c r="H49" s="4">
        <v>44340.56622685185</v>
      </c>
      <c r="I49" s="4">
        <v>44344.208425925928</v>
      </c>
      <c r="K49">
        <f>_xlfn.XLOOKUP(Table4[[#This Row],[queryID]],Table1[queryID],Table1[count],0)</f>
        <v>497</v>
      </c>
      <c r="L49" t="b">
        <f>K49=Table3[[#This Row],[count]]</f>
        <v>0</v>
      </c>
    </row>
    <row r="50" spans="1:12" x14ac:dyDescent="0.25">
      <c r="A50" s="3">
        <v>162</v>
      </c>
      <c r="B50" s="4">
        <v>44355.840069444443</v>
      </c>
      <c r="C50" s="4">
        <v>44266.547002314815</v>
      </c>
      <c r="D50" s="3" t="s">
        <v>24</v>
      </c>
      <c r="E50" s="3">
        <v>1</v>
      </c>
      <c r="F50" s="3">
        <v>334</v>
      </c>
      <c r="G50" s="3">
        <v>194067</v>
      </c>
      <c r="H50" s="4">
        <v>44266.563078703701</v>
      </c>
      <c r="I50" s="4">
        <v>44355.707372685189</v>
      </c>
      <c r="K50">
        <f>_xlfn.XLOOKUP(Table4[[#This Row],[queryID]],Table1[queryID],Table1[count],0)</f>
        <v>20201</v>
      </c>
      <c r="L50" t="b">
        <f>K50=Table3[[#This Row],[count]]</f>
        <v>0</v>
      </c>
    </row>
    <row r="51" spans="1:12" x14ac:dyDescent="0.25">
      <c r="A51" s="3">
        <v>173</v>
      </c>
      <c r="B51" s="4">
        <v>44266.547013888892</v>
      </c>
      <c r="C51" s="4">
        <v>44266.547002314815</v>
      </c>
      <c r="D51" s="3" t="s">
        <v>132</v>
      </c>
      <c r="E51" s="3">
        <v>1</v>
      </c>
      <c r="F51" s="3">
        <v>1</v>
      </c>
      <c r="G51" s="3">
        <v>194067</v>
      </c>
      <c r="H51" s="4">
        <v>44259.749502314815</v>
      </c>
      <c r="I51" s="4">
        <v>44259.749502314815</v>
      </c>
      <c r="K51">
        <f>_xlfn.XLOOKUP(Table4[[#This Row],[queryID]],Table1[queryID],Table1[count],0)</f>
        <v>17</v>
      </c>
      <c r="L51" t="b">
        <f>K51=Table3[[#This Row],[count]]</f>
        <v>0</v>
      </c>
    </row>
    <row r="52" spans="1:12" x14ac:dyDescent="0.25">
      <c r="A52" s="3">
        <v>182</v>
      </c>
      <c r="B52" s="4">
        <v>44355.840011574073</v>
      </c>
      <c r="C52" s="4">
        <v>44266.547002314815</v>
      </c>
      <c r="D52" s="3" t="s">
        <v>69</v>
      </c>
      <c r="E52" s="3">
        <v>1</v>
      </c>
      <c r="F52" s="3">
        <v>56</v>
      </c>
      <c r="G52" s="3">
        <v>194067</v>
      </c>
      <c r="H52" s="4">
        <v>44258.813773148147</v>
      </c>
      <c r="I52" s="4">
        <v>44350.667893518519</v>
      </c>
      <c r="K52">
        <f>_xlfn.XLOOKUP(Table4[[#This Row],[queryID]],Table1[queryID],Table1[count],0)</f>
        <v>885</v>
      </c>
      <c r="L52" t="b">
        <f>K52=Table3[[#This Row],[count]]</f>
        <v>0</v>
      </c>
    </row>
    <row r="53" spans="1:12" x14ac:dyDescent="0.25">
      <c r="A53" s="3">
        <v>183</v>
      </c>
      <c r="B53" s="4">
        <v>44266.547013888892</v>
      </c>
      <c r="C53" s="4">
        <v>44266.547002314815</v>
      </c>
      <c r="D53" s="3" t="s">
        <v>116</v>
      </c>
      <c r="E53" s="3">
        <v>1</v>
      </c>
      <c r="F53" s="3">
        <v>2</v>
      </c>
      <c r="G53" s="3">
        <v>194067</v>
      </c>
      <c r="H53" s="4">
        <v>44259.542199074072</v>
      </c>
      <c r="I53" s="4">
        <v>44260.585868055554</v>
      </c>
      <c r="K53">
        <f>_xlfn.XLOOKUP(Table4[[#This Row],[queryID]],Table1[queryID],Table1[count],0)</f>
        <v>80</v>
      </c>
      <c r="L53" t="b">
        <f>K53=Table3[[#This Row],[count]]</f>
        <v>0</v>
      </c>
    </row>
    <row r="54" spans="1:12" x14ac:dyDescent="0.25">
      <c r="A54" s="3">
        <v>185</v>
      </c>
      <c r="B54" s="4">
        <v>44266.547013888892</v>
      </c>
      <c r="C54" s="4">
        <v>44266.547002314815</v>
      </c>
      <c r="D54" s="3" t="s">
        <v>179</v>
      </c>
      <c r="E54" s="3">
        <v>0</v>
      </c>
      <c r="F54" s="3">
        <v>4</v>
      </c>
      <c r="G54" s="3">
        <v>194067</v>
      </c>
      <c r="H54" s="4">
        <v>44259.006967592592</v>
      </c>
      <c r="I54" s="4">
        <v>44266.581712962965</v>
      </c>
      <c r="K54">
        <f>_xlfn.XLOOKUP(Table4[[#This Row],[queryID]],Table1[queryID],Table1[count],0)</f>
        <v>0</v>
      </c>
      <c r="L54" t="b">
        <f>K54=Table3[[#This Row],[count]]</f>
        <v>0</v>
      </c>
    </row>
    <row r="55" spans="1:12" x14ac:dyDescent="0.25">
      <c r="A55" s="3">
        <v>186</v>
      </c>
      <c r="B55" s="4">
        <v>44309.151666666665</v>
      </c>
      <c r="C55" s="4">
        <v>44266.547002314815</v>
      </c>
      <c r="D55" s="3" t="s">
        <v>127</v>
      </c>
      <c r="E55" s="3">
        <v>1</v>
      </c>
      <c r="F55" s="3">
        <v>24</v>
      </c>
      <c r="G55" s="3">
        <v>194067</v>
      </c>
      <c r="H55" s="4">
        <v>44260.6483912037</v>
      </c>
      <c r="I55" s="4">
        <v>44263.084039351852</v>
      </c>
      <c r="K55">
        <f>_xlfn.XLOOKUP(Table4[[#This Row],[queryID]],Table1[queryID],Table1[count],0)</f>
        <v>24</v>
      </c>
      <c r="L55" t="b">
        <f>K55=Table3[[#This Row],[count]]</f>
        <v>0</v>
      </c>
    </row>
    <row r="56" spans="1:12" x14ac:dyDescent="0.25">
      <c r="A56" s="3">
        <v>188</v>
      </c>
      <c r="B56" s="4">
        <v>44347.649259259262</v>
      </c>
      <c r="C56" s="4">
        <v>44266.547002314815</v>
      </c>
      <c r="D56" s="3" t="s">
        <v>101</v>
      </c>
      <c r="E56" s="3">
        <v>1</v>
      </c>
      <c r="F56" s="3">
        <v>202</v>
      </c>
      <c r="G56" s="3">
        <v>194067</v>
      </c>
      <c r="H56" s="4">
        <v>44261.672395833331</v>
      </c>
      <c r="I56" s="4">
        <v>44344.484976851854</v>
      </c>
      <c r="K56">
        <f>_xlfn.XLOOKUP(Table4[[#This Row],[queryID]],Table1[queryID],Table1[count],0)</f>
        <v>195</v>
      </c>
      <c r="L56" t="b">
        <f>K56=Table3[[#This Row],[count]]</f>
        <v>0</v>
      </c>
    </row>
    <row r="57" spans="1:12" x14ac:dyDescent="0.25">
      <c r="A57" s="3">
        <v>189</v>
      </c>
      <c r="B57" s="4">
        <v>44355.839930555558</v>
      </c>
      <c r="C57" s="4">
        <v>44266.547002314815</v>
      </c>
      <c r="D57" s="3" t="s">
        <v>84</v>
      </c>
      <c r="E57" s="3">
        <v>1</v>
      </c>
      <c r="F57" s="3">
        <v>267</v>
      </c>
      <c r="G57" s="3">
        <v>194067</v>
      </c>
      <c r="H57" s="4">
        <v>44262.168333333335</v>
      </c>
      <c r="I57" s="4">
        <v>44355.601238425923</v>
      </c>
      <c r="K57">
        <f>_xlfn.XLOOKUP(Table4[[#This Row],[queryID]],Table1[queryID],Table1[count],0)</f>
        <v>349</v>
      </c>
      <c r="L57" t="b">
        <f>K57=Table3[[#This Row],[count]]</f>
        <v>0</v>
      </c>
    </row>
    <row r="58" spans="1:12" x14ac:dyDescent="0.25">
      <c r="A58" s="3">
        <v>225</v>
      </c>
      <c r="B58" s="4">
        <v>44355.839756944442</v>
      </c>
      <c r="C58" s="4">
        <v>44273.016701388886</v>
      </c>
      <c r="D58" s="3" t="s">
        <v>68</v>
      </c>
      <c r="E58" s="3">
        <v>1</v>
      </c>
      <c r="F58" s="3">
        <v>439</v>
      </c>
      <c r="G58" s="3">
        <v>194067</v>
      </c>
      <c r="H58" s="4">
        <v>44269.814270833333</v>
      </c>
      <c r="I58" s="4">
        <v>44355.687465277777</v>
      </c>
      <c r="K58">
        <f>_xlfn.XLOOKUP(Table4[[#This Row],[queryID]],Table1[queryID],Table1[count],0)</f>
        <v>896</v>
      </c>
      <c r="L58" t="b">
        <f>K58=Table3[[#This Row],[count]]</f>
        <v>0</v>
      </c>
    </row>
    <row r="59" spans="1:12" x14ac:dyDescent="0.25">
      <c r="A59" s="3">
        <v>226</v>
      </c>
      <c r="B59" s="4">
        <v>44281.728483796294</v>
      </c>
      <c r="C59" s="4">
        <v>44273.016701388886</v>
      </c>
      <c r="D59" s="3" t="s">
        <v>170</v>
      </c>
      <c r="E59" s="3">
        <v>0</v>
      </c>
      <c r="F59" s="3">
        <v>5</v>
      </c>
      <c r="G59" s="3">
        <v>194067</v>
      </c>
      <c r="H59" s="4">
        <v>44270.160416666666</v>
      </c>
      <c r="I59" s="4">
        <v>44278.642523148148</v>
      </c>
      <c r="K59">
        <f>_xlfn.XLOOKUP(Table4[[#This Row],[queryID]],Table1[queryID],Table1[count],0)</f>
        <v>0</v>
      </c>
      <c r="L59" t="b">
        <f>K59=Table3[[#This Row],[count]]</f>
        <v>0</v>
      </c>
    </row>
    <row r="60" spans="1:12" x14ac:dyDescent="0.25">
      <c r="A60" s="3">
        <v>227</v>
      </c>
      <c r="B60" s="4">
        <v>44355.839699074073</v>
      </c>
      <c r="C60" s="4">
        <v>44273.016701388886</v>
      </c>
      <c r="D60" s="3" t="s">
        <v>61</v>
      </c>
      <c r="E60" s="3">
        <v>1</v>
      </c>
      <c r="F60" s="3">
        <v>276</v>
      </c>
      <c r="G60" s="3">
        <v>194067</v>
      </c>
      <c r="H60" s="4">
        <v>44269.915266203701</v>
      </c>
      <c r="I60" s="4">
        <v>44352.465219907404</v>
      </c>
      <c r="K60">
        <f>_xlfn.XLOOKUP(Table4[[#This Row],[queryID]],Table1[queryID],Table1[count],0)</f>
        <v>1448</v>
      </c>
      <c r="L60" t="b">
        <f>K60=Table3[[#This Row],[count]]</f>
        <v>0</v>
      </c>
    </row>
    <row r="61" spans="1:12" x14ac:dyDescent="0.25">
      <c r="A61" s="3">
        <v>228</v>
      </c>
      <c r="B61" s="4">
        <v>44327.970682870371</v>
      </c>
      <c r="C61" s="4">
        <v>44273.016701388886</v>
      </c>
      <c r="D61" s="3" t="s">
        <v>118</v>
      </c>
      <c r="E61" s="3">
        <v>1</v>
      </c>
      <c r="F61" s="3">
        <v>42</v>
      </c>
      <c r="G61" s="3">
        <v>194067</v>
      </c>
      <c r="H61" s="4">
        <v>44270.152777777781</v>
      </c>
      <c r="I61" s="4">
        <v>44322.729166666664</v>
      </c>
      <c r="K61">
        <f>_xlfn.XLOOKUP(Table4[[#This Row],[queryID]],Table1[queryID],Table1[count],0)</f>
        <v>73</v>
      </c>
      <c r="L61" t="b">
        <f>K61=Table3[[#This Row],[count]]</f>
        <v>0</v>
      </c>
    </row>
    <row r="62" spans="1:12" x14ac:dyDescent="0.25">
      <c r="A62" s="3">
        <v>229</v>
      </c>
      <c r="B62" s="4">
        <v>44355.839594907404</v>
      </c>
      <c r="C62" s="4">
        <v>44273.016701388886</v>
      </c>
      <c r="D62" s="3" t="s">
        <v>28</v>
      </c>
      <c r="E62" s="3">
        <v>1</v>
      </c>
      <c r="F62" s="3">
        <v>1756</v>
      </c>
      <c r="G62" s="3">
        <v>194067</v>
      </c>
      <c r="H62" s="4">
        <v>44271.050625000003</v>
      </c>
      <c r="I62" s="4">
        <v>44355.678842592592</v>
      </c>
      <c r="K62">
        <f>_xlfn.XLOOKUP(Table4[[#This Row],[queryID]],Table1[queryID],Table1[count],0)</f>
        <v>14380</v>
      </c>
      <c r="L62" t="b">
        <f>K62=Table3[[#This Row],[count]]</f>
        <v>0</v>
      </c>
    </row>
    <row r="63" spans="1:12" x14ac:dyDescent="0.25">
      <c r="A63" s="3">
        <v>230</v>
      </c>
      <c r="B63" s="4">
        <v>44281.725671296299</v>
      </c>
      <c r="C63" s="4">
        <v>44273.016701388886</v>
      </c>
      <c r="D63" s="3" t="s">
        <v>171</v>
      </c>
      <c r="E63" s="3">
        <v>0</v>
      </c>
      <c r="F63" s="3">
        <v>8</v>
      </c>
      <c r="G63" s="3">
        <v>194067</v>
      </c>
      <c r="H63" s="4">
        <v>44271.556550925925</v>
      </c>
      <c r="I63" s="4">
        <v>44281.112210648149</v>
      </c>
      <c r="K63">
        <f>_xlfn.XLOOKUP(Table4[[#This Row],[queryID]],Table1[queryID],Table1[count],0)</f>
        <v>0</v>
      </c>
      <c r="L63" t="b">
        <f>K63=Table3[[#This Row],[count]]</f>
        <v>0</v>
      </c>
    </row>
    <row r="64" spans="1:12" x14ac:dyDescent="0.25">
      <c r="A64" s="3">
        <v>231</v>
      </c>
      <c r="B64" s="4">
        <v>44355.839490740742</v>
      </c>
      <c r="C64" s="4">
        <v>44273.016701388886</v>
      </c>
      <c r="D64" s="3" t="s">
        <v>53</v>
      </c>
      <c r="E64" s="3">
        <v>1</v>
      </c>
      <c r="F64" s="3">
        <v>152</v>
      </c>
      <c r="G64" s="3">
        <v>194067</v>
      </c>
      <c r="H64" s="4">
        <v>44271.622465277775</v>
      </c>
      <c r="I64" s="4">
        <v>44352.720439814817</v>
      </c>
      <c r="K64">
        <f>_xlfn.XLOOKUP(Table4[[#This Row],[queryID]],Table1[queryID],Table1[count],0)</f>
        <v>2371</v>
      </c>
      <c r="L64" t="b">
        <f>K64=Table3[[#This Row],[count]]</f>
        <v>0</v>
      </c>
    </row>
    <row r="65" spans="1:12" x14ac:dyDescent="0.25">
      <c r="A65" s="3">
        <v>233</v>
      </c>
      <c r="B65" s="4">
        <v>44355.83934027778</v>
      </c>
      <c r="C65" s="4">
        <v>44273.016701388886</v>
      </c>
      <c r="D65" s="3" t="s">
        <v>39</v>
      </c>
      <c r="E65" s="3">
        <v>1</v>
      </c>
      <c r="F65" s="3">
        <v>669</v>
      </c>
      <c r="G65" s="3">
        <v>194067</v>
      </c>
      <c r="H65" s="4">
        <v>44269.857476851852</v>
      </c>
      <c r="I65" s="4">
        <v>44355.827569444446</v>
      </c>
      <c r="K65">
        <f>_xlfn.XLOOKUP(Table4[[#This Row],[queryID]],Table1[queryID],Table1[count],0)</f>
        <v>5202</v>
      </c>
      <c r="L65" t="b">
        <f>K65=Table3[[#This Row],[count]]</f>
        <v>0</v>
      </c>
    </row>
    <row r="66" spans="1:12" x14ac:dyDescent="0.25">
      <c r="A66" s="3">
        <v>234</v>
      </c>
      <c r="B66" s="4">
        <v>44281.722870370373</v>
      </c>
      <c r="C66" s="4">
        <v>44273.016701388886</v>
      </c>
      <c r="D66" s="3" t="s">
        <v>173</v>
      </c>
      <c r="E66" s="3">
        <v>0</v>
      </c>
      <c r="F66" s="3">
        <v>2</v>
      </c>
      <c r="G66" s="3">
        <v>194067</v>
      </c>
      <c r="H66" s="4">
        <v>44275.229166666664</v>
      </c>
      <c r="I66" s="4">
        <v>44279.711400462962</v>
      </c>
      <c r="K66">
        <f>_xlfn.XLOOKUP(Table4[[#This Row],[queryID]],Table1[queryID],Table1[count],0)</f>
        <v>0</v>
      </c>
      <c r="L66" t="b">
        <f>K66=Table3[[#This Row],[count]]</f>
        <v>0</v>
      </c>
    </row>
    <row r="67" spans="1:12" x14ac:dyDescent="0.25">
      <c r="A67" s="3">
        <v>235</v>
      </c>
      <c r="B67" s="4">
        <v>44355.839166666665</v>
      </c>
      <c r="C67" s="4">
        <v>44273.016701388886</v>
      </c>
      <c r="D67" s="3" t="s">
        <v>56</v>
      </c>
      <c r="E67" s="3">
        <v>1</v>
      </c>
      <c r="F67" s="3">
        <v>148</v>
      </c>
      <c r="G67" s="3">
        <v>194067</v>
      </c>
      <c r="H67" s="4">
        <v>44270.908692129633</v>
      </c>
      <c r="I67" s="4">
        <v>44350.35496527778</v>
      </c>
      <c r="K67">
        <f>_xlfn.XLOOKUP(Table4[[#This Row],[queryID]],Table1[queryID],Table1[count],0)</f>
        <v>1844</v>
      </c>
      <c r="L67" t="b">
        <f>K67=Table3[[#This Row],[count]]</f>
        <v>0</v>
      </c>
    </row>
    <row r="68" spans="1:12" x14ac:dyDescent="0.25">
      <c r="A68" s="3">
        <v>236</v>
      </c>
      <c r="B68" s="4">
        <v>44355.839131944442</v>
      </c>
      <c r="C68" s="4">
        <v>44273.016701388886</v>
      </c>
      <c r="D68" s="3" t="s">
        <v>45</v>
      </c>
      <c r="E68" s="3">
        <v>1</v>
      </c>
      <c r="F68" s="3">
        <v>549</v>
      </c>
      <c r="G68" s="3">
        <v>194067</v>
      </c>
      <c r="H68" s="4">
        <v>44273.556990740741</v>
      </c>
      <c r="I68" s="4">
        <v>44355.609571759262</v>
      </c>
      <c r="K68">
        <f>_xlfn.XLOOKUP(Table4[[#This Row],[queryID]],Table1[queryID],Table1[count],0)</f>
        <v>2660</v>
      </c>
      <c r="L68" t="b">
        <f>K68=Table3[[#This Row],[count]]</f>
        <v>0</v>
      </c>
    </row>
    <row r="69" spans="1:12" x14ac:dyDescent="0.25">
      <c r="A69" s="3">
        <v>237</v>
      </c>
      <c r="B69" s="4">
        <v>44355.83898148148</v>
      </c>
      <c r="C69" s="4">
        <v>44273.016701388886</v>
      </c>
      <c r="D69" s="3" t="s">
        <v>120</v>
      </c>
      <c r="E69" s="3">
        <v>1</v>
      </c>
      <c r="F69" s="3">
        <v>47</v>
      </c>
      <c r="G69" s="3">
        <v>194067</v>
      </c>
      <c r="H69" s="4">
        <v>44270.17796296296</v>
      </c>
      <c r="I69" s="4">
        <v>44355.372083333335</v>
      </c>
      <c r="K69">
        <f>_xlfn.XLOOKUP(Table4[[#This Row],[queryID]],Table1[queryID],Table1[count],0)</f>
        <v>60</v>
      </c>
      <c r="L69" t="b">
        <f>K69=Table3[[#This Row],[count]]</f>
        <v>0</v>
      </c>
    </row>
    <row r="70" spans="1:12" x14ac:dyDescent="0.25">
      <c r="A70" s="3">
        <v>238</v>
      </c>
      <c r="B70" s="4">
        <v>44309.160057870373</v>
      </c>
      <c r="C70" s="4">
        <v>44273.016701388886</v>
      </c>
      <c r="D70" s="3" t="s">
        <v>112</v>
      </c>
      <c r="E70" s="3">
        <v>1</v>
      </c>
      <c r="F70" s="3">
        <v>54</v>
      </c>
      <c r="G70" s="3">
        <v>194067</v>
      </c>
      <c r="H70" s="4">
        <v>44269.838750000003</v>
      </c>
      <c r="I70" s="4">
        <v>44301.885277777779</v>
      </c>
      <c r="K70">
        <f>_xlfn.XLOOKUP(Table4[[#This Row],[queryID]],Table1[queryID],Table1[count],0)</f>
        <v>112</v>
      </c>
      <c r="L70" t="b">
        <f>K70=Table3[[#This Row],[count]]</f>
        <v>0</v>
      </c>
    </row>
    <row r="71" spans="1:12" x14ac:dyDescent="0.25">
      <c r="A71" s="3">
        <v>8295</v>
      </c>
      <c r="B71" s="4">
        <v>44281.717962962961</v>
      </c>
      <c r="C71" s="4">
        <v>44277.83625</v>
      </c>
      <c r="D71" s="3" t="s">
        <v>113</v>
      </c>
      <c r="E71" s="3">
        <v>1</v>
      </c>
      <c r="F71" s="3">
        <v>7</v>
      </c>
      <c r="G71" s="3">
        <v>194067</v>
      </c>
      <c r="H71" s="4">
        <v>44273.000011574077</v>
      </c>
      <c r="I71" s="4">
        <v>44277.065138888887</v>
      </c>
      <c r="K71">
        <f>_xlfn.XLOOKUP(Table4[[#This Row],[queryID]],Table1[queryID],Table1[count],0)</f>
        <v>101</v>
      </c>
      <c r="L71" t="b">
        <f>K71=Table3[[#This Row],[count]]</f>
        <v>0</v>
      </c>
    </row>
    <row r="72" spans="1:12" x14ac:dyDescent="0.25">
      <c r="A72" s="3">
        <v>8296</v>
      </c>
      <c r="B72" s="4">
        <v>44281.717268518521</v>
      </c>
      <c r="C72" s="4">
        <v>44277.836284722223</v>
      </c>
      <c r="D72" s="3" t="s">
        <v>122</v>
      </c>
      <c r="E72" s="3">
        <v>1</v>
      </c>
      <c r="F72" s="3">
        <v>8</v>
      </c>
      <c r="G72" s="3">
        <v>194067</v>
      </c>
      <c r="H72" s="4">
        <v>44273.000011574077</v>
      </c>
      <c r="I72" s="4">
        <v>44279.801620370374</v>
      </c>
      <c r="K72">
        <f>_xlfn.XLOOKUP(Table4[[#This Row],[queryID]],Table1[queryID],Table1[count],0)</f>
        <v>48</v>
      </c>
      <c r="L72" t="b">
        <f>K72=Table3[[#This Row],[count]]</f>
        <v>0</v>
      </c>
    </row>
    <row r="73" spans="1:12" x14ac:dyDescent="0.25">
      <c r="A73" s="3">
        <v>8297</v>
      </c>
      <c r="B73" s="4">
        <v>44281.716562499998</v>
      </c>
      <c r="C73" s="4">
        <v>44277.83630787037</v>
      </c>
      <c r="D73" s="3" t="s">
        <v>125</v>
      </c>
      <c r="E73" s="3">
        <v>1</v>
      </c>
      <c r="F73" s="3">
        <v>3</v>
      </c>
      <c r="G73" s="3">
        <v>194067</v>
      </c>
      <c r="H73" s="4">
        <v>44273.000011574077</v>
      </c>
      <c r="I73" s="4">
        <v>44280.21199074074</v>
      </c>
      <c r="K73">
        <f>_xlfn.XLOOKUP(Table4[[#This Row],[queryID]],Table1[queryID],Table1[count],0)</f>
        <v>36</v>
      </c>
      <c r="L73" t="b">
        <f>K73=Table3[[#This Row],[count]]</f>
        <v>0</v>
      </c>
    </row>
    <row r="74" spans="1:12" x14ac:dyDescent="0.25">
      <c r="A74" s="3">
        <v>8298</v>
      </c>
      <c r="B74" s="4">
        <v>44347.648796296293</v>
      </c>
      <c r="C74" s="4">
        <v>44277.836342592593</v>
      </c>
      <c r="D74" s="3" t="s">
        <v>95</v>
      </c>
      <c r="E74" s="3">
        <v>1</v>
      </c>
      <c r="F74" s="3">
        <v>184</v>
      </c>
      <c r="G74" s="3">
        <v>194067</v>
      </c>
      <c r="H74" s="4">
        <v>44272.784907407404</v>
      </c>
      <c r="I74" s="4">
        <v>44345.834953703707</v>
      </c>
      <c r="K74">
        <f>_xlfn.XLOOKUP(Table4[[#This Row],[queryID]],Table1[queryID],Table1[count],0)</f>
        <v>247</v>
      </c>
      <c r="L74" t="b">
        <f>K74=Table3[[#This Row],[count]]</f>
        <v>0</v>
      </c>
    </row>
    <row r="75" spans="1:12" x14ac:dyDescent="0.25">
      <c r="A75" s="3">
        <v>8299</v>
      </c>
      <c r="B75" s="4">
        <v>44355.838865740741</v>
      </c>
      <c r="C75" s="4">
        <v>44277.836354166669</v>
      </c>
      <c r="D75" s="3" t="s">
        <v>22</v>
      </c>
      <c r="E75" s="3">
        <v>1</v>
      </c>
      <c r="F75" s="3">
        <v>1364</v>
      </c>
      <c r="G75" s="3">
        <v>194067</v>
      </c>
      <c r="H75" s="4">
        <v>44274.733449074076</v>
      </c>
      <c r="I75" s="4">
        <v>44355.791666666664</v>
      </c>
      <c r="K75">
        <f>_xlfn.XLOOKUP(Table4[[#This Row],[queryID]],Table1[queryID],Table1[count],0)</f>
        <v>20627</v>
      </c>
      <c r="L75" t="b">
        <f>K75=Table3[[#This Row],[count]]</f>
        <v>0</v>
      </c>
    </row>
    <row r="76" spans="1:12" x14ac:dyDescent="0.25">
      <c r="A76" s="3">
        <v>8300</v>
      </c>
      <c r="B76" s="4">
        <v>44355.83871527778</v>
      </c>
      <c r="C76" s="4">
        <v>44277.836388888885</v>
      </c>
      <c r="D76" s="3" t="s">
        <v>27</v>
      </c>
      <c r="E76" s="3">
        <v>1</v>
      </c>
      <c r="F76" s="3">
        <v>768</v>
      </c>
      <c r="G76" s="3">
        <v>194067</v>
      </c>
      <c r="H76" s="4">
        <v>44279.178796296299</v>
      </c>
      <c r="I76" s="4">
        <v>44355.791990740741</v>
      </c>
      <c r="K76">
        <f>_xlfn.XLOOKUP(Table4[[#This Row],[queryID]],Table1[queryID],Table1[count],0)</f>
        <v>14955</v>
      </c>
      <c r="L76" t="b">
        <f>K76=Table3[[#This Row],[count]]</f>
        <v>0</v>
      </c>
    </row>
    <row r="77" spans="1:12" x14ac:dyDescent="0.25">
      <c r="A77" s="3">
        <v>8301</v>
      </c>
      <c r="B77" s="4">
        <v>44317.923263888886</v>
      </c>
      <c r="C77" s="4">
        <v>44277.836458333331</v>
      </c>
      <c r="D77" s="3" t="s">
        <v>15</v>
      </c>
      <c r="E77" s="3">
        <v>1</v>
      </c>
      <c r="F77" s="3">
        <v>188</v>
      </c>
      <c r="G77" s="3">
        <v>194067</v>
      </c>
      <c r="H77" s="4">
        <v>44279.193715277775</v>
      </c>
      <c r="I77" s="4">
        <v>44310.697199074071</v>
      </c>
      <c r="K77">
        <f>_xlfn.XLOOKUP(Table4[[#This Row],[queryID]],Table1[queryID],Table1[count],0)</f>
        <v>36794</v>
      </c>
      <c r="L77" t="b">
        <f>K77=Table3[[#This Row],[count]]</f>
        <v>0</v>
      </c>
    </row>
    <row r="78" spans="1:12" x14ac:dyDescent="0.25">
      <c r="A78" s="3">
        <v>8302</v>
      </c>
      <c r="B78" s="4">
        <v>44355.838576388887</v>
      </c>
      <c r="C78" s="4">
        <v>44292.837152777778</v>
      </c>
      <c r="D78" s="3" t="s">
        <v>73</v>
      </c>
      <c r="E78" s="3">
        <v>1</v>
      </c>
      <c r="F78" s="3">
        <v>404</v>
      </c>
      <c r="G78" s="3">
        <v>194067</v>
      </c>
      <c r="H78" s="4">
        <v>44293.830671296295</v>
      </c>
      <c r="I78" s="4">
        <v>44353.343298611115</v>
      </c>
      <c r="K78">
        <f>_xlfn.XLOOKUP(Table4[[#This Row],[queryID]],Table1[queryID],Table1[count],0)</f>
        <v>514</v>
      </c>
      <c r="L78" t="b">
        <f>K78=Table3[[#This Row],[count]]</f>
        <v>0</v>
      </c>
    </row>
    <row r="79" spans="1:12" x14ac:dyDescent="0.25">
      <c r="A79" s="3">
        <v>8303</v>
      </c>
      <c r="B79" s="4">
        <v>44355.838379629633</v>
      </c>
      <c r="C79" s="4">
        <v>44292.837152777778</v>
      </c>
      <c r="D79" s="3" t="s">
        <v>82</v>
      </c>
      <c r="E79" s="3">
        <v>1</v>
      </c>
      <c r="F79" s="3">
        <v>324</v>
      </c>
      <c r="G79" s="3">
        <v>194067</v>
      </c>
      <c r="H79" s="4">
        <v>44291.716782407406</v>
      </c>
      <c r="I79" s="4">
        <v>44355.601238425923</v>
      </c>
      <c r="K79">
        <f>_xlfn.XLOOKUP(Table4[[#This Row],[queryID]],Table1[queryID],Table1[count],0)</f>
        <v>388</v>
      </c>
      <c r="L79" t="b">
        <f>K79=Table3[[#This Row],[count]]</f>
        <v>0</v>
      </c>
    </row>
    <row r="80" spans="1:12" x14ac:dyDescent="0.25">
      <c r="A80" s="3">
        <v>8305</v>
      </c>
      <c r="B80" s="4">
        <v>44355.838182870371</v>
      </c>
      <c r="C80" s="4">
        <v>44292.837152777778</v>
      </c>
      <c r="D80" s="3" t="s">
        <v>76</v>
      </c>
      <c r="E80" s="3">
        <v>1</v>
      </c>
      <c r="F80" s="3">
        <v>206</v>
      </c>
      <c r="G80" s="3">
        <v>194067</v>
      </c>
      <c r="H80" s="4">
        <v>44291.982800925929</v>
      </c>
      <c r="I80" s="4">
        <v>44350.504201388889</v>
      </c>
      <c r="K80">
        <f>_xlfn.XLOOKUP(Table4[[#This Row],[queryID]],Table1[queryID],Table1[count],0)</f>
        <v>458</v>
      </c>
      <c r="L80" t="b">
        <f>K80=Table3[[#This Row],[count]]</f>
        <v>0</v>
      </c>
    </row>
    <row r="81" spans="1:12" x14ac:dyDescent="0.25">
      <c r="A81" s="3">
        <v>8306</v>
      </c>
      <c r="B81" s="4">
        <v>44300.250219907408</v>
      </c>
      <c r="C81" s="4">
        <v>44292.837152777778</v>
      </c>
      <c r="D81" s="3" t="s">
        <v>87</v>
      </c>
      <c r="E81" s="3">
        <v>1</v>
      </c>
      <c r="F81" s="3">
        <v>8</v>
      </c>
      <c r="G81" s="3">
        <v>194067</v>
      </c>
      <c r="H81" s="4">
        <v>44290.659421296295</v>
      </c>
      <c r="I81" s="4">
        <v>44300.334027777775</v>
      </c>
      <c r="K81">
        <f>_xlfn.XLOOKUP(Table4[[#This Row],[queryID]],Table1[queryID],Table1[count],0)</f>
        <v>321</v>
      </c>
      <c r="L81" t="b">
        <f>K81=Table3[[#This Row],[count]]</f>
        <v>0</v>
      </c>
    </row>
    <row r="82" spans="1:12" x14ac:dyDescent="0.25">
      <c r="A82" s="3">
        <v>8307</v>
      </c>
      <c r="B82" s="4">
        <v>44347.648518518516</v>
      </c>
      <c r="C82" s="4">
        <v>44292.837152777778</v>
      </c>
      <c r="D82" s="3" t="s">
        <v>111</v>
      </c>
      <c r="E82" s="3">
        <v>1</v>
      </c>
      <c r="F82" s="3">
        <v>10</v>
      </c>
      <c r="G82" s="3">
        <v>194067</v>
      </c>
      <c r="H82" s="4">
        <v>44347.295682870368</v>
      </c>
      <c r="I82" s="4">
        <v>44347.295682870368</v>
      </c>
      <c r="K82">
        <f>_xlfn.XLOOKUP(Table4[[#This Row],[queryID]],Table1[queryID],Table1[count],0)</f>
        <v>120</v>
      </c>
      <c r="L82" t="b">
        <f>K82=Table3[[#This Row],[count]]</f>
        <v>0</v>
      </c>
    </row>
    <row r="83" spans="1:12" x14ac:dyDescent="0.25">
      <c r="A83" s="3">
        <v>8308</v>
      </c>
      <c r="B83" s="4">
        <v>44355.838101851848</v>
      </c>
      <c r="C83" s="4">
        <v>44292.837152777778</v>
      </c>
      <c r="D83" s="3" t="s">
        <v>3</v>
      </c>
      <c r="E83" s="3">
        <v>1</v>
      </c>
      <c r="F83" s="3">
        <v>1937</v>
      </c>
      <c r="G83" s="3">
        <v>194067</v>
      </c>
      <c r="H83" s="4">
        <v>44297.082627314812</v>
      </c>
      <c r="I83" s="4">
        <v>44355.836851851855</v>
      </c>
      <c r="K83">
        <f>_xlfn.XLOOKUP(Table4[[#This Row],[queryID]],Table1[queryID],Table1[count],0)</f>
        <v>173721</v>
      </c>
      <c r="L83" t="b">
        <f>K83=Table3[[#This Row],[count]]</f>
        <v>0</v>
      </c>
    </row>
    <row r="84" spans="1:12" x14ac:dyDescent="0.25">
      <c r="A84" s="3">
        <v>8309</v>
      </c>
      <c r="B84" s="4">
        <v>44347.6484375</v>
      </c>
      <c r="C84" s="4">
        <v>44292.837152777778</v>
      </c>
      <c r="D84" s="3" t="s">
        <v>37</v>
      </c>
      <c r="E84" s="3">
        <v>1</v>
      </c>
      <c r="F84" s="3">
        <v>152</v>
      </c>
      <c r="G84" s="3">
        <v>194067</v>
      </c>
      <c r="H84" s="4">
        <v>44294.941412037035</v>
      </c>
      <c r="I84" s="4">
        <v>44346.033530092594</v>
      </c>
      <c r="K84">
        <f>_xlfn.XLOOKUP(Table4[[#This Row],[queryID]],Table1[queryID],Table1[count],0)</f>
        <v>7447</v>
      </c>
      <c r="L84" t="b">
        <f>K84=Table3[[#This Row],[count]]</f>
        <v>0</v>
      </c>
    </row>
    <row r="85" spans="1:12" x14ac:dyDescent="0.25">
      <c r="A85" s="3">
        <v>8310</v>
      </c>
      <c r="B85" s="4">
        <v>44355.837881944448</v>
      </c>
      <c r="C85" s="4">
        <v>44292.837152777778</v>
      </c>
      <c r="D85" s="3" t="s">
        <v>8</v>
      </c>
      <c r="E85" s="3">
        <v>1</v>
      </c>
      <c r="F85" s="3">
        <v>324</v>
      </c>
      <c r="G85" s="3">
        <v>194067</v>
      </c>
      <c r="H85" s="4">
        <v>44294.703240740739</v>
      </c>
      <c r="I85" s="4">
        <v>44355.704444444447</v>
      </c>
      <c r="K85">
        <f>_xlfn.XLOOKUP(Table4[[#This Row],[queryID]],Table1[queryID],Table1[count],0)</f>
        <v>69662</v>
      </c>
      <c r="L85" t="b">
        <f>K85=Table3[[#This Row],[count]]</f>
        <v>0</v>
      </c>
    </row>
    <row r="86" spans="1:12" x14ac:dyDescent="0.25">
      <c r="A86" s="3">
        <v>8311</v>
      </c>
      <c r="B86" s="4">
        <v>44300.312083333331</v>
      </c>
      <c r="C86" s="4">
        <v>44292.837164351855</v>
      </c>
      <c r="D86" s="3" t="s">
        <v>81</v>
      </c>
      <c r="E86" s="3">
        <v>1</v>
      </c>
      <c r="F86" s="3">
        <v>7</v>
      </c>
      <c r="G86" s="3">
        <v>194067</v>
      </c>
      <c r="H86" s="4">
        <v>44290.753391203703</v>
      </c>
      <c r="I86" s="4">
        <v>44296.846273148149</v>
      </c>
      <c r="K86">
        <f>_xlfn.XLOOKUP(Table4[[#This Row],[queryID]],Table1[queryID],Table1[count],0)</f>
        <v>414</v>
      </c>
      <c r="L86" t="b">
        <f>K86=Table3[[#This Row],[count]]</f>
        <v>0</v>
      </c>
    </row>
    <row r="87" spans="1:12" x14ac:dyDescent="0.25">
      <c r="A87" s="3">
        <v>8312</v>
      </c>
      <c r="B87" s="4">
        <v>44355.837685185186</v>
      </c>
      <c r="C87" s="4">
        <v>44292.837164351855</v>
      </c>
      <c r="D87" s="3" t="s">
        <v>38</v>
      </c>
      <c r="E87" s="3">
        <v>1</v>
      </c>
      <c r="F87" s="3">
        <v>820</v>
      </c>
      <c r="G87" s="3">
        <v>194067</v>
      </c>
      <c r="H87" s="4">
        <v>44293.06832175926</v>
      </c>
      <c r="I87" s="4">
        <v>44355.835416666669</v>
      </c>
      <c r="K87">
        <f>_xlfn.XLOOKUP(Table4[[#This Row],[queryID]],Table1[queryID],Table1[count],0)</f>
        <v>5699</v>
      </c>
      <c r="L87" t="b">
        <f>K87=Table3[[#This Row],[count]]</f>
        <v>0</v>
      </c>
    </row>
    <row r="88" spans="1:12" x14ac:dyDescent="0.25">
      <c r="A88" s="3">
        <v>8313</v>
      </c>
      <c r="B88" s="4">
        <v>44309.168483796297</v>
      </c>
      <c r="C88" s="4">
        <v>44292.837164351855</v>
      </c>
      <c r="D88" s="3" t="s">
        <v>19</v>
      </c>
      <c r="E88" s="3">
        <v>1</v>
      </c>
      <c r="F88" s="3">
        <v>82</v>
      </c>
      <c r="G88" s="3">
        <v>194067</v>
      </c>
      <c r="H88" s="4">
        <v>44290.661192129628</v>
      </c>
      <c r="I88" s="4">
        <v>44294.699571759258</v>
      </c>
      <c r="K88">
        <f>_xlfn.XLOOKUP(Table4[[#This Row],[queryID]],Table1[queryID],Table1[count],0)</f>
        <v>29054</v>
      </c>
      <c r="L88" t="b">
        <f>K88=Table3[[#This Row],[count]]</f>
        <v>0</v>
      </c>
    </row>
    <row r="89" spans="1:12" x14ac:dyDescent="0.25">
      <c r="A89" s="3">
        <v>8314</v>
      </c>
      <c r="B89" s="4">
        <v>44347.648333333331</v>
      </c>
      <c r="C89" s="4">
        <v>44292.837164351855</v>
      </c>
      <c r="D89" s="3" t="s">
        <v>93</v>
      </c>
      <c r="E89" s="3">
        <v>1</v>
      </c>
      <c r="F89" s="3">
        <v>151</v>
      </c>
      <c r="G89" s="3">
        <v>194067</v>
      </c>
      <c r="H89" s="4">
        <v>44290.921886574077</v>
      </c>
      <c r="I89" s="4">
        <v>44342.802997685183</v>
      </c>
      <c r="K89">
        <f>_xlfn.XLOOKUP(Table4[[#This Row],[queryID]],Table1[queryID],Table1[count],0)</f>
        <v>253</v>
      </c>
      <c r="L89" t="b">
        <f>K89=Table3[[#This Row],[count]]</f>
        <v>0</v>
      </c>
    </row>
    <row r="90" spans="1:12" x14ac:dyDescent="0.25">
      <c r="A90" s="3">
        <v>8315</v>
      </c>
      <c r="B90" s="4">
        <v>44355.837534722225</v>
      </c>
      <c r="C90" s="4">
        <v>44292.837164351855</v>
      </c>
      <c r="D90" s="3" t="s">
        <v>114</v>
      </c>
      <c r="E90" s="3">
        <v>1</v>
      </c>
      <c r="F90" s="3">
        <v>112</v>
      </c>
      <c r="G90" s="3">
        <v>194067</v>
      </c>
      <c r="H90" s="4">
        <v>44290.760416666664</v>
      </c>
      <c r="I90" s="4">
        <v>44355.8359375</v>
      </c>
      <c r="K90">
        <f>_xlfn.XLOOKUP(Table4[[#This Row],[queryID]],Table1[queryID],Table1[count],0)</f>
        <v>96</v>
      </c>
      <c r="L90" t="b">
        <f>K90=Table3[[#This Row],[count]]</f>
        <v>0</v>
      </c>
    </row>
    <row r="91" spans="1:12" x14ac:dyDescent="0.25">
      <c r="A91" s="3">
        <v>8316</v>
      </c>
      <c r="B91" s="4">
        <v>44355.837442129632</v>
      </c>
      <c r="C91" s="4">
        <v>44292.837164351855</v>
      </c>
      <c r="D91" s="3" t="s">
        <v>89</v>
      </c>
      <c r="E91" s="3">
        <v>1</v>
      </c>
      <c r="F91" s="3">
        <v>69</v>
      </c>
      <c r="G91" s="3">
        <v>194067</v>
      </c>
      <c r="H91" s="4">
        <v>44294.737256944441</v>
      </c>
      <c r="I91" s="4">
        <v>44354.318472222221</v>
      </c>
      <c r="K91">
        <f>_xlfn.XLOOKUP(Table4[[#This Row],[queryID]],Table1[queryID],Table1[count],0)</f>
        <v>303</v>
      </c>
      <c r="L91" t="b">
        <f>K91=Table3[[#This Row],[count]]</f>
        <v>0</v>
      </c>
    </row>
    <row r="92" spans="1:12" x14ac:dyDescent="0.25">
      <c r="A92" s="3">
        <v>8317</v>
      </c>
      <c r="B92" s="4">
        <v>44355.837395833332</v>
      </c>
      <c r="C92" s="4">
        <v>44292.837164351855</v>
      </c>
      <c r="D92" s="3" t="s">
        <v>66</v>
      </c>
      <c r="E92" s="3">
        <v>1</v>
      </c>
      <c r="F92" s="3">
        <v>243</v>
      </c>
      <c r="G92" s="3">
        <v>194067</v>
      </c>
      <c r="H92" s="4">
        <v>44291.937569444446</v>
      </c>
      <c r="I92" s="4">
        <v>44355.543252314812</v>
      </c>
      <c r="K92">
        <f>_xlfn.XLOOKUP(Table4[[#This Row],[queryID]],Table1[queryID],Table1[count],0)</f>
        <v>946</v>
      </c>
      <c r="L92" t="b">
        <f>K92=Table3[[#This Row],[count]]</f>
        <v>0</v>
      </c>
    </row>
    <row r="93" spans="1:12" x14ac:dyDescent="0.25">
      <c r="A93" s="3">
        <v>8318</v>
      </c>
      <c r="B93" s="4">
        <v>44355.837256944447</v>
      </c>
      <c r="C93" s="4">
        <v>44292.837164351855</v>
      </c>
      <c r="D93" s="3" t="s">
        <v>133</v>
      </c>
      <c r="E93" s="3">
        <v>1</v>
      </c>
      <c r="F93" s="3">
        <v>3</v>
      </c>
      <c r="G93" s="3">
        <v>194067</v>
      </c>
      <c r="H93" s="4">
        <v>44351.795601851853</v>
      </c>
      <c r="I93" s="4">
        <v>44351.795601851853</v>
      </c>
      <c r="K93">
        <f>_xlfn.XLOOKUP(Table4[[#This Row],[queryID]],Table1[queryID],Table1[count],0)</f>
        <v>12</v>
      </c>
      <c r="L93" t="b">
        <f>K93=Table3[[#This Row],[count]]</f>
        <v>0</v>
      </c>
    </row>
    <row r="94" spans="1:12" x14ac:dyDescent="0.25">
      <c r="A94" s="3">
        <v>8319</v>
      </c>
      <c r="B94" s="4">
        <v>44300.306469907409</v>
      </c>
      <c r="C94" s="4">
        <v>44292.837164351855</v>
      </c>
      <c r="D94" s="3" t="s">
        <v>124</v>
      </c>
      <c r="E94" s="3">
        <v>1</v>
      </c>
      <c r="F94" s="3">
        <v>3</v>
      </c>
      <c r="G94" s="3">
        <v>194067</v>
      </c>
      <c r="H94" s="4">
        <v>44291.937569444446</v>
      </c>
      <c r="I94" s="4">
        <v>44292.465312499997</v>
      </c>
      <c r="K94">
        <f>_xlfn.XLOOKUP(Table4[[#This Row],[queryID]],Table1[queryID],Table1[count],0)</f>
        <v>44</v>
      </c>
      <c r="L94" t="b">
        <f>K94=Table3[[#This Row],[count]]</f>
        <v>0</v>
      </c>
    </row>
    <row r="95" spans="1:12" x14ac:dyDescent="0.25">
      <c r="A95" s="3">
        <v>8320</v>
      </c>
      <c r="B95" s="4">
        <v>44327.897719907407</v>
      </c>
      <c r="C95" s="4">
        <v>44299.703842592593</v>
      </c>
      <c r="D95" s="3" t="s">
        <v>31</v>
      </c>
      <c r="E95" s="3">
        <v>1</v>
      </c>
      <c r="F95" s="3">
        <v>62</v>
      </c>
      <c r="G95" s="3">
        <v>194067</v>
      </c>
      <c r="H95" s="4">
        <v>44292.595625000002</v>
      </c>
      <c r="I95" s="4">
        <v>44322.632986111108</v>
      </c>
      <c r="K95">
        <f>_xlfn.XLOOKUP(Table4[[#This Row],[queryID]],Table1[queryID],Table1[count],0)</f>
        <v>11422</v>
      </c>
      <c r="L95" t="b">
        <f>K95=Table3[[#This Row],[count]]</f>
        <v>0</v>
      </c>
    </row>
    <row r="96" spans="1:12" x14ac:dyDescent="0.25">
      <c r="A96" s="3">
        <v>8321</v>
      </c>
      <c r="B96" s="4">
        <v>44327.896331018521</v>
      </c>
      <c r="C96" s="4">
        <v>44299.703842592593</v>
      </c>
      <c r="D96" s="3" t="s">
        <v>25</v>
      </c>
      <c r="E96" s="3">
        <v>1</v>
      </c>
      <c r="F96" s="3">
        <v>351</v>
      </c>
      <c r="G96" s="3">
        <v>194067</v>
      </c>
      <c r="H96" s="4">
        <v>44292.662048611113</v>
      </c>
      <c r="I96" s="4">
        <v>44327.478831018518</v>
      </c>
      <c r="K96">
        <f>_xlfn.XLOOKUP(Table4[[#This Row],[queryID]],Table1[queryID],Table1[count],0)</f>
        <v>17813</v>
      </c>
      <c r="L96" t="b">
        <f>K96=Table3[[#This Row],[count]]</f>
        <v>0</v>
      </c>
    </row>
    <row r="97" spans="1:12" x14ac:dyDescent="0.25">
      <c r="A97" s="3">
        <v>8322</v>
      </c>
      <c r="B97" s="4">
        <v>44347.648159722223</v>
      </c>
      <c r="C97" s="4">
        <v>44299.703842592593</v>
      </c>
      <c r="D97" s="3" t="s">
        <v>77</v>
      </c>
      <c r="E97" s="3">
        <v>1</v>
      </c>
      <c r="F97" s="3">
        <v>143</v>
      </c>
      <c r="G97" s="3">
        <v>194067</v>
      </c>
      <c r="H97" s="4">
        <v>44292.908784722225</v>
      </c>
      <c r="I97" s="4">
        <v>44344.503217592595</v>
      </c>
      <c r="K97">
        <f>_xlfn.XLOOKUP(Table4[[#This Row],[queryID]],Table1[queryID],Table1[count],0)</f>
        <v>444</v>
      </c>
      <c r="L97" t="b">
        <f>K97=Table3[[#This Row],[count]]</f>
        <v>0</v>
      </c>
    </row>
    <row r="98" spans="1:12" x14ac:dyDescent="0.25">
      <c r="A98" s="3">
        <v>8323</v>
      </c>
      <c r="B98" s="4">
        <v>44355.837152777778</v>
      </c>
      <c r="C98" s="4">
        <v>44299.703842592593</v>
      </c>
      <c r="D98" s="3" t="s">
        <v>110</v>
      </c>
      <c r="E98" s="3">
        <v>1</v>
      </c>
      <c r="F98" s="3">
        <v>102</v>
      </c>
      <c r="G98" s="3">
        <v>194067</v>
      </c>
      <c r="H98" s="4">
        <v>44293.001111111109</v>
      </c>
      <c r="I98" s="4">
        <v>44348.510416666664</v>
      </c>
      <c r="K98">
        <f>_xlfn.XLOOKUP(Table4[[#This Row],[queryID]],Table1[queryID],Table1[count],0)</f>
        <v>132</v>
      </c>
      <c r="L98" t="b">
        <f>K98=Table3[[#This Row],[count]]</f>
        <v>0</v>
      </c>
    </row>
    <row r="99" spans="1:12" x14ac:dyDescent="0.25">
      <c r="A99" s="3">
        <v>8324</v>
      </c>
      <c r="B99" s="4">
        <v>44355.837106481478</v>
      </c>
      <c r="C99" s="4">
        <v>44299.703842592593</v>
      </c>
      <c r="D99" s="3" t="s">
        <v>51</v>
      </c>
      <c r="E99" s="3">
        <v>1</v>
      </c>
      <c r="F99" s="3">
        <v>1056</v>
      </c>
      <c r="G99" s="3">
        <v>194067</v>
      </c>
      <c r="H99" s="4">
        <v>44293.961446759262</v>
      </c>
      <c r="I99" s="4">
        <v>44351.341909722221</v>
      </c>
      <c r="K99">
        <f>_xlfn.XLOOKUP(Table4[[#This Row],[queryID]],Table1[queryID],Table1[count],0)</f>
        <v>2508</v>
      </c>
      <c r="L99" t="b">
        <f>K99=Table3[[#This Row],[count]]</f>
        <v>0</v>
      </c>
    </row>
    <row r="100" spans="1:12" x14ac:dyDescent="0.25">
      <c r="A100" s="3">
        <v>8325</v>
      </c>
      <c r="B100" s="4">
        <v>44347.648055555554</v>
      </c>
      <c r="C100" s="4">
        <v>44299.70385416667</v>
      </c>
      <c r="D100" s="3" t="s">
        <v>79</v>
      </c>
      <c r="E100" s="3">
        <v>1</v>
      </c>
      <c r="F100" s="3">
        <v>220</v>
      </c>
      <c r="G100" s="3">
        <v>194067</v>
      </c>
      <c r="H100" s="4">
        <v>44292.908784722225</v>
      </c>
      <c r="I100" s="4">
        <v>44344.339039351849</v>
      </c>
      <c r="K100">
        <f>_xlfn.XLOOKUP(Table4[[#This Row],[queryID]],Table1[queryID],Table1[count],0)</f>
        <v>434</v>
      </c>
      <c r="L100" t="b">
        <f>K100=Table3[[#This Row],[count]]</f>
        <v>0</v>
      </c>
    </row>
    <row r="101" spans="1:12" x14ac:dyDescent="0.25">
      <c r="A101" s="3">
        <v>8326</v>
      </c>
      <c r="B101" s="4">
        <v>44347.648043981484</v>
      </c>
      <c r="C101" s="4">
        <v>44299.70385416667</v>
      </c>
      <c r="D101" s="3" t="s">
        <v>83</v>
      </c>
      <c r="E101" s="3">
        <v>1</v>
      </c>
      <c r="F101" s="3">
        <v>45</v>
      </c>
      <c r="G101" s="3">
        <v>194067</v>
      </c>
      <c r="H101" s="4">
        <v>44292.583124999997</v>
      </c>
      <c r="I101" s="4">
        <v>44343.848819444444</v>
      </c>
      <c r="K101">
        <f>_xlfn.XLOOKUP(Table4[[#This Row],[queryID]],Table1[queryID],Table1[count],0)</f>
        <v>356</v>
      </c>
      <c r="L101" t="b">
        <f>K101=Table3[[#This Row],[count]]</f>
        <v>0</v>
      </c>
    </row>
    <row r="102" spans="1:12" x14ac:dyDescent="0.25">
      <c r="A102" s="3">
        <v>8327</v>
      </c>
      <c r="B102" s="4">
        <v>44355.836875000001</v>
      </c>
      <c r="C102" s="4">
        <v>44299.70385416667</v>
      </c>
      <c r="D102" s="3" t="s">
        <v>59</v>
      </c>
      <c r="E102" s="3">
        <v>1</v>
      </c>
      <c r="F102" s="3">
        <v>380</v>
      </c>
      <c r="G102" s="3">
        <v>194067</v>
      </c>
      <c r="H102" s="4">
        <v>44292.720324074071</v>
      </c>
      <c r="I102" s="4">
        <v>44355.565324074072</v>
      </c>
      <c r="K102">
        <f>_xlfn.XLOOKUP(Table4[[#This Row],[queryID]],Table1[queryID],Table1[count],0)</f>
        <v>1606</v>
      </c>
      <c r="L102" t="b">
        <f>K102=Table3[[#This Row],[count]]</f>
        <v>0</v>
      </c>
    </row>
    <row r="103" spans="1:12" x14ac:dyDescent="0.25">
      <c r="A103" s="3">
        <v>8328</v>
      </c>
      <c r="B103" s="4">
        <v>44327.877569444441</v>
      </c>
      <c r="C103" s="4">
        <v>44299.70385416667</v>
      </c>
      <c r="D103" s="3" t="s">
        <v>72</v>
      </c>
      <c r="E103" s="3">
        <v>1</v>
      </c>
      <c r="F103" s="3">
        <v>30</v>
      </c>
      <c r="G103" s="3">
        <v>194067</v>
      </c>
      <c r="H103" s="4">
        <v>44292.740451388891</v>
      </c>
      <c r="I103" s="4">
        <v>44327.470960648148</v>
      </c>
      <c r="K103">
        <f>_xlfn.XLOOKUP(Table4[[#This Row],[queryID]],Table1[queryID],Table1[count],0)</f>
        <v>516</v>
      </c>
      <c r="L103" t="b">
        <f>K103=Table3[[#This Row],[count]]</f>
        <v>0</v>
      </c>
    </row>
    <row r="104" spans="1:12" x14ac:dyDescent="0.25">
      <c r="A104" s="3">
        <v>8330</v>
      </c>
      <c r="B104" s="4">
        <v>44305.782199074078</v>
      </c>
      <c r="C104" s="4">
        <v>44299.70385416667</v>
      </c>
      <c r="D104" s="3" t="s">
        <v>167</v>
      </c>
      <c r="E104" s="3">
        <v>0</v>
      </c>
      <c r="F104" s="3">
        <v>2</v>
      </c>
      <c r="G104" s="3">
        <v>194067</v>
      </c>
      <c r="H104" s="4">
        <v>44293.57298611111</v>
      </c>
      <c r="I104" s="4">
        <v>44294.73642361111</v>
      </c>
      <c r="K104">
        <f>_xlfn.XLOOKUP(Table4[[#This Row],[queryID]],Table1[queryID],Table1[count],0)</f>
        <v>0</v>
      </c>
      <c r="L104" t="b">
        <f>K104=Table3[[#This Row],[count]]</f>
        <v>0</v>
      </c>
    </row>
    <row r="105" spans="1:12" x14ac:dyDescent="0.25">
      <c r="A105" s="3">
        <v>8331</v>
      </c>
      <c r="B105" s="4">
        <v>44305.782893518517</v>
      </c>
      <c r="C105" s="4">
        <v>44299.70385416667</v>
      </c>
      <c r="D105" s="3" t="s">
        <v>166</v>
      </c>
      <c r="E105" s="3">
        <v>0</v>
      </c>
      <c r="F105" s="3">
        <v>4</v>
      </c>
      <c r="G105" s="3">
        <v>194067</v>
      </c>
      <c r="H105" s="4">
        <v>44292.500023148146</v>
      </c>
      <c r="I105" s="4">
        <v>44297.666666666664</v>
      </c>
      <c r="K105">
        <f>_xlfn.XLOOKUP(Table4[[#This Row],[queryID]],Table1[queryID],Table1[count],0)</f>
        <v>0</v>
      </c>
      <c r="L105" t="b">
        <f>K105=Table3[[#This Row],[count]]</f>
        <v>0</v>
      </c>
    </row>
    <row r="106" spans="1:12" x14ac:dyDescent="0.25">
      <c r="A106" s="3">
        <v>8332</v>
      </c>
      <c r="B106" s="4">
        <v>44355.836712962962</v>
      </c>
      <c r="C106" s="4">
        <v>44299.70385416667</v>
      </c>
      <c r="D106" s="3" t="s">
        <v>92</v>
      </c>
      <c r="E106" s="3">
        <v>1</v>
      </c>
      <c r="F106" s="3">
        <v>9</v>
      </c>
      <c r="G106" s="3">
        <v>194067</v>
      </c>
      <c r="H106" s="4">
        <v>44292.500023148146</v>
      </c>
      <c r="I106" s="4">
        <v>44349.692349537036</v>
      </c>
      <c r="K106">
        <f>_xlfn.XLOOKUP(Table4[[#This Row],[queryID]],Table1[queryID],Table1[count],0)</f>
        <v>259</v>
      </c>
      <c r="L106" t="b">
        <f>K106=Table3[[#This Row],[count]]</f>
        <v>0</v>
      </c>
    </row>
    <row r="107" spans="1:12" x14ac:dyDescent="0.25">
      <c r="A107" s="3">
        <v>8333</v>
      </c>
      <c r="B107" s="4">
        <v>44309.176886574074</v>
      </c>
      <c r="C107" s="4">
        <v>44299.70385416667</v>
      </c>
      <c r="D107" s="3" t="s">
        <v>102</v>
      </c>
      <c r="E107" s="3">
        <v>1</v>
      </c>
      <c r="F107" s="3">
        <v>31</v>
      </c>
      <c r="G107" s="3">
        <v>194067</v>
      </c>
      <c r="H107" s="4">
        <v>44292.392361111109</v>
      </c>
      <c r="I107" s="4">
        <v>44293.583865740744</v>
      </c>
      <c r="K107">
        <f>_xlfn.XLOOKUP(Table4[[#This Row],[queryID]],Table1[queryID],Table1[count],0)</f>
        <v>194</v>
      </c>
      <c r="L107" t="b">
        <f>K107=Table3[[#This Row],[count]]</f>
        <v>0</v>
      </c>
    </row>
    <row r="108" spans="1:12" x14ac:dyDescent="0.25">
      <c r="A108" s="3">
        <v>8334</v>
      </c>
      <c r="B108" s="4">
        <v>44355.836655092593</v>
      </c>
      <c r="C108" s="4">
        <v>44299.70385416667</v>
      </c>
      <c r="D108" s="3" t="s">
        <v>32</v>
      </c>
      <c r="E108" s="3">
        <v>1</v>
      </c>
      <c r="F108" s="3">
        <v>928</v>
      </c>
      <c r="G108" s="3">
        <v>194067</v>
      </c>
      <c r="H108" s="4">
        <v>44299.337337962963</v>
      </c>
      <c r="I108" s="4">
        <v>44355.766203703701</v>
      </c>
      <c r="K108">
        <f>_xlfn.XLOOKUP(Table4[[#This Row],[queryID]],Table1[queryID],Table1[count],0)</f>
        <v>9684</v>
      </c>
      <c r="L108" t="b">
        <f>K108=Table3[[#This Row],[count]]</f>
        <v>0</v>
      </c>
    </row>
    <row r="109" spans="1:12" x14ac:dyDescent="0.25">
      <c r="A109" s="3">
        <v>8335</v>
      </c>
      <c r="B109" s="4">
        <v>44355.836458333331</v>
      </c>
      <c r="C109" s="4">
        <v>44299.703865740739</v>
      </c>
      <c r="D109" s="3" t="s">
        <v>48</v>
      </c>
      <c r="E109" s="3">
        <v>1</v>
      </c>
      <c r="F109" s="3">
        <v>175</v>
      </c>
      <c r="G109" s="3">
        <v>194067</v>
      </c>
      <c r="H109" s="4">
        <v>44292.518564814818</v>
      </c>
      <c r="I109" s="4">
        <v>44353.476539351854</v>
      </c>
      <c r="K109">
        <f>_xlfn.XLOOKUP(Table4[[#This Row],[queryID]],Table1[queryID],Table1[count],0)</f>
        <v>2622</v>
      </c>
      <c r="L109" t="b">
        <f>K109=Table3[[#This Row],[count]]</f>
        <v>0</v>
      </c>
    </row>
    <row r="110" spans="1:12" x14ac:dyDescent="0.25">
      <c r="A110" s="3">
        <v>8337</v>
      </c>
      <c r="B110" s="4">
        <v>44305.787094907406</v>
      </c>
      <c r="C110" s="4">
        <v>44299.703865740739</v>
      </c>
      <c r="D110" s="3" t="s">
        <v>128</v>
      </c>
      <c r="E110" s="3">
        <v>1</v>
      </c>
      <c r="F110" s="3">
        <v>1</v>
      </c>
      <c r="G110" s="3">
        <v>194067</v>
      </c>
      <c r="H110" s="4">
        <v>44296.41101851852</v>
      </c>
      <c r="I110" s="4">
        <v>44296.41101851852</v>
      </c>
      <c r="K110">
        <f>_xlfn.XLOOKUP(Table4[[#This Row],[queryID]],Table1[queryID],Table1[count],0)</f>
        <v>21</v>
      </c>
      <c r="L110" t="b">
        <f>K110=Table3[[#This Row],[count]]</f>
        <v>0</v>
      </c>
    </row>
    <row r="111" spans="1:12" x14ac:dyDescent="0.25">
      <c r="A111" s="3">
        <v>8338</v>
      </c>
      <c r="B111" s="4">
        <v>44359.797743055555</v>
      </c>
      <c r="C111" s="4">
        <v>44299.703865740739</v>
      </c>
      <c r="D111" s="3" t="s">
        <v>18</v>
      </c>
      <c r="E111" s="3">
        <v>1</v>
      </c>
      <c r="F111" s="3">
        <v>1283</v>
      </c>
      <c r="G111" s="3">
        <v>194067</v>
      </c>
      <c r="H111" s="4">
        <v>44292.791770833333</v>
      </c>
      <c r="I111" s="4">
        <v>44359.788263888891</v>
      </c>
      <c r="K111">
        <f>_xlfn.XLOOKUP(Table4[[#This Row],[queryID]],Table1[queryID],Table1[count],0)</f>
        <v>30258</v>
      </c>
      <c r="L111" t="b">
        <f>K111=Table3[[#This Row],[count]]</f>
        <v>0</v>
      </c>
    </row>
    <row r="112" spans="1:12" x14ac:dyDescent="0.25">
      <c r="A112" s="3">
        <v>8339</v>
      </c>
      <c r="B112" s="4">
        <v>44355.836284722223</v>
      </c>
      <c r="C112" s="4">
        <v>44300.437048611115</v>
      </c>
      <c r="D112" s="3" t="s">
        <v>26</v>
      </c>
      <c r="E112" s="3">
        <v>1</v>
      </c>
      <c r="F112" s="3">
        <v>272</v>
      </c>
      <c r="G112" s="3">
        <v>194067</v>
      </c>
      <c r="H112" s="4">
        <v>44298.878657407404</v>
      </c>
      <c r="I112" s="4">
        <v>44355.743055555555</v>
      </c>
      <c r="K112">
        <f>_xlfn.XLOOKUP(Table4[[#This Row],[queryID]],Table1[queryID],Table1[count],0)</f>
        <v>15050</v>
      </c>
      <c r="L112" t="b">
        <f>K112=Table3[[#This Row],[count]]</f>
        <v>0</v>
      </c>
    </row>
    <row r="113" spans="1:12" x14ac:dyDescent="0.25">
      <c r="A113" s="3">
        <v>8341</v>
      </c>
      <c r="B113" s="4">
        <v>44327.85533564815</v>
      </c>
      <c r="C113" s="4">
        <v>44300.437048611115</v>
      </c>
      <c r="D113" s="3" t="s">
        <v>40</v>
      </c>
      <c r="E113" s="3">
        <v>1</v>
      </c>
      <c r="F113" s="3">
        <v>127</v>
      </c>
      <c r="G113" s="3">
        <v>194067</v>
      </c>
      <c r="H113" s="4">
        <v>44295.163958333331</v>
      </c>
      <c r="I113" s="4">
        <v>44323.619837962964</v>
      </c>
      <c r="K113">
        <f>_xlfn.XLOOKUP(Table4[[#This Row],[queryID]],Table1[queryID],Table1[count],0)</f>
        <v>4926</v>
      </c>
      <c r="L113" t="b">
        <f>K113=Table3[[#This Row],[count]]</f>
        <v>0</v>
      </c>
    </row>
    <row r="114" spans="1:12" x14ac:dyDescent="0.25">
      <c r="A114" s="3">
        <v>8342</v>
      </c>
      <c r="B114" s="4">
        <v>44327.85533564815</v>
      </c>
      <c r="C114" s="4">
        <v>44300.437048611115</v>
      </c>
      <c r="D114" s="3" t="s">
        <v>85</v>
      </c>
      <c r="E114" s="3">
        <v>1</v>
      </c>
      <c r="F114" s="3">
        <v>185</v>
      </c>
      <c r="G114" s="3">
        <v>194067</v>
      </c>
      <c r="H114" s="4">
        <v>44295.695057870369</v>
      </c>
      <c r="I114" s="4">
        <v>44327.408171296294</v>
      </c>
      <c r="K114">
        <f>_xlfn.XLOOKUP(Table4[[#This Row],[queryID]],Table1[queryID],Table1[count],0)</f>
        <v>334</v>
      </c>
      <c r="L114" t="b">
        <f>K114=Table3[[#This Row],[count]]</f>
        <v>0</v>
      </c>
    </row>
    <row r="115" spans="1:12" x14ac:dyDescent="0.25">
      <c r="A115" s="3">
        <v>8343</v>
      </c>
      <c r="B115" s="4">
        <v>44309.181805555556</v>
      </c>
      <c r="C115" s="4">
        <v>44300.437048611115</v>
      </c>
      <c r="D115" s="3" t="s">
        <v>159</v>
      </c>
      <c r="E115" s="3">
        <v>0</v>
      </c>
      <c r="F115" s="3">
        <v>54</v>
      </c>
      <c r="G115" s="3">
        <v>194067</v>
      </c>
      <c r="H115" s="4">
        <v>44295.69736111111</v>
      </c>
      <c r="I115" s="4">
        <v>44298.809363425928</v>
      </c>
      <c r="K115">
        <f>_xlfn.XLOOKUP(Table4[[#This Row],[queryID]],Table1[queryID],Table1[count],0)</f>
        <v>0</v>
      </c>
      <c r="L115" t="b">
        <f>K115=Table3[[#This Row],[count]]</f>
        <v>0</v>
      </c>
    </row>
    <row r="116" spans="1:12" x14ac:dyDescent="0.25">
      <c r="A116" s="3">
        <v>8344</v>
      </c>
      <c r="B116" s="4">
        <v>44355.836053240739</v>
      </c>
      <c r="C116" s="4">
        <v>44305.747418981482</v>
      </c>
      <c r="D116" s="3" t="s">
        <v>13</v>
      </c>
      <c r="E116" s="3">
        <v>1</v>
      </c>
      <c r="F116" s="3">
        <v>1383</v>
      </c>
      <c r="G116" s="3">
        <v>194067</v>
      </c>
      <c r="H116" s="4">
        <v>44304.60670138889</v>
      </c>
      <c r="I116" s="4">
        <v>44355.833344907405</v>
      </c>
      <c r="K116">
        <f>_xlfn.XLOOKUP(Table4[[#This Row],[queryID]],Table1[queryID],Table1[count],0)</f>
        <v>39855</v>
      </c>
      <c r="L116" t="b">
        <f>K116=Table3[[#This Row],[count]]</f>
        <v>0</v>
      </c>
    </row>
    <row r="117" spans="1:12" x14ac:dyDescent="0.25">
      <c r="A117" s="3">
        <v>8345</v>
      </c>
      <c r="B117" s="4">
        <v>44355.835844907408</v>
      </c>
      <c r="C117" s="4">
        <v>44305.747418981482</v>
      </c>
      <c r="D117" s="3" t="s">
        <v>49</v>
      </c>
      <c r="E117" s="3">
        <v>1</v>
      </c>
      <c r="F117" s="3">
        <v>336</v>
      </c>
      <c r="G117" s="3">
        <v>194067</v>
      </c>
      <c r="H117" s="4">
        <v>44300.600844907407</v>
      </c>
      <c r="I117" s="4">
        <v>44355.427245370367</v>
      </c>
      <c r="K117">
        <f>_xlfn.XLOOKUP(Table4[[#This Row],[queryID]],Table1[queryID],Table1[count],0)</f>
        <v>2587</v>
      </c>
      <c r="L117" t="b">
        <f>K117=Table3[[#This Row],[count]]</f>
        <v>0</v>
      </c>
    </row>
    <row r="118" spans="1:12" x14ac:dyDescent="0.25">
      <c r="A118" s="3">
        <v>8346</v>
      </c>
      <c r="B118" s="4">
        <v>44355.835659722223</v>
      </c>
      <c r="C118" s="4">
        <v>44305.747418981482</v>
      </c>
      <c r="D118" s="3" t="s">
        <v>62</v>
      </c>
      <c r="E118" s="3">
        <v>1</v>
      </c>
      <c r="F118" s="3">
        <v>252</v>
      </c>
      <c r="G118" s="3">
        <v>194067</v>
      </c>
      <c r="H118" s="4">
        <v>44300.773553240739</v>
      </c>
      <c r="I118" s="4">
        <v>44351.724398148152</v>
      </c>
      <c r="K118">
        <f>_xlfn.XLOOKUP(Table4[[#This Row],[queryID]],Table1[queryID],Table1[count],0)</f>
        <v>1413</v>
      </c>
      <c r="L118" t="b">
        <f>K118=Table3[[#This Row],[count]]</f>
        <v>0</v>
      </c>
    </row>
    <row r="119" spans="1:12" x14ac:dyDescent="0.25">
      <c r="A119" s="3">
        <v>8347</v>
      </c>
      <c r="B119" s="4">
        <v>44347.647557870368</v>
      </c>
      <c r="C119" s="4">
        <v>44305.747418981482</v>
      </c>
      <c r="D119" s="3" t="s">
        <v>96</v>
      </c>
      <c r="E119" s="3">
        <v>1</v>
      </c>
      <c r="F119" s="3">
        <v>166</v>
      </c>
      <c r="G119" s="3">
        <v>194067</v>
      </c>
      <c r="H119" s="4">
        <v>44299.541226851848</v>
      </c>
      <c r="I119" s="4">
        <v>44342.396296296298</v>
      </c>
      <c r="K119">
        <f>_xlfn.XLOOKUP(Table4[[#This Row],[queryID]],Table1[queryID],Table1[count],0)</f>
        <v>236</v>
      </c>
      <c r="L119" t="b">
        <f>K119=Table3[[#This Row],[count]]</f>
        <v>0</v>
      </c>
    </row>
    <row r="120" spans="1:12" x14ac:dyDescent="0.25">
      <c r="A120" s="3">
        <v>8348</v>
      </c>
      <c r="B120" s="4">
        <v>44355.835555555554</v>
      </c>
      <c r="C120" s="4">
        <v>44305.747418981482</v>
      </c>
      <c r="D120" s="3" t="s">
        <v>63</v>
      </c>
      <c r="E120" s="3">
        <v>1</v>
      </c>
      <c r="F120" s="3">
        <v>602</v>
      </c>
      <c r="G120" s="3">
        <v>194067</v>
      </c>
      <c r="H120" s="4">
        <v>44302.104166666664</v>
      </c>
      <c r="I120" s="4">
        <v>44351.946967592594</v>
      </c>
      <c r="K120">
        <f>_xlfn.XLOOKUP(Table4[[#This Row],[queryID]],Table1[queryID],Table1[count],0)</f>
        <v>1352</v>
      </c>
      <c r="L120" t="b">
        <f>K120=Table3[[#This Row],[count]]</f>
        <v>0</v>
      </c>
    </row>
    <row r="121" spans="1:12" x14ac:dyDescent="0.25">
      <c r="A121" s="3">
        <v>8349</v>
      </c>
      <c r="B121" s="4">
        <v>44321.766817129632</v>
      </c>
      <c r="C121" s="4">
        <v>44305.747418981482</v>
      </c>
      <c r="D121" s="3" t="s">
        <v>104</v>
      </c>
      <c r="E121" s="3">
        <v>1</v>
      </c>
      <c r="F121" s="3">
        <v>138</v>
      </c>
      <c r="G121" s="3">
        <v>194067</v>
      </c>
      <c r="H121" s="4">
        <v>44301.056701388887</v>
      </c>
      <c r="I121" s="4">
        <v>44316.359224537038</v>
      </c>
      <c r="K121">
        <f>_xlfn.XLOOKUP(Table4[[#This Row],[queryID]],Table1[queryID],Table1[count],0)</f>
        <v>190</v>
      </c>
      <c r="L121" t="b">
        <f>K121=Table3[[#This Row],[count]]</f>
        <v>0</v>
      </c>
    </row>
    <row r="122" spans="1:12" x14ac:dyDescent="0.25">
      <c r="A122" s="3">
        <v>8350</v>
      </c>
      <c r="B122" s="4">
        <v>44309.186736111114</v>
      </c>
      <c r="C122" s="4">
        <v>44305.747418981482</v>
      </c>
      <c r="D122" s="3" t="s">
        <v>163</v>
      </c>
      <c r="E122" s="3">
        <v>0</v>
      </c>
      <c r="F122" s="3">
        <v>7</v>
      </c>
      <c r="G122" s="3">
        <v>194067</v>
      </c>
      <c r="H122" s="4">
        <v>44301.590613425928</v>
      </c>
      <c r="I122" s="4">
        <v>44302.084872685184</v>
      </c>
      <c r="K122">
        <f>_xlfn.XLOOKUP(Table4[[#This Row],[queryID]],Table1[queryID],Table1[count],0)</f>
        <v>0</v>
      </c>
      <c r="L122" t="b">
        <f>K122=Table3[[#This Row],[count]]</f>
        <v>0</v>
      </c>
    </row>
    <row r="123" spans="1:12" x14ac:dyDescent="0.25">
      <c r="A123" s="3">
        <v>8351</v>
      </c>
      <c r="B123" s="4">
        <v>44327.834548611114</v>
      </c>
      <c r="C123" s="4">
        <v>44305.747418981482</v>
      </c>
      <c r="D123" s="3" t="s">
        <v>106</v>
      </c>
      <c r="E123" s="3">
        <v>1</v>
      </c>
      <c r="F123" s="3">
        <v>103</v>
      </c>
      <c r="G123" s="3">
        <v>194067</v>
      </c>
      <c r="H123" s="4">
        <v>44301.647256944445</v>
      </c>
      <c r="I123" s="4">
        <v>44320.420347222222</v>
      </c>
      <c r="K123">
        <f>_xlfn.XLOOKUP(Table4[[#This Row],[queryID]],Table1[queryID],Table1[count],0)</f>
        <v>160</v>
      </c>
      <c r="L123" t="b">
        <f>K123=Table3[[#This Row],[count]]</f>
        <v>0</v>
      </c>
    </row>
    <row r="124" spans="1:12" x14ac:dyDescent="0.25">
      <c r="A124" s="3">
        <v>8352</v>
      </c>
      <c r="B124" s="4">
        <v>44347.647430555553</v>
      </c>
      <c r="C124" s="4">
        <v>44305.747418981482</v>
      </c>
      <c r="D124" s="3" t="s">
        <v>121</v>
      </c>
      <c r="E124" s="3">
        <v>1</v>
      </c>
      <c r="F124" s="3">
        <v>61</v>
      </c>
      <c r="G124" s="3">
        <v>194067</v>
      </c>
      <c r="H124" s="4">
        <v>44299.542546296296</v>
      </c>
      <c r="I124" s="4">
        <v>44341.054803240739</v>
      </c>
      <c r="K124">
        <f>_xlfn.XLOOKUP(Table4[[#This Row],[queryID]],Table1[queryID],Table1[count],0)</f>
        <v>55</v>
      </c>
      <c r="L124" t="b">
        <f>K124=Table3[[#This Row],[count]]</f>
        <v>0</v>
      </c>
    </row>
    <row r="125" spans="1:12" x14ac:dyDescent="0.25">
      <c r="A125" s="3">
        <v>8353</v>
      </c>
      <c r="B125" s="4">
        <v>44347.647418981483</v>
      </c>
      <c r="C125" s="4">
        <v>44305.747418981482</v>
      </c>
      <c r="D125" s="3" t="s">
        <v>107</v>
      </c>
      <c r="E125" s="3">
        <v>1</v>
      </c>
      <c r="F125" s="3">
        <v>148</v>
      </c>
      <c r="G125" s="3">
        <v>194067</v>
      </c>
      <c r="H125" s="4">
        <v>44299.514340277776</v>
      </c>
      <c r="I125" s="4">
        <v>44341.902777777781</v>
      </c>
      <c r="K125">
        <f>_xlfn.XLOOKUP(Table4[[#This Row],[queryID]],Table1[queryID],Table1[count],0)</f>
        <v>156</v>
      </c>
      <c r="L125" t="b">
        <f>K125=Table3[[#This Row],[count]]</f>
        <v>0</v>
      </c>
    </row>
    <row r="126" spans="1:12" x14ac:dyDescent="0.25">
      <c r="A126" s="3">
        <v>8354</v>
      </c>
      <c r="B126" s="4">
        <v>44355.835312499999</v>
      </c>
      <c r="C126" s="4">
        <v>44305.747418981482</v>
      </c>
      <c r="D126" s="3" t="s">
        <v>86</v>
      </c>
      <c r="E126" s="3">
        <v>1</v>
      </c>
      <c r="F126" s="3">
        <v>318</v>
      </c>
      <c r="G126" s="3">
        <v>194067</v>
      </c>
      <c r="H126" s="4">
        <v>44299.567060185182</v>
      </c>
      <c r="I126" s="4">
        <v>44355.520833333336</v>
      </c>
      <c r="K126">
        <f>_xlfn.XLOOKUP(Table4[[#This Row],[queryID]],Table1[queryID],Table1[count],0)</f>
        <v>324</v>
      </c>
      <c r="L126" t="b">
        <f>K126=Table3[[#This Row],[count]]</f>
        <v>0</v>
      </c>
    </row>
    <row r="127" spans="1:12" x14ac:dyDescent="0.25">
      <c r="A127" s="3">
        <v>8355</v>
      </c>
      <c r="B127" s="4">
        <v>44355.835173611114</v>
      </c>
      <c r="C127" s="4">
        <v>44305.747418981482</v>
      </c>
      <c r="D127" s="3" t="s">
        <v>71</v>
      </c>
      <c r="E127" s="3">
        <v>1</v>
      </c>
      <c r="F127" s="3">
        <v>432</v>
      </c>
      <c r="G127" s="3">
        <v>194067</v>
      </c>
      <c r="H127" s="4">
        <v>44299.779942129629</v>
      </c>
      <c r="I127" s="4">
        <v>44353.380347222221</v>
      </c>
      <c r="K127">
        <f>_xlfn.XLOOKUP(Table4[[#This Row],[queryID]],Table1[queryID],Table1[count],0)</f>
        <v>603</v>
      </c>
      <c r="L127" t="b">
        <f>K127=Table3[[#This Row],[count]]</f>
        <v>0</v>
      </c>
    </row>
    <row r="128" spans="1:12" x14ac:dyDescent="0.25">
      <c r="A128" s="3">
        <v>8356</v>
      </c>
      <c r="B128" s="4">
        <v>44355.835092592592</v>
      </c>
      <c r="C128" s="4">
        <v>44305.747430555559</v>
      </c>
      <c r="D128" s="3" t="s">
        <v>75</v>
      </c>
      <c r="E128" s="3">
        <v>1</v>
      </c>
      <c r="F128" s="3">
        <v>383</v>
      </c>
      <c r="G128" s="3">
        <v>194067</v>
      </c>
      <c r="H128" s="4">
        <v>44302.520682870374</v>
      </c>
      <c r="I128" s="4">
        <v>44355.574131944442</v>
      </c>
      <c r="K128">
        <f>_xlfn.XLOOKUP(Table4[[#This Row],[queryID]],Table1[queryID],Table1[count],0)</f>
        <v>488</v>
      </c>
      <c r="L128" t="b">
        <f>K128=Table3[[#This Row],[count]]</f>
        <v>0</v>
      </c>
    </row>
    <row r="129" spans="1:12" x14ac:dyDescent="0.25">
      <c r="A129" s="3">
        <v>8357</v>
      </c>
      <c r="B129" s="4">
        <v>44355.835023148145</v>
      </c>
      <c r="C129" s="4">
        <v>44305.747430555559</v>
      </c>
      <c r="D129" s="3" t="s">
        <v>65</v>
      </c>
      <c r="E129" s="3">
        <v>1</v>
      </c>
      <c r="F129" s="3">
        <v>472</v>
      </c>
      <c r="G129" s="3">
        <v>194067</v>
      </c>
      <c r="H129" s="4">
        <v>44302.565185185187</v>
      </c>
      <c r="I129" s="4">
        <v>44355.381388888891</v>
      </c>
      <c r="K129">
        <f>_xlfn.XLOOKUP(Table4[[#This Row],[queryID]],Table1[queryID],Table1[count],0)</f>
        <v>1059</v>
      </c>
      <c r="L129" t="b">
        <f>K129=Table3[[#This Row],[count]]</f>
        <v>0</v>
      </c>
    </row>
    <row r="130" spans="1:12" x14ac:dyDescent="0.25">
      <c r="A130" s="3">
        <v>8358</v>
      </c>
      <c r="B130" s="4">
        <v>44355.834826388891</v>
      </c>
      <c r="C130" s="4">
        <v>44305.747430555559</v>
      </c>
      <c r="D130" s="3" t="s">
        <v>54</v>
      </c>
      <c r="E130" s="3">
        <v>1</v>
      </c>
      <c r="F130" s="3">
        <v>670</v>
      </c>
      <c r="G130" s="3">
        <v>194067</v>
      </c>
      <c r="H130" s="4">
        <v>44302.565185185187</v>
      </c>
      <c r="I130" s="4">
        <v>44355.799305555556</v>
      </c>
      <c r="K130">
        <f>_xlfn.XLOOKUP(Table4[[#This Row],[queryID]],Table1[queryID],Table1[count],0)</f>
        <v>2066</v>
      </c>
      <c r="L130" t="b">
        <f>K130=Table3[[#This Row],[count]]</f>
        <v>0</v>
      </c>
    </row>
    <row r="131" spans="1:12" x14ac:dyDescent="0.25">
      <c r="A131" s="3">
        <v>8360</v>
      </c>
      <c r="B131" s="4">
        <v>44355.834618055553</v>
      </c>
      <c r="C131" s="4">
        <v>44312.734976851854</v>
      </c>
      <c r="D131" s="3" t="s">
        <v>90</v>
      </c>
      <c r="E131" s="3">
        <v>1</v>
      </c>
      <c r="F131" s="3">
        <v>86</v>
      </c>
      <c r="G131" s="3">
        <v>194067</v>
      </c>
      <c r="H131" s="4">
        <v>44306.364583333336</v>
      </c>
      <c r="I131" s="4">
        <v>44355.311249999999</v>
      </c>
      <c r="K131">
        <f>_xlfn.XLOOKUP(Table4[[#This Row],[queryID]],Table1[queryID],Table1[count],0)</f>
        <v>287</v>
      </c>
      <c r="L131" t="b">
        <f>K131=Table3[[#This Row],[count]]</f>
        <v>0</v>
      </c>
    </row>
    <row r="132" spans="1:12" x14ac:dyDescent="0.25">
      <c r="A132" s="3">
        <v>8361</v>
      </c>
      <c r="B132" s="4">
        <v>44321.735613425924</v>
      </c>
      <c r="C132" s="4">
        <v>44312.734976851854</v>
      </c>
      <c r="D132" s="3" t="s">
        <v>123</v>
      </c>
      <c r="E132" s="3">
        <v>1</v>
      </c>
      <c r="F132" s="3">
        <v>174</v>
      </c>
      <c r="G132" s="3">
        <v>194067</v>
      </c>
      <c r="H132" s="4">
        <v>44309.877083333333</v>
      </c>
      <c r="I132" s="4">
        <v>44319.557280092595</v>
      </c>
      <c r="K132">
        <f>_xlfn.XLOOKUP(Table4[[#This Row],[queryID]],Table1[queryID],Table1[count],0)</f>
        <v>45</v>
      </c>
      <c r="L132" t="b">
        <f>K132=Table3[[#This Row],[count]]</f>
        <v>0</v>
      </c>
    </row>
    <row r="133" spans="1:12" x14ac:dyDescent="0.25">
      <c r="A133" s="3">
        <v>8362</v>
      </c>
      <c r="B133" s="4">
        <v>44327.8046412037</v>
      </c>
      <c r="C133" s="4">
        <v>44312.734976851854</v>
      </c>
      <c r="D133" s="3" t="s">
        <v>21</v>
      </c>
      <c r="E133" s="3">
        <v>1</v>
      </c>
      <c r="F133" s="3">
        <v>704</v>
      </c>
      <c r="G133" s="3">
        <v>194067</v>
      </c>
      <c r="H133" s="4">
        <v>44311.807476851849</v>
      </c>
      <c r="I133" s="4">
        <v>44325.002245370371</v>
      </c>
      <c r="K133">
        <f>_xlfn.XLOOKUP(Table4[[#This Row],[queryID]],Table1[queryID],Table1[count],0)</f>
        <v>21702</v>
      </c>
      <c r="L133" t="b">
        <f>K133=Table3[[#This Row],[count]]</f>
        <v>0</v>
      </c>
    </row>
    <row r="134" spans="1:12" x14ac:dyDescent="0.25">
      <c r="A134" s="3">
        <v>8363</v>
      </c>
      <c r="B134" s="4">
        <v>44355.83457175926</v>
      </c>
      <c r="C134" s="4">
        <v>44320.74324074074</v>
      </c>
      <c r="D134" s="3" t="s">
        <v>160</v>
      </c>
      <c r="E134" s="3">
        <v>1</v>
      </c>
      <c r="F134" s="3">
        <v>231</v>
      </c>
      <c r="G134" s="3">
        <v>194067</v>
      </c>
      <c r="H134" s="4">
        <v>44318.987060185187</v>
      </c>
      <c r="I134" s="4">
        <v>44355.833344907405</v>
      </c>
      <c r="K134">
        <f>_xlfn.XLOOKUP(Table4[[#This Row],[queryID]],Table1[queryID],Table1[count],0)</f>
        <v>0</v>
      </c>
      <c r="L134" t="b">
        <f>K134=Table3[[#This Row],[count]]</f>
        <v>0</v>
      </c>
    </row>
    <row r="135" spans="1:12" x14ac:dyDescent="0.25">
      <c r="A135" s="3">
        <v>8364</v>
      </c>
      <c r="B135" s="4">
        <v>44355.83452546296</v>
      </c>
      <c r="C135" s="4">
        <v>44320.74324074074</v>
      </c>
      <c r="D135" s="3" t="s">
        <v>50</v>
      </c>
      <c r="E135" s="3">
        <v>1</v>
      </c>
      <c r="F135" s="3">
        <v>224</v>
      </c>
      <c r="G135" s="3">
        <v>194067</v>
      </c>
      <c r="H135" s="4">
        <v>44313.305601851855</v>
      </c>
      <c r="I135" s="4">
        <v>44355.601238425923</v>
      </c>
      <c r="K135">
        <f>_xlfn.XLOOKUP(Table4[[#This Row],[queryID]],Table1[queryID],Table1[count],0)</f>
        <v>2539</v>
      </c>
      <c r="L135" t="b">
        <f>K135=Table3[[#This Row],[count]]</f>
        <v>0</v>
      </c>
    </row>
    <row r="136" spans="1:12" x14ac:dyDescent="0.25">
      <c r="A136" s="3">
        <v>8365</v>
      </c>
      <c r="B136" s="4">
        <v>44355.834490740737</v>
      </c>
      <c r="C136" s="4">
        <v>44321.849861111114</v>
      </c>
      <c r="D136" s="3" t="s">
        <v>33</v>
      </c>
      <c r="E136" s="3">
        <v>1</v>
      </c>
      <c r="F136" s="3">
        <v>174</v>
      </c>
      <c r="G136" s="3">
        <v>194067</v>
      </c>
      <c r="H136" s="4">
        <v>44327.427094907405</v>
      </c>
      <c r="I136" s="4">
        <v>44355.833344907405</v>
      </c>
      <c r="K136">
        <f>_xlfn.XLOOKUP(Table4[[#This Row],[queryID]],Table1[queryID],Table1[count],0)</f>
        <v>8793</v>
      </c>
      <c r="L136" t="b">
        <f>K136=Table3[[#This Row],[count]]</f>
        <v>0</v>
      </c>
    </row>
    <row r="137" spans="1:12" x14ac:dyDescent="0.25">
      <c r="A137" s="3">
        <v>8366</v>
      </c>
      <c r="B137" s="4">
        <v>44347.64671296296</v>
      </c>
      <c r="C137" s="4">
        <v>44321.849861111114</v>
      </c>
      <c r="D137" s="3" t="s">
        <v>42</v>
      </c>
      <c r="E137" s="3">
        <v>1</v>
      </c>
      <c r="F137" s="3">
        <v>110</v>
      </c>
      <c r="G137" s="3">
        <v>194067</v>
      </c>
      <c r="H137" s="4">
        <v>44340.590613425928</v>
      </c>
      <c r="I137" s="4">
        <v>44340.650520833333</v>
      </c>
      <c r="K137">
        <f>_xlfn.XLOOKUP(Table4[[#This Row],[queryID]],Table1[queryID],Table1[count],0)</f>
        <v>4443</v>
      </c>
      <c r="L137" t="b">
        <f>K137=Table3[[#This Row],[count]]</f>
        <v>0</v>
      </c>
    </row>
    <row r="138" spans="1:12" x14ac:dyDescent="0.25">
      <c r="A138" s="3">
        <v>8367</v>
      </c>
      <c r="B138" s="4">
        <v>44355.834432870368</v>
      </c>
      <c r="C138" s="4">
        <v>44321.849861111114</v>
      </c>
      <c r="D138" s="3" t="s">
        <v>108</v>
      </c>
      <c r="E138" s="3">
        <v>1</v>
      </c>
      <c r="F138" s="3">
        <v>163</v>
      </c>
      <c r="G138" s="3">
        <v>194067</v>
      </c>
      <c r="H138" s="4">
        <v>44321.531018518515</v>
      </c>
      <c r="I138" s="4">
        <v>44349.875509259262</v>
      </c>
      <c r="K138">
        <f>_xlfn.XLOOKUP(Table4[[#This Row],[queryID]],Table1[queryID],Table1[count],0)</f>
        <v>155</v>
      </c>
      <c r="L138" t="b">
        <f>K138=Table3[[#This Row],[count]]</f>
        <v>0</v>
      </c>
    </row>
    <row r="139" spans="1:12" x14ac:dyDescent="0.25">
      <c r="A139" s="3">
        <v>8368</v>
      </c>
      <c r="B139" s="4">
        <v>44355.834421296298</v>
      </c>
      <c r="C139" s="4">
        <v>44321.849861111114</v>
      </c>
      <c r="D139" s="3" t="s">
        <v>98</v>
      </c>
      <c r="E139" s="3">
        <v>1</v>
      </c>
      <c r="F139" s="3">
        <v>162</v>
      </c>
      <c r="G139" s="3">
        <v>194067</v>
      </c>
      <c r="H139" s="4">
        <v>44320.027777777781</v>
      </c>
      <c r="I139" s="4">
        <v>44349.875509259262</v>
      </c>
      <c r="K139">
        <f>_xlfn.XLOOKUP(Table4[[#This Row],[queryID]],Table1[queryID],Table1[count],0)</f>
        <v>220</v>
      </c>
      <c r="L139" t="b">
        <f>K139=Table3[[#This Row],[count]]</f>
        <v>0</v>
      </c>
    </row>
    <row r="140" spans="1:12" x14ac:dyDescent="0.25">
      <c r="A140" s="3">
        <v>8369</v>
      </c>
      <c r="B140" s="4">
        <v>44355.834398148145</v>
      </c>
      <c r="C140" s="4">
        <v>44321.849861111114</v>
      </c>
      <c r="D140" s="3" t="s">
        <v>100</v>
      </c>
      <c r="E140" s="3">
        <v>1</v>
      </c>
      <c r="F140" s="3">
        <v>176</v>
      </c>
      <c r="G140" s="3">
        <v>194067</v>
      </c>
      <c r="H140" s="4">
        <v>44321.531018518515</v>
      </c>
      <c r="I140" s="4">
        <v>44349.875509259262</v>
      </c>
      <c r="K140">
        <f>_xlfn.XLOOKUP(Table4[[#This Row],[queryID]],Table1[queryID],Table1[count],0)</f>
        <v>200</v>
      </c>
      <c r="L140" t="b">
        <f>K140=Table3[[#This Row],[count]]</f>
        <v>0</v>
      </c>
    </row>
    <row r="141" spans="1:12" x14ac:dyDescent="0.25">
      <c r="A141" s="3">
        <v>8370</v>
      </c>
      <c r="B141" s="4">
        <v>44355.834386574075</v>
      </c>
      <c r="C141" s="4">
        <v>44321.849861111114</v>
      </c>
      <c r="D141" s="3" t="s">
        <v>20</v>
      </c>
      <c r="E141" s="3">
        <v>1</v>
      </c>
      <c r="F141" s="3">
        <v>190</v>
      </c>
      <c r="G141" s="3">
        <v>194067</v>
      </c>
      <c r="H141" s="4">
        <v>44326.668414351851</v>
      </c>
      <c r="I141" s="4">
        <v>44352.947708333333</v>
      </c>
      <c r="K141">
        <f>_xlfn.XLOOKUP(Table4[[#This Row],[queryID]],Table1[queryID],Table1[count],0)</f>
        <v>24393</v>
      </c>
      <c r="L141" t="b">
        <f>K141=Table3[[#This Row],[count]]</f>
        <v>0</v>
      </c>
    </row>
    <row r="142" spans="1:12" x14ac:dyDescent="0.25">
      <c r="A142" s="3">
        <v>8371</v>
      </c>
      <c r="B142" s="4">
        <v>44359.795231481483</v>
      </c>
      <c r="C142" s="4">
        <v>44321.849861111114</v>
      </c>
      <c r="D142" s="3" t="s">
        <v>88</v>
      </c>
      <c r="E142" s="3">
        <v>1</v>
      </c>
      <c r="F142" s="3">
        <v>230</v>
      </c>
      <c r="G142" s="3">
        <v>194067</v>
      </c>
      <c r="H142" s="4">
        <v>44322.665208333332</v>
      </c>
      <c r="I142" s="4">
        <v>44348.897222222222</v>
      </c>
      <c r="K142">
        <f>_xlfn.XLOOKUP(Table4[[#This Row],[queryID]],Table1[queryID],Table1[count],0)</f>
        <v>310</v>
      </c>
      <c r="L142" t="b">
        <f>K142=Table3[[#This Row],[count]]</f>
        <v>0</v>
      </c>
    </row>
    <row r="143" spans="1:12" x14ac:dyDescent="0.25">
      <c r="A143" s="3">
        <v>8372</v>
      </c>
      <c r="B143" s="4">
        <v>44360.894004629627</v>
      </c>
      <c r="C143" s="4">
        <v>44327.740856481483</v>
      </c>
      <c r="D143" s="3" t="s">
        <v>23</v>
      </c>
      <c r="E143" s="3">
        <v>1</v>
      </c>
      <c r="F143" s="3">
        <v>2937</v>
      </c>
      <c r="G143" s="3">
        <v>194067</v>
      </c>
      <c r="H143" s="4">
        <v>44326.420092592591</v>
      </c>
      <c r="I143" s="4">
        <v>44360.87363425926</v>
      </c>
      <c r="K143">
        <f>_xlfn.XLOOKUP(Table4[[#This Row],[queryID]],Table1[queryID],Table1[count],0)</f>
        <v>20572</v>
      </c>
      <c r="L143" t="b">
        <f>K143=Table3[[#This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7A53-8B2A-40A6-982E-0DC7A6EEAE6F}">
  <dimension ref="A1:L143"/>
  <sheetViews>
    <sheetView workbookViewId="0">
      <selection activeCell="K2" sqref="K2"/>
    </sheetView>
  </sheetViews>
  <sheetFormatPr defaultRowHeight="15" x14ac:dyDescent="0.25"/>
  <cols>
    <col min="1" max="1" width="10.140625" customWidth="1"/>
    <col min="2" max="2" width="14.42578125" customWidth="1"/>
    <col min="3" max="3" width="17.85546875" customWidth="1"/>
    <col min="5" max="5" width="16.140625" customWidth="1"/>
    <col min="7" max="7" width="13.7109375" customWidth="1"/>
    <col min="8" max="8" width="14" customWidth="1"/>
    <col min="9" max="9" width="12.28515625" customWidth="1"/>
  </cols>
  <sheetData>
    <row r="1" spans="1:12" x14ac:dyDescent="0.25">
      <c r="A1" t="s">
        <v>135</v>
      </c>
      <c r="B1" t="s">
        <v>136</v>
      </c>
      <c r="C1" t="s">
        <v>181</v>
      </c>
      <c r="D1" t="s">
        <v>137</v>
      </c>
      <c r="E1" t="s">
        <v>182</v>
      </c>
      <c r="F1" t="s">
        <v>141</v>
      </c>
      <c r="G1" t="s">
        <v>183</v>
      </c>
      <c r="H1" t="s">
        <v>186</v>
      </c>
      <c r="I1" t="s">
        <v>187</v>
      </c>
      <c r="K1" t="s">
        <v>184</v>
      </c>
      <c r="L1" t="s">
        <v>140</v>
      </c>
    </row>
    <row r="2" spans="1:12" x14ac:dyDescent="0.25">
      <c r="A2">
        <v>29</v>
      </c>
      <c r="B2" s="2">
        <v>44363.865613425929</v>
      </c>
      <c r="C2" s="2">
        <v>44216.399143518516</v>
      </c>
      <c r="D2" t="s">
        <v>189</v>
      </c>
      <c r="E2">
        <v>1</v>
      </c>
      <c r="F2">
        <v>10703</v>
      </c>
      <c r="G2">
        <v>211435</v>
      </c>
      <c r="H2" s="2">
        <v>44214.493009259262</v>
      </c>
      <c r="I2" s="2">
        <v>44363.827499999999</v>
      </c>
      <c r="K2">
        <f>_xlfn.XLOOKUP(Table5[[#This Row],[queryID]],Table1[queryID],Table1[count],0)</f>
        <v>66702</v>
      </c>
      <c r="L2" t="b">
        <f>K2=Table5[[#This Row],[count]]</f>
        <v>0</v>
      </c>
    </row>
    <row r="3" spans="1:12" x14ac:dyDescent="0.25">
      <c r="A3">
        <v>31</v>
      </c>
      <c r="B3" s="2">
        <v>44362.678518518522</v>
      </c>
      <c r="C3" s="2">
        <v>44218.563750000001</v>
      </c>
      <c r="D3" t="s">
        <v>151</v>
      </c>
      <c r="E3">
        <v>1</v>
      </c>
      <c r="F3">
        <v>7509</v>
      </c>
      <c r="G3">
        <v>211435</v>
      </c>
      <c r="H3" s="2">
        <v>44217.757013888891</v>
      </c>
      <c r="I3" s="2">
        <v>44362.660798611112</v>
      </c>
      <c r="K3">
        <f>_xlfn.XLOOKUP(Table5[[#This Row],[queryID]],Table1[queryID],Table1[count],0)</f>
        <v>58461</v>
      </c>
      <c r="L3" t="b">
        <f>K3=Table5[[#This Row],[count]]</f>
        <v>0</v>
      </c>
    </row>
    <row r="4" spans="1:12" x14ac:dyDescent="0.25">
      <c r="A4">
        <v>32</v>
      </c>
      <c r="B4" s="2">
        <v>44362.684074074074</v>
      </c>
      <c r="C4" s="2">
        <v>44218.563750000001</v>
      </c>
      <c r="D4" t="s">
        <v>16</v>
      </c>
      <c r="E4">
        <v>1</v>
      </c>
      <c r="F4">
        <v>21014</v>
      </c>
      <c r="G4">
        <v>211435</v>
      </c>
      <c r="H4" s="2">
        <v>44216.924004629633</v>
      </c>
      <c r="I4" s="2">
        <v>44362.675983796296</v>
      </c>
      <c r="K4">
        <f>_xlfn.XLOOKUP(Table5[[#This Row],[queryID]],Table1[queryID],Table1[count],0)</f>
        <v>33355</v>
      </c>
      <c r="L4" t="b">
        <f>K4=Table5[[#This Row],[count]]</f>
        <v>0</v>
      </c>
    </row>
    <row r="5" spans="1:12" x14ac:dyDescent="0.25">
      <c r="A5">
        <v>33</v>
      </c>
      <c r="B5" s="2">
        <v>44362.624791666669</v>
      </c>
      <c r="C5" s="2">
        <v>44218.563750000001</v>
      </c>
      <c r="D5" t="s">
        <v>57</v>
      </c>
      <c r="E5">
        <v>1</v>
      </c>
      <c r="F5">
        <v>905</v>
      </c>
      <c r="G5">
        <v>211435</v>
      </c>
      <c r="H5" s="2">
        <v>44215.878310185188</v>
      </c>
      <c r="I5" s="2">
        <v>44362.250023148146</v>
      </c>
      <c r="K5">
        <f>_xlfn.XLOOKUP(Table5[[#This Row],[queryID]],Table1[queryID],Table1[count],0)</f>
        <v>1711</v>
      </c>
      <c r="L5" t="b">
        <f>K5=Table5[[#This Row],[count]]</f>
        <v>0</v>
      </c>
    </row>
    <row r="6" spans="1:12" x14ac:dyDescent="0.25">
      <c r="A6">
        <v>36</v>
      </c>
      <c r="B6" s="2">
        <v>44362.626608796294</v>
      </c>
      <c r="C6" s="2">
        <v>44218.563750000001</v>
      </c>
      <c r="D6" t="s">
        <v>34</v>
      </c>
      <c r="E6">
        <v>1</v>
      </c>
      <c r="F6">
        <v>7744</v>
      </c>
      <c r="G6">
        <v>211435</v>
      </c>
      <c r="H6" s="2">
        <v>44217.832268518519</v>
      </c>
      <c r="I6" s="2">
        <v>44362.314340277779</v>
      </c>
      <c r="K6">
        <f>_xlfn.XLOOKUP(Table5[[#This Row],[queryID]],Table1[queryID],Table1[count],0)</f>
        <v>8777</v>
      </c>
      <c r="L6" t="b">
        <f>K6=Table5[[#This Row],[count]]</f>
        <v>0</v>
      </c>
    </row>
    <row r="7" spans="1:12" x14ac:dyDescent="0.25">
      <c r="A7">
        <v>37</v>
      </c>
      <c r="B7" s="2">
        <v>44362.626759259256</v>
      </c>
      <c r="C7" s="2">
        <v>44218.563750000001</v>
      </c>
      <c r="D7" t="s">
        <v>43</v>
      </c>
      <c r="E7">
        <v>1</v>
      </c>
      <c r="F7">
        <v>3759</v>
      </c>
      <c r="G7">
        <v>211435</v>
      </c>
      <c r="H7" s="2">
        <v>44217.609918981485</v>
      </c>
      <c r="I7" s="2">
        <v>44335.568194444444</v>
      </c>
      <c r="K7">
        <f>_xlfn.XLOOKUP(Table5[[#This Row],[queryID]],Table1[queryID],Table1[count],0)</f>
        <v>3878</v>
      </c>
      <c r="L7" t="b">
        <f>K7=Table5[[#This Row],[count]]</f>
        <v>0</v>
      </c>
    </row>
    <row r="8" spans="1:12" x14ac:dyDescent="0.25">
      <c r="A8">
        <v>38</v>
      </c>
      <c r="B8" s="2">
        <v>44362.631840277776</v>
      </c>
      <c r="C8" s="2">
        <v>44218.563750000001</v>
      </c>
      <c r="D8" t="s">
        <v>17</v>
      </c>
      <c r="E8">
        <v>1</v>
      </c>
      <c r="F8">
        <v>15632</v>
      </c>
      <c r="G8">
        <v>211435</v>
      </c>
      <c r="H8" s="2">
        <v>44217.772291666668</v>
      </c>
      <c r="I8" s="2">
        <v>44362.625023148146</v>
      </c>
      <c r="K8">
        <f>_xlfn.XLOOKUP(Table5[[#This Row],[queryID]],Table1[queryID],Table1[count],0)</f>
        <v>33326</v>
      </c>
      <c r="L8" t="b">
        <f>K8=Table5[[#This Row],[count]]</f>
        <v>0</v>
      </c>
    </row>
    <row r="9" spans="1:12" x14ac:dyDescent="0.25">
      <c r="A9">
        <v>39</v>
      </c>
      <c r="B9" s="2">
        <v>44355.833981481483</v>
      </c>
      <c r="C9" s="2">
        <v>44218.563750000001</v>
      </c>
      <c r="D9" t="s">
        <v>6</v>
      </c>
      <c r="E9">
        <v>1</v>
      </c>
      <c r="F9">
        <v>16880</v>
      </c>
      <c r="G9">
        <v>211435</v>
      </c>
      <c r="H9" s="2">
        <v>44217.575752314813</v>
      </c>
      <c r="I9" s="2">
        <v>44355.833020833335</v>
      </c>
      <c r="K9">
        <f>_xlfn.XLOOKUP(Table5[[#This Row],[queryID]],Table1[queryID],Table1[count],0)</f>
        <v>125735</v>
      </c>
      <c r="L9" t="b">
        <f>K9=Table5[[#This Row],[count]]</f>
        <v>0</v>
      </c>
    </row>
    <row r="10" spans="1:12" x14ac:dyDescent="0.25">
      <c r="A10">
        <v>40</v>
      </c>
      <c r="B10" s="2">
        <v>44355.833796296298</v>
      </c>
      <c r="C10" s="2">
        <v>44218.563750000001</v>
      </c>
      <c r="D10" t="s">
        <v>147</v>
      </c>
      <c r="E10">
        <v>1</v>
      </c>
      <c r="F10">
        <v>15446</v>
      </c>
      <c r="G10">
        <v>211435</v>
      </c>
      <c r="H10" s="2">
        <v>44217.373194444444</v>
      </c>
      <c r="I10" s="2">
        <v>44355.833344907405</v>
      </c>
      <c r="K10">
        <f>_xlfn.XLOOKUP(Table5[[#This Row],[queryID]],Table1[queryID],Table1[count],0)</f>
        <v>0</v>
      </c>
      <c r="L10" t="b">
        <f>K10=Table5[[#This Row],[count]]</f>
        <v>0</v>
      </c>
    </row>
    <row r="11" spans="1:12" x14ac:dyDescent="0.25">
      <c r="A11">
        <v>41</v>
      </c>
      <c r="B11" s="2">
        <v>44355.83353009259</v>
      </c>
      <c r="C11" s="2">
        <v>44218.563750000001</v>
      </c>
      <c r="D11" t="s">
        <v>41</v>
      </c>
      <c r="E11">
        <v>1</v>
      </c>
      <c r="F11">
        <v>3755</v>
      </c>
      <c r="G11">
        <v>211435</v>
      </c>
      <c r="H11" s="2">
        <v>44217.614317129628</v>
      </c>
      <c r="I11" s="2">
        <v>44355.686631944445</v>
      </c>
      <c r="K11">
        <f>_xlfn.XLOOKUP(Table5[[#This Row],[queryID]],Table1[queryID],Table1[count],0)</f>
        <v>4583</v>
      </c>
      <c r="L11" t="b">
        <f>K11=Table5[[#This Row],[count]]</f>
        <v>0</v>
      </c>
    </row>
    <row r="12" spans="1:12" x14ac:dyDescent="0.25">
      <c r="A12">
        <v>42</v>
      </c>
      <c r="B12" s="2">
        <v>44355.833460648151</v>
      </c>
      <c r="C12" s="2">
        <v>44218.563750000001</v>
      </c>
      <c r="D12" t="s">
        <v>35</v>
      </c>
      <c r="E12">
        <v>1</v>
      </c>
      <c r="F12">
        <v>7126</v>
      </c>
      <c r="G12">
        <v>211435</v>
      </c>
      <c r="H12" s="2">
        <v>44217.399039351854</v>
      </c>
      <c r="I12" s="2">
        <v>44355.665995370371</v>
      </c>
      <c r="K12">
        <f>_xlfn.XLOOKUP(Table5[[#This Row],[queryID]],Table1[queryID],Table1[count],0)</f>
        <v>7710</v>
      </c>
      <c r="L12" t="b">
        <f>K12=Table5[[#This Row],[count]]</f>
        <v>0</v>
      </c>
    </row>
    <row r="13" spans="1:12" x14ac:dyDescent="0.25">
      <c r="A13">
        <v>43</v>
      </c>
      <c r="B13" s="2">
        <v>44355.833425925928</v>
      </c>
      <c r="C13" s="2">
        <v>44218.563750000001</v>
      </c>
      <c r="D13" t="s">
        <v>4</v>
      </c>
      <c r="E13">
        <v>1</v>
      </c>
      <c r="F13">
        <v>21641</v>
      </c>
      <c r="G13">
        <v>211435</v>
      </c>
      <c r="H13" s="2">
        <v>44217.549201388887</v>
      </c>
      <c r="I13" s="2">
        <v>44355.833020833335</v>
      </c>
      <c r="K13">
        <f>_xlfn.XLOOKUP(Table5[[#This Row],[queryID]],Table1[queryID],Table1[count],0)</f>
        <v>137818</v>
      </c>
      <c r="L13" t="b">
        <f>K13=Table5[[#This Row],[count]]</f>
        <v>0</v>
      </c>
    </row>
    <row r="14" spans="1:12" x14ac:dyDescent="0.25">
      <c r="A14">
        <v>44</v>
      </c>
      <c r="B14" s="2">
        <v>44355.833368055559</v>
      </c>
      <c r="C14" s="2">
        <v>44218.563750000001</v>
      </c>
      <c r="D14" t="s">
        <v>9</v>
      </c>
      <c r="E14">
        <v>1</v>
      </c>
      <c r="F14">
        <v>4711</v>
      </c>
      <c r="G14">
        <v>211435</v>
      </c>
      <c r="H14" s="2">
        <v>44217.580405092594</v>
      </c>
      <c r="I14" s="2">
        <v>44355.828356481485</v>
      </c>
      <c r="K14">
        <f>_xlfn.XLOOKUP(Table5[[#This Row],[queryID]],Table1[queryID],Table1[count],0)</f>
        <v>68373</v>
      </c>
      <c r="L14" t="b">
        <f>K14=Table5[[#This Row],[count]]</f>
        <v>0</v>
      </c>
    </row>
    <row r="15" spans="1:12" x14ac:dyDescent="0.25">
      <c r="A15">
        <v>45</v>
      </c>
      <c r="B15" s="2">
        <v>44355.833321759259</v>
      </c>
      <c r="C15" s="2">
        <v>44218.563750000001</v>
      </c>
      <c r="D15" t="s">
        <v>11</v>
      </c>
      <c r="E15">
        <v>1</v>
      </c>
      <c r="F15">
        <v>3239</v>
      </c>
      <c r="G15">
        <v>211435</v>
      </c>
      <c r="H15" s="2">
        <v>44216.895891203705</v>
      </c>
      <c r="I15" s="2">
        <v>44355.799560185187</v>
      </c>
      <c r="K15">
        <f>_xlfn.XLOOKUP(Table5[[#This Row],[queryID]],Table1[queryID],Table1[count],0)</f>
        <v>62301</v>
      </c>
      <c r="L15" t="b">
        <f>K15=Table5[[#This Row],[count]]</f>
        <v>0</v>
      </c>
    </row>
    <row r="16" spans="1:12" x14ac:dyDescent="0.25">
      <c r="A16">
        <v>46</v>
      </c>
      <c r="B16" s="2">
        <v>44355.841469907406</v>
      </c>
      <c r="C16" s="2">
        <v>44218.563750000001</v>
      </c>
      <c r="D16" t="s">
        <v>143</v>
      </c>
      <c r="E16">
        <v>1</v>
      </c>
      <c r="F16">
        <v>24429</v>
      </c>
      <c r="G16">
        <v>211435</v>
      </c>
      <c r="H16" s="2">
        <v>44217.359861111108</v>
      </c>
      <c r="I16" s="2">
        <v>44355.841377314813</v>
      </c>
      <c r="K16">
        <f>_xlfn.XLOOKUP(Table5[[#This Row],[queryID]],Table1[queryID],Table1[count],0)</f>
        <v>0</v>
      </c>
      <c r="L16" t="b">
        <f>K16=Table5[[#This Row],[count]]</f>
        <v>0</v>
      </c>
    </row>
    <row r="17" spans="1:12" x14ac:dyDescent="0.25">
      <c r="A17">
        <v>47</v>
      </c>
      <c r="B17" s="2">
        <v>44355.841435185182</v>
      </c>
      <c r="C17" s="2">
        <v>44218.563750000001</v>
      </c>
      <c r="D17" t="s">
        <v>36</v>
      </c>
      <c r="E17">
        <v>1</v>
      </c>
      <c r="F17">
        <v>2033</v>
      </c>
      <c r="G17">
        <v>211435</v>
      </c>
      <c r="H17" s="2">
        <v>44216.305462962962</v>
      </c>
      <c r="I17" s="2">
        <v>44355.735775462963</v>
      </c>
      <c r="K17">
        <f>_xlfn.XLOOKUP(Table5[[#This Row],[queryID]],Table1[queryID],Table1[count],0)</f>
        <v>7483</v>
      </c>
      <c r="L17" t="b">
        <f>K17=Table5[[#This Row],[count]]</f>
        <v>0</v>
      </c>
    </row>
    <row r="18" spans="1:12" x14ac:dyDescent="0.25">
      <c r="A18">
        <v>48</v>
      </c>
      <c r="B18" s="2">
        <v>44355.841319444444</v>
      </c>
      <c r="C18" s="2">
        <v>44218.563750000001</v>
      </c>
      <c r="D18" t="s">
        <v>29</v>
      </c>
      <c r="E18">
        <v>1</v>
      </c>
      <c r="F18">
        <v>3125</v>
      </c>
      <c r="G18">
        <v>211435</v>
      </c>
      <c r="H18" s="2">
        <v>44213.509016203701</v>
      </c>
      <c r="I18" s="2">
        <v>44355.763888888891</v>
      </c>
      <c r="K18">
        <f>_xlfn.XLOOKUP(Table5[[#This Row],[queryID]],Table1[queryID],Table1[count],0)</f>
        <v>14365</v>
      </c>
      <c r="L18" t="b">
        <f>K18=Table5[[#This Row],[count]]</f>
        <v>0</v>
      </c>
    </row>
    <row r="19" spans="1:12" x14ac:dyDescent="0.25">
      <c r="A19">
        <v>49</v>
      </c>
      <c r="B19" s="2">
        <v>44355.841203703705</v>
      </c>
      <c r="C19" s="2">
        <v>44222.795011574075</v>
      </c>
      <c r="D19" t="s">
        <v>5</v>
      </c>
      <c r="E19">
        <v>1</v>
      </c>
      <c r="F19">
        <v>7616</v>
      </c>
      <c r="G19">
        <v>211435</v>
      </c>
      <c r="H19" s="2">
        <v>44221.646041666667</v>
      </c>
      <c r="I19" s="2">
        <v>44355.792395833334</v>
      </c>
      <c r="K19">
        <f>_xlfn.XLOOKUP(Table5[[#This Row],[queryID]],Table1[queryID],Table1[count],0)</f>
        <v>132115</v>
      </c>
      <c r="L19" t="b">
        <f>K19=Table5[[#This Row],[count]]</f>
        <v>0</v>
      </c>
    </row>
    <row r="20" spans="1:12" x14ac:dyDescent="0.25">
      <c r="A20">
        <v>50</v>
      </c>
      <c r="B20" s="2">
        <v>44256.487326388888</v>
      </c>
      <c r="C20" s="2">
        <v>44222.795023148145</v>
      </c>
      <c r="D20" t="s">
        <v>80</v>
      </c>
      <c r="E20">
        <v>1</v>
      </c>
      <c r="F20">
        <v>134</v>
      </c>
      <c r="G20">
        <v>211435</v>
      </c>
      <c r="H20" s="2">
        <v>44214.965694444443</v>
      </c>
      <c r="I20" s="2">
        <v>44249.793749999997</v>
      </c>
      <c r="K20">
        <f>_xlfn.XLOOKUP(Table5[[#This Row],[queryID]],Table1[queryID],Table1[count],0)</f>
        <v>422</v>
      </c>
      <c r="L20" t="b">
        <f>K20=Table5[[#This Row],[count]]</f>
        <v>0</v>
      </c>
    </row>
    <row r="21" spans="1:12" x14ac:dyDescent="0.25">
      <c r="A21">
        <v>51</v>
      </c>
      <c r="B21" s="2">
        <v>44355.841111111113</v>
      </c>
      <c r="C21" s="2">
        <v>44222.795046296298</v>
      </c>
      <c r="D21" t="s">
        <v>7</v>
      </c>
      <c r="E21">
        <v>1</v>
      </c>
      <c r="F21">
        <v>5705</v>
      </c>
      <c r="G21">
        <v>211435</v>
      </c>
      <c r="H21" s="2">
        <v>44221.646041666667</v>
      </c>
      <c r="I21" s="2">
        <v>44355.533194444448</v>
      </c>
      <c r="K21">
        <f>_xlfn.XLOOKUP(Table5[[#This Row],[queryID]],Table1[queryID],Table1[count],0)</f>
        <v>73930</v>
      </c>
      <c r="L21" t="b">
        <f>K21=Table5[[#This Row],[count]]</f>
        <v>0</v>
      </c>
    </row>
    <row r="22" spans="1:12" x14ac:dyDescent="0.25">
      <c r="A22">
        <v>52</v>
      </c>
      <c r="B22" s="2">
        <v>44252.76458333333</v>
      </c>
      <c r="C22" s="2">
        <v>44231.898125</v>
      </c>
      <c r="D22" t="s">
        <v>105</v>
      </c>
      <c r="E22">
        <v>1</v>
      </c>
      <c r="F22">
        <v>104</v>
      </c>
      <c r="G22">
        <v>211435</v>
      </c>
      <c r="H22" s="2">
        <v>44224.484722222223</v>
      </c>
      <c r="I22" s="2">
        <v>44252.764907407407</v>
      </c>
      <c r="K22">
        <f>_xlfn.XLOOKUP(Table5[[#This Row],[queryID]],Table1[queryID],Table1[count],0)</f>
        <v>181</v>
      </c>
      <c r="L22" t="b">
        <f>K22=Table5[[#This Row],[count]]</f>
        <v>0</v>
      </c>
    </row>
    <row r="23" spans="1:12" x14ac:dyDescent="0.25">
      <c r="A23">
        <v>53</v>
      </c>
      <c r="B23" s="2">
        <v>44355.841006944444</v>
      </c>
      <c r="C23" s="2">
        <v>44231.898125</v>
      </c>
      <c r="D23" t="s">
        <v>52</v>
      </c>
      <c r="E23">
        <v>1</v>
      </c>
      <c r="F23">
        <v>309</v>
      </c>
      <c r="G23">
        <v>211435</v>
      </c>
      <c r="H23" s="2">
        <v>44225.523356481484</v>
      </c>
      <c r="I23" s="2">
        <v>44355.645972222221</v>
      </c>
      <c r="K23">
        <f>_xlfn.XLOOKUP(Table5[[#This Row],[queryID]],Table1[queryID],Table1[count],0)</f>
        <v>2388</v>
      </c>
      <c r="L23" t="b">
        <f>K23=Table5[[#This Row],[count]]</f>
        <v>0</v>
      </c>
    </row>
    <row r="24" spans="1:12" x14ac:dyDescent="0.25">
      <c r="A24">
        <v>54</v>
      </c>
      <c r="B24" s="2">
        <v>44355.840937499997</v>
      </c>
      <c r="C24" s="2">
        <v>44231.898125</v>
      </c>
      <c r="D24" t="s">
        <v>44</v>
      </c>
      <c r="E24">
        <v>1</v>
      </c>
      <c r="F24">
        <v>291</v>
      </c>
      <c r="G24">
        <v>211435</v>
      </c>
      <c r="H24" s="2">
        <v>44229.845092592594</v>
      </c>
      <c r="I24" s="2">
        <v>44352.693067129629</v>
      </c>
      <c r="K24">
        <f>_xlfn.XLOOKUP(Table5[[#This Row],[queryID]],Table1[queryID],Table1[count],0)</f>
        <v>3178</v>
      </c>
      <c r="L24" t="b">
        <f>K24=Table5[[#This Row],[count]]</f>
        <v>0</v>
      </c>
    </row>
    <row r="25" spans="1:12" x14ac:dyDescent="0.25">
      <c r="A25">
        <v>55</v>
      </c>
      <c r="B25" s="2">
        <v>44355.840879629628</v>
      </c>
      <c r="C25" s="2">
        <v>44231.898125</v>
      </c>
      <c r="D25" t="s">
        <v>47</v>
      </c>
      <c r="E25">
        <v>1</v>
      </c>
      <c r="F25">
        <v>416</v>
      </c>
      <c r="G25">
        <v>211435</v>
      </c>
      <c r="H25" s="2">
        <v>44229.343402777777</v>
      </c>
      <c r="I25" s="2">
        <v>44355.755740740744</v>
      </c>
      <c r="K25">
        <f>_xlfn.XLOOKUP(Table5[[#This Row],[queryID]],Table1[queryID],Table1[count],0)</f>
        <v>2644</v>
      </c>
      <c r="L25" t="b">
        <f>K25=Table5[[#This Row],[count]]</f>
        <v>0</v>
      </c>
    </row>
    <row r="26" spans="1:12" x14ac:dyDescent="0.25">
      <c r="A26">
        <v>56</v>
      </c>
      <c r="B26" s="2">
        <v>44355.840833333335</v>
      </c>
      <c r="C26" s="2">
        <v>44231.898125</v>
      </c>
      <c r="D26" t="s">
        <v>14</v>
      </c>
      <c r="E26">
        <v>1</v>
      </c>
      <c r="F26">
        <v>24076</v>
      </c>
      <c r="G26">
        <v>211435</v>
      </c>
      <c r="H26" s="2">
        <v>44230.492835648147</v>
      </c>
      <c r="I26" s="2">
        <v>44355.791990740741</v>
      </c>
      <c r="K26">
        <f>_xlfn.XLOOKUP(Table5[[#This Row],[queryID]],Table1[queryID],Table1[count],0)</f>
        <v>39429</v>
      </c>
      <c r="L26" t="b">
        <f>K26=Table5[[#This Row],[count]]</f>
        <v>0</v>
      </c>
    </row>
    <row r="27" spans="1:12" x14ac:dyDescent="0.25">
      <c r="A27">
        <v>57</v>
      </c>
      <c r="B27" s="2">
        <v>44252.768171296295</v>
      </c>
      <c r="C27" s="2">
        <v>44231.898125</v>
      </c>
      <c r="D27" t="s">
        <v>58</v>
      </c>
      <c r="E27">
        <v>1</v>
      </c>
      <c r="F27">
        <v>139</v>
      </c>
      <c r="G27">
        <v>211435</v>
      </c>
      <c r="H27" s="2">
        <v>44229.343402777777</v>
      </c>
      <c r="I27" s="2">
        <v>44251.528877314813</v>
      </c>
      <c r="K27">
        <f>_xlfn.XLOOKUP(Table5[[#This Row],[queryID]],Table1[queryID],Table1[count],0)</f>
        <v>1689</v>
      </c>
      <c r="L27" t="b">
        <f>K27=Table5[[#This Row],[count]]</f>
        <v>0</v>
      </c>
    </row>
    <row r="28" spans="1:12" x14ac:dyDescent="0.25">
      <c r="A28">
        <v>58</v>
      </c>
      <c r="B28" s="2">
        <v>44355.840740740743</v>
      </c>
      <c r="C28" s="2">
        <v>44231.898125</v>
      </c>
      <c r="D28" t="s">
        <v>55</v>
      </c>
      <c r="E28">
        <v>1</v>
      </c>
      <c r="F28">
        <v>339</v>
      </c>
      <c r="G28">
        <v>211435</v>
      </c>
      <c r="H28" s="2">
        <v>44229.348124999997</v>
      </c>
      <c r="I28" s="2">
        <v>44352.549097222225</v>
      </c>
      <c r="K28">
        <f>_xlfn.XLOOKUP(Table5[[#This Row],[queryID]],Table1[queryID],Table1[count],0)</f>
        <v>1949</v>
      </c>
      <c r="L28" t="b">
        <f>K28=Table5[[#This Row],[count]]</f>
        <v>0</v>
      </c>
    </row>
    <row r="29" spans="1:12" x14ac:dyDescent="0.25">
      <c r="A29">
        <v>59</v>
      </c>
      <c r="B29" s="2">
        <v>44252.769618055558</v>
      </c>
      <c r="C29" s="2">
        <v>44231.898125</v>
      </c>
      <c r="D29" t="s">
        <v>97</v>
      </c>
      <c r="E29">
        <v>1</v>
      </c>
      <c r="F29">
        <v>114</v>
      </c>
      <c r="G29">
        <v>211435</v>
      </c>
      <c r="H29" s="2">
        <v>44224.495810185188</v>
      </c>
      <c r="I29" s="2">
        <v>44250.614444444444</v>
      </c>
      <c r="K29">
        <f>_xlfn.XLOOKUP(Table5[[#This Row],[queryID]],Table1[queryID],Table1[count],0)</f>
        <v>226</v>
      </c>
      <c r="L29" t="b">
        <f>K29=Table5[[#This Row],[count]]</f>
        <v>0</v>
      </c>
    </row>
    <row r="30" spans="1:12" x14ac:dyDescent="0.25">
      <c r="A30">
        <v>60</v>
      </c>
      <c r="B30" s="2">
        <v>44355.84070601852</v>
      </c>
      <c r="C30" s="2">
        <v>44231.898125</v>
      </c>
      <c r="D30" t="s">
        <v>46</v>
      </c>
      <c r="E30">
        <v>1</v>
      </c>
      <c r="F30">
        <v>215</v>
      </c>
      <c r="G30">
        <v>211435</v>
      </c>
      <c r="H30" s="2">
        <v>44229.845092592594</v>
      </c>
      <c r="I30" s="2">
        <v>44352.621689814812</v>
      </c>
      <c r="K30">
        <f>_xlfn.XLOOKUP(Table5[[#This Row],[queryID]],Table1[queryID],Table1[count],0)</f>
        <v>2652</v>
      </c>
      <c r="L30" t="b">
        <f>K30=Table5[[#This Row],[count]]</f>
        <v>0</v>
      </c>
    </row>
    <row r="31" spans="1:12" x14ac:dyDescent="0.25">
      <c r="A31">
        <v>74</v>
      </c>
      <c r="B31" s="2">
        <v>44355.840682870374</v>
      </c>
      <c r="C31" s="2">
        <v>44256.548958333333</v>
      </c>
      <c r="D31" t="s">
        <v>119</v>
      </c>
      <c r="E31">
        <v>1</v>
      </c>
      <c r="F31">
        <v>56</v>
      </c>
      <c r="G31">
        <v>211435</v>
      </c>
      <c r="H31" s="2">
        <v>44249.21875</v>
      </c>
      <c r="I31" s="2">
        <v>44355.557604166665</v>
      </c>
      <c r="K31">
        <f>_xlfn.XLOOKUP(Table5[[#This Row],[queryID]],Table1[queryID],Table1[count],0)</f>
        <v>64</v>
      </c>
      <c r="L31" t="b">
        <f>K31=Table5[[#This Row],[count]]</f>
        <v>0</v>
      </c>
    </row>
    <row r="32" spans="1:12" x14ac:dyDescent="0.25">
      <c r="A32">
        <v>83</v>
      </c>
      <c r="B32" s="2">
        <v>44309.210046296299</v>
      </c>
      <c r="C32" s="2">
        <v>44256.550821759258</v>
      </c>
      <c r="D32" t="s">
        <v>130</v>
      </c>
      <c r="E32">
        <v>1</v>
      </c>
      <c r="F32">
        <v>14</v>
      </c>
      <c r="G32">
        <v>211435</v>
      </c>
      <c r="H32" s="2">
        <v>44250.001388888886</v>
      </c>
      <c r="I32" s="2">
        <v>44250.922407407408</v>
      </c>
      <c r="K32">
        <f>_xlfn.XLOOKUP(Table5[[#This Row],[queryID]],Table1[queryID],Table1[count],0)</f>
        <v>18</v>
      </c>
      <c r="L32" t="b">
        <f>K32=Table5[[#This Row],[count]]</f>
        <v>0</v>
      </c>
    </row>
    <row r="33" spans="1:12" x14ac:dyDescent="0.25">
      <c r="A33">
        <v>87</v>
      </c>
      <c r="B33" s="2">
        <v>44277.431446759256</v>
      </c>
      <c r="C33" s="2">
        <v>44256.552465277775</v>
      </c>
      <c r="D33" t="s">
        <v>129</v>
      </c>
      <c r="E33">
        <v>1</v>
      </c>
      <c r="F33">
        <v>4</v>
      </c>
      <c r="G33">
        <v>211435</v>
      </c>
      <c r="H33" s="2">
        <v>44251.932384259257</v>
      </c>
      <c r="I33" s="2">
        <v>44272.822222222225</v>
      </c>
      <c r="K33">
        <f>_xlfn.XLOOKUP(Table5[[#This Row],[queryID]],Table1[queryID],Table1[count],0)</f>
        <v>19</v>
      </c>
      <c r="L33" t="b">
        <f>K33=Table5[[#This Row],[count]]</f>
        <v>0</v>
      </c>
    </row>
    <row r="34" spans="1:12" x14ac:dyDescent="0.25">
      <c r="A34">
        <v>101</v>
      </c>
      <c r="B34" s="2">
        <v>44266.568344907406</v>
      </c>
      <c r="C34" s="2">
        <v>44256.639236111114</v>
      </c>
      <c r="D34" t="s">
        <v>176</v>
      </c>
      <c r="E34">
        <v>0</v>
      </c>
      <c r="F34">
        <v>7</v>
      </c>
      <c r="G34">
        <v>211435</v>
      </c>
      <c r="H34" s="2">
        <v>44249.817037037035</v>
      </c>
      <c r="I34" s="2">
        <v>44256.830775462964</v>
      </c>
      <c r="K34">
        <f>_xlfn.XLOOKUP(Table5[[#This Row],[queryID]],Table1[queryID],Table1[count],0)</f>
        <v>0</v>
      </c>
      <c r="L34" t="b">
        <f>K34=Table5[[#This Row],[count]]</f>
        <v>0</v>
      </c>
    </row>
    <row r="35" spans="1:12" x14ac:dyDescent="0.25">
      <c r="A35">
        <v>111</v>
      </c>
      <c r="B35" s="2">
        <v>44355.840601851851</v>
      </c>
      <c r="C35" s="2">
        <v>44256.639988425923</v>
      </c>
      <c r="D35" t="s">
        <v>67</v>
      </c>
      <c r="E35">
        <v>1</v>
      </c>
      <c r="F35">
        <v>717</v>
      </c>
      <c r="G35">
        <v>211435</v>
      </c>
      <c r="H35" s="2">
        <v>44254.970891203702</v>
      </c>
      <c r="I35" s="2">
        <v>44350.497152777774</v>
      </c>
      <c r="K35">
        <f>_xlfn.XLOOKUP(Table5[[#This Row],[queryID]],Table1[queryID],Table1[count],0)</f>
        <v>945</v>
      </c>
      <c r="L35" t="b">
        <f>K35=Table5[[#This Row],[count]]</f>
        <v>0</v>
      </c>
    </row>
    <row r="36" spans="1:12" x14ac:dyDescent="0.25">
      <c r="A36">
        <v>137</v>
      </c>
      <c r="B36" s="2">
        <v>44309.141898148147</v>
      </c>
      <c r="C36" s="2">
        <v>44257.484340277777</v>
      </c>
      <c r="D36" t="s">
        <v>115</v>
      </c>
      <c r="E36">
        <v>1</v>
      </c>
      <c r="F36">
        <v>41</v>
      </c>
      <c r="G36">
        <v>211435</v>
      </c>
      <c r="H36" s="2">
        <v>44252.432743055557</v>
      </c>
      <c r="I36" s="2">
        <v>44256.951863425929</v>
      </c>
      <c r="K36">
        <f>_xlfn.XLOOKUP(Table5[[#This Row],[queryID]],Table1[queryID],Table1[count],0)</f>
        <v>96</v>
      </c>
      <c r="L36" t="b">
        <f>K36=Table5[[#This Row],[count]]</f>
        <v>0</v>
      </c>
    </row>
    <row r="37" spans="1:12" x14ac:dyDescent="0.25">
      <c r="A37">
        <v>140</v>
      </c>
      <c r="B37" s="2">
        <v>44355.840567129628</v>
      </c>
      <c r="C37" s="2">
        <v>44257.484386574077</v>
      </c>
      <c r="D37" t="s">
        <v>70</v>
      </c>
      <c r="E37">
        <v>1</v>
      </c>
      <c r="F37">
        <v>410</v>
      </c>
      <c r="G37">
        <v>211435</v>
      </c>
      <c r="H37" s="2">
        <v>44250.614965277775</v>
      </c>
      <c r="I37" s="2">
        <v>44355.753645833334</v>
      </c>
      <c r="K37">
        <f>_xlfn.XLOOKUP(Table5[[#This Row],[queryID]],Table1[queryID],Table1[count],0)</f>
        <v>684</v>
      </c>
      <c r="L37" t="b">
        <f>K37=Table5[[#This Row],[count]]</f>
        <v>0</v>
      </c>
    </row>
    <row r="38" spans="1:12" x14ac:dyDescent="0.25">
      <c r="A38">
        <v>143</v>
      </c>
      <c r="B38" s="2">
        <v>44347.650023148148</v>
      </c>
      <c r="C38" s="2">
        <v>44257.484479166669</v>
      </c>
      <c r="D38" t="s">
        <v>94</v>
      </c>
      <c r="E38">
        <v>1</v>
      </c>
      <c r="F38">
        <v>115</v>
      </c>
      <c r="G38">
        <v>211435</v>
      </c>
      <c r="H38" s="2">
        <v>44251.580706018518</v>
      </c>
      <c r="I38" s="2">
        <v>44339.696597222224</v>
      </c>
      <c r="K38">
        <f>_xlfn.XLOOKUP(Table5[[#This Row],[queryID]],Table1[queryID],Table1[count],0)</f>
        <v>249</v>
      </c>
      <c r="L38" t="b">
        <f>K38=Table5[[#This Row],[count]]</f>
        <v>0</v>
      </c>
    </row>
    <row r="39" spans="1:12" x14ac:dyDescent="0.25">
      <c r="A39">
        <v>144</v>
      </c>
      <c r="B39" s="2">
        <v>44355.840497685182</v>
      </c>
      <c r="C39" s="2">
        <v>44257.484548611108</v>
      </c>
      <c r="D39" t="s">
        <v>99</v>
      </c>
      <c r="E39">
        <v>1</v>
      </c>
      <c r="F39">
        <v>172</v>
      </c>
      <c r="G39">
        <v>211435</v>
      </c>
      <c r="H39" s="2">
        <v>44250.979166666664</v>
      </c>
      <c r="I39" s="2">
        <v>44355.601238425923</v>
      </c>
      <c r="K39">
        <f>_xlfn.XLOOKUP(Table5[[#This Row],[queryID]],Table1[queryID],Table1[count],0)</f>
        <v>201</v>
      </c>
      <c r="L39" t="b">
        <f>K39=Table5[[#This Row],[count]]</f>
        <v>0</v>
      </c>
    </row>
    <row r="40" spans="1:12" x14ac:dyDescent="0.25">
      <c r="A40">
        <v>145</v>
      </c>
      <c r="B40" s="2">
        <v>44347.649953703702</v>
      </c>
      <c r="C40" s="2">
        <v>44257.484606481485</v>
      </c>
      <c r="D40" t="s">
        <v>103</v>
      </c>
      <c r="E40">
        <v>1</v>
      </c>
      <c r="F40">
        <v>108</v>
      </c>
      <c r="G40">
        <v>211435</v>
      </c>
      <c r="H40" s="2">
        <v>44251.580706018518</v>
      </c>
      <c r="I40" s="2">
        <v>44339.696597222224</v>
      </c>
      <c r="K40">
        <f>_xlfn.XLOOKUP(Table5[[#This Row],[queryID]],Table1[queryID],Table1[count],0)</f>
        <v>191</v>
      </c>
      <c r="L40" t="b">
        <f>K40=Table5[[#This Row],[count]]</f>
        <v>0</v>
      </c>
    </row>
    <row r="41" spans="1:12" x14ac:dyDescent="0.25">
      <c r="A41">
        <v>147</v>
      </c>
      <c r="B41" s="2">
        <v>44321.905289351853</v>
      </c>
      <c r="C41" s="2">
        <v>44257.484814814816</v>
      </c>
      <c r="D41" t="s">
        <v>158</v>
      </c>
      <c r="E41">
        <v>0</v>
      </c>
      <c r="F41">
        <v>98</v>
      </c>
      <c r="G41">
        <v>211435</v>
      </c>
      <c r="H41" s="2">
        <v>44250.533067129632</v>
      </c>
      <c r="I41" s="2">
        <v>44319.314895833333</v>
      </c>
      <c r="K41">
        <f>_xlfn.XLOOKUP(Table5[[#This Row],[queryID]],Table1[queryID],Table1[count],0)</f>
        <v>0</v>
      </c>
      <c r="L41" t="b">
        <f>K41=Table5[[#This Row],[count]]</f>
        <v>0</v>
      </c>
    </row>
    <row r="42" spans="1:12" x14ac:dyDescent="0.25">
      <c r="A42">
        <v>148</v>
      </c>
      <c r="B42" s="2">
        <v>44355.84034722222</v>
      </c>
      <c r="C42" s="2">
        <v>44257.484895833331</v>
      </c>
      <c r="D42" t="s">
        <v>78</v>
      </c>
      <c r="E42">
        <v>1</v>
      </c>
      <c r="F42">
        <v>168</v>
      </c>
      <c r="G42">
        <v>211435</v>
      </c>
      <c r="H42" s="2">
        <v>44250.601875</v>
      </c>
      <c r="I42" s="2">
        <v>44350.876851851855</v>
      </c>
      <c r="K42">
        <f>_xlfn.XLOOKUP(Table5[[#This Row],[queryID]],Table1[queryID],Table1[count],0)</f>
        <v>437</v>
      </c>
      <c r="L42" t="b">
        <f>K42=Table5[[#This Row],[count]]</f>
        <v>0</v>
      </c>
    </row>
    <row r="43" spans="1:12" x14ac:dyDescent="0.25">
      <c r="A43">
        <v>149</v>
      </c>
      <c r="B43" s="2">
        <v>44355.840324074074</v>
      </c>
      <c r="C43" s="2">
        <v>44257.484942129631</v>
      </c>
      <c r="D43" t="s">
        <v>60</v>
      </c>
      <c r="E43">
        <v>1</v>
      </c>
      <c r="F43">
        <v>230</v>
      </c>
      <c r="G43">
        <v>211435</v>
      </c>
      <c r="H43" s="2">
        <v>44250.566793981481</v>
      </c>
      <c r="I43" s="2">
        <v>44355.145833333336</v>
      </c>
      <c r="K43">
        <f>_xlfn.XLOOKUP(Table5[[#This Row],[queryID]],Table1[queryID],Table1[count],0)</f>
        <v>1481</v>
      </c>
      <c r="L43" t="b">
        <f>K43=Table5[[#This Row],[count]]</f>
        <v>0</v>
      </c>
    </row>
    <row r="44" spans="1:12" x14ac:dyDescent="0.25">
      <c r="A44">
        <v>153</v>
      </c>
      <c r="B44" s="2">
        <v>44266.578275462962</v>
      </c>
      <c r="C44" s="2">
        <v>44257.485219907408</v>
      </c>
      <c r="D44" t="s">
        <v>174</v>
      </c>
      <c r="E44">
        <v>0</v>
      </c>
      <c r="F44">
        <v>6</v>
      </c>
      <c r="G44">
        <v>211435</v>
      </c>
      <c r="H44" s="2">
        <v>44251.745324074072</v>
      </c>
      <c r="I44" s="2">
        <v>44253.62840277778</v>
      </c>
      <c r="K44">
        <f>_xlfn.XLOOKUP(Table5[[#This Row],[queryID]],Table1[queryID],Table1[count],0)</f>
        <v>0</v>
      </c>
      <c r="L44" t="b">
        <f>K44=Table5[[#This Row],[count]]</f>
        <v>0</v>
      </c>
    </row>
    <row r="45" spans="1:12" x14ac:dyDescent="0.25">
      <c r="A45">
        <v>154</v>
      </c>
      <c r="B45" s="2">
        <v>44327.992928240739</v>
      </c>
      <c r="C45" s="2">
        <v>44257.485254629632</v>
      </c>
      <c r="D45" t="s">
        <v>91</v>
      </c>
      <c r="E45">
        <v>1</v>
      </c>
      <c r="F45">
        <v>105</v>
      </c>
      <c r="G45">
        <v>211435</v>
      </c>
      <c r="H45" s="2">
        <v>44254.542812500003</v>
      </c>
      <c r="I45" s="2">
        <v>44323.455787037034</v>
      </c>
      <c r="K45">
        <f>_xlfn.XLOOKUP(Table5[[#This Row],[queryID]],Table1[queryID],Table1[count],0)</f>
        <v>272</v>
      </c>
      <c r="L45" t="b">
        <f>K45=Table5[[#This Row],[count]]</f>
        <v>0</v>
      </c>
    </row>
    <row r="46" spans="1:12" x14ac:dyDescent="0.25">
      <c r="A46">
        <v>155</v>
      </c>
      <c r="B46" s="2">
        <v>44355.840208333335</v>
      </c>
      <c r="C46" s="2">
        <v>44257.485312500001</v>
      </c>
      <c r="D46" t="s">
        <v>30</v>
      </c>
      <c r="E46">
        <v>1</v>
      </c>
      <c r="F46">
        <v>1720</v>
      </c>
      <c r="G46">
        <v>211435</v>
      </c>
      <c r="H46" s="2">
        <v>44253.866412037038</v>
      </c>
      <c r="I46" s="2">
        <v>44352.748553240737</v>
      </c>
      <c r="K46">
        <f>_xlfn.XLOOKUP(Table5[[#This Row],[queryID]],Table1[queryID],Table1[count],0)</f>
        <v>12758</v>
      </c>
      <c r="L46" t="b">
        <f>K46=Table5[[#This Row],[count]]</f>
        <v>0</v>
      </c>
    </row>
    <row r="47" spans="1:12" x14ac:dyDescent="0.25">
      <c r="A47">
        <v>156</v>
      </c>
      <c r="B47" s="2">
        <v>44309.148877314816</v>
      </c>
      <c r="C47" s="2">
        <v>44257.485347222224</v>
      </c>
      <c r="D47" t="s">
        <v>126</v>
      </c>
      <c r="E47">
        <v>1</v>
      </c>
      <c r="F47">
        <v>30</v>
      </c>
      <c r="G47">
        <v>211435</v>
      </c>
      <c r="H47" s="2">
        <v>44250.601261574076</v>
      </c>
      <c r="I47" s="2">
        <v>44251.623611111114</v>
      </c>
      <c r="K47">
        <f>_xlfn.XLOOKUP(Table5[[#This Row],[queryID]],Table1[queryID],Table1[count],0)</f>
        <v>31</v>
      </c>
      <c r="L47" t="b">
        <f>K47=Table5[[#This Row],[count]]</f>
        <v>0</v>
      </c>
    </row>
    <row r="48" spans="1:12" x14ac:dyDescent="0.25">
      <c r="A48">
        <v>157</v>
      </c>
      <c r="B48" s="2">
        <v>44327.988749999997</v>
      </c>
      <c r="C48" s="2">
        <v>44257.485405092593</v>
      </c>
      <c r="D48" t="s">
        <v>109</v>
      </c>
      <c r="E48">
        <v>1</v>
      </c>
      <c r="F48">
        <v>98</v>
      </c>
      <c r="G48">
        <v>211435</v>
      </c>
      <c r="H48" s="2">
        <v>44250.579282407409</v>
      </c>
      <c r="I48" s="2">
        <v>44324.425752314812</v>
      </c>
      <c r="K48">
        <f>_xlfn.XLOOKUP(Table5[[#This Row],[queryID]],Table1[queryID],Table1[count],0)</f>
        <v>148</v>
      </c>
      <c r="L48" t="b">
        <f>K48=Table5[[#This Row],[count]]</f>
        <v>0</v>
      </c>
    </row>
    <row r="49" spans="1:12" x14ac:dyDescent="0.25">
      <c r="A49">
        <v>158</v>
      </c>
      <c r="B49" s="2">
        <v>44347.64947916667</v>
      </c>
      <c r="C49" s="2">
        <v>44257.485474537039</v>
      </c>
      <c r="D49" t="s">
        <v>74</v>
      </c>
      <c r="E49">
        <v>1</v>
      </c>
      <c r="F49">
        <v>50</v>
      </c>
      <c r="G49">
        <v>211435</v>
      </c>
      <c r="H49" s="2">
        <v>44340.56622685185</v>
      </c>
      <c r="I49" s="2">
        <v>44344.208425925928</v>
      </c>
      <c r="K49">
        <f>_xlfn.XLOOKUP(Table5[[#This Row],[queryID]],Table1[queryID],Table1[count],0)</f>
        <v>497</v>
      </c>
      <c r="L49" t="b">
        <f>K49=Table5[[#This Row],[count]]</f>
        <v>0</v>
      </c>
    </row>
    <row r="50" spans="1:12" x14ac:dyDescent="0.25">
      <c r="A50">
        <v>162</v>
      </c>
      <c r="B50" s="2">
        <v>44355.840069444443</v>
      </c>
      <c r="C50" s="2">
        <v>44266.547002314815</v>
      </c>
      <c r="D50" t="s">
        <v>24</v>
      </c>
      <c r="E50">
        <v>1</v>
      </c>
      <c r="F50">
        <v>334</v>
      </c>
      <c r="G50">
        <v>211435</v>
      </c>
      <c r="H50" s="2">
        <v>44266.563078703701</v>
      </c>
      <c r="I50" s="2">
        <v>44355.707372685189</v>
      </c>
      <c r="K50">
        <f>_xlfn.XLOOKUP(Table5[[#This Row],[queryID]],Table1[queryID],Table1[count],0)</f>
        <v>20201</v>
      </c>
      <c r="L50" t="b">
        <f>K50=Table5[[#This Row],[count]]</f>
        <v>0</v>
      </c>
    </row>
    <row r="51" spans="1:12" x14ac:dyDescent="0.25">
      <c r="A51">
        <v>173</v>
      </c>
      <c r="B51" s="2">
        <v>44266.547013888892</v>
      </c>
      <c r="C51" s="2">
        <v>44266.547002314815</v>
      </c>
      <c r="D51" t="s">
        <v>132</v>
      </c>
      <c r="E51">
        <v>1</v>
      </c>
      <c r="F51">
        <v>1</v>
      </c>
      <c r="G51">
        <v>211435</v>
      </c>
      <c r="H51" s="2">
        <v>44259.749502314815</v>
      </c>
      <c r="I51" s="2">
        <v>44259.749502314815</v>
      </c>
      <c r="K51">
        <f>_xlfn.XLOOKUP(Table5[[#This Row],[queryID]],Table1[queryID],Table1[count],0)</f>
        <v>17</v>
      </c>
      <c r="L51" t="b">
        <f>K51=Table5[[#This Row],[count]]</f>
        <v>0</v>
      </c>
    </row>
    <row r="52" spans="1:12" x14ac:dyDescent="0.25">
      <c r="A52">
        <v>182</v>
      </c>
      <c r="B52" s="2">
        <v>44355.840011574073</v>
      </c>
      <c r="C52" s="2">
        <v>44266.547002314815</v>
      </c>
      <c r="D52" t="s">
        <v>69</v>
      </c>
      <c r="E52">
        <v>1</v>
      </c>
      <c r="F52">
        <v>56</v>
      </c>
      <c r="G52">
        <v>211435</v>
      </c>
      <c r="H52" s="2">
        <v>44258.813773148147</v>
      </c>
      <c r="I52" s="2">
        <v>44350.667893518519</v>
      </c>
      <c r="K52">
        <f>_xlfn.XLOOKUP(Table5[[#This Row],[queryID]],Table1[queryID],Table1[count],0)</f>
        <v>885</v>
      </c>
      <c r="L52" t="b">
        <f>K52=Table5[[#This Row],[count]]</f>
        <v>0</v>
      </c>
    </row>
    <row r="53" spans="1:12" x14ac:dyDescent="0.25">
      <c r="A53">
        <v>183</v>
      </c>
      <c r="B53" s="2">
        <v>44266.547013888892</v>
      </c>
      <c r="C53" s="2">
        <v>44266.547002314815</v>
      </c>
      <c r="D53" t="s">
        <v>116</v>
      </c>
      <c r="E53">
        <v>1</v>
      </c>
      <c r="F53">
        <v>2</v>
      </c>
      <c r="G53">
        <v>211435</v>
      </c>
      <c r="H53" s="2">
        <v>44259.542199074072</v>
      </c>
      <c r="I53" s="2">
        <v>44260.585868055554</v>
      </c>
      <c r="K53">
        <f>_xlfn.XLOOKUP(Table5[[#This Row],[queryID]],Table1[queryID],Table1[count],0)</f>
        <v>80</v>
      </c>
      <c r="L53" t="b">
        <f>K53=Table5[[#This Row],[count]]</f>
        <v>0</v>
      </c>
    </row>
    <row r="54" spans="1:12" x14ac:dyDescent="0.25">
      <c r="A54">
        <v>185</v>
      </c>
      <c r="B54" s="2">
        <v>44266.547013888892</v>
      </c>
      <c r="C54" s="2">
        <v>44266.547002314815</v>
      </c>
      <c r="D54" t="s">
        <v>179</v>
      </c>
      <c r="E54">
        <v>0</v>
      </c>
      <c r="F54">
        <v>4</v>
      </c>
      <c r="G54">
        <v>211435</v>
      </c>
      <c r="H54" s="2">
        <v>44259.006967592592</v>
      </c>
      <c r="I54" s="2">
        <v>44266.581712962965</v>
      </c>
      <c r="K54">
        <f>_xlfn.XLOOKUP(Table5[[#This Row],[queryID]],Table1[queryID],Table1[count],0)</f>
        <v>0</v>
      </c>
      <c r="L54" t="b">
        <f>K54=Table5[[#This Row],[count]]</f>
        <v>0</v>
      </c>
    </row>
    <row r="55" spans="1:12" x14ac:dyDescent="0.25">
      <c r="A55">
        <v>186</v>
      </c>
      <c r="B55" s="2">
        <v>44309.151666666665</v>
      </c>
      <c r="C55" s="2">
        <v>44266.547002314815</v>
      </c>
      <c r="D55" t="s">
        <v>127</v>
      </c>
      <c r="E55">
        <v>1</v>
      </c>
      <c r="F55">
        <v>24</v>
      </c>
      <c r="G55">
        <v>211435</v>
      </c>
      <c r="H55" s="2">
        <v>44260.6483912037</v>
      </c>
      <c r="I55" s="2">
        <v>44263.084039351852</v>
      </c>
      <c r="K55">
        <f>_xlfn.XLOOKUP(Table5[[#This Row],[queryID]],Table1[queryID],Table1[count],0)</f>
        <v>24</v>
      </c>
      <c r="L55" t="b">
        <f>K55=Table5[[#This Row],[count]]</f>
        <v>1</v>
      </c>
    </row>
    <row r="56" spans="1:12" x14ac:dyDescent="0.25">
      <c r="A56">
        <v>188</v>
      </c>
      <c r="B56" s="2">
        <v>44347.649259259262</v>
      </c>
      <c r="C56" s="2">
        <v>44266.547002314815</v>
      </c>
      <c r="D56" t="s">
        <v>101</v>
      </c>
      <c r="E56">
        <v>1</v>
      </c>
      <c r="F56">
        <v>202</v>
      </c>
      <c r="G56">
        <v>211435</v>
      </c>
      <c r="H56" s="2">
        <v>44261.672395833331</v>
      </c>
      <c r="I56" s="2">
        <v>44344.484976851854</v>
      </c>
      <c r="K56">
        <f>_xlfn.XLOOKUP(Table5[[#This Row],[queryID]],Table1[queryID],Table1[count],0)</f>
        <v>195</v>
      </c>
      <c r="L56" t="b">
        <f>K56=Table5[[#This Row],[count]]</f>
        <v>0</v>
      </c>
    </row>
    <row r="57" spans="1:12" x14ac:dyDescent="0.25">
      <c r="A57">
        <v>189</v>
      </c>
      <c r="B57" s="2">
        <v>44355.839930555558</v>
      </c>
      <c r="C57" s="2">
        <v>44266.547002314815</v>
      </c>
      <c r="D57" t="s">
        <v>84</v>
      </c>
      <c r="E57">
        <v>1</v>
      </c>
      <c r="F57">
        <v>267</v>
      </c>
      <c r="G57">
        <v>211435</v>
      </c>
      <c r="H57" s="2">
        <v>44262.168333333335</v>
      </c>
      <c r="I57" s="2">
        <v>44355.601238425923</v>
      </c>
      <c r="K57">
        <f>_xlfn.XLOOKUP(Table5[[#This Row],[queryID]],Table1[queryID],Table1[count],0)</f>
        <v>349</v>
      </c>
      <c r="L57" t="b">
        <f>K57=Table5[[#This Row],[count]]</f>
        <v>0</v>
      </c>
    </row>
    <row r="58" spans="1:12" x14ac:dyDescent="0.25">
      <c r="A58">
        <v>225</v>
      </c>
      <c r="B58" s="2">
        <v>44355.839756944442</v>
      </c>
      <c r="C58" s="2">
        <v>44273.016701388886</v>
      </c>
      <c r="D58" t="s">
        <v>68</v>
      </c>
      <c r="E58">
        <v>1</v>
      </c>
      <c r="F58">
        <v>439</v>
      </c>
      <c r="G58">
        <v>211435</v>
      </c>
      <c r="H58" s="2">
        <v>44269.814270833333</v>
      </c>
      <c r="I58" s="2">
        <v>44355.687465277777</v>
      </c>
      <c r="K58">
        <f>_xlfn.XLOOKUP(Table5[[#This Row],[queryID]],Table1[queryID],Table1[count],0)</f>
        <v>896</v>
      </c>
      <c r="L58" t="b">
        <f>K58=Table5[[#This Row],[count]]</f>
        <v>0</v>
      </c>
    </row>
    <row r="59" spans="1:12" x14ac:dyDescent="0.25">
      <c r="A59">
        <v>226</v>
      </c>
      <c r="B59" s="2">
        <v>44281.728483796294</v>
      </c>
      <c r="C59" s="2">
        <v>44273.016701388886</v>
      </c>
      <c r="D59" t="s">
        <v>170</v>
      </c>
      <c r="E59">
        <v>0</v>
      </c>
      <c r="F59">
        <v>5</v>
      </c>
      <c r="G59">
        <v>211435</v>
      </c>
      <c r="H59" s="2">
        <v>44270.160416666666</v>
      </c>
      <c r="I59" s="2">
        <v>44278.642523148148</v>
      </c>
      <c r="K59">
        <f>_xlfn.XLOOKUP(Table5[[#This Row],[queryID]],Table1[queryID],Table1[count],0)</f>
        <v>0</v>
      </c>
      <c r="L59" t="b">
        <f>K59=Table5[[#This Row],[count]]</f>
        <v>0</v>
      </c>
    </row>
    <row r="60" spans="1:12" x14ac:dyDescent="0.25">
      <c r="A60">
        <v>227</v>
      </c>
      <c r="B60" s="2">
        <v>44355.839699074073</v>
      </c>
      <c r="C60" s="2">
        <v>44273.016701388886</v>
      </c>
      <c r="D60" t="s">
        <v>61</v>
      </c>
      <c r="E60">
        <v>1</v>
      </c>
      <c r="F60">
        <v>276</v>
      </c>
      <c r="G60">
        <v>211435</v>
      </c>
      <c r="H60" s="2">
        <v>44269.915266203701</v>
      </c>
      <c r="I60" s="2">
        <v>44352.465219907404</v>
      </c>
      <c r="K60">
        <f>_xlfn.XLOOKUP(Table5[[#This Row],[queryID]],Table1[queryID],Table1[count],0)</f>
        <v>1448</v>
      </c>
      <c r="L60" t="b">
        <f>K60=Table5[[#This Row],[count]]</f>
        <v>0</v>
      </c>
    </row>
    <row r="61" spans="1:12" x14ac:dyDescent="0.25">
      <c r="A61">
        <v>228</v>
      </c>
      <c r="B61" s="2">
        <v>44327.970682870371</v>
      </c>
      <c r="C61" s="2">
        <v>44273.016701388886</v>
      </c>
      <c r="D61" t="s">
        <v>118</v>
      </c>
      <c r="E61">
        <v>1</v>
      </c>
      <c r="F61">
        <v>42</v>
      </c>
      <c r="G61">
        <v>211435</v>
      </c>
      <c r="H61" s="2">
        <v>44270.152777777781</v>
      </c>
      <c r="I61" s="2">
        <v>44322.729166666664</v>
      </c>
      <c r="K61">
        <f>_xlfn.XLOOKUP(Table5[[#This Row],[queryID]],Table1[queryID],Table1[count],0)</f>
        <v>73</v>
      </c>
      <c r="L61" t="b">
        <f>K61=Table5[[#This Row],[count]]</f>
        <v>0</v>
      </c>
    </row>
    <row r="62" spans="1:12" x14ac:dyDescent="0.25">
      <c r="A62">
        <v>229</v>
      </c>
      <c r="B62" s="2">
        <v>44355.839594907404</v>
      </c>
      <c r="C62" s="2">
        <v>44273.016701388886</v>
      </c>
      <c r="D62" t="s">
        <v>28</v>
      </c>
      <c r="E62">
        <v>1</v>
      </c>
      <c r="F62">
        <v>1756</v>
      </c>
      <c r="G62">
        <v>211435</v>
      </c>
      <c r="H62" s="2">
        <v>44271.050625000003</v>
      </c>
      <c r="I62" s="2">
        <v>44355.678842592592</v>
      </c>
      <c r="K62">
        <f>_xlfn.XLOOKUP(Table5[[#This Row],[queryID]],Table1[queryID],Table1[count],0)</f>
        <v>14380</v>
      </c>
      <c r="L62" t="b">
        <f>K62=Table5[[#This Row],[count]]</f>
        <v>0</v>
      </c>
    </row>
    <row r="63" spans="1:12" x14ac:dyDescent="0.25">
      <c r="A63">
        <v>230</v>
      </c>
      <c r="B63" s="2">
        <v>44281.725671296299</v>
      </c>
      <c r="C63" s="2">
        <v>44273.016701388886</v>
      </c>
      <c r="D63" t="s">
        <v>171</v>
      </c>
      <c r="E63">
        <v>0</v>
      </c>
      <c r="F63">
        <v>8</v>
      </c>
      <c r="G63">
        <v>211435</v>
      </c>
      <c r="H63" s="2">
        <v>44271.556550925925</v>
      </c>
      <c r="I63" s="2">
        <v>44281.112210648149</v>
      </c>
      <c r="K63">
        <f>_xlfn.XLOOKUP(Table5[[#This Row],[queryID]],Table1[queryID],Table1[count],0)</f>
        <v>0</v>
      </c>
      <c r="L63" t="b">
        <f>K63=Table5[[#This Row],[count]]</f>
        <v>0</v>
      </c>
    </row>
    <row r="64" spans="1:12" x14ac:dyDescent="0.25">
      <c r="A64">
        <v>231</v>
      </c>
      <c r="B64" s="2">
        <v>44355.839490740742</v>
      </c>
      <c r="C64" s="2">
        <v>44273.016701388886</v>
      </c>
      <c r="D64" t="s">
        <v>53</v>
      </c>
      <c r="E64">
        <v>1</v>
      </c>
      <c r="F64">
        <v>152</v>
      </c>
      <c r="G64">
        <v>211435</v>
      </c>
      <c r="H64" s="2">
        <v>44271.622465277775</v>
      </c>
      <c r="I64" s="2">
        <v>44352.720439814817</v>
      </c>
      <c r="K64">
        <f>_xlfn.XLOOKUP(Table5[[#This Row],[queryID]],Table1[queryID],Table1[count],0)</f>
        <v>2371</v>
      </c>
      <c r="L64" t="b">
        <f>K64=Table5[[#This Row],[count]]</f>
        <v>0</v>
      </c>
    </row>
    <row r="65" spans="1:12" x14ac:dyDescent="0.25">
      <c r="A65">
        <v>233</v>
      </c>
      <c r="B65" s="2">
        <v>44355.83934027778</v>
      </c>
      <c r="C65" s="2">
        <v>44273.016701388886</v>
      </c>
      <c r="D65" t="s">
        <v>39</v>
      </c>
      <c r="E65">
        <v>1</v>
      </c>
      <c r="F65">
        <v>669</v>
      </c>
      <c r="G65">
        <v>211435</v>
      </c>
      <c r="H65" s="2">
        <v>44269.857476851852</v>
      </c>
      <c r="I65" s="2">
        <v>44355.827569444446</v>
      </c>
      <c r="K65">
        <f>_xlfn.XLOOKUP(Table5[[#This Row],[queryID]],Table1[queryID],Table1[count],0)</f>
        <v>5202</v>
      </c>
      <c r="L65" t="b">
        <f>K65=Table5[[#This Row],[count]]</f>
        <v>0</v>
      </c>
    </row>
    <row r="66" spans="1:12" x14ac:dyDescent="0.25">
      <c r="A66">
        <v>234</v>
      </c>
      <c r="B66" s="2">
        <v>44281.722870370373</v>
      </c>
      <c r="C66" s="2">
        <v>44273.016701388886</v>
      </c>
      <c r="D66" t="s">
        <v>173</v>
      </c>
      <c r="E66">
        <v>0</v>
      </c>
      <c r="F66">
        <v>2</v>
      </c>
      <c r="G66">
        <v>211435</v>
      </c>
      <c r="H66" s="2">
        <v>44275.229166666664</v>
      </c>
      <c r="I66" s="2">
        <v>44279.711400462962</v>
      </c>
      <c r="K66">
        <f>_xlfn.XLOOKUP(Table5[[#This Row],[queryID]],Table1[queryID],Table1[count],0)</f>
        <v>0</v>
      </c>
      <c r="L66" t="b">
        <f>K66=Table5[[#This Row],[count]]</f>
        <v>0</v>
      </c>
    </row>
    <row r="67" spans="1:12" x14ac:dyDescent="0.25">
      <c r="A67">
        <v>235</v>
      </c>
      <c r="B67" s="2">
        <v>44355.839166666665</v>
      </c>
      <c r="C67" s="2">
        <v>44273.016701388886</v>
      </c>
      <c r="D67" t="s">
        <v>56</v>
      </c>
      <c r="E67">
        <v>1</v>
      </c>
      <c r="F67">
        <v>148</v>
      </c>
      <c r="G67">
        <v>211435</v>
      </c>
      <c r="H67" s="2">
        <v>44270.908692129633</v>
      </c>
      <c r="I67" s="2">
        <v>44350.35496527778</v>
      </c>
      <c r="K67">
        <f>_xlfn.XLOOKUP(Table5[[#This Row],[queryID]],Table1[queryID],Table1[count],0)</f>
        <v>1844</v>
      </c>
      <c r="L67" t="b">
        <f>K67=Table5[[#This Row],[count]]</f>
        <v>0</v>
      </c>
    </row>
    <row r="68" spans="1:12" x14ac:dyDescent="0.25">
      <c r="A68">
        <v>236</v>
      </c>
      <c r="B68" s="2">
        <v>44355.839131944442</v>
      </c>
      <c r="C68" s="2">
        <v>44273.016701388886</v>
      </c>
      <c r="D68" t="s">
        <v>45</v>
      </c>
      <c r="E68">
        <v>1</v>
      </c>
      <c r="F68">
        <v>549</v>
      </c>
      <c r="G68">
        <v>211435</v>
      </c>
      <c r="H68" s="2">
        <v>44273.556990740741</v>
      </c>
      <c r="I68" s="2">
        <v>44355.609571759262</v>
      </c>
      <c r="K68">
        <f>_xlfn.XLOOKUP(Table5[[#This Row],[queryID]],Table1[queryID],Table1[count],0)</f>
        <v>2660</v>
      </c>
      <c r="L68" t="b">
        <f>K68=Table5[[#This Row],[count]]</f>
        <v>0</v>
      </c>
    </row>
    <row r="69" spans="1:12" x14ac:dyDescent="0.25">
      <c r="A69">
        <v>237</v>
      </c>
      <c r="B69" s="2">
        <v>44355.83898148148</v>
      </c>
      <c r="C69" s="2">
        <v>44273.016701388886</v>
      </c>
      <c r="D69" t="s">
        <v>120</v>
      </c>
      <c r="E69">
        <v>1</v>
      </c>
      <c r="F69">
        <v>47</v>
      </c>
      <c r="G69">
        <v>211435</v>
      </c>
      <c r="H69" s="2">
        <v>44270.17796296296</v>
      </c>
      <c r="I69" s="2">
        <v>44355.372083333335</v>
      </c>
      <c r="K69">
        <f>_xlfn.XLOOKUP(Table5[[#This Row],[queryID]],Table1[queryID],Table1[count],0)</f>
        <v>60</v>
      </c>
      <c r="L69" t="b">
        <f>K69=Table5[[#This Row],[count]]</f>
        <v>0</v>
      </c>
    </row>
    <row r="70" spans="1:12" x14ac:dyDescent="0.25">
      <c r="A70">
        <v>238</v>
      </c>
      <c r="B70" s="2">
        <v>44309.160057870373</v>
      </c>
      <c r="C70" s="2">
        <v>44273.016701388886</v>
      </c>
      <c r="D70" t="s">
        <v>112</v>
      </c>
      <c r="E70">
        <v>1</v>
      </c>
      <c r="F70">
        <v>54</v>
      </c>
      <c r="G70">
        <v>211435</v>
      </c>
      <c r="H70" s="2">
        <v>44269.838750000003</v>
      </c>
      <c r="I70" s="2">
        <v>44301.885277777779</v>
      </c>
      <c r="K70">
        <f>_xlfn.XLOOKUP(Table5[[#This Row],[queryID]],Table1[queryID],Table1[count],0)</f>
        <v>112</v>
      </c>
      <c r="L70" t="b">
        <f>K70=Table5[[#This Row],[count]]</f>
        <v>0</v>
      </c>
    </row>
    <row r="71" spans="1:12" x14ac:dyDescent="0.25">
      <c r="A71">
        <v>8295</v>
      </c>
      <c r="B71" s="2">
        <v>44281.717962962961</v>
      </c>
      <c r="C71" s="2">
        <v>44277.83625</v>
      </c>
      <c r="D71" t="s">
        <v>113</v>
      </c>
      <c r="E71">
        <v>1</v>
      </c>
      <c r="F71">
        <v>7</v>
      </c>
      <c r="G71">
        <v>211435</v>
      </c>
      <c r="H71" s="2">
        <v>44273.000011574077</v>
      </c>
      <c r="I71" s="2">
        <v>44277.065138888887</v>
      </c>
      <c r="K71">
        <f>_xlfn.XLOOKUP(Table5[[#This Row],[queryID]],Table1[queryID],Table1[count],0)</f>
        <v>101</v>
      </c>
      <c r="L71" t="b">
        <f>K71=Table5[[#This Row],[count]]</f>
        <v>0</v>
      </c>
    </row>
    <row r="72" spans="1:12" x14ac:dyDescent="0.25">
      <c r="A72">
        <v>8296</v>
      </c>
      <c r="B72" s="2">
        <v>44281.717268518521</v>
      </c>
      <c r="C72" s="2">
        <v>44277.836284722223</v>
      </c>
      <c r="D72" t="s">
        <v>122</v>
      </c>
      <c r="E72">
        <v>1</v>
      </c>
      <c r="F72">
        <v>8</v>
      </c>
      <c r="G72">
        <v>211435</v>
      </c>
      <c r="H72" s="2">
        <v>44273.000011574077</v>
      </c>
      <c r="I72" s="2">
        <v>44279.801620370374</v>
      </c>
      <c r="K72">
        <f>_xlfn.XLOOKUP(Table5[[#This Row],[queryID]],Table1[queryID],Table1[count],0)</f>
        <v>48</v>
      </c>
      <c r="L72" t="b">
        <f>K72=Table5[[#This Row],[count]]</f>
        <v>0</v>
      </c>
    </row>
    <row r="73" spans="1:12" x14ac:dyDescent="0.25">
      <c r="A73">
        <v>8297</v>
      </c>
      <c r="B73" s="2">
        <v>44281.716562499998</v>
      </c>
      <c r="C73" s="2">
        <v>44277.83630787037</v>
      </c>
      <c r="D73" t="s">
        <v>125</v>
      </c>
      <c r="E73">
        <v>1</v>
      </c>
      <c r="F73">
        <v>3</v>
      </c>
      <c r="G73">
        <v>211435</v>
      </c>
      <c r="H73" s="2">
        <v>44273.000011574077</v>
      </c>
      <c r="I73" s="2">
        <v>44280.21199074074</v>
      </c>
      <c r="K73">
        <f>_xlfn.XLOOKUP(Table5[[#This Row],[queryID]],Table1[queryID],Table1[count],0)</f>
        <v>36</v>
      </c>
      <c r="L73" t="b">
        <f>K73=Table5[[#This Row],[count]]</f>
        <v>0</v>
      </c>
    </row>
    <row r="74" spans="1:12" x14ac:dyDescent="0.25">
      <c r="A74">
        <v>8298</v>
      </c>
      <c r="B74" s="2">
        <v>44347.648796296293</v>
      </c>
      <c r="C74" s="2">
        <v>44277.836342592593</v>
      </c>
      <c r="D74" t="s">
        <v>95</v>
      </c>
      <c r="E74">
        <v>1</v>
      </c>
      <c r="F74">
        <v>184</v>
      </c>
      <c r="G74">
        <v>211435</v>
      </c>
      <c r="H74" s="2">
        <v>44272.784907407404</v>
      </c>
      <c r="I74" s="2">
        <v>44345.834953703707</v>
      </c>
      <c r="K74">
        <f>_xlfn.XLOOKUP(Table5[[#This Row],[queryID]],Table1[queryID],Table1[count],0)</f>
        <v>247</v>
      </c>
      <c r="L74" t="b">
        <f>K74=Table5[[#This Row],[count]]</f>
        <v>0</v>
      </c>
    </row>
    <row r="75" spans="1:12" x14ac:dyDescent="0.25">
      <c r="A75">
        <v>8299</v>
      </c>
      <c r="B75" s="2">
        <v>44355.838865740741</v>
      </c>
      <c r="C75" s="2">
        <v>44277.836354166669</v>
      </c>
      <c r="D75" t="s">
        <v>22</v>
      </c>
      <c r="E75">
        <v>1</v>
      </c>
      <c r="F75">
        <v>1364</v>
      </c>
      <c r="G75">
        <v>211435</v>
      </c>
      <c r="H75" s="2">
        <v>44274.733449074076</v>
      </c>
      <c r="I75" s="2">
        <v>44355.791666666664</v>
      </c>
      <c r="K75">
        <f>_xlfn.XLOOKUP(Table5[[#This Row],[queryID]],Table1[queryID],Table1[count],0)</f>
        <v>20627</v>
      </c>
      <c r="L75" t="b">
        <f>K75=Table5[[#This Row],[count]]</f>
        <v>0</v>
      </c>
    </row>
    <row r="76" spans="1:12" x14ac:dyDescent="0.25">
      <c r="A76">
        <v>8300</v>
      </c>
      <c r="B76" s="2">
        <v>44355.83871527778</v>
      </c>
      <c r="C76" s="2">
        <v>44277.836388888885</v>
      </c>
      <c r="D76" t="s">
        <v>27</v>
      </c>
      <c r="E76">
        <v>1</v>
      </c>
      <c r="F76">
        <v>768</v>
      </c>
      <c r="G76">
        <v>211435</v>
      </c>
      <c r="H76" s="2">
        <v>44279.178796296299</v>
      </c>
      <c r="I76" s="2">
        <v>44355.791990740741</v>
      </c>
      <c r="K76">
        <f>_xlfn.XLOOKUP(Table5[[#This Row],[queryID]],Table1[queryID],Table1[count],0)</f>
        <v>14955</v>
      </c>
      <c r="L76" t="b">
        <f>K76=Table5[[#This Row],[count]]</f>
        <v>0</v>
      </c>
    </row>
    <row r="77" spans="1:12" x14ac:dyDescent="0.25">
      <c r="A77">
        <v>8301</v>
      </c>
      <c r="B77" s="2">
        <v>44317.923263888886</v>
      </c>
      <c r="C77" s="2">
        <v>44277.836458333331</v>
      </c>
      <c r="D77" t="s">
        <v>15</v>
      </c>
      <c r="E77">
        <v>1</v>
      </c>
      <c r="F77">
        <v>188</v>
      </c>
      <c r="G77">
        <v>211435</v>
      </c>
      <c r="H77" s="2">
        <v>44279.193715277775</v>
      </c>
      <c r="I77" s="2">
        <v>44310.697199074071</v>
      </c>
      <c r="K77">
        <f>_xlfn.XLOOKUP(Table5[[#This Row],[queryID]],Table1[queryID],Table1[count],0)</f>
        <v>36794</v>
      </c>
      <c r="L77" t="b">
        <f>K77=Table5[[#This Row],[count]]</f>
        <v>0</v>
      </c>
    </row>
    <row r="78" spans="1:12" x14ac:dyDescent="0.25">
      <c r="A78">
        <v>8302</v>
      </c>
      <c r="B78" s="2">
        <v>44355.838576388887</v>
      </c>
      <c r="C78" s="2">
        <v>44292.837152777778</v>
      </c>
      <c r="D78" t="s">
        <v>73</v>
      </c>
      <c r="E78">
        <v>1</v>
      </c>
      <c r="F78">
        <v>404</v>
      </c>
      <c r="G78">
        <v>211435</v>
      </c>
      <c r="H78" s="2">
        <v>44293.830671296295</v>
      </c>
      <c r="I78" s="2">
        <v>44353.343298611115</v>
      </c>
      <c r="K78">
        <f>_xlfn.XLOOKUP(Table5[[#This Row],[queryID]],Table1[queryID],Table1[count],0)</f>
        <v>514</v>
      </c>
      <c r="L78" t="b">
        <f>K78=Table5[[#This Row],[count]]</f>
        <v>0</v>
      </c>
    </row>
    <row r="79" spans="1:12" x14ac:dyDescent="0.25">
      <c r="A79">
        <v>8303</v>
      </c>
      <c r="B79" s="2">
        <v>44355.838379629633</v>
      </c>
      <c r="C79" s="2">
        <v>44292.837152777778</v>
      </c>
      <c r="D79" t="s">
        <v>82</v>
      </c>
      <c r="E79">
        <v>1</v>
      </c>
      <c r="F79">
        <v>324</v>
      </c>
      <c r="G79">
        <v>211435</v>
      </c>
      <c r="H79" s="2">
        <v>44291.716782407406</v>
      </c>
      <c r="I79" s="2">
        <v>44355.601238425923</v>
      </c>
      <c r="K79">
        <f>_xlfn.XLOOKUP(Table5[[#This Row],[queryID]],Table1[queryID],Table1[count],0)</f>
        <v>388</v>
      </c>
      <c r="L79" t="b">
        <f>K79=Table5[[#This Row],[count]]</f>
        <v>0</v>
      </c>
    </row>
    <row r="80" spans="1:12" x14ac:dyDescent="0.25">
      <c r="A80">
        <v>8305</v>
      </c>
      <c r="B80" s="2">
        <v>44355.838182870371</v>
      </c>
      <c r="C80" s="2">
        <v>44292.837152777778</v>
      </c>
      <c r="D80" t="s">
        <v>76</v>
      </c>
      <c r="E80">
        <v>1</v>
      </c>
      <c r="F80">
        <v>206</v>
      </c>
      <c r="G80">
        <v>211435</v>
      </c>
      <c r="H80" s="2">
        <v>44291.982800925929</v>
      </c>
      <c r="I80" s="2">
        <v>44350.504201388889</v>
      </c>
      <c r="K80">
        <f>_xlfn.XLOOKUP(Table5[[#This Row],[queryID]],Table1[queryID],Table1[count],0)</f>
        <v>458</v>
      </c>
      <c r="L80" t="b">
        <f>K80=Table5[[#This Row],[count]]</f>
        <v>0</v>
      </c>
    </row>
    <row r="81" spans="1:12" x14ac:dyDescent="0.25">
      <c r="A81">
        <v>8306</v>
      </c>
      <c r="B81" s="2">
        <v>44300.250219907408</v>
      </c>
      <c r="C81" s="2">
        <v>44292.837152777778</v>
      </c>
      <c r="D81" t="s">
        <v>87</v>
      </c>
      <c r="E81">
        <v>1</v>
      </c>
      <c r="F81">
        <v>8</v>
      </c>
      <c r="G81">
        <v>211435</v>
      </c>
      <c r="H81" s="2">
        <v>44290.659421296295</v>
      </c>
      <c r="I81" s="2">
        <v>44300.334027777775</v>
      </c>
      <c r="K81">
        <f>_xlfn.XLOOKUP(Table5[[#This Row],[queryID]],Table1[queryID],Table1[count],0)</f>
        <v>321</v>
      </c>
      <c r="L81" t="b">
        <f>K81=Table5[[#This Row],[count]]</f>
        <v>0</v>
      </c>
    </row>
    <row r="82" spans="1:12" x14ac:dyDescent="0.25">
      <c r="A82">
        <v>8307</v>
      </c>
      <c r="B82" s="2">
        <v>44347.648518518516</v>
      </c>
      <c r="C82" s="2">
        <v>44292.837152777778</v>
      </c>
      <c r="D82" t="s">
        <v>111</v>
      </c>
      <c r="E82">
        <v>1</v>
      </c>
      <c r="F82">
        <v>10</v>
      </c>
      <c r="G82">
        <v>211435</v>
      </c>
      <c r="H82" s="2">
        <v>44347.295682870368</v>
      </c>
      <c r="I82" s="2">
        <v>44347.295682870368</v>
      </c>
      <c r="K82">
        <f>_xlfn.XLOOKUP(Table5[[#This Row],[queryID]],Table1[queryID],Table1[count],0)</f>
        <v>120</v>
      </c>
      <c r="L82" t="b">
        <f>K82=Table5[[#This Row],[count]]</f>
        <v>0</v>
      </c>
    </row>
    <row r="83" spans="1:12" x14ac:dyDescent="0.25">
      <c r="A83">
        <v>8308</v>
      </c>
      <c r="B83" s="2">
        <v>44355.838101851848</v>
      </c>
      <c r="C83" s="2">
        <v>44292.837152777778</v>
      </c>
      <c r="D83" t="s">
        <v>3</v>
      </c>
      <c r="E83">
        <v>1</v>
      </c>
      <c r="F83">
        <v>1937</v>
      </c>
      <c r="G83">
        <v>211435</v>
      </c>
      <c r="H83" s="2">
        <v>44297.082627314812</v>
      </c>
      <c r="I83" s="2">
        <v>44355.836851851855</v>
      </c>
      <c r="K83">
        <f>_xlfn.XLOOKUP(Table5[[#This Row],[queryID]],Table1[queryID],Table1[count],0)</f>
        <v>173721</v>
      </c>
      <c r="L83" t="b">
        <f>K83=Table5[[#This Row],[count]]</f>
        <v>0</v>
      </c>
    </row>
    <row r="84" spans="1:12" x14ac:dyDescent="0.25">
      <c r="A84">
        <v>8309</v>
      </c>
      <c r="B84" s="2">
        <v>44347.6484375</v>
      </c>
      <c r="C84" s="2">
        <v>44292.837152777778</v>
      </c>
      <c r="D84" t="s">
        <v>37</v>
      </c>
      <c r="E84">
        <v>1</v>
      </c>
      <c r="F84">
        <v>152</v>
      </c>
      <c r="G84">
        <v>211435</v>
      </c>
      <c r="H84" s="2">
        <v>44294.941412037035</v>
      </c>
      <c r="I84" s="2">
        <v>44346.033530092594</v>
      </c>
      <c r="K84">
        <f>_xlfn.XLOOKUP(Table5[[#This Row],[queryID]],Table1[queryID],Table1[count],0)</f>
        <v>7447</v>
      </c>
      <c r="L84" t="b">
        <f>K84=Table5[[#This Row],[count]]</f>
        <v>0</v>
      </c>
    </row>
    <row r="85" spans="1:12" x14ac:dyDescent="0.25">
      <c r="A85">
        <v>8310</v>
      </c>
      <c r="B85" s="2">
        <v>44355.837881944448</v>
      </c>
      <c r="C85" s="2">
        <v>44292.837152777778</v>
      </c>
      <c r="D85" t="s">
        <v>8</v>
      </c>
      <c r="E85">
        <v>1</v>
      </c>
      <c r="F85">
        <v>324</v>
      </c>
      <c r="G85">
        <v>211435</v>
      </c>
      <c r="H85" s="2">
        <v>44294.703240740739</v>
      </c>
      <c r="I85" s="2">
        <v>44355.704444444447</v>
      </c>
      <c r="K85">
        <f>_xlfn.XLOOKUP(Table5[[#This Row],[queryID]],Table1[queryID],Table1[count],0)</f>
        <v>69662</v>
      </c>
      <c r="L85" t="b">
        <f>K85=Table5[[#This Row],[count]]</f>
        <v>0</v>
      </c>
    </row>
    <row r="86" spans="1:12" x14ac:dyDescent="0.25">
      <c r="A86">
        <v>8311</v>
      </c>
      <c r="B86" s="2">
        <v>44300.312083333331</v>
      </c>
      <c r="C86" s="2">
        <v>44292.837164351855</v>
      </c>
      <c r="D86" t="s">
        <v>81</v>
      </c>
      <c r="E86">
        <v>1</v>
      </c>
      <c r="F86">
        <v>7</v>
      </c>
      <c r="G86">
        <v>211435</v>
      </c>
      <c r="H86" s="2">
        <v>44290.753391203703</v>
      </c>
      <c r="I86" s="2">
        <v>44296.846273148149</v>
      </c>
      <c r="K86">
        <f>_xlfn.XLOOKUP(Table5[[#This Row],[queryID]],Table1[queryID],Table1[count],0)</f>
        <v>414</v>
      </c>
      <c r="L86" t="b">
        <f>K86=Table5[[#This Row],[count]]</f>
        <v>0</v>
      </c>
    </row>
    <row r="87" spans="1:12" x14ac:dyDescent="0.25">
      <c r="A87">
        <v>8312</v>
      </c>
      <c r="B87" s="2">
        <v>44355.837685185186</v>
      </c>
      <c r="C87" s="2">
        <v>44292.837164351855</v>
      </c>
      <c r="D87" t="s">
        <v>38</v>
      </c>
      <c r="E87">
        <v>1</v>
      </c>
      <c r="F87">
        <v>820</v>
      </c>
      <c r="G87">
        <v>211435</v>
      </c>
      <c r="H87" s="2">
        <v>44293.06832175926</v>
      </c>
      <c r="I87" s="2">
        <v>44355.835416666669</v>
      </c>
      <c r="K87">
        <f>_xlfn.XLOOKUP(Table5[[#This Row],[queryID]],Table1[queryID],Table1[count],0)</f>
        <v>5699</v>
      </c>
      <c r="L87" t="b">
        <f>K87=Table5[[#This Row],[count]]</f>
        <v>0</v>
      </c>
    </row>
    <row r="88" spans="1:12" x14ac:dyDescent="0.25">
      <c r="A88">
        <v>8313</v>
      </c>
      <c r="B88" s="2">
        <v>44309.168483796297</v>
      </c>
      <c r="C88" s="2">
        <v>44292.837164351855</v>
      </c>
      <c r="D88" t="s">
        <v>19</v>
      </c>
      <c r="E88">
        <v>1</v>
      </c>
      <c r="F88">
        <v>82</v>
      </c>
      <c r="G88">
        <v>211435</v>
      </c>
      <c r="H88" s="2">
        <v>44290.661192129628</v>
      </c>
      <c r="I88" s="2">
        <v>44294.699571759258</v>
      </c>
      <c r="K88">
        <f>_xlfn.XLOOKUP(Table5[[#This Row],[queryID]],Table1[queryID],Table1[count],0)</f>
        <v>29054</v>
      </c>
      <c r="L88" t="b">
        <f>K88=Table5[[#This Row],[count]]</f>
        <v>0</v>
      </c>
    </row>
    <row r="89" spans="1:12" x14ac:dyDescent="0.25">
      <c r="A89">
        <v>8314</v>
      </c>
      <c r="B89" s="2">
        <v>44347.648333333331</v>
      </c>
      <c r="C89" s="2">
        <v>44292.837164351855</v>
      </c>
      <c r="D89" t="s">
        <v>93</v>
      </c>
      <c r="E89">
        <v>1</v>
      </c>
      <c r="F89">
        <v>151</v>
      </c>
      <c r="G89">
        <v>211435</v>
      </c>
      <c r="H89" s="2">
        <v>44290.921886574077</v>
      </c>
      <c r="I89" s="2">
        <v>44342.802997685183</v>
      </c>
      <c r="K89">
        <f>_xlfn.XLOOKUP(Table5[[#This Row],[queryID]],Table1[queryID],Table1[count],0)</f>
        <v>253</v>
      </c>
      <c r="L89" t="b">
        <f>K89=Table5[[#This Row],[count]]</f>
        <v>0</v>
      </c>
    </row>
    <row r="90" spans="1:12" x14ac:dyDescent="0.25">
      <c r="A90">
        <v>8315</v>
      </c>
      <c r="B90" s="2">
        <v>44355.837534722225</v>
      </c>
      <c r="C90" s="2">
        <v>44292.837164351855</v>
      </c>
      <c r="D90" t="s">
        <v>114</v>
      </c>
      <c r="E90">
        <v>1</v>
      </c>
      <c r="F90">
        <v>112</v>
      </c>
      <c r="G90">
        <v>211435</v>
      </c>
      <c r="H90" s="2">
        <v>44290.760416666664</v>
      </c>
      <c r="I90" s="2">
        <v>44355.8359375</v>
      </c>
      <c r="K90">
        <f>_xlfn.XLOOKUP(Table5[[#This Row],[queryID]],Table1[queryID],Table1[count],0)</f>
        <v>96</v>
      </c>
      <c r="L90" t="b">
        <f>K90=Table5[[#This Row],[count]]</f>
        <v>0</v>
      </c>
    </row>
    <row r="91" spans="1:12" x14ac:dyDescent="0.25">
      <c r="A91">
        <v>8316</v>
      </c>
      <c r="B91" s="2">
        <v>44355.837442129632</v>
      </c>
      <c r="C91" s="2">
        <v>44292.837164351855</v>
      </c>
      <c r="D91" t="s">
        <v>89</v>
      </c>
      <c r="E91">
        <v>1</v>
      </c>
      <c r="F91">
        <v>69</v>
      </c>
      <c r="G91">
        <v>211435</v>
      </c>
      <c r="H91" s="2">
        <v>44294.737256944441</v>
      </c>
      <c r="I91" s="2">
        <v>44354.318472222221</v>
      </c>
      <c r="K91">
        <f>_xlfn.XLOOKUP(Table5[[#This Row],[queryID]],Table1[queryID],Table1[count],0)</f>
        <v>303</v>
      </c>
      <c r="L91" t="b">
        <f>K91=Table5[[#This Row],[count]]</f>
        <v>0</v>
      </c>
    </row>
    <row r="92" spans="1:12" x14ac:dyDescent="0.25">
      <c r="A92">
        <v>8317</v>
      </c>
      <c r="B92" s="2">
        <v>44355.837395833332</v>
      </c>
      <c r="C92" s="2">
        <v>44292.837164351855</v>
      </c>
      <c r="D92" t="s">
        <v>66</v>
      </c>
      <c r="E92">
        <v>1</v>
      </c>
      <c r="F92">
        <v>243</v>
      </c>
      <c r="G92">
        <v>211435</v>
      </c>
      <c r="H92" s="2">
        <v>44291.937569444446</v>
      </c>
      <c r="I92" s="2">
        <v>44355.543252314812</v>
      </c>
      <c r="K92">
        <f>_xlfn.XLOOKUP(Table5[[#This Row],[queryID]],Table1[queryID],Table1[count],0)</f>
        <v>946</v>
      </c>
      <c r="L92" t="b">
        <f>K92=Table5[[#This Row],[count]]</f>
        <v>0</v>
      </c>
    </row>
    <row r="93" spans="1:12" x14ac:dyDescent="0.25">
      <c r="A93">
        <v>8318</v>
      </c>
      <c r="B93" s="2">
        <v>44355.837256944447</v>
      </c>
      <c r="C93" s="2">
        <v>44292.837164351855</v>
      </c>
      <c r="D93" t="s">
        <v>133</v>
      </c>
      <c r="E93">
        <v>1</v>
      </c>
      <c r="F93">
        <v>3</v>
      </c>
      <c r="G93">
        <v>211435</v>
      </c>
      <c r="H93" s="2">
        <v>44351.795601851853</v>
      </c>
      <c r="I93" s="2">
        <v>44351.795601851853</v>
      </c>
      <c r="K93">
        <f>_xlfn.XLOOKUP(Table5[[#This Row],[queryID]],Table1[queryID],Table1[count],0)</f>
        <v>12</v>
      </c>
      <c r="L93" t="b">
        <f>K93=Table5[[#This Row],[count]]</f>
        <v>0</v>
      </c>
    </row>
    <row r="94" spans="1:12" x14ac:dyDescent="0.25">
      <c r="A94">
        <v>8319</v>
      </c>
      <c r="B94" s="2">
        <v>44300.306469907409</v>
      </c>
      <c r="C94" s="2">
        <v>44292.837164351855</v>
      </c>
      <c r="D94" t="s">
        <v>124</v>
      </c>
      <c r="E94">
        <v>1</v>
      </c>
      <c r="F94">
        <v>3</v>
      </c>
      <c r="G94">
        <v>211435</v>
      </c>
      <c r="H94" s="2">
        <v>44291.937569444446</v>
      </c>
      <c r="I94" s="2">
        <v>44292.465312499997</v>
      </c>
      <c r="K94">
        <f>_xlfn.XLOOKUP(Table5[[#This Row],[queryID]],Table1[queryID],Table1[count],0)</f>
        <v>44</v>
      </c>
      <c r="L94" t="b">
        <f>K94=Table5[[#This Row],[count]]</f>
        <v>0</v>
      </c>
    </row>
    <row r="95" spans="1:12" x14ac:dyDescent="0.25">
      <c r="A95">
        <v>8320</v>
      </c>
      <c r="B95" s="2">
        <v>44327.897719907407</v>
      </c>
      <c r="C95" s="2">
        <v>44299.703842592593</v>
      </c>
      <c r="D95" t="s">
        <v>31</v>
      </c>
      <c r="E95">
        <v>1</v>
      </c>
      <c r="F95">
        <v>62</v>
      </c>
      <c r="G95">
        <v>211435</v>
      </c>
      <c r="H95" s="2">
        <v>44292.595625000002</v>
      </c>
      <c r="I95" s="2">
        <v>44322.632986111108</v>
      </c>
      <c r="K95">
        <f>_xlfn.XLOOKUP(Table5[[#This Row],[queryID]],Table1[queryID],Table1[count],0)</f>
        <v>11422</v>
      </c>
      <c r="L95" t="b">
        <f>K95=Table5[[#This Row],[count]]</f>
        <v>0</v>
      </c>
    </row>
    <row r="96" spans="1:12" x14ac:dyDescent="0.25">
      <c r="A96">
        <v>8321</v>
      </c>
      <c r="B96" s="2">
        <v>44327.896331018521</v>
      </c>
      <c r="C96" s="2">
        <v>44299.703842592593</v>
      </c>
      <c r="D96" t="s">
        <v>25</v>
      </c>
      <c r="E96">
        <v>1</v>
      </c>
      <c r="F96">
        <v>351</v>
      </c>
      <c r="G96">
        <v>211435</v>
      </c>
      <c r="H96" s="2">
        <v>44292.662048611113</v>
      </c>
      <c r="I96" s="2">
        <v>44327.478831018518</v>
      </c>
      <c r="K96">
        <f>_xlfn.XLOOKUP(Table5[[#This Row],[queryID]],Table1[queryID],Table1[count],0)</f>
        <v>17813</v>
      </c>
      <c r="L96" t="b">
        <f>K96=Table5[[#This Row],[count]]</f>
        <v>0</v>
      </c>
    </row>
    <row r="97" spans="1:12" x14ac:dyDescent="0.25">
      <c r="A97">
        <v>8322</v>
      </c>
      <c r="B97" s="2">
        <v>44347.648159722223</v>
      </c>
      <c r="C97" s="2">
        <v>44299.703842592593</v>
      </c>
      <c r="D97" t="s">
        <v>77</v>
      </c>
      <c r="E97">
        <v>1</v>
      </c>
      <c r="F97">
        <v>143</v>
      </c>
      <c r="G97">
        <v>211435</v>
      </c>
      <c r="H97" s="2">
        <v>44292.908784722225</v>
      </c>
      <c r="I97" s="2">
        <v>44344.503217592595</v>
      </c>
      <c r="K97">
        <f>_xlfn.XLOOKUP(Table5[[#This Row],[queryID]],Table1[queryID],Table1[count],0)</f>
        <v>444</v>
      </c>
      <c r="L97" t="b">
        <f>K97=Table5[[#This Row],[count]]</f>
        <v>0</v>
      </c>
    </row>
    <row r="98" spans="1:12" x14ac:dyDescent="0.25">
      <c r="A98">
        <v>8323</v>
      </c>
      <c r="B98" s="2">
        <v>44355.837152777778</v>
      </c>
      <c r="C98" s="2">
        <v>44299.703842592593</v>
      </c>
      <c r="D98" t="s">
        <v>110</v>
      </c>
      <c r="E98">
        <v>1</v>
      </c>
      <c r="F98">
        <v>102</v>
      </c>
      <c r="G98">
        <v>211435</v>
      </c>
      <c r="H98" s="2">
        <v>44293.001111111109</v>
      </c>
      <c r="I98" s="2">
        <v>44348.510416666664</v>
      </c>
      <c r="K98">
        <f>_xlfn.XLOOKUP(Table5[[#This Row],[queryID]],Table1[queryID],Table1[count],0)</f>
        <v>132</v>
      </c>
      <c r="L98" t="b">
        <f>K98=Table5[[#This Row],[count]]</f>
        <v>0</v>
      </c>
    </row>
    <row r="99" spans="1:12" x14ac:dyDescent="0.25">
      <c r="A99">
        <v>8324</v>
      </c>
      <c r="B99" s="2">
        <v>44355.837106481478</v>
      </c>
      <c r="C99" s="2">
        <v>44299.703842592593</v>
      </c>
      <c r="D99" t="s">
        <v>51</v>
      </c>
      <c r="E99">
        <v>1</v>
      </c>
      <c r="F99">
        <v>1056</v>
      </c>
      <c r="G99">
        <v>211435</v>
      </c>
      <c r="H99" s="2">
        <v>44293.961446759262</v>
      </c>
      <c r="I99" s="2">
        <v>44351.341909722221</v>
      </c>
      <c r="K99">
        <f>_xlfn.XLOOKUP(Table5[[#This Row],[queryID]],Table1[queryID],Table1[count],0)</f>
        <v>2508</v>
      </c>
      <c r="L99" t="b">
        <f>K99=Table5[[#This Row],[count]]</f>
        <v>0</v>
      </c>
    </row>
    <row r="100" spans="1:12" x14ac:dyDescent="0.25">
      <c r="A100">
        <v>8325</v>
      </c>
      <c r="B100" s="2">
        <v>44347.648055555554</v>
      </c>
      <c r="C100" s="2">
        <v>44299.70385416667</v>
      </c>
      <c r="D100" t="s">
        <v>79</v>
      </c>
      <c r="E100">
        <v>1</v>
      </c>
      <c r="F100">
        <v>220</v>
      </c>
      <c r="G100">
        <v>211435</v>
      </c>
      <c r="H100" s="2">
        <v>44292.908784722225</v>
      </c>
      <c r="I100" s="2">
        <v>44344.339039351849</v>
      </c>
      <c r="K100">
        <f>_xlfn.XLOOKUP(Table5[[#This Row],[queryID]],Table1[queryID],Table1[count],0)</f>
        <v>434</v>
      </c>
      <c r="L100" t="b">
        <f>K100=Table5[[#This Row],[count]]</f>
        <v>0</v>
      </c>
    </row>
    <row r="101" spans="1:12" x14ac:dyDescent="0.25">
      <c r="A101">
        <v>8326</v>
      </c>
      <c r="B101" s="2">
        <v>44347.648043981484</v>
      </c>
      <c r="C101" s="2">
        <v>44299.70385416667</v>
      </c>
      <c r="D101" t="s">
        <v>83</v>
      </c>
      <c r="E101">
        <v>1</v>
      </c>
      <c r="F101">
        <v>45</v>
      </c>
      <c r="G101">
        <v>211435</v>
      </c>
      <c r="H101" s="2">
        <v>44292.583124999997</v>
      </c>
      <c r="I101" s="2">
        <v>44343.848819444444</v>
      </c>
      <c r="K101">
        <f>_xlfn.XLOOKUP(Table5[[#This Row],[queryID]],Table1[queryID],Table1[count],0)</f>
        <v>356</v>
      </c>
      <c r="L101" t="b">
        <f>K101=Table5[[#This Row],[count]]</f>
        <v>0</v>
      </c>
    </row>
    <row r="102" spans="1:12" x14ac:dyDescent="0.25">
      <c r="A102">
        <v>8327</v>
      </c>
      <c r="B102" s="2">
        <v>44355.836875000001</v>
      </c>
      <c r="C102" s="2">
        <v>44299.70385416667</v>
      </c>
      <c r="D102" t="s">
        <v>59</v>
      </c>
      <c r="E102">
        <v>1</v>
      </c>
      <c r="F102">
        <v>380</v>
      </c>
      <c r="G102">
        <v>211435</v>
      </c>
      <c r="H102" s="2">
        <v>44292.720324074071</v>
      </c>
      <c r="I102" s="2">
        <v>44355.565324074072</v>
      </c>
      <c r="K102">
        <f>_xlfn.XLOOKUP(Table5[[#This Row],[queryID]],Table1[queryID],Table1[count],0)</f>
        <v>1606</v>
      </c>
      <c r="L102" t="b">
        <f>K102=Table5[[#This Row],[count]]</f>
        <v>0</v>
      </c>
    </row>
    <row r="103" spans="1:12" x14ac:dyDescent="0.25">
      <c r="A103">
        <v>8328</v>
      </c>
      <c r="B103" s="2">
        <v>44327.877569444441</v>
      </c>
      <c r="C103" s="2">
        <v>44299.70385416667</v>
      </c>
      <c r="D103" t="s">
        <v>72</v>
      </c>
      <c r="E103">
        <v>1</v>
      </c>
      <c r="F103">
        <v>30</v>
      </c>
      <c r="G103">
        <v>211435</v>
      </c>
      <c r="H103" s="2">
        <v>44292.740451388891</v>
      </c>
      <c r="I103" s="2">
        <v>44327.470960648148</v>
      </c>
      <c r="K103">
        <f>_xlfn.XLOOKUP(Table5[[#This Row],[queryID]],Table1[queryID],Table1[count],0)</f>
        <v>516</v>
      </c>
      <c r="L103" t="b">
        <f>K103=Table5[[#This Row],[count]]</f>
        <v>0</v>
      </c>
    </row>
    <row r="104" spans="1:12" x14ac:dyDescent="0.25">
      <c r="A104">
        <v>8330</v>
      </c>
      <c r="B104" s="2">
        <v>44305.782199074078</v>
      </c>
      <c r="C104" s="2">
        <v>44299.70385416667</v>
      </c>
      <c r="D104" t="s">
        <v>167</v>
      </c>
      <c r="E104">
        <v>0</v>
      </c>
      <c r="F104">
        <v>2</v>
      </c>
      <c r="G104">
        <v>211435</v>
      </c>
      <c r="H104" s="2">
        <v>44293.57298611111</v>
      </c>
      <c r="I104" s="2">
        <v>44294.73642361111</v>
      </c>
      <c r="K104">
        <f>_xlfn.XLOOKUP(Table5[[#This Row],[queryID]],Table1[queryID],Table1[count],0)</f>
        <v>0</v>
      </c>
      <c r="L104" t="b">
        <f>K104=Table5[[#This Row],[count]]</f>
        <v>0</v>
      </c>
    </row>
    <row r="105" spans="1:12" x14ac:dyDescent="0.25">
      <c r="A105">
        <v>8331</v>
      </c>
      <c r="B105" s="2">
        <v>44305.782893518517</v>
      </c>
      <c r="C105" s="2">
        <v>44299.70385416667</v>
      </c>
      <c r="D105" t="s">
        <v>166</v>
      </c>
      <c r="E105">
        <v>0</v>
      </c>
      <c r="F105">
        <v>4</v>
      </c>
      <c r="G105">
        <v>211435</v>
      </c>
      <c r="H105" s="2">
        <v>44292.500023148146</v>
      </c>
      <c r="I105" s="2">
        <v>44297.666666666664</v>
      </c>
      <c r="K105">
        <f>_xlfn.XLOOKUP(Table5[[#This Row],[queryID]],Table1[queryID],Table1[count],0)</f>
        <v>0</v>
      </c>
      <c r="L105" t="b">
        <f>K105=Table5[[#This Row],[count]]</f>
        <v>0</v>
      </c>
    </row>
    <row r="106" spans="1:12" x14ac:dyDescent="0.25">
      <c r="A106">
        <v>8332</v>
      </c>
      <c r="B106" s="2">
        <v>44355.836712962962</v>
      </c>
      <c r="C106" s="2">
        <v>44299.70385416667</v>
      </c>
      <c r="D106" t="s">
        <v>92</v>
      </c>
      <c r="E106">
        <v>1</v>
      </c>
      <c r="F106">
        <v>9</v>
      </c>
      <c r="G106">
        <v>211435</v>
      </c>
      <c r="H106" s="2">
        <v>44292.500023148146</v>
      </c>
      <c r="I106" s="2">
        <v>44349.692349537036</v>
      </c>
      <c r="K106">
        <f>_xlfn.XLOOKUP(Table5[[#This Row],[queryID]],Table1[queryID],Table1[count],0)</f>
        <v>259</v>
      </c>
      <c r="L106" t="b">
        <f>K106=Table5[[#This Row],[count]]</f>
        <v>0</v>
      </c>
    </row>
    <row r="107" spans="1:12" x14ac:dyDescent="0.25">
      <c r="A107">
        <v>8333</v>
      </c>
      <c r="B107" s="2">
        <v>44309.176886574074</v>
      </c>
      <c r="C107" s="2">
        <v>44299.70385416667</v>
      </c>
      <c r="D107" t="s">
        <v>102</v>
      </c>
      <c r="E107">
        <v>1</v>
      </c>
      <c r="F107">
        <v>31</v>
      </c>
      <c r="G107">
        <v>211435</v>
      </c>
      <c r="H107" s="2">
        <v>44292.392361111109</v>
      </c>
      <c r="I107" s="2">
        <v>44293.583865740744</v>
      </c>
      <c r="K107">
        <f>_xlfn.XLOOKUP(Table5[[#This Row],[queryID]],Table1[queryID],Table1[count],0)</f>
        <v>194</v>
      </c>
      <c r="L107" t="b">
        <f>K107=Table5[[#This Row],[count]]</f>
        <v>0</v>
      </c>
    </row>
    <row r="108" spans="1:12" x14ac:dyDescent="0.25">
      <c r="A108">
        <v>8334</v>
      </c>
      <c r="B108" s="2">
        <v>44355.836655092593</v>
      </c>
      <c r="C108" s="2">
        <v>44299.70385416667</v>
      </c>
      <c r="D108" t="s">
        <v>32</v>
      </c>
      <c r="E108">
        <v>1</v>
      </c>
      <c r="F108">
        <v>928</v>
      </c>
      <c r="G108">
        <v>211435</v>
      </c>
      <c r="H108" s="2">
        <v>44299.337337962963</v>
      </c>
      <c r="I108" s="2">
        <v>44355.766203703701</v>
      </c>
      <c r="K108">
        <f>_xlfn.XLOOKUP(Table5[[#This Row],[queryID]],Table1[queryID],Table1[count],0)</f>
        <v>9684</v>
      </c>
      <c r="L108" t="b">
        <f>K108=Table5[[#This Row],[count]]</f>
        <v>0</v>
      </c>
    </row>
    <row r="109" spans="1:12" x14ac:dyDescent="0.25">
      <c r="A109">
        <v>8335</v>
      </c>
      <c r="B109" s="2">
        <v>44355.836458333331</v>
      </c>
      <c r="C109" s="2">
        <v>44299.703865740739</v>
      </c>
      <c r="D109" t="s">
        <v>48</v>
      </c>
      <c r="E109">
        <v>1</v>
      </c>
      <c r="F109">
        <v>175</v>
      </c>
      <c r="G109">
        <v>211435</v>
      </c>
      <c r="H109" s="2">
        <v>44292.518564814818</v>
      </c>
      <c r="I109" s="2">
        <v>44353.476539351854</v>
      </c>
      <c r="K109">
        <f>_xlfn.XLOOKUP(Table5[[#This Row],[queryID]],Table1[queryID],Table1[count],0)</f>
        <v>2622</v>
      </c>
      <c r="L109" t="b">
        <f>K109=Table5[[#This Row],[count]]</f>
        <v>0</v>
      </c>
    </row>
    <row r="110" spans="1:12" x14ac:dyDescent="0.25">
      <c r="A110">
        <v>8337</v>
      </c>
      <c r="B110" s="2">
        <v>44305.787094907406</v>
      </c>
      <c r="C110" s="2">
        <v>44299.703865740739</v>
      </c>
      <c r="D110" t="s">
        <v>128</v>
      </c>
      <c r="E110">
        <v>1</v>
      </c>
      <c r="F110">
        <v>1</v>
      </c>
      <c r="G110">
        <v>211435</v>
      </c>
      <c r="H110" s="2">
        <v>44296.41101851852</v>
      </c>
      <c r="I110" s="2">
        <v>44296.41101851852</v>
      </c>
      <c r="K110">
        <f>_xlfn.XLOOKUP(Table5[[#This Row],[queryID]],Table1[queryID],Table1[count],0)</f>
        <v>21</v>
      </c>
      <c r="L110" t="b">
        <f>K110=Table5[[#This Row],[count]]</f>
        <v>0</v>
      </c>
    </row>
    <row r="111" spans="1:12" x14ac:dyDescent="0.25">
      <c r="A111">
        <v>8338</v>
      </c>
      <c r="B111" s="2">
        <v>44359.797743055555</v>
      </c>
      <c r="C111" s="2">
        <v>44299.703865740739</v>
      </c>
      <c r="D111" t="s">
        <v>18</v>
      </c>
      <c r="E111">
        <v>1</v>
      </c>
      <c r="F111">
        <v>1283</v>
      </c>
      <c r="G111">
        <v>211435</v>
      </c>
      <c r="H111" s="2">
        <v>44292.791770833333</v>
      </c>
      <c r="I111" s="2">
        <v>44359.788263888891</v>
      </c>
      <c r="K111">
        <f>_xlfn.XLOOKUP(Table5[[#This Row],[queryID]],Table1[queryID],Table1[count],0)</f>
        <v>30258</v>
      </c>
      <c r="L111" t="b">
        <f>K111=Table5[[#This Row],[count]]</f>
        <v>0</v>
      </c>
    </row>
    <row r="112" spans="1:12" x14ac:dyDescent="0.25">
      <c r="A112">
        <v>8339</v>
      </c>
      <c r="B112" s="2">
        <v>44355.836284722223</v>
      </c>
      <c r="C112" s="2">
        <v>44300.437048611115</v>
      </c>
      <c r="D112" t="s">
        <v>26</v>
      </c>
      <c r="E112">
        <v>1</v>
      </c>
      <c r="F112">
        <v>272</v>
      </c>
      <c r="G112">
        <v>211435</v>
      </c>
      <c r="H112" s="2">
        <v>44298.878657407404</v>
      </c>
      <c r="I112" s="2">
        <v>44355.743055555555</v>
      </c>
      <c r="K112">
        <f>_xlfn.XLOOKUP(Table5[[#This Row],[queryID]],Table1[queryID],Table1[count],0)</f>
        <v>15050</v>
      </c>
      <c r="L112" t="b">
        <f>K112=Table5[[#This Row],[count]]</f>
        <v>0</v>
      </c>
    </row>
    <row r="113" spans="1:12" x14ac:dyDescent="0.25">
      <c r="A113">
        <v>8341</v>
      </c>
      <c r="B113" s="2">
        <v>44327.85533564815</v>
      </c>
      <c r="C113" s="2">
        <v>44300.437048611115</v>
      </c>
      <c r="D113" t="s">
        <v>40</v>
      </c>
      <c r="E113">
        <v>1</v>
      </c>
      <c r="F113">
        <v>127</v>
      </c>
      <c r="G113">
        <v>211435</v>
      </c>
      <c r="H113" s="2">
        <v>44295.163958333331</v>
      </c>
      <c r="I113" s="2">
        <v>44323.619837962964</v>
      </c>
      <c r="K113">
        <f>_xlfn.XLOOKUP(Table5[[#This Row],[queryID]],Table1[queryID],Table1[count],0)</f>
        <v>4926</v>
      </c>
      <c r="L113" t="b">
        <f>K113=Table5[[#This Row],[count]]</f>
        <v>0</v>
      </c>
    </row>
    <row r="114" spans="1:12" x14ac:dyDescent="0.25">
      <c r="A114">
        <v>8342</v>
      </c>
      <c r="B114" s="2">
        <v>44327.85533564815</v>
      </c>
      <c r="C114" s="2">
        <v>44300.437048611115</v>
      </c>
      <c r="D114" t="s">
        <v>85</v>
      </c>
      <c r="E114">
        <v>1</v>
      </c>
      <c r="F114">
        <v>185</v>
      </c>
      <c r="G114">
        <v>211435</v>
      </c>
      <c r="H114" s="2">
        <v>44295.695057870369</v>
      </c>
      <c r="I114" s="2">
        <v>44327.408171296294</v>
      </c>
      <c r="K114">
        <f>_xlfn.XLOOKUP(Table5[[#This Row],[queryID]],Table1[queryID],Table1[count],0)</f>
        <v>334</v>
      </c>
      <c r="L114" t="b">
        <f>K114=Table5[[#This Row],[count]]</f>
        <v>0</v>
      </c>
    </row>
    <row r="115" spans="1:12" x14ac:dyDescent="0.25">
      <c r="A115">
        <v>8343</v>
      </c>
      <c r="B115" s="2">
        <v>44309.181805555556</v>
      </c>
      <c r="C115" s="2">
        <v>44300.437048611115</v>
      </c>
      <c r="D115" t="s">
        <v>159</v>
      </c>
      <c r="E115">
        <v>0</v>
      </c>
      <c r="F115">
        <v>54</v>
      </c>
      <c r="G115">
        <v>211435</v>
      </c>
      <c r="H115" s="2">
        <v>44295.69736111111</v>
      </c>
      <c r="I115" s="2">
        <v>44298.809363425928</v>
      </c>
      <c r="K115">
        <f>_xlfn.XLOOKUP(Table5[[#This Row],[queryID]],Table1[queryID],Table1[count],0)</f>
        <v>0</v>
      </c>
      <c r="L115" t="b">
        <f>K115=Table5[[#This Row],[count]]</f>
        <v>0</v>
      </c>
    </row>
    <row r="116" spans="1:12" x14ac:dyDescent="0.25">
      <c r="A116">
        <v>8344</v>
      </c>
      <c r="B116" s="2">
        <v>44355.836053240739</v>
      </c>
      <c r="C116" s="2">
        <v>44305.747418981482</v>
      </c>
      <c r="D116" t="s">
        <v>13</v>
      </c>
      <c r="E116">
        <v>1</v>
      </c>
      <c r="F116">
        <v>1383</v>
      </c>
      <c r="G116">
        <v>211435</v>
      </c>
      <c r="H116" s="2">
        <v>44304.60670138889</v>
      </c>
      <c r="I116" s="2">
        <v>44355.833344907405</v>
      </c>
      <c r="K116">
        <f>_xlfn.XLOOKUP(Table5[[#This Row],[queryID]],Table1[queryID],Table1[count],0)</f>
        <v>39855</v>
      </c>
      <c r="L116" t="b">
        <f>K116=Table5[[#This Row],[count]]</f>
        <v>0</v>
      </c>
    </row>
    <row r="117" spans="1:12" x14ac:dyDescent="0.25">
      <c r="A117">
        <v>8345</v>
      </c>
      <c r="B117" s="2">
        <v>44355.835844907408</v>
      </c>
      <c r="C117" s="2">
        <v>44305.747418981482</v>
      </c>
      <c r="D117" t="s">
        <v>49</v>
      </c>
      <c r="E117">
        <v>1</v>
      </c>
      <c r="F117">
        <v>336</v>
      </c>
      <c r="G117">
        <v>211435</v>
      </c>
      <c r="H117" s="2">
        <v>44300.600844907407</v>
      </c>
      <c r="I117" s="2">
        <v>44355.427245370367</v>
      </c>
      <c r="K117">
        <f>_xlfn.XLOOKUP(Table5[[#This Row],[queryID]],Table1[queryID],Table1[count],0)</f>
        <v>2587</v>
      </c>
      <c r="L117" t="b">
        <f>K117=Table5[[#This Row],[count]]</f>
        <v>0</v>
      </c>
    </row>
    <row r="118" spans="1:12" x14ac:dyDescent="0.25">
      <c r="A118">
        <v>8346</v>
      </c>
      <c r="B118" s="2">
        <v>44355.835659722223</v>
      </c>
      <c r="C118" s="2">
        <v>44305.747418981482</v>
      </c>
      <c r="D118" t="s">
        <v>62</v>
      </c>
      <c r="E118">
        <v>1</v>
      </c>
      <c r="F118">
        <v>252</v>
      </c>
      <c r="G118">
        <v>211435</v>
      </c>
      <c r="H118" s="2">
        <v>44300.773553240739</v>
      </c>
      <c r="I118" s="2">
        <v>44351.724398148152</v>
      </c>
      <c r="K118">
        <f>_xlfn.XLOOKUP(Table5[[#This Row],[queryID]],Table1[queryID],Table1[count],0)</f>
        <v>1413</v>
      </c>
      <c r="L118" t="b">
        <f>K118=Table5[[#This Row],[count]]</f>
        <v>0</v>
      </c>
    </row>
    <row r="119" spans="1:12" x14ac:dyDescent="0.25">
      <c r="A119">
        <v>8347</v>
      </c>
      <c r="B119" s="2">
        <v>44347.647557870368</v>
      </c>
      <c r="C119" s="2">
        <v>44305.747418981482</v>
      </c>
      <c r="D119" t="s">
        <v>96</v>
      </c>
      <c r="E119">
        <v>1</v>
      </c>
      <c r="F119">
        <v>166</v>
      </c>
      <c r="G119">
        <v>211435</v>
      </c>
      <c r="H119" s="2">
        <v>44299.541226851848</v>
      </c>
      <c r="I119" s="2">
        <v>44342.396296296298</v>
      </c>
      <c r="K119">
        <f>_xlfn.XLOOKUP(Table5[[#This Row],[queryID]],Table1[queryID],Table1[count],0)</f>
        <v>236</v>
      </c>
      <c r="L119" t="b">
        <f>K119=Table5[[#This Row],[count]]</f>
        <v>0</v>
      </c>
    </row>
    <row r="120" spans="1:12" x14ac:dyDescent="0.25">
      <c r="A120">
        <v>8348</v>
      </c>
      <c r="B120" s="2">
        <v>44362.628923611112</v>
      </c>
      <c r="C120" s="2">
        <v>44305.747418981482</v>
      </c>
      <c r="D120" t="s">
        <v>63</v>
      </c>
      <c r="E120">
        <v>1</v>
      </c>
      <c r="F120">
        <v>809</v>
      </c>
      <c r="G120">
        <v>211435</v>
      </c>
      <c r="H120" s="2">
        <v>44302.104166666664</v>
      </c>
      <c r="I120" s="2">
        <v>44361.666678240741</v>
      </c>
      <c r="K120">
        <f>_xlfn.XLOOKUP(Table5[[#This Row],[queryID]],Table1[queryID],Table1[count],0)</f>
        <v>1352</v>
      </c>
      <c r="L120" t="b">
        <f>K120=Table5[[#This Row],[count]]</f>
        <v>0</v>
      </c>
    </row>
    <row r="121" spans="1:12" x14ac:dyDescent="0.25">
      <c r="A121">
        <v>8349</v>
      </c>
      <c r="B121" s="2">
        <v>44362.622824074075</v>
      </c>
      <c r="C121" s="2">
        <v>44305.747418981482</v>
      </c>
      <c r="D121" t="s">
        <v>104</v>
      </c>
      <c r="E121">
        <v>1</v>
      </c>
      <c r="F121">
        <v>139</v>
      </c>
      <c r="G121">
        <v>211435</v>
      </c>
      <c r="H121" s="2">
        <v>44301.056701388887</v>
      </c>
      <c r="I121" s="2">
        <v>44356.391145833331</v>
      </c>
      <c r="K121">
        <f>_xlfn.XLOOKUP(Table5[[#This Row],[queryID]],Table1[queryID],Table1[count],0)</f>
        <v>190</v>
      </c>
      <c r="L121" t="b">
        <f>K121=Table5[[#This Row],[count]]</f>
        <v>0</v>
      </c>
    </row>
    <row r="122" spans="1:12" x14ac:dyDescent="0.25">
      <c r="A122">
        <v>8350</v>
      </c>
      <c r="B122" s="2">
        <v>44309.186736111114</v>
      </c>
      <c r="C122" s="2">
        <v>44305.747418981482</v>
      </c>
      <c r="D122" t="s">
        <v>163</v>
      </c>
      <c r="E122">
        <v>0</v>
      </c>
      <c r="F122">
        <v>7</v>
      </c>
      <c r="G122">
        <v>211435</v>
      </c>
      <c r="H122" s="2">
        <v>44301.590613425928</v>
      </c>
      <c r="I122" s="2">
        <v>44302.084872685184</v>
      </c>
      <c r="K122">
        <f>_xlfn.XLOOKUP(Table5[[#This Row],[queryID]],Table1[queryID],Table1[count],0)</f>
        <v>0</v>
      </c>
      <c r="L122" t="b">
        <f>K122=Table5[[#This Row],[count]]</f>
        <v>0</v>
      </c>
    </row>
    <row r="123" spans="1:12" x14ac:dyDescent="0.25">
      <c r="A123">
        <v>8351</v>
      </c>
      <c r="B123" s="2">
        <v>44362.622685185182</v>
      </c>
      <c r="C123" s="2">
        <v>44305.747418981482</v>
      </c>
      <c r="D123" t="s">
        <v>106</v>
      </c>
      <c r="E123">
        <v>1</v>
      </c>
      <c r="F123">
        <v>104</v>
      </c>
      <c r="G123">
        <v>211435</v>
      </c>
      <c r="H123" s="2">
        <v>44301.647256944445</v>
      </c>
      <c r="I123" s="2">
        <v>44358.929444444446</v>
      </c>
      <c r="K123">
        <f>_xlfn.XLOOKUP(Table5[[#This Row],[queryID]],Table1[queryID],Table1[count],0)</f>
        <v>160</v>
      </c>
      <c r="L123" t="b">
        <f>K123=Table5[[#This Row],[count]]</f>
        <v>0</v>
      </c>
    </row>
    <row r="124" spans="1:12" x14ac:dyDescent="0.25">
      <c r="A124">
        <v>8352</v>
      </c>
      <c r="B124" s="2">
        <v>44362.622604166667</v>
      </c>
      <c r="C124" s="2">
        <v>44305.747418981482</v>
      </c>
      <c r="D124" t="s">
        <v>121</v>
      </c>
      <c r="E124">
        <v>1</v>
      </c>
      <c r="F124">
        <v>62</v>
      </c>
      <c r="G124">
        <v>211435</v>
      </c>
      <c r="H124" s="2">
        <v>44299.542546296296</v>
      </c>
      <c r="I124" s="2">
        <v>44341.054803240739</v>
      </c>
      <c r="K124">
        <f>_xlfn.XLOOKUP(Table5[[#This Row],[queryID]],Table1[queryID],Table1[count],0)</f>
        <v>55</v>
      </c>
      <c r="L124" t="b">
        <f>K124=Table5[[#This Row],[count]]</f>
        <v>0</v>
      </c>
    </row>
    <row r="125" spans="1:12" x14ac:dyDescent="0.25">
      <c r="A125">
        <v>8353</v>
      </c>
      <c r="B125" s="2">
        <v>44362.622523148151</v>
      </c>
      <c r="C125" s="2">
        <v>44305.747418981482</v>
      </c>
      <c r="D125" t="s">
        <v>107</v>
      </c>
      <c r="E125">
        <v>1</v>
      </c>
      <c r="F125">
        <v>153</v>
      </c>
      <c r="G125">
        <v>211435</v>
      </c>
      <c r="H125" s="2">
        <v>44299.514340277776</v>
      </c>
      <c r="I125" s="2">
        <v>44341.902777777781</v>
      </c>
      <c r="K125">
        <f>_xlfn.XLOOKUP(Table5[[#This Row],[queryID]],Table1[queryID],Table1[count],0)</f>
        <v>156</v>
      </c>
      <c r="L125" t="b">
        <f>K125=Table5[[#This Row],[count]]</f>
        <v>0</v>
      </c>
    </row>
    <row r="126" spans="1:12" x14ac:dyDescent="0.25">
      <c r="A126">
        <v>8354</v>
      </c>
      <c r="B126" s="2">
        <v>44362.622384259259</v>
      </c>
      <c r="C126" s="2">
        <v>44305.747418981482</v>
      </c>
      <c r="D126" t="s">
        <v>86</v>
      </c>
      <c r="E126">
        <v>1</v>
      </c>
      <c r="F126">
        <v>383</v>
      </c>
      <c r="G126">
        <v>211435</v>
      </c>
      <c r="H126" s="2">
        <v>44299.567060185182</v>
      </c>
      <c r="I126" s="2">
        <v>44362.400983796295</v>
      </c>
      <c r="K126">
        <f>_xlfn.XLOOKUP(Table5[[#This Row],[queryID]],Table1[queryID],Table1[count],0)</f>
        <v>324</v>
      </c>
      <c r="L126" t="b">
        <f>K126=Table5[[#This Row],[count]]</f>
        <v>0</v>
      </c>
    </row>
    <row r="127" spans="1:12" x14ac:dyDescent="0.25">
      <c r="A127">
        <v>8355</v>
      </c>
      <c r="B127" s="2">
        <v>44362.620104166665</v>
      </c>
      <c r="C127" s="2">
        <v>44305.747418981482</v>
      </c>
      <c r="D127" t="s">
        <v>71</v>
      </c>
      <c r="E127">
        <v>1</v>
      </c>
      <c r="F127">
        <v>620</v>
      </c>
      <c r="G127">
        <v>211435</v>
      </c>
      <c r="H127" s="2">
        <v>44299.779942129629</v>
      </c>
      <c r="I127" s="2">
        <v>44353.380347222221</v>
      </c>
      <c r="K127">
        <f>_xlfn.XLOOKUP(Table5[[#This Row],[queryID]],Table1[queryID],Table1[count],0)</f>
        <v>603</v>
      </c>
      <c r="L127" t="b">
        <f>K127=Table5[[#This Row],[count]]</f>
        <v>0</v>
      </c>
    </row>
    <row r="128" spans="1:12" x14ac:dyDescent="0.25">
      <c r="A128">
        <v>8356</v>
      </c>
      <c r="B128" s="2">
        <v>44362.616550925923</v>
      </c>
      <c r="C128" s="2">
        <v>44305.747430555559</v>
      </c>
      <c r="D128" t="s">
        <v>75</v>
      </c>
      <c r="E128">
        <v>1</v>
      </c>
      <c r="F128">
        <v>518</v>
      </c>
      <c r="G128">
        <v>211435</v>
      </c>
      <c r="H128" s="2">
        <v>44302.520682870374</v>
      </c>
      <c r="I128" s="2">
        <v>44356.818182870367</v>
      </c>
      <c r="K128">
        <f>_xlfn.XLOOKUP(Table5[[#This Row],[queryID]],Table1[queryID],Table1[count],0)</f>
        <v>488</v>
      </c>
      <c r="L128" t="b">
        <f>K128=Table5[[#This Row],[count]]</f>
        <v>0</v>
      </c>
    </row>
    <row r="129" spans="1:12" x14ac:dyDescent="0.25">
      <c r="A129">
        <v>8357</v>
      </c>
      <c r="B129" s="2">
        <v>44362.611562500002</v>
      </c>
      <c r="C129" s="2">
        <v>44305.747430555559</v>
      </c>
      <c r="D129" t="s">
        <v>65</v>
      </c>
      <c r="E129">
        <v>1</v>
      </c>
      <c r="F129">
        <v>729</v>
      </c>
      <c r="G129">
        <v>211435</v>
      </c>
      <c r="H129" s="2">
        <v>44302.565185185187</v>
      </c>
      <c r="I129" s="2">
        <v>44362.582673611112</v>
      </c>
      <c r="K129">
        <f>_xlfn.XLOOKUP(Table5[[#This Row],[queryID]],Table1[queryID],Table1[count],0)</f>
        <v>1059</v>
      </c>
      <c r="L129" t="b">
        <f>K129=Table5[[#This Row],[count]]</f>
        <v>0</v>
      </c>
    </row>
    <row r="130" spans="1:12" x14ac:dyDescent="0.25">
      <c r="A130">
        <v>8358</v>
      </c>
      <c r="B130" s="2">
        <v>44362.6016087963</v>
      </c>
      <c r="C130" s="2">
        <v>44305.747430555559</v>
      </c>
      <c r="D130" t="s">
        <v>54</v>
      </c>
      <c r="E130">
        <v>1</v>
      </c>
      <c r="F130">
        <v>947</v>
      </c>
      <c r="G130">
        <v>211435</v>
      </c>
      <c r="H130" s="2">
        <v>44302.565185185187</v>
      </c>
      <c r="I130" s="2">
        <v>44362.537280092591</v>
      </c>
      <c r="K130">
        <f>_xlfn.XLOOKUP(Table5[[#This Row],[queryID]],Table1[queryID],Table1[count],0)</f>
        <v>2066</v>
      </c>
      <c r="L130" t="b">
        <f>K130=Table5[[#This Row],[count]]</f>
        <v>0</v>
      </c>
    </row>
    <row r="131" spans="1:12" x14ac:dyDescent="0.25">
      <c r="A131">
        <v>8360</v>
      </c>
      <c r="B131" s="2">
        <v>44362.595949074072</v>
      </c>
      <c r="C131" s="2">
        <v>44312.734976851854</v>
      </c>
      <c r="D131" t="s">
        <v>90</v>
      </c>
      <c r="E131">
        <v>1</v>
      </c>
      <c r="F131">
        <v>150</v>
      </c>
      <c r="G131">
        <v>211435</v>
      </c>
      <c r="H131" s="2">
        <v>44306.364583333336</v>
      </c>
      <c r="I131" s="2">
        <v>44355.311249999999</v>
      </c>
      <c r="K131">
        <f>_xlfn.XLOOKUP(Table5[[#This Row],[queryID]],Table1[queryID],Table1[count],0)</f>
        <v>287</v>
      </c>
      <c r="L131" t="b">
        <f>K131=Table5[[#This Row],[count]]</f>
        <v>0</v>
      </c>
    </row>
    <row r="132" spans="1:12" x14ac:dyDescent="0.25">
      <c r="A132">
        <v>8361</v>
      </c>
      <c r="B132" s="2">
        <v>44321.735613425924</v>
      </c>
      <c r="C132" s="2">
        <v>44312.734976851854</v>
      </c>
      <c r="D132" t="s">
        <v>123</v>
      </c>
      <c r="E132">
        <v>1</v>
      </c>
      <c r="F132">
        <v>174</v>
      </c>
      <c r="G132">
        <v>211435</v>
      </c>
      <c r="H132" s="2">
        <v>44309.877083333333</v>
      </c>
      <c r="I132" s="2">
        <v>44319.557280092595</v>
      </c>
      <c r="K132">
        <f>_xlfn.XLOOKUP(Table5[[#This Row],[queryID]],Table1[queryID],Table1[count],0)</f>
        <v>45</v>
      </c>
      <c r="L132" t="b">
        <f>K132=Table5[[#This Row],[count]]</f>
        <v>0</v>
      </c>
    </row>
    <row r="133" spans="1:12" x14ac:dyDescent="0.25">
      <c r="A133">
        <v>8362</v>
      </c>
      <c r="B133" s="2">
        <v>44362.59443287037</v>
      </c>
      <c r="C133" s="2">
        <v>44312.734976851854</v>
      </c>
      <c r="D133" t="s">
        <v>21</v>
      </c>
      <c r="E133">
        <v>1</v>
      </c>
      <c r="F133">
        <v>706</v>
      </c>
      <c r="G133">
        <v>211435</v>
      </c>
      <c r="H133" s="2">
        <v>44311.807476851849</v>
      </c>
      <c r="I133" s="2">
        <v>44358.634548611109</v>
      </c>
      <c r="K133">
        <f>_xlfn.XLOOKUP(Table5[[#This Row],[queryID]],Table1[queryID],Table1[count],0)</f>
        <v>21702</v>
      </c>
      <c r="L133" t="b">
        <f>K133=Table5[[#This Row],[count]]</f>
        <v>0</v>
      </c>
    </row>
    <row r="134" spans="1:12" x14ac:dyDescent="0.25">
      <c r="A134">
        <v>8363</v>
      </c>
      <c r="B134" s="2">
        <v>44362.594386574077</v>
      </c>
      <c r="C134" s="2">
        <v>44320.74324074074</v>
      </c>
      <c r="D134" t="s">
        <v>160</v>
      </c>
      <c r="E134">
        <v>1</v>
      </c>
      <c r="F134">
        <v>2735</v>
      </c>
      <c r="G134">
        <v>211435</v>
      </c>
      <c r="H134" s="2">
        <v>44318.987060185187</v>
      </c>
      <c r="I134" s="2">
        <v>44362.576226851852</v>
      </c>
      <c r="K134">
        <f>_xlfn.XLOOKUP(Table5[[#This Row],[queryID]],Table1[queryID],Table1[count],0)</f>
        <v>0</v>
      </c>
      <c r="L134" t="b">
        <f>K134=Table5[[#This Row],[count]]</f>
        <v>0</v>
      </c>
    </row>
    <row r="135" spans="1:12" x14ac:dyDescent="0.25">
      <c r="A135">
        <v>8364</v>
      </c>
      <c r="B135" s="2">
        <v>44362.583043981482</v>
      </c>
      <c r="C135" s="2">
        <v>44320.74324074074</v>
      </c>
      <c r="D135" t="s">
        <v>50</v>
      </c>
      <c r="E135">
        <v>1</v>
      </c>
      <c r="F135">
        <v>542</v>
      </c>
      <c r="G135">
        <v>211435</v>
      </c>
      <c r="H135" s="2">
        <v>44313.305601851855</v>
      </c>
      <c r="I135" s="2">
        <v>44360.630416666667</v>
      </c>
      <c r="K135">
        <f>_xlfn.XLOOKUP(Table5[[#This Row],[queryID]],Table1[queryID],Table1[count],0)</f>
        <v>2539</v>
      </c>
      <c r="L135" t="b">
        <f>K135=Table5[[#This Row],[count]]</f>
        <v>0</v>
      </c>
    </row>
    <row r="136" spans="1:12" x14ac:dyDescent="0.25">
      <c r="A136">
        <v>8365</v>
      </c>
      <c r="B136" s="2">
        <v>44361.267025462963</v>
      </c>
      <c r="C136" s="2">
        <v>44321.849861111114</v>
      </c>
      <c r="D136" t="s">
        <v>33</v>
      </c>
      <c r="E136">
        <v>1</v>
      </c>
      <c r="F136">
        <v>4665</v>
      </c>
      <c r="G136">
        <v>211435</v>
      </c>
      <c r="H136" s="2">
        <v>44327.427094907405</v>
      </c>
      <c r="I136" s="2">
        <v>44361.009618055556</v>
      </c>
      <c r="K136">
        <f>_xlfn.XLOOKUP(Table5[[#This Row],[queryID]],Table1[queryID],Table1[count],0)</f>
        <v>8793</v>
      </c>
      <c r="L136" t="b">
        <f>K136=Table5[[#This Row],[count]]</f>
        <v>0</v>
      </c>
    </row>
    <row r="137" spans="1:12" x14ac:dyDescent="0.25">
      <c r="A137">
        <v>8366</v>
      </c>
      <c r="B137" s="2">
        <v>44361.162395833337</v>
      </c>
      <c r="C137" s="2">
        <v>44321.849861111114</v>
      </c>
      <c r="D137" t="s">
        <v>42</v>
      </c>
      <c r="E137">
        <v>1</v>
      </c>
      <c r="F137">
        <v>139</v>
      </c>
      <c r="G137">
        <v>211435</v>
      </c>
      <c r="H137" s="2">
        <v>44340.562650462962</v>
      </c>
      <c r="I137" s="2">
        <v>44340.650520833333</v>
      </c>
      <c r="K137">
        <f>_xlfn.XLOOKUP(Table5[[#This Row],[queryID]],Table1[queryID],Table1[count],0)</f>
        <v>4443</v>
      </c>
      <c r="L137" t="b">
        <f>K137=Table5[[#This Row],[count]]</f>
        <v>0</v>
      </c>
    </row>
    <row r="138" spans="1:12" x14ac:dyDescent="0.25">
      <c r="A138">
        <v>8367</v>
      </c>
      <c r="B138" s="2">
        <v>44361.161921296298</v>
      </c>
      <c r="C138" s="2">
        <v>44321.849861111114</v>
      </c>
      <c r="D138" t="s">
        <v>108</v>
      </c>
      <c r="E138">
        <v>1</v>
      </c>
      <c r="F138">
        <v>182</v>
      </c>
      <c r="G138">
        <v>211435</v>
      </c>
      <c r="H138" s="2">
        <v>44321.531018518515</v>
      </c>
      <c r="I138" s="2">
        <v>44349.875509259262</v>
      </c>
      <c r="K138">
        <f>_xlfn.XLOOKUP(Table5[[#This Row],[queryID]],Table1[queryID],Table1[count],0)</f>
        <v>155</v>
      </c>
      <c r="L138" t="b">
        <f>K138=Table5[[#This Row],[count]]</f>
        <v>0</v>
      </c>
    </row>
    <row r="139" spans="1:12" x14ac:dyDescent="0.25">
      <c r="A139">
        <v>8368</v>
      </c>
      <c r="B139" s="2">
        <v>44361.16165509259</v>
      </c>
      <c r="C139" s="2">
        <v>44321.849861111114</v>
      </c>
      <c r="D139" t="s">
        <v>98</v>
      </c>
      <c r="E139">
        <v>1</v>
      </c>
      <c r="F139">
        <v>183</v>
      </c>
      <c r="G139">
        <v>211435</v>
      </c>
      <c r="H139" s="2">
        <v>44320.027777777781</v>
      </c>
      <c r="I139" s="2">
        <v>44360.743807870371</v>
      </c>
      <c r="K139">
        <f>_xlfn.XLOOKUP(Table5[[#This Row],[queryID]],Table1[queryID],Table1[count],0)</f>
        <v>220</v>
      </c>
      <c r="L139" t="b">
        <f>K139=Table5[[#This Row],[count]]</f>
        <v>0</v>
      </c>
    </row>
    <row r="140" spans="1:12" x14ac:dyDescent="0.25">
      <c r="A140">
        <v>8369</v>
      </c>
      <c r="B140" s="2">
        <v>44361.161319444444</v>
      </c>
      <c r="C140" s="2">
        <v>44321.849861111114</v>
      </c>
      <c r="D140" t="s">
        <v>100</v>
      </c>
      <c r="E140">
        <v>1</v>
      </c>
      <c r="F140">
        <v>198</v>
      </c>
      <c r="G140">
        <v>211435</v>
      </c>
      <c r="H140" s="2">
        <v>44321.531018518515</v>
      </c>
      <c r="I140" s="2">
        <v>44349.875509259262</v>
      </c>
      <c r="K140">
        <f>_xlfn.XLOOKUP(Table5[[#This Row],[queryID]],Table1[queryID],Table1[count],0)</f>
        <v>200</v>
      </c>
      <c r="L140" t="b">
        <f>K140=Table5[[#This Row],[count]]</f>
        <v>0</v>
      </c>
    </row>
    <row r="141" spans="1:12" x14ac:dyDescent="0.25">
      <c r="A141">
        <v>8370</v>
      </c>
      <c r="B141" s="2">
        <v>44361.160983796297</v>
      </c>
      <c r="C141" s="2">
        <v>44321.849861111114</v>
      </c>
      <c r="D141" t="s">
        <v>20</v>
      </c>
      <c r="E141">
        <v>1</v>
      </c>
      <c r="F141">
        <v>248</v>
      </c>
      <c r="G141">
        <v>211435</v>
      </c>
      <c r="H141" s="2">
        <v>44326.668414351851</v>
      </c>
      <c r="I141" s="2">
        <v>44352.947708333333</v>
      </c>
      <c r="K141">
        <f>_xlfn.XLOOKUP(Table5[[#This Row],[queryID]],Table1[queryID],Table1[count],0)</f>
        <v>24393</v>
      </c>
      <c r="L141" t="b">
        <f>K141=Table5[[#This Row],[count]]</f>
        <v>0</v>
      </c>
    </row>
    <row r="142" spans="1:12" x14ac:dyDescent="0.25">
      <c r="A142">
        <v>8371</v>
      </c>
      <c r="B142" s="2">
        <v>44361.159467592595</v>
      </c>
      <c r="C142" s="2">
        <v>44321.849861111114</v>
      </c>
      <c r="D142" t="s">
        <v>88</v>
      </c>
      <c r="E142">
        <v>1</v>
      </c>
      <c r="F142">
        <v>256</v>
      </c>
      <c r="G142">
        <v>211435</v>
      </c>
      <c r="H142" s="2">
        <v>44322.665208333332</v>
      </c>
      <c r="I142" s="2">
        <v>44348.897222222222</v>
      </c>
      <c r="K142">
        <f>_xlfn.XLOOKUP(Table5[[#This Row],[queryID]],Table1[queryID],Table1[count],0)</f>
        <v>310</v>
      </c>
      <c r="L142" t="b">
        <f>K142=Table5[[#This Row],[count]]</f>
        <v>0</v>
      </c>
    </row>
    <row r="143" spans="1:12" x14ac:dyDescent="0.25">
      <c r="A143">
        <v>8372</v>
      </c>
      <c r="B143" s="2">
        <v>44361.989675925928</v>
      </c>
      <c r="C143" s="2">
        <v>44327.740856481483</v>
      </c>
      <c r="D143" t="s">
        <v>23</v>
      </c>
      <c r="E143">
        <v>1</v>
      </c>
      <c r="F143">
        <v>16554</v>
      </c>
      <c r="G143">
        <v>211435</v>
      </c>
      <c r="H143" s="2">
        <v>44326.420092592591</v>
      </c>
      <c r="I143" s="2">
        <v>44361.936851851853</v>
      </c>
      <c r="K143">
        <f>_xlfn.XLOOKUP(Table5[[#This Row],[queryID]],Table1[queryID],Table1[count],0)</f>
        <v>20572</v>
      </c>
      <c r="L143" t="b">
        <f>K143=Table5[[#This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8166-2DF7-4699-BA3A-0298F271494F}">
  <dimension ref="A1:K143"/>
  <sheetViews>
    <sheetView workbookViewId="0">
      <selection activeCell="J3" sqref="J3"/>
    </sheetView>
  </sheetViews>
  <sheetFormatPr defaultRowHeight="15" x14ac:dyDescent="0.25"/>
  <cols>
    <col min="1" max="1" width="10.140625" customWidth="1"/>
    <col min="2" max="2" width="14.42578125" customWidth="1"/>
    <col min="3" max="3" width="17.85546875" customWidth="1"/>
    <col min="5" max="5" width="16.140625" customWidth="1"/>
    <col min="7" max="7" width="13.7109375" customWidth="1"/>
    <col min="8" max="8" width="14" customWidth="1"/>
    <col min="9" max="9" width="12.28515625" customWidth="1"/>
  </cols>
  <sheetData>
    <row r="1" spans="1:11" x14ac:dyDescent="0.25">
      <c r="A1" t="s">
        <v>135</v>
      </c>
      <c r="B1" t="s">
        <v>136</v>
      </c>
      <c r="C1" t="s">
        <v>181</v>
      </c>
      <c r="D1" t="s">
        <v>137</v>
      </c>
      <c r="E1" t="s">
        <v>182</v>
      </c>
      <c r="F1" t="s">
        <v>141</v>
      </c>
      <c r="G1" t="s">
        <v>183</v>
      </c>
      <c r="H1" t="s">
        <v>186</v>
      </c>
      <c r="I1" t="s">
        <v>187</v>
      </c>
      <c r="J1" t="s">
        <v>184</v>
      </c>
      <c r="K1" t="s">
        <v>140</v>
      </c>
    </row>
    <row r="2" spans="1:11" x14ac:dyDescent="0.25">
      <c r="A2">
        <v>29</v>
      </c>
      <c r="B2" s="2">
        <v>44364.953194444446</v>
      </c>
      <c r="C2" s="2">
        <v>44216.399143518516</v>
      </c>
      <c r="D2" t="s">
        <v>189</v>
      </c>
      <c r="E2">
        <v>1</v>
      </c>
      <c r="F2">
        <v>22356</v>
      </c>
      <c r="G2">
        <v>222664</v>
      </c>
      <c r="H2" s="2">
        <v>44189.382719907408</v>
      </c>
      <c r="I2" s="2">
        <v>44363.827499999999</v>
      </c>
      <c r="J2">
        <f>_xlfn.XLOOKUP(Table6[[#This Row],[queryID]],Table1[queryID],Table1[count],0)</f>
        <v>66702</v>
      </c>
      <c r="K2" t="b">
        <f>Table6[[#This Row],[latestCount]]=Table6[[#This Row],[count]]</f>
        <v>0</v>
      </c>
    </row>
    <row r="3" spans="1:11" x14ac:dyDescent="0.25">
      <c r="A3">
        <v>31</v>
      </c>
      <c r="B3" s="2">
        <v>44362.678518518522</v>
      </c>
      <c r="C3" s="2">
        <v>44218.563750000001</v>
      </c>
      <c r="D3" t="s">
        <v>151</v>
      </c>
      <c r="E3">
        <v>1</v>
      </c>
      <c r="F3">
        <v>7509</v>
      </c>
      <c r="G3">
        <v>222664</v>
      </c>
      <c r="H3" s="2">
        <v>44217.757013888891</v>
      </c>
      <c r="I3" s="2">
        <v>44362.660798611112</v>
      </c>
      <c r="J3">
        <f>_xlfn.XLOOKUP(Table6[[#This Row],[queryID]],Table1[queryID],Table1[count],0)</f>
        <v>58461</v>
      </c>
      <c r="K3" t="b">
        <f>Table6[[#This Row],[latestCount]]=Table6[[#This Row],[count]]</f>
        <v>0</v>
      </c>
    </row>
    <row r="4" spans="1:11" x14ac:dyDescent="0.25">
      <c r="A4">
        <v>32</v>
      </c>
      <c r="B4" s="2">
        <v>44362.684074074074</v>
      </c>
      <c r="C4" s="2">
        <v>44218.563750000001</v>
      </c>
      <c r="D4" t="s">
        <v>16</v>
      </c>
      <c r="E4">
        <v>1</v>
      </c>
      <c r="F4">
        <v>21014</v>
      </c>
      <c r="G4">
        <v>222664</v>
      </c>
      <c r="H4" s="2">
        <v>44216.924004629633</v>
      </c>
      <c r="I4" s="2">
        <v>44362.675983796296</v>
      </c>
      <c r="J4">
        <f>_xlfn.XLOOKUP(Table6[[#This Row],[queryID]],Table1[queryID],Table1[count],0)</f>
        <v>33355</v>
      </c>
      <c r="K4" t="b">
        <f>Table6[[#This Row],[latestCount]]=Table6[[#This Row],[count]]</f>
        <v>0</v>
      </c>
    </row>
    <row r="5" spans="1:11" x14ac:dyDescent="0.25">
      <c r="A5">
        <v>33</v>
      </c>
      <c r="B5" s="2">
        <v>44362.624791666669</v>
      </c>
      <c r="C5" s="2">
        <v>44218.563750000001</v>
      </c>
      <c r="D5" t="s">
        <v>57</v>
      </c>
      <c r="E5">
        <v>1</v>
      </c>
      <c r="F5">
        <v>905</v>
      </c>
      <c r="G5">
        <v>222664</v>
      </c>
      <c r="H5" s="2">
        <v>44215.878310185188</v>
      </c>
      <c r="I5" s="2">
        <v>44362.250023148146</v>
      </c>
      <c r="J5">
        <f>_xlfn.XLOOKUP(Table6[[#This Row],[queryID]],Table1[queryID],Table1[count],0)</f>
        <v>1711</v>
      </c>
      <c r="K5" t="b">
        <f>Table6[[#This Row],[latestCount]]=Table6[[#This Row],[count]]</f>
        <v>0</v>
      </c>
    </row>
    <row r="6" spans="1:11" x14ac:dyDescent="0.25">
      <c r="A6">
        <v>36</v>
      </c>
      <c r="B6" s="2">
        <v>44362.626608796294</v>
      </c>
      <c r="C6" s="2">
        <v>44218.563750000001</v>
      </c>
      <c r="D6" t="s">
        <v>34</v>
      </c>
      <c r="E6">
        <v>1</v>
      </c>
      <c r="F6">
        <v>7744</v>
      </c>
      <c r="G6">
        <v>222664</v>
      </c>
      <c r="H6" s="2">
        <v>44217.832268518519</v>
      </c>
      <c r="I6" s="2">
        <v>44362.314340277779</v>
      </c>
      <c r="J6">
        <f>_xlfn.XLOOKUP(Table6[[#This Row],[queryID]],Table1[queryID],Table1[count],0)</f>
        <v>8777</v>
      </c>
      <c r="K6" t="b">
        <f>Table6[[#This Row],[latestCount]]=Table6[[#This Row],[count]]</f>
        <v>0</v>
      </c>
    </row>
    <row r="7" spans="1:11" x14ac:dyDescent="0.25">
      <c r="A7">
        <v>37</v>
      </c>
      <c r="B7" s="2">
        <v>44362.626759259256</v>
      </c>
      <c r="C7" s="2">
        <v>44218.563750000001</v>
      </c>
      <c r="D7" t="s">
        <v>43</v>
      </c>
      <c r="E7">
        <v>1</v>
      </c>
      <c r="F7">
        <v>3759</v>
      </c>
      <c r="G7">
        <v>222664</v>
      </c>
      <c r="H7" s="2">
        <v>44217.609918981485</v>
      </c>
      <c r="I7" s="2">
        <v>44335.568194444444</v>
      </c>
      <c r="J7">
        <f>_xlfn.XLOOKUP(Table6[[#This Row],[queryID]],Table1[queryID],Table1[count],0)</f>
        <v>3878</v>
      </c>
      <c r="K7" t="b">
        <f>Table6[[#This Row],[latestCount]]=Table6[[#This Row],[count]]</f>
        <v>0</v>
      </c>
    </row>
    <row r="8" spans="1:11" x14ac:dyDescent="0.25">
      <c r="A8">
        <v>38</v>
      </c>
      <c r="B8" s="2">
        <v>44362.631840277776</v>
      </c>
      <c r="C8" s="2">
        <v>44218.563750000001</v>
      </c>
      <c r="D8" t="s">
        <v>17</v>
      </c>
      <c r="E8">
        <v>1</v>
      </c>
      <c r="F8">
        <v>15632</v>
      </c>
      <c r="G8">
        <v>222664</v>
      </c>
      <c r="H8" s="2">
        <v>44217.772291666668</v>
      </c>
      <c r="I8" s="2">
        <v>44362.625023148146</v>
      </c>
      <c r="J8">
        <f>_xlfn.XLOOKUP(Table6[[#This Row],[queryID]],Table1[queryID],Table1[count],0)</f>
        <v>33326</v>
      </c>
      <c r="K8" t="b">
        <f>Table6[[#This Row],[latestCount]]=Table6[[#This Row],[count]]</f>
        <v>0</v>
      </c>
    </row>
    <row r="9" spans="1:11" x14ac:dyDescent="0.25">
      <c r="A9">
        <v>39</v>
      </c>
      <c r="B9" s="2">
        <v>44355.833981481483</v>
      </c>
      <c r="C9" s="2">
        <v>44218.563750000001</v>
      </c>
      <c r="D9" t="s">
        <v>6</v>
      </c>
      <c r="E9">
        <v>1</v>
      </c>
      <c r="F9">
        <v>16880</v>
      </c>
      <c r="G9">
        <v>222664</v>
      </c>
      <c r="H9" s="2">
        <v>44217.575752314813</v>
      </c>
      <c r="I9" s="2">
        <v>44355.833020833335</v>
      </c>
      <c r="J9">
        <f>_xlfn.XLOOKUP(Table6[[#This Row],[queryID]],Table1[queryID],Table1[count],0)</f>
        <v>125735</v>
      </c>
      <c r="K9" t="b">
        <f>Table6[[#This Row],[latestCount]]=Table6[[#This Row],[count]]</f>
        <v>0</v>
      </c>
    </row>
    <row r="10" spans="1:11" x14ac:dyDescent="0.25">
      <c r="A10">
        <v>40</v>
      </c>
      <c r="B10" s="2">
        <v>44355.833796296298</v>
      </c>
      <c r="C10" s="2">
        <v>44218.563750000001</v>
      </c>
      <c r="D10" t="s">
        <v>147</v>
      </c>
      <c r="E10">
        <v>1</v>
      </c>
      <c r="F10">
        <v>15446</v>
      </c>
      <c r="G10">
        <v>222664</v>
      </c>
      <c r="H10" s="2">
        <v>44217.373194444444</v>
      </c>
      <c r="I10" s="2">
        <v>44355.833344907405</v>
      </c>
      <c r="J10">
        <f>_xlfn.XLOOKUP(Table6[[#This Row],[queryID]],Table1[queryID],Table1[count],0)</f>
        <v>0</v>
      </c>
      <c r="K10" t="b">
        <f>Table6[[#This Row],[latestCount]]=Table6[[#This Row],[count]]</f>
        <v>0</v>
      </c>
    </row>
    <row r="11" spans="1:11" x14ac:dyDescent="0.25">
      <c r="A11">
        <v>41</v>
      </c>
      <c r="B11" s="2">
        <v>44355.83353009259</v>
      </c>
      <c r="C11" s="2">
        <v>44218.563750000001</v>
      </c>
      <c r="D11" t="s">
        <v>41</v>
      </c>
      <c r="E11">
        <v>1</v>
      </c>
      <c r="F11">
        <v>3755</v>
      </c>
      <c r="G11">
        <v>222664</v>
      </c>
      <c r="H11" s="2">
        <v>44217.614317129628</v>
      </c>
      <c r="I11" s="2">
        <v>44355.686631944445</v>
      </c>
      <c r="J11">
        <f>_xlfn.XLOOKUP(Table6[[#This Row],[queryID]],Table1[queryID],Table1[count],0)</f>
        <v>4583</v>
      </c>
      <c r="K11" t="b">
        <f>Table6[[#This Row],[latestCount]]=Table6[[#This Row],[count]]</f>
        <v>0</v>
      </c>
    </row>
    <row r="12" spans="1:11" x14ac:dyDescent="0.25">
      <c r="A12">
        <v>42</v>
      </c>
      <c r="B12" s="2">
        <v>44355.833460648151</v>
      </c>
      <c r="C12" s="2">
        <v>44218.563750000001</v>
      </c>
      <c r="D12" t="s">
        <v>35</v>
      </c>
      <c r="E12">
        <v>1</v>
      </c>
      <c r="F12">
        <v>7126</v>
      </c>
      <c r="G12">
        <v>222664</v>
      </c>
      <c r="H12" s="2">
        <v>44217.399039351854</v>
      </c>
      <c r="I12" s="2">
        <v>44355.665995370371</v>
      </c>
      <c r="J12">
        <f>_xlfn.XLOOKUP(Table6[[#This Row],[queryID]],Table1[queryID],Table1[count],0)</f>
        <v>7710</v>
      </c>
      <c r="K12" t="b">
        <f>Table6[[#This Row],[latestCount]]=Table6[[#This Row],[count]]</f>
        <v>0</v>
      </c>
    </row>
    <row r="13" spans="1:11" x14ac:dyDescent="0.25">
      <c r="A13">
        <v>43</v>
      </c>
      <c r="B13" s="2">
        <v>44355.833425925928</v>
      </c>
      <c r="C13" s="2">
        <v>44218.563750000001</v>
      </c>
      <c r="D13" t="s">
        <v>4</v>
      </c>
      <c r="E13">
        <v>1</v>
      </c>
      <c r="F13">
        <v>21641</v>
      </c>
      <c r="G13">
        <v>222664</v>
      </c>
      <c r="H13" s="2">
        <v>44217.549201388887</v>
      </c>
      <c r="I13" s="2">
        <v>44355.833020833335</v>
      </c>
      <c r="J13">
        <f>_xlfn.XLOOKUP(Table6[[#This Row],[queryID]],Table1[queryID],Table1[count],0)</f>
        <v>137818</v>
      </c>
      <c r="K13" t="b">
        <f>Table6[[#This Row],[latestCount]]=Table6[[#This Row],[count]]</f>
        <v>0</v>
      </c>
    </row>
    <row r="14" spans="1:11" x14ac:dyDescent="0.25">
      <c r="A14">
        <v>44</v>
      </c>
      <c r="B14" s="2">
        <v>44355.833368055559</v>
      </c>
      <c r="C14" s="2">
        <v>44218.563750000001</v>
      </c>
      <c r="D14" t="s">
        <v>9</v>
      </c>
      <c r="E14">
        <v>1</v>
      </c>
      <c r="F14">
        <v>4711</v>
      </c>
      <c r="G14">
        <v>222664</v>
      </c>
      <c r="H14" s="2">
        <v>44217.580405092594</v>
      </c>
      <c r="I14" s="2">
        <v>44355.828356481485</v>
      </c>
      <c r="J14">
        <f>_xlfn.XLOOKUP(Table6[[#This Row],[queryID]],Table1[queryID],Table1[count],0)</f>
        <v>68373</v>
      </c>
      <c r="K14" t="b">
        <f>Table6[[#This Row],[latestCount]]=Table6[[#This Row],[count]]</f>
        <v>0</v>
      </c>
    </row>
    <row r="15" spans="1:11" x14ac:dyDescent="0.25">
      <c r="A15">
        <v>45</v>
      </c>
      <c r="B15" s="2">
        <v>44355.833321759259</v>
      </c>
      <c r="C15" s="2">
        <v>44218.563750000001</v>
      </c>
      <c r="D15" t="s">
        <v>11</v>
      </c>
      <c r="E15">
        <v>1</v>
      </c>
      <c r="F15">
        <v>3239</v>
      </c>
      <c r="G15">
        <v>222664</v>
      </c>
      <c r="H15" s="2">
        <v>44216.895891203705</v>
      </c>
      <c r="I15" s="2">
        <v>44355.799560185187</v>
      </c>
      <c r="J15">
        <f>_xlfn.XLOOKUP(Table6[[#This Row],[queryID]],Table1[queryID],Table1[count],0)</f>
        <v>62301</v>
      </c>
      <c r="K15" t="b">
        <f>Table6[[#This Row],[latestCount]]=Table6[[#This Row],[count]]</f>
        <v>0</v>
      </c>
    </row>
    <row r="16" spans="1:11" x14ac:dyDescent="0.25">
      <c r="A16">
        <v>46</v>
      </c>
      <c r="B16" s="2">
        <v>44355.841469907406</v>
      </c>
      <c r="C16" s="2">
        <v>44218.563750000001</v>
      </c>
      <c r="D16" t="s">
        <v>143</v>
      </c>
      <c r="E16">
        <v>1</v>
      </c>
      <c r="F16">
        <v>24429</v>
      </c>
      <c r="G16">
        <v>222664</v>
      </c>
      <c r="H16" s="2">
        <v>44217.359861111108</v>
      </c>
      <c r="I16" s="2">
        <v>44355.841377314813</v>
      </c>
      <c r="J16">
        <f>_xlfn.XLOOKUP(Table6[[#This Row],[queryID]],Table1[queryID],Table1[count],0)</f>
        <v>0</v>
      </c>
      <c r="K16" t="b">
        <f>Table6[[#This Row],[latestCount]]=Table6[[#This Row],[count]]</f>
        <v>0</v>
      </c>
    </row>
    <row r="17" spans="1:11" x14ac:dyDescent="0.25">
      <c r="A17">
        <v>47</v>
      </c>
      <c r="B17" s="2">
        <v>44355.841435185182</v>
      </c>
      <c r="C17" s="2">
        <v>44218.563750000001</v>
      </c>
      <c r="D17" t="s">
        <v>36</v>
      </c>
      <c r="E17">
        <v>1</v>
      </c>
      <c r="F17">
        <v>2033</v>
      </c>
      <c r="G17">
        <v>222664</v>
      </c>
      <c r="H17" s="2">
        <v>44216.305462962962</v>
      </c>
      <c r="I17" s="2">
        <v>44355.735775462963</v>
      </c>
      <c r="J17">
        <f>_xlfn.XLOOKUP(Table6[[#This Row],[queryID]],Table1[queryID],Table1[count],0)</f>
        <v>7483</v>
      </c>
      <c r="K17" t="b">
        <f>Table6[[#This Row],[latestCount]]=Table6[[#This Row],[count]]</f>
        <v>0</v>
      </c>
    </row>
    <row r="18" spans="1:11" x14ac:dyDescent="0.25">
      <c r="A18">
        <v>48</v>
      </c>
      <c r="B18" s="2">
        <v>44355.841319444444</v>
      </c>
      <c r="C18" s="2">
        <v>44218.563750000001</v>
      </c>
      <c r="D18" t="s">
        <v>29</v>
      </c>
      <c r="E18">
        <v>1</v>
      </c>
      <c r="F18">
        <v>3125</v>
      </c>
      <c r="G18">
        <v>222664</v>
      </c>
      <c r="H18" s="2">
        <v>44213.509016203701</v>
      </c>
      <c r="I18" s="2">
        <v>44355.763888888891</v>
      </c>
      <c r="J18">
        <f>_xlfn.XLOOKUP(Table6[[#This Row],[queryID]],Table1[queryID],Table1[count],0)</f>
        <v>14365</v>
      </c>
      <c r="K18" t="b">
        <f>Table6[[#This Row],[latestCount]]=Table6[[#This Row],[count]]</f>
        <v>0</v>
      </c>
    </row>
    <row r="19" spans="1:11" x14ac:dyDescent="0.25">
      <c r="A19">
        <v>49</v>
      </c>
      <c r="B19" s="2">
        <v>44355.841203703705</v>
      </c>
      <c r="C19" s="2">
        <v>44222.795011574075</v>
      </c>
      <c r="D19" t="s">
        <v>5</v>
      </c>
      <c r="E19">
        <v>1</v>
      </c>
      <c r="F19">
        <v>7616</v>
      </c>
      <c r="G19">
        <v>222664</v>
      </c>
      <c r="H19" s="2">
        <v>44221.646041666667</v>
      </c>
      <c r="I19" s="2">
        <v>44355.792395833334</v>
      </c>
      <c r="J19">
        <f>_xlfn.XLOOKUP(Table6[[#This Row],[queryID]],Table1[queryID],Table1[count],0)</f>
        <v>132115</v>
      </c>
      <c r="K19" t="b">
        <f>Table6[[#This Row],[latestCount]]=Table6[[#This Row],[count]]</f>
        <v>0</v>
      </c>
    </row>
    <row r="20" spans="1:11" x14ac:dyDescent="0.25">
      <c r="A20">
        <v>50</v>
      </c>
      <c r="B20" s="2">
        <v>44256.487326388888</v>
      </c>
      <c r="C20" s="2">
        <v>44222.795023148145</v>
      </c>
      <c r="D20" t="s">
        <v>80</v>
      </c>
      <c r="E20">
        <v>1</v>
      </c>
      <c r="F20">
        <v>134</v>
      </c>
      <c r="G20">
        <v>222664</v>
      </c>
      <c r="H20" s="2">
        <v>44214.965694444443</v>
      </c>
      <c r="I20" s="2">
        <v>44249.793749999997</v>
      </c>
      <c r="J20">
        <f>_xlfn.XLOOKUP(Table6[[#This Row],[queryID]],Table1[queryID],Table1[count],0)</f>
        <v>422</v>
      </c>
      <c r="K20" t="b">
        <f>Table6[[#This Row],[latestCount]]=Table6[[#This Row],[count]]</f>
        <v>0</v>
      </c>
    </row>
    <row r="21" spans="1:11" x14ac:dyDescent="0.25">
      <c r="A21">
        <v>51</v>
      </c>
      <c r="B21" s="2">
        <v>44355.841111111113</v>
      </c>
      <c r="C21" s="2">
        <v>44222.795046296298</v>
      </c>
      <c r="D21" t="s">
        <v>7</v>
      </c>
      <c r="E21">
        <v>1</v>
      </c>
      <c r="F21">
        <v>5705</v>
      </c>
      <c r="G21">
        <v>222664</v>
      </c>
      <c r="H21" s="2">
        <v>44221.646041666667</v>
      </c>
      <c r="I21" s="2">
        <v>44355.533194444448</v>
      </c>
      <c r="J21">
        <f>_xlfn.XLOOKUP(Table6[[#This Row],[queryID]],Table1[queryID],Table1[count],0)</f>
        <v>73930</v>
      </c>
      <c r="K21" t="b">
        <f>Table6[[#This Row],[latestCount]]=Table6[[#This Row],[count]]</f>
        <v>0</v>
      </c>
    </row>
    <row r="22" spans="1:11" x14ac:dyDescent="0.25">
      <c r="A22">
        <v>52</v>
      </c>
      <c r="B22" s="2">
        <v>44252.76458333333</v>
      </c>
      <c r="C22" s="2">
        <v>44231.898125</v>
      </c>
      <c r="D22" t="s">
        <v>105</v>
      </c>
      <c r="E22">
        <v>1</v>
      </c>
      <c r="F22">
        <v>104</v>
      </c>
      <c r="G22">
        <v>222664</v>
      </c>
      <c r="H22" s="2">
        <v>44224.484722222223</v>
      </c>
      <c r="I22" s="2">
        <v>44252.764907407407</v>
      </c>
      <c r="J22">
        <f>_xlfn.XLOOKUP(Table6[[#This Row],[queryID]],Table1[queryID],Table1[count],0)</f>
        <v>181</v>
      </c>
      <c r="K22" t="b">
        <f>Table6[[#This Row],[latestCount]]=Table6[[#This Row],[count]]</f>
        <v>0</v>
      </c>
    </row>
    <row r="23" spans="1:11" x14ac:dyDescent="0.25">
      <c r="A23">
        <v>53</v>
      </c>
      <c r="B23" s="2">
        <v>44355.841006944444</v>
      </c>
      <c r="C23" s="2">
        <v>44231.898125</v>
      </c>
      <c r="D23" t="s">
        <v>52</v>
      </c>
      <c r="E23">
        <v>1</v>
      </c>
      <c r="F23">
        <v>309</v>
      </c>
      <c r="G23">
        <v>222664</v>
      </c>
      <c r="H23" s="2">
        <v>44225.523356481484</v>
      </c>
      <c r="I23" s="2">
        <v>44355.645972222221</v>
      </c>
      <c r="J23">
        <f>_xlfn.XLOOKUP(Table6[[#This Row],[queryID]],Table1[queryID],Table1[count],0)</f>
        <v>2388</v>
      </c>
      <c r="K23" t="b">
        <f>Table6[[#This Row],[latestCount]]=Table6[[#This Row],[count]]</f>
        <v>0</v>
      </c>
    </row>
    <row r="24" spans="1:11" x14ac:dyDescent="0.25">
      <c r="A24">
        <v>54</v>
      </c>
      <c r="B24" s="2">
        <v>44355.840937499997</v>
      </c>
      <c r="C24" s="2">
        <v>44231.898125</v>
      </c>
      <c r="D24" t="s">
        <v>44</v>
      </c>
      <c r="E24">
        <v>1</v>
      </c>
      <c r="F24">
        <v>291</v>
      </c>
      <c r="G24">
        <v>222664</v>
      </c>
      <c r="H24" s="2">
        <v>44229.845092592594</v>
      </c>
      <c r="I24" s="2">
        <v>44352.693067129629</v>
      </c>
      <c r="J24">
        <f>_xlfn.XLOOKUP(Table6[[#This Row],[queryID]],Table1[queryID],Table1[count],0)</f>
        <v>3178</v>
      </c>
      <c r="K24" t="b">
        <f>Table6[[#This Row],[latestCount]]=Table6[[#This Row],[count]]</f>
        <v>0</v>
      </c>
    </row>
    <row r="25" spans="1:11" x14ac:dyDescent="0.25">
      <c r="A25">
        <v>55</v>
      </c>
      <c r="B25" s="2">
        <v>44355.840879629628</v>
      </c>
      <c r="C25" s="2">
        <v>44231.898125</v>
      </c>
      <c r="D25" t="s">
        <v>47</v>
      </c>
      <c r="E25">
        <v>1</v>
      </c>
      <c r="F25">
        <v>416</v>
      </c>
      <c r="G25">
        <v>222664</v>
      </c>
      <c r="H25" s="2">
        <v>44229.343402777777</v>
      </c>
      <c r="I25" s="2">
        <v>44355.755740740744</v>
      </c>
      <c r="J25">
        <f>_xlfn.XLOOKUP(Table6[[#This Row],[queryID]],Table1[queryID],Table1[count],0)</f>
        <v>2644</v>
      </c>
      <c r="K25" t="b">
        <f>Table6[[#This Row],[latestCount]]=Table6[[#This Row],[count]]</f>
        <v>0</v>
      </c>
    </row>
    <row r="26" spans="1:11" x14ac:dyDescent="0.25">
      <c r="A26">
        <v>56</v>
      </c>
      <c r="B26" s="2">
        <v>44355.840833333335</v>
      </c>
      <c r="C26" s="2">
        <v>44231.898125</v>
      </c>
      <c r="D26" t="s">
        <v>14</v>
      </c>
      <c r="E26">
        <v>1</v>
      </c>
      <c r="F26">
        <v>24076</v>
      </c>
      <c r="G26">
        <v>222664</v>
      </c>
      <c r="H26" s="2">
        <v>44230.492835648147</v>
      </c>
      <c r="I26" s="2">
        <v>44355.791990740741</v>
      </c>
      <c r="J26">
        <f>_xlfn.XLOOKUP(Table6[[#This Row],[queryID]],Table1[queryID],Table1[count],0)</f>
        <v>39429</v>
      </c>
      <c r="K26" t="b">
        <f>Table6[[#This Row],[latestCount]]=Table6[[#This Row],[count]]</f>
        <v>0</v>
      </c>
    </row>
    <row r="27" spans="1:11" x14ac:dyDescent="0.25">
      <c r="A27">
        <v>57</v>
      </c>
      <c r="B27" s="2">
        <v>44252.768171296295</v>
      </c>
      <c r="C27" s="2">
        <v>44231.898125</v>
      </c>
      <c r="D27" t="s">
        <v>58</v>
      </c>
      <c r="E27">
        <v>1</v>
      </c>
      <c r="F27">
        <v>139</v>
      </c>
      <c r="G27">
        <v>222664</v>
      </c>
      <c r="H27" s="2">
        <v>44229.343402777777</v>
      </c>
      <c r="I27" s="2">
        <v>44251.528877314813</v>
      </c>
      <c r="J27">
        <f>_xlfn.XLOOKUP(Table6[[#This Row],[queryID]],Table1[queryID],Table1[count],0)</f>
        <v>1689</v>
      </c>
      <c r="K27" t="b">
        <f>Table6[[#This Row],[latestCount]]=Table6[[#This Row],[count]]</f>
        <v>0</v>
      </c>
    </row>
    <row r="28" spans="1:11" x14ac:dyDescent="0.25">
      <c r="A28">
        <v>58</v>
      </c>
      <c r="B28" s="2">
        <v>44355.840740740743</v>
      </c>
      <c r="C28" s="2">
        <v>44231.898125</v>
      </c>
      <c r="D28" t="s">
        <v>55</v>
      </c>
      <c r="E28">
        <v>1</v>
      </c>
      <c r="F28">
        <v>339</v>
      </c>
      <c r="G28">
        <v>222664</v>
      </c>
      <c r="H28" s="2">
        <v>44229.348124999997</v>
      </c>
      <c r="I28" s="2">
        <v>44352.549097222225</v>
      </c>
      <c r="J28">
        <f>_xlfn.XLOOKUP(Table6[[#This Row],[queryID]],Table1[queryID],Table1[count],0)</f>
        <v>1949</v>
      </c>
      <c r="K28" t="b">
        <f>Table6[[#This Row],[latestCount]]=Table6[[#This Row],[count]]</f>
        <v>0</v>
      </c>
    </row>
    <row r="29" spans="1:11" x14ac:dyDescent="0.25">
      <c r="A29">
        <v>59</v>
      </c>
      <c r="B29" s="2">
        <v>44252.769618055558</v>
      </c>
      <c r="C29" s="2">
        <v>44231.898125</v>
      </c>
      <c r="D29" t="s">
        <v>97</v>
      </c>
      <c r="E29">
        <v>1</v>
      </c>
      <c r="F29">
        <v>114</v>
      </c>
      <c r="G29">
        <v>222664</v>
      </c>
      <c r="H29" s="2">
        <v>44224.495810185188</v>
      </c>
      <c r="I29" s="2">
        <v>44250.614444444444</v>
      </c>
      <c r="J29">
        <f>_xlfn.XLOOKUP(Table6[[#This Row],[queryID]],Table1[queryID],Table1[count],0)</f>
        <v>226</v>
      </c>
      <c r="K29" t="b">
        <f>Table6[[#This Row],[latestCount]]=Table6[[#This Row],[count]]</f>
        <v>0</v>
      </c>
    </row>
    <row r="30" spans="1:11" x14ac:dyDescent="0.25">
      <c r="A30">
        <v>60</v>
      </c>
      <c r="B30" s="2">
        <v>44355.84070601852</v>
      </c>
      <c r="C30" s="2">
        <v>44231.898125</v>
      </c>
      <c r="D30" t="s">
        <v>46</v>
      </c>
      <c r="E30">
        <v>1</v>
      </c>
      <c r="F30">
        <v>215</v>
      </c>
      <c r="G30">
        <v>222664</v>
      </c>
      <c r="H30" s="2">
        <v>44229.845092592594</v>
      </c>
      <c r="I30" s="2">
        <v>44352.621689814812</v>
      </c>
      <c r="J30">
        <f>_xlfn.XLOOKUP(Table6[[#This Row],[queryID]],Table1[queryID],Table1[count],0)</f>
        <v>2652</v>
      </c>
      <c r="K30" t="b">
        <f>Table6[[#This Row],[latestCount]]=Table6[[#This Row],[count]]</f>
        <v>0</v>
      </c>
    </row>
    <row r="31" spans="1:11" x14ac:dyDescent="0.25">
      <c r="A31">
        <v>74</v>
      </c>
      <c r="B31" s="2">
        <v>44355.840682870374</v>
      </c>
      <c r="C31" s="2">
        <v>44256.548958333333</v>
      </c>
      <c r="D31" t="s">
        <v>119</v>
      </c>
      <c r="E31">
        <v>1</v>
      </c>
      <c r="F31">
        <v>56</v>
      </c>
      <c r="G31">
        <v>222664</v>
      </c>
      <c r="H31" s="2">
        <v>44249.21875</v>
      </c>
      <c r="I31" s="2">
        <v>44355.557604166665</v>
      </c>
      <c r="J31">
        <f>_xlfn.XLOOKUP(Table6[[#This Row],[queryID]],Table1[queryID],Table1[count],0)</f>
        <v>64</v>
      </c>
      <c r="K31" t="b">
        <f>Table6[[#This Row],[latestCount]]=Table6[[#This Row],[count]]</f>
        <v>0</v>
      </c>
    </row>
    <row r="32" spans="1:11" x14ac:dyDescent="0.25">
      <c r="A32">
        <v>83</v>
      </c>
      <c r="B32" s="2">
        <v>44309.210046296299</v>
      </c>
      <c r="C32" s="2">
        <v>44256.550821759258</v>
      </c>
      <c r="D32" t="s">
        <v>130</v>
      </c>
      <c r="E32">
        <v>1</v>
      </c>
      <c r="F32">
        <v>14</v>
      </c>
      <c r="G32">
        <v>222664</v>
      </c>
      <c r="H32" s="2">
        <v>44250.001388888886</v>
      </c>
      <c r="I32" s="2">
        <v>44250.922407407408</v>
      </c>
      <c r="J32">
        <f>_xlfn.XLOOKUP(Table6[[#This Row],[queryID]],Table1[queryID],Table1[count],0)</f>
        <v>18</v>
      </c>
      <c r="K32" t="b">
        <f>Table6[[#This Row],[latestCount]]=Table6[[#This Row],[count]]</f>
        <v>0</v>
      </c>
    </row>
    <row r="33" spans="1:11" x14ac:dyDescent="0.25">
      <c r="A33">
        <v>87</v>
      </c>
      <c r="B33" s="2">
        <v>44277.431446759256</v>
      </c>
      <c r="C33" s="2">
        <v>44256.552465277775</v>
      </c>
      <c r="D33" t="s">
        <v>129</v>
      </c>
      <c r="E33">
        <v>1</v>
      </c>
      <c r="F33">
        <v>4</v>
      </c>
      <c r="G33">
        <v>222664</v>
      </c>
      <c r="H33" s="2">
        <v>44251.932384259257</v>
      </c>
      <c r="I33" s="2">
        <v>44272.822222222225</v>
      </c>
      <c r="J33">
        <f>_xlfn.XLOOKUP(Table6[[#This Row],[queryID]],Table1[queryID],Table1[count],0)</f>
        <v>19</v>
      </c>
      <c r="K33" t="b">
        <f>Table6[[#This Row],[latestCount]]=Table6[[#This Row],[count]]</f>
        <v>0</v>
      </c>
    </row>
    <row r="34" spans="1:11" x14ac:dyDescent="0.25">
      <c r="A34">
        <v>101</v>
      </c>
      <c r="B34" s="2">
        <v>44266.568344907406</v>
      </c>
      <c r="C34" s="2">
        <v>44256.639236111114</v>
      </c>
      <c r="D34" t="s">
        <v>176</v>
      </c>
      <c r="E34">
        <v>0</v>
      </c>
      <c r="F34">
        <v>7</v>
      </c>
      <c r="G34">
        <v>222664</v>
      </c>
      <c r="H34" s="2">
        <v>44249.817037037035</v>
      </c>
      <c r="I34" s="2">
        <v>44256.830775462964</v>
      </c>
      <c r="J34">
        <f>_xlfn.XLOOKUP(Table6[[#This Row],[queryID]],Table1[queryID],Table1[count],0)</f>
        <v>0</v>
      </c>
      <c r="K34" t="b">
        <f>Table6[[#This Row],[latestCount]]=Table6[[#This Row],[count]]</f>
        <v>0</v>
      </c>
    </row>
    <row r="35" spans="1:11" x14ac:dyDescent="0.25">
      <c r="A35">
        <v>111</v>
      </c>
      <c r="B35" s="2">
        <v>44355.840601851851</v>
      </c>
      <c r="C35" s="2">
        <v>44256.639988425923</v>
      </c>
      <c r="D35" t="s">
        <v>67</v>
      </c>
      <c r="E35">
        <v>1</v>
      </c>
      <c r="F35">
        <v>717</v>
      </c>
      <c r="G35">
        <v>222664</v>
      </c>
      <c r="H35" s="2">
        <v>44254.970891203702</v>
      </c>
      <c r="I35" s="2">
        <v>44350.497152777774</v>
      </c>
      <c r="J35">
        <f>_xlfn.XLOOKUP(Table6[[#This Row],[queryID]],Table1[queryID],Table1[count],0)</f>
        <v>945</v>
      </c>
      <c r="K35" t="b">
        <f>Table6[[#This Row],[latestCount]]=Table6[[#This Row],[count]]</f>
        <v>0</v>
      </c>
    </row>
    <row r="36" spans="1:11" x14ac:dyDescent="0.25">
      <c r="A36">
        <v>137</v>
      </c>
      <c r="B36" s="2">
        <v>44309.141898148147</v>
      </c>
      <c r="C36" s="2">
        <v>44257.484340277777</v>
      </c>
      <c r="D36" t="s">
        <v>115</v>
      </c>
      <c r="E36">
        <v>1</v>
      </c>
      <c r="F36">
        <v>41</v>
      </c>
      <c r="G36">
        <v>222664</v>
      </c>
      <c r="H36" s="2">
        <v>44252.432743055557</v>
      </c>
      <c r="I36" s="2">
        <v>44256.951863425929</v>
      </c>
      <c r="J36">
        <f>_xlfn.XLOOKUP(Table6[[#This Row],[queryID]],Table1[queryID],Table1[count],0)</f>
        <v>96</v>
      </c>
      <c r="K36" t="b">
        <f>Table6[[#This Row],[latestCount]]=Table6[[#This Row],[count]]</f>
        <v>0</v>
      </c>
    </row>
    <row r="37" spans="1:11" x14ac:dyDescent="0.25">
      <c r="A37">
        <v>140</v>
      </c>
      <c r="B37" s="2">
        <v>44355.840567129628</v>
      </c>
      <c r="C37" s="2">
        <v>44257.484386574077</v>
      </c>
      <c r="D37" t="s">
        <v>70</v>
      </c>
      <c r="E37">
        <v>1</v>
      </c>
      <c r="F37">
        <v>410</v>
      </c>
      <c r="G37">
        <v>222664</v>
      </c>
      <c r="H37" s="2">
        <v>44250.614965277775</v>
      </c>
      <c r="I37" s="2">
        <v>44355.753645833334</v>
      </c>
      <c r="J37">
        <f>_xlfn.XLOOKUP(Table6[[#This Row],[queryID]],Table1[queryID],Table1[count],0)</f>
        <v>684</v>
      </c>
      <c r="K37" t="b">
        <f>Table6[[#This Row],[latestCount]]=Table6[[#This Row],[count]]</f>
        <v>0</v>
      </c>
    </row>
    <row r="38" spans="1:11" x14ac:dyDescent="0.25">
      <c r="A38">
        <v>143</v>
      </c>
      <c r="B38" s="2">
        <v>44347.650023148148</v>
      </c>
      <c r="C38" s="2">
        <v>44257.484479166669</v>
      </c>
      <c r="D38" t="s">
        <v>94</v>
      </c>
      <c r="E38">
        <v>1</v>
      </c>
      <c r="F38">
        <v>115</v>
      </c>
      <c r="G38">
        <v>222664</v>
      </c>
      <c r="H38" s="2">
        <v>44251.580706018518</v>
      </c>
      <c r="I38" s="2">
        <v>44339.696597222224</v>
      </c>
      <c r="J38">
        <f>_xlfn.XLOOKUP(Table6[[#This Row],[queryID]],Table1[queryID],Table1[count],0)</f>
        <v>249</v>
      </c>
      <c r="K38" t="b">
        <f>Table6[[#This Row],[latestCount]]=Table6[[#This Row],[count]]</f>
        <v>0</v>
      </c>
    </row>
    <row r="39" spans="1:11" x14ac:dyDescent="0.25">
      <c r="A39">
        <v>144</v>
      </c>
      <c r="B39" s="2">
        <v>44355.840497685182</v>
      </c>
      <c r="C39" s="2">
        <v>44257.484548611108</v>
      </c>
      <c r="D39" t="s">
        <v>99</v>
      </c>
      <c r="E39">
        <v>1</v>
      </c>
      <c r="F39">
        <v>172</v>
      </c>
      <c r="G39">
        <v>222664</v>
      </c>
      <c r="H39" s="2">
        <v>44250.979166666664</v>
      </c>
      <c r="I39" s="2">
        <v>44355.601238425923</v>
      </c>
      <c r="J39">
        <f>_xlfn.XLOOKUP(Table6[[#This Row],[queryID]],Table1[queryID],Table1[count],0)</f>
        <v>201</v>
      </c>
      <c r="K39" t="b">
        <f>Table6[[#This Row],[latestCount]]=Table6[[#This Row],[count]]</f>
        <v>0</v>
      </c>
    </row>
    <row r="40" spans="1:11" x14ac:dyDescent="0.25">
      <c r="A40">
        <v>145</v>
      </c>
      <c r="B40" s="2">
        <v>44347.649953703702</v>
      </c>
      <c r="C40" s="2">
        <v>44257.484606481485</v>
      </c>
      <c r="D40" t="s">
        <v>103</v>
      </c>
      <c r="E40">
        <v>1</v>
      </c>
      <c r="F40">
        <v>108</v>
      </c>
      <c r="G40">
        <v>222664</v>
      </c>
      <c r="H40" s="2">
        <v>44251.580706018518</v>
      </c>
      <c r="I40" s="2">
        <v>44339.696597222224</v>
      </c>
      <c r="J40">
        <f>_xlfn.XLOOKUP(Table6[[#This Row],[queryID]],Table1[queryID],Table1[count],0)</f>
        <v>191</v>
      </c>
      <c r="K40" t="b">
        <f>Table6[[#This Row],[latestCount]]=Table6[[#This Row],[count]]</f>
        <v>0</v>
      </c>
    </row>
    <row r="41" spans="1:11" x14ac:dyDescent="0.25">
      <c r="A41">
        <v>147</v>
      </c>
      <c r="B41" s="2">
        <v>44321.905289351853</v>
      </c>
      <c r="C41" s="2">
        <v>44257.484814814816</v>
      </c>
      <c r="D41" t="s">
        <v>158</v>
      </c>
      <c r="E41">
        <v>0</v>
      </c>
      <c r="F41">
        <v>98</v>
      </c>
      <c r="G41">
        <v>222664</v>
      </c>
      <c r="H41" s="2">
        <v>44250.533067129632</v>
      </c>
      <c r="I41" s="2">
        <v>44319.314895833333</v>
      </c>
      <c r="J41">
        <f>_xlfn.XLOOKUP(Table6[[#This Row],[queryID]],Table1[queryID],Table1[count],0)</f>
        <v>0</v>
      </c>
      <c r="K41" t="b">
        <f>Table6[[#This Row],[latestCount]]=Table6[[#This Row],[count]]</f>
        <v>0</v>
      </c>
    </row>
    <row r="42" spans="1:11" x14ac:dyDescent="0.25">
      <c r="A42">
        <v>148</v>
      </c>
      <c r="B42" s="2">
        <v>44355.84034722222</v>
      </c>
      <c r="C42" s="2">
        <v>44257.484895833331</v>
      </c>
      <c r="D42" t="s">
        <v>78</v>
      </c>
      <c r="E42">
        <v>1</v>
      </c>
      <c r="F42">
        <v>168</v>
      </c>
      <c r="G42">
        <v>222664</v>
      </c>
      <c r="H42" s="2">
        <v>44250.601875</v>
      </c>
      <c r="I42" s="2">
        <v>44350.876851851855</v>
      </c>
      <c r="J42">
        <f>_xlfn.XLOOKUP(Table6[[#This Row],[queryID]],Table1[queryID],Table1[count],0)</f>
        <v>437</v>
      </c>
      <c r="K42" t="b">
        <f>Table6[[#This Row],[latestCount]]=Table6[[#This Row],[count]]</f>
        <v>0</v>
      </c>
    </row>
    <row r="43" spans="1:11" x14ac:dyDescent="0.25">
      <c r="A43">
        <v>149</v>
      </c>
      <c r="B43" s="2">
        <v>44355.840324074074</v>
      </c>
      <c r="C43" s="2">
        <v>44257.484942129631</v>
      </c>
      <c r="D43" t="s">
        <v>60</v>
      </c>
      <c r="E43">
        <v>1</v>
      </c>
      <c r="F43">
        <v>230</v>
      </c>
      <c r="G43">
        <v>222664</v>
      </c>
      <c r="H43" s="2">
        <v>44250.566793981481</v>
      </c>
      <c r="I43" s="2">
        <v>44355.145833333336</v>
      </c>
      <c r="J43">
        <f>_xlfn.XLOOKUP(Table6[[#This Row],[queryID]],Table1[queryID],Table1[count],0)</f>
        <v>1481</v>
      </c>
      <c r="K43" t="b">
        <f>Table6[[#This Row],[latestCount]]=Table6[[#This Row],[count]]</f>
        <v>0</v>
      </c>
    </row>
    <row r="44" spans="1:11" x14ac:dyDescent="0.25">
      <c r="A44">
        <v>153</v>
      </c>
      <c r="B44" s="2">
        <v>44266.578275462962</v>
      </c>
      <c r="C44" s="2">
        <v>44257.485219907408</v>
      </c>
      <c r="D44" t="s">
        <v>174</v>
      </c>
      <c r="E44">
        <v>0</v>
      </c>
      <c r="F44">
        <v>6</v>
      </c>
      <c r="G44">
        <v>222664</v>
      </c>
      <c r="H44" s="2">
        <v>44251.745324074072</v>
      </c>
      <c r="I44" s="2">
        <v>44253.62840277778</v>
      </c>
      <c r="J44">
        <f>_xlfn.XLOOKUP(Table6[[#This Row],[queryID]],Table1[queryID],Table1[count],0)</f>
        <v>0</v>
      </c>
      <c r="K44" t="b">
        <f>Table6[[#This Row],[latestCount]]=Table6[[#This Row],[count]]</f>
        <v>0</v>
      </c>
    </row>
    <row r="45" spans="1:11" x14ac:dyDescent="0.25">
      <c r="A45">
        <v>154</v>
      </c>
      <c r="B45" s="2">
        <v>44327.992928240739</v>
      </c>
      <c r="C45" s="2">
        <v>44257.485254629632</v>
      </c>
      <c r="D45" t="s">
        <v>91</v>
      </c>
      <c r="E45">
        <v>1</v>
      </c>
      <c r="F45">
        <v>105</v>
      </c>
      <c r="G45">
        <v>222664</v>
      </c>
      <c r="H45" s="2">
        <v>44254.542812500003</v>
      </c>
      <c r="I45" s="2">
        <v>44323.455787037034</v>
      </c>
      <c r="J45">
        <f>_xlfn.XLOOKUP(Table6[[#This Row],[queryID]],Table1[queryID],Table1[count],0)</f>
        <v>272</v>
      </c>
      <c r="K45" t="b">
        <f>Table6[[#This Row],[latestCount]]=Table6[[#This Row],[count]]</f>
        <v>0</v>
      </c>
    </row>
    <row r="46" spans="1:11" x14ac:dyDescent="0.25">
      <c r="A46">
        <v>155</v>
      </c>
      <c r="B46" s="2">
        <v>44355.840208333335</v>
      </c>
      <c r="C46" s="2">
        <v>44257.485312500001</v>
      </c>
      <c r="D46" t="s">
        <v>30</v>
      </c>
      <c r="E46">
        <v>1</v>
      </c>
      <c r="F46">
        <v>1720</v>
      </c>
      <c r="G46">
        <v>222664</v>
      </c>
      <c r="H46" s="2">
        <v>44253.866412037038</v>
      </c>
      <c r="I46" s="2">
        <v>44352.748553240737</v>
      </c>
      <c r="J46">
        <f>_xlfn.XLOOKUP(Table6[[#This Row],[queryID]],Table1[queryID],Table1[count],0)</f>
        <v>12758</v>
      </c>
      <c r="K46" t="b">
        <f>Table6[[#This Row],[latestCount]]=Table6[[#This Row],[count]]</f>
        <v>0</v>
      </c>
    </row>
    <row r="47" spans="1:11" x14ac:dyDescent="0.25">
      <c r="A47">
        <v>156</v>
      </c>
      <c r="B47" s="2">
        <v>44309.148877314816</v>
      </c>
      <c r="C47" s="2">
        <v>44257.485347222224</v>
      </c>
      <c r="D47" t="s">
        <v>126</v>
      </c>
      <c r="E47">
        <v>1</v>
      </c>
      <c r="F47">
        <v>30</v>
      </c>
      <c r="G47">
        <v>222664</v>
      </c>
      <c r="H47" s="2">
        <v>44250.601261574076</v>
      </c>
      <c r="I47" s="2">
        <v>44251.623611111114</v>
      </c>
      <c r="J47">
        <f>_xlfn.XLOOKUP(Table6[[#This Row],[queryID]],Table1[queryID],Table1[count],0)</f>
        <v>31</v>
      </c>
      <c r="K47" t="b">
        <f>Table6[[#This Row],[latestCount]]=Table6[[#This Row],[count]]</f>
        <v>0</v>
      </c>
    </row>
    <row r="48" spans="1:11" x14ac:dyDescent="0.25">
      <c r="A48">
        <v>157</v>
      </c>
      <c r="B48" s="2">
        <v>44327.988749999997</v>
      </c>
      <c r="C48" s="2">
        <v>44257.485405092593</v>
      </c>
      <c r="D48" t="s">
        <v>109</v>
      </c>
      <c r="E48">
        <v>1</v>
      </c>
      <c r="F48">
        <v>98</v>
      </c>
      <c r="G48">
        <v>222664</v>
      </c>
      <c r="H48" s="2">
        <v>44250.579282407409</v>
      </c>
      <c r="I48" s="2">
        <v>44324.425752314812</v>
      </c>
      <c r="J48">
        <f>_xlfn.XLOOKUP(Table6[[#This Row],[queryID]],Table1[queryID],Table1[count],0)</f>
        <v>148</v>
      </c>
      <c r="K48" t="b">
        <f>Table6[[#This Row],[latestCount]]=Table6[[#This Row],[count]]</f>
        <v>0</v>
      </c>
    </row>
    <row r="49" spans="1:11" x14ac:dyDescent="0.25">
      <c r="A49">
        <v>158</v>
      </c>
      <c r="B49" s="2">
        <v>44347.64947916667</v>
      </c>
      <c r="C49" s="2">
        <v>44257.485474537039</v>
      </c>
      <c r="D49" t="s">
        <v>74</v>
      </c>
      <c r="E49">
        <v>1</v>
      </c>
      <c r="F49">
        <v>50</v>
      </c>
      <c r="G49">
        <v>222664</v>
      </c>
      <c r="H49" s="2">
        <v>44340.56622685185</v>
      </c>
      <c r="I49" s="2">
        <v>44344.208425925928</v>
      </c>
      <c r="J49">
        <f>_xlfn.XLOOKUP(Table6[[#This Row],[queryID]],Table1[queryID],Table1[count],0)</f>
        <v>497</v>
      </c>
      <c r="K49" t="b">
        <f>Table6[[#This Row],[latestCount]]=Table6[[#This Row],[count]]</f>
        <v>0</v>
      </c>
    </row>
    <row r="50" spans="1:11" x14ac:dyDescent="0.25">
      <c r="A50">
        <v>162</v>
      </c>
      <c r="B50" s="2">
        <v>44355.840069444443</v>
      </c>
      <c r="C50" s="2">
        <v>44266.547002314815</v>
      </c>
      <c r="D50" t="s">
        <v>24</v>
      </c>
      <c r="E50">
        <v>1</v>
      </c>
      <c r="F50">
        <v>334</v>
      </c>
      <c r="G50">
        <v>222664</v>
      </c>
      <c r="H50" s="2">
        <v>44266.563078703701</v>
      </c>
      <c r="I50" s="2">
        <v>44355.707372685189</v>
      </c>
      <c r="J50">
        <f>_xlfn.XLOOKUP(Table6[[#This Row],[queryID]],Table1[queryID],Table1[count],0)</f>
        <v>20201</v>
      </c>
      <c r="K50" t="b">
        <f>Table6[[#This Row],[latestCount]]=Table6[[#This Row],[count]]</f>
        <v>0</v>
      </c>
    </row>
    <row r="51" spans="1:11" x14ac:dyDescent="0.25">
      <c r="A51">
        <v>173</v>
      </c>
      <c r="B51" s="2">
        <v>44266.547013888892</v>
      </c>
      <c r="C51" s="2">
        <v>44266.547002314815</v>
      </c>
      <c r="D51" t="s">
        <v>132</v>
      </c>
      <c r="E51">
        <v>1</v>
      </c>
      <c r="F51">
        <v>1</v>
      </c>
      <c r="G51">
        <v>222664</v>
      </c>
      <c r="H51" s="2">
        <v>44259.749502314815</v>
      </c>
      <c r="I51" s="2">
        <v>44259.749502314815</v>
      </c>
      <c r="J51">
        <f>_xlfn.XLOOKUP(Table6[[#This Row],[queryID]],Table1[queryID],Table1[count],0)</f>
        <v>17</v>
      </c>
      <c r="K51" t="b">
        <f>Table6[[#This Row],[latestCount]]=Table6[[#This Row],[count]]</f>
        <v>0</v>
      </c>
    </row>
    <row r="52" spans="1:11" x14ac:dyDescent="0.25">
      <c r="A52">
        <v>182</v>
      </c>
      <c r="B52" s="2">
        <v>44355.840011574073</v>
      </c>
      <c r="C52" s="2">
        <v>44266.547002314815</v>
      </c>
      <c r="D52" t="s">
        <v>69</v>
      </c>
      <c r="E52">
        <v>1</v>
      </c>
      <c r="F52">
        <v>56</v>
      </c>
      <c r="G52">
        <v>222664</v>
      </c>
      <c r="H52" s="2">
        <v>44258.813773148147</v>
      </c>
      <c r="I52" s="2">
        <v>44350.667893518519</v>
      </c>
      <c r="J52">
        <f>_xlfn.XLOOKUP(Table6[[#This Row],[queryID]],Table1[queryID],Table1[count],0)</f>
        <v>885</v>
      </c>
      <c r="K52" t="b">
        <f>Table6[[#This Row],[latestCount]]=Table6[[#This Row],[count]]</f>
        <v>0</v>
      </c>
    </row>
    <row r="53" spans="1:11" x14ac:dyDescent="0.25">
      <c r="A53">
        <v>183</v>
      </c>
      <c r="B53" s="2">
        <v>44266.547013888892</v>
      </c>
      <c r="C53" s="2">
        <v>44266.547002314815</v>
      </c>
      <c r="D53" t="s">
        <v>116</v>
      </c>
      <c r="E53">
        <v>1</v>
      </c>
      <c r="F53">
        <v>2</v>
      </c>
      <c r="G53">
        <v>222664</v>
      </c>
      <c r="H53" s="2">
        <v>44259.542199074072</v>
      </c>
      <c r="I53" s="2">
        <v>44260.585868055554</v>
      </c>
      <c r="J53">
        <f>_xlfn.XLOOKUP(Table6[[#This Row],[queryID]],Table1[queryID],Table1[count],0)</f>
        <v>80</v>
      </c>
      <c r="K53" t="b">
        <f>Table6[[#This Row],[latestCount]]=Table6[[#This Row],[count]]</f>
        <v>0</v>
      </c>
    </row>
    <row r="54" spans="1:11" x14ac:dyDescent="0.25">
      <c r="A54">
        <v>185</v>
      </c>
      <c r="B54" s="2">
        <v>44266.547013888892</v>
      </c>
      <c r="C54" s="2">
        <v>44266.547002314815</v>
      </c>
      <c r="D54" t="s">
        <v>179</v>
      </c>
      <c r="E54">
        <v>0</v>
      </c>
      <c r="F54">
        <v>4</v>
      </c>
      <c r="G54">
        <v>222664</v>
      </c>
      <c r="H54" s="2">
        <v>44259.006967592592</v>
      </c>
      <c r="I54" s="2">
        <v>44266.581712962965</v>
      </c>
      <c r="J54">
        <f>_xlfn.XLOOKUP(Table6[[#This Row],[queryID]],Table1[queryID],Table1[count],0)</f>
        <v>0</v>
      </c>
      <c r="K54" t="b">
        <f>Table6[[#This Row],[latestCount]]=Table6[[#This Row],[count]]</f>
        <v>0</v>
      </c>
    </row>
    <row r="55" spans="1:11" x14ac:dyDescent="0.25">
      <c r="A55">
        <v>186</v>
      </c>
      <c r="B55" s="2">
        <v>44309.151666666665</v>
      </c>
      <c r="C55" s="2">
        <v>44266.547002314815</v>
      </c>
      <c r="D55" t="s">
        <v>127</v>
      </c>
      <c r="E55">
        <v>1</v>
      </c>
      <c r="F55">
        <v>24</v>
      </c>
      <c r="G55">
        <v>222664</v>
      </c>
      <c r="H55" s="2">
        <v>44260.6483912037</v>
      </c>
      <c r="I55" s="2">
        <v>44263.084039351852</v>
      </c>
      <c r="J55">
        <f>_xlfn.XLOOKUP(Table6[[#This Row],[queryID]],Table1[queryID],Table1[count],0)</f>
        <v>24</v>
      </c>
      <c r="K55" t="b">
        <f>Table6[[#This Row],[latestCount]]=Table6[[#This Row],[count]]</f>
        <v>1</v>
      </c>
    </row>
    <row r="56" spans="1:11" x14ac:dyDescent="0.25">
      <c r="A56">
        <v>188</v>
      </c>
      <c r="B56" s="2">
        <v>44347.649259259262</v>
      </c>
      <c r="C56" s="2">
        <v>44266.547002314815</v>
      </c>
      <c r="D56" t="s">
        <v>101</v>
      </c>
      <c r="E56">
        <v>1</v>
      </c>
      <c r="F56">
        <v>202</v>
      </c>
      <c r="G56">
        <v>222664</v>
      </c>
      <c r="H56" s="2">
        <v>44261.672395833331</v>
      </c>
      <c r="I56" s="2">
        <v>44344.484976851854</v>
      </c>
      <c r="J56">
        <f>_xlfn.XLOOKUP(Table6[[#This Row],[queryID]],Table1[queryID],Table1[count],0)</f>
        <v>195</v>
      </c>
      <c r="K56" t="b">
        <f>Table6[[#This Row],[latestCount]]=Table6[[#This Row],[count]]</f>
        <v>0</v>
      </c>
    </row>
    <row r="57" spans="1:11" x14ac:dyDescent="0.25">
      <c r="A57">
        <v>189</v>
      </c>
      <c r="B57" s="2">
        <v>44355.839930555558</v>
      </c>
      <c r="C57" s="2">
        <v>44266.547002314815</v>
      </c>
      <c r="D57" t="s">
        <v>84</v>
      </c>
      <c r="E57">
        <v>1</v>
      </c>
      <c r="F57">
        <v>267</v>
      </c>
      <c r="G57">
        <v>222664</v>
      </c>
      <c r="H57" s="2">
        <v>44262.168333333335</v>
      </c>
      <c r="I57" s="2">
        <v>44355.601238425923</v>
      </c>
      <c r="J57">
        <f>_xlfn.XLOOKUP(Table6[[#This Row],[queryID]],Table1[queryID],Table1[count],0)</f>
        <v>349</v>
      </c>
      <c r="K57" t="b">
        <f>Table6[[#This Row],[latestCount]]=Table6[[#This Row],[count]]</f>
        <v>0</v>
      </c>
    </row>
    <row r="58" spans="1:11" x14ac:dyDescent="0.25">
      <c r="A58">
        <v>225</v>
      </c>
      <c r="B58" s="2">
        <v>44355.839756944442</v>
      </c>
      <c r="C58" s="2">
        <v>44273.016701388886</v>
      </c>
      <c r="D58" t="s">
        <v>68</v>
      </c>
      <c r="E58">
        <v>1</v>
      </c>
      <c r="F58">
        <v>439</v>
      </c>
      <c r="G58">
        <v>222664</v>
      </c>
      <c r="H58" s="2">
        <v>44269.814270833333</v>
      </c>
      <c r="I58" s="2">
        <v>44355.687465277777</v>
      </c>
      <c r="J58">
        <f>_xlfn.XLOOKUP(Table6[[#This Row],[queryID]],Table1[queryID],Table1[count],0)</f>
        <v>896</v>
      </c>
      <c r="K58" t="b">
        <f>Table6[[#This Row],[latestCount]]=Table6[[#This Row],[count]]</f>
        <v>0</v>
      </c>
    </row>
    <row r="59" spans="1:11" x14ac:dyDescent="0.25">
      <c r="A59">
        <v>226</v>
      </c>
      <c r="B59" s="2">
        <v>44281.728483796294</v>
      </c>
      <c r="C59" s="2">
        <v>44273.016701388886</v>
      </c>
      <c r="D59" t="s">
        <v>170</v>
      </c>
      <c r="E59">
        <v>0</v>
      </c>
      <c r="F59">
        <v>5</v>
      </c>
      <c r="G59">
        <v>222664</v>
      </c>
      <c r="H59" s="2">
        <v>44270.160416666666</v>
      </c>
      <c r="I59" s="2">
        <v>44278.642523148148</v>
      </c>
      <c r="J59">
        <f>_xlfn.XLOOKUP(Table6[[#This Row],[queryID]],Table1[queryID],Table1[count],0)</f>
        <v>0</v>
      </c>
      <c r="K59" t="b">
        <f>Table6[[#This Row],[latestCount]]=Table6[[#This Row],[count]]</f>
        <v>0</v>
      </c>
    </row>
    <row r="60" spans="1:11" x14ac:dyDescent="0.25">
      <c r="A60">
        <v>227</v>
      </c>
      <c r="B60" s="2">
        <v>44355.839699074073</v>
      </c>
      <c r="C60" s="2">
        <v>44273.016701388886</v>
      </c>
      <c r="D60" t="s">
        <v>61</v>
      </c>
      <c r="E60">
        <v>1</v>
      </c>
      <c r="F60">
        <v>276</v>
      </c>
      <c r="G60">
        <v>222664</v>
      </c>
      <c r="H60" s="2">
        <v>44269.915266203701</v>
      </c>
      <c r="I60" s="2">
        <v>44352.465219907404</v>
      </c>
      <c r="J60">
        <f>_xlfn.XLOOKUP(Table6[[#This Row],[queryID]],Table1[queryID],Table1[count],0)</f>
        <v>1448</v>
      </c>
      <c r="K60" t="b">
        <f>Table6[[#This Row],[latestCount]]=Table6[[#This Row],[count]]</f>
        <v>0</v>
      </c>
    </row>
    <row r="61" spans="1:11" x14ac:dyDescent="0.25">
      <c r="A61">
        <v>228</v>
      </c>
      <c r="B61" s="2">
        <v>44327.970682870371</v>
      </c>
      <c r="C61" s="2">
        <v>44273.016701388886</v>
      </c>
      <c r="D61" t="s">
        <v>118</v>
      </c>
      <c r="E61">
        <v>1</v>
      </c>
      <c r="F61">
        <v>42</v>
      </c>
      <c r="G61">
        <v>222664</v>
      </c>
      <c r="H61" s="2">
        <v>44270.152777777781</v>
      </c>
      <c r="I61" s="2">
        <v>44322.729166666664</v>
      </c>
      <c r="J61">
        <f>_xlfn.XLOOKUP(Table6[[#This Row],[queryID]],Table1[queryID],Table1[count],0)</f>
        <v>73</v>
      </c>
      <c r="K61" t="b">
        <f>Table6[[#This Row],[latestCount]]=Table6[[#This Row],[count]]</f>
        <v>0</v>
      </c>
    </row>
    <row r="62" spans="1:11" x14ac:dyDescent="0.25">
      <c r="A62">
        <v>229</v>
      </c>
      <c r="B62" s="2">
        <v>44355.839594907404</v>
      </c>
      <c r="C62" s="2">
        <v>44273.016701388886</v>
      </c>
      <c r="D62" t="s">
        <v>28</v>
      </c>
      <c r="E62">
        <v>1</v>
      </c>
      <c r="F62">
        <v>1756</v>
      </c>
      <c r="G62">
        <v>222664</v>
      </c>
      <c r="H62" s="2">
        <v>44271.050625000003</v>
      </c>
      <c r="I62" s="2">
        <v>44355.678842592592</v>
      </c>
      <c r="J62">
        <f>_xlfn.XLOOKUP(Table6[[#This Row],[queryID]],Table1[queryID],Table1[count],0)</f>
        <v>14380</v>
      </c>
      <c r="K62" t="b">
        <f>Table6[[#This Row],[latestCount]]=Table6[[#This Row],[count]]</f>
        <v>0</v>
      </c>
    </row>
    <row r="63" spans="1:11" x14ac:dyDescent="0.25">
      <c r="A63">
        <v>230</v>
      </c>
      <c r="B63" s="2">
        <v>44281.725671296299</v>
      </c>
      <c r="C63" s="2">
        <v>44273.016701388886</v>
      </c>
      <c r="D63" t="s">
        <v>171</v>
      </c>
      <c r="E63">
        <v>0</v>
      </c>
      <c r="F63">
        <v>8</v>
      </c>
      <c r="G63">
        <v>222664</v>
      </c>
      <c r="H63" s="2">
        <v>44271.556550925925</v>
      </c>
      <c r="I63" s="2">
        <v>44281.112210648149</v>
      </c>
      <c r="J63">
        <f>_xlfn.XLOOKUP(Table6[[#This Row],[queryID]],Table1[queryID],Table1[count],0)</f>
        <v>0</v>
      </c>
      <c r="K63" t="b">
        <f>Table6[[#This Row],[latestCount]]=Table6[[#This Row],[count]]</f>
        <v>0</v>
      </c>
    </row>
    <row r="64" spans="1:11" x14ac:dyDescent="0.25">
      <c r="A64">
        <v>231</v>
      </c>
      <c r="B64" s="2">
        <v>44355.839490740742</v>
      </c>
      <c r="C64" s="2">
        <v>44273.016701388886</v>
      </c>
      <c r="D64" t="s">
        <v>53</v>
      </c>
      <c r="E64">
        <v>1</v>
      </c>
      <c r="F64">
        <v>152</v>
      </c>
      <c r="G64">
        <v>222664</v>
      </c>
      <c r="H64" s="2">
        <v>44271.622465277775</v>
      </c>
      <c r="I64" s="2">
        <v>44352.720439814817</v>
      </c>
      <c r="J64">
        <f>_xlfn.XLOOKUP(Table6[[#This Row],[queryID]],Table1[queryID],Table1[count],0)</f>
        <v>2371</v>
      </c>
      <c r="K64" t="b">
        <f>Table6[[#This Row],[latestCount]]=Table6[[#This Row],[count]]</f>
        <v>0</v>
      </c>
    </row>
    <row r="65" spans="1:11" x14ac:dyDescent="0.25">
      <c r="A65">
        <v>233</v>
      </c>
      <c r="B65" s="2">
        <v>44355.83934027778</v>
      </c>
      <c r="C65" s="2">
        <v>44273.016701388886</v>
      </c>
      <c r="D65" t="s">
        <v>39</v>
      </c>
      <c r="E65">
        <v>1</v>
      </c>
      <c r="F65">
        <v>669</v>
      </c>
      <c r="G65">
        <v>222664</v>
      </c>
      <c r="H65" s="2">
        <v>44269.857476851852</v>
      </c>
      <c r="I65" s="2">
        <v>44355.827569444446</v>
      </c>
      <c r="J65">
        <f>_xlfn.XLOOKUP(Table6[[#This Row],[queryID]],Table1[queryID],Table1[count],0)</f>
        <v>5202</v>
      </c>
      <c r="K65" t="b">
        <f>Table6[[#This Row],[latestCount]]=Table6[[#This Row],[count]]</f>
        <v>0</v>
      </c>
    </row>
    <row r="66" spans="1:11" x14ac:dyDescent="0.25">
      <c r="A66">
        <v>234</v>
      </c>
      <c r="B66" s="2">
        <v>44281.722870370373</v>
      </c>
      <c r="C66" s="2">
        <v>44273.016701388886</v>
      </c>
      <c r="D66" t="s">
        <v>173</v>
      </c>
      <c r="E66">
        <v>0</v>
      </c>
      <c r="F66">
        <v>2</v>
      </c>
      <c r="G66">
        <v>222664</v>
      </c>
      <c r="H66" s="2">
        <v>44275.229166666664</v>
      </c>
      <c r="I66" s="2">
        <v>44279.711400462962</v>
      </c>
      <c r="J66">
        <f>_xlfn.XLOOKUP(Table6[[#This Row],[queryID]],Table1[queryID],Table1[count],0)</f>
        <v>0</v>
      </c>
      <c r="K66" t="b">
        <f>Table6[[#This Row],[latestCount]]=Table6[[#This Row],[count]]</f>
        <v>0</v>
      </c>
    </row>
    <row r="67" spans="1:11" x14ac:dyDescent="0.25">
      <c r="A67">
        <v>235</v>
      </c>
      <c r="B67" s="2">
        <v>44355.839166666665</v>
      </c>
      <c r="C67" s="2">
        <v>44273.016701388886</v>
      </c>
      <c r="D67" t="s">
        <v>56</v>
      </c>
      <c r="E67">
        <v>1</v>
      </c>
      <c r="F67">
        <v>148</v>
      </c>
      <c r="G67">
        <v>222664</v>
      </c>
      <c r="H67" s="2">
        <v>44270.908692129633</v>
      </c>
      <c r="I67" s="2">
        <v>44350.35496527778</v>
      </c>
      <c r="J67">
        <f>_xlfn.XLOOKUP(Table6[[#This Row],[queryID]],Table1[queryID],Table1[count],0)</f>
        <v>1844</v>
      </c>
      <c r="K67" t="b">
        <f>Table6[[#This Row],[latestCount]]=Table6[[#This Row],[count]]</f>
        <v>0</v>
      </c>
    </row>
    <row r="68" spans="1:11" x14ac:dyDescent="0.25">
      <c r="A68">
        <v>236</v>
      </c>
      <c r="B68" s="2">
        <v>44355.839131944442</v>
      </c>
      <c r="C68" s="2">
        <v>44273.016701388886</v>
      </c>
      <c r="D68" t="s">
        <v>45</v>
      </c>
      <c r="E68">
        <v>1</v>
      </c>
      <c r="F68">
        <v>549</v>
      </c>
      <c r="G68">
        <v>222664</v>
      </c>
      <c r="H68" s="2">
        <v>44273.556990740741</v>
      </c>
      <c r="I68" s="2">
        <v>44355.609571759262</v>
      </c>
      <c r="J68">
        <f>_xlfn.XLOOKUP(Table6[[#This Row],[queryID]],Table1[queryID],Table1[count],0)</f>
        <v>2660</v>
      </c>
      <c r="K68" t="b">
        <f>Table6[[#This Row],[latestCount]]=Table6[[#This Row],[count]]</f>
        <v>0</v>
      </c>
    </row>
    <row r="69" spans="1:11" x14ac:dyDescent="0.25">
      <c r="A69">
        <v>237</v>
      </c>
      <c r="B69" s="2">
        <v>44355.83898148148</v>
      </c>
      <c r="C69" s="2">
        <v>44273.016701388886</v>
      </c>
      <c r="D69" t="s">
        <v>120</v>
      </c>
      <c r="E69">
        <v>1</v>
      </c>
      <c r="F69">
        <v>47</v>
      </c>
      <c r="G69">
        <v>222664</v>
      </c>
      <c r="H69" s="2">
        <v>44270.17796296296</v>
      </c>
      <c r="I69" s="2">
        <v>44355.372083333335</v>
      </c>
      <c r="J69">
        <f>_xlfn.XLOOKUP(Table6[[#This Row],[queryID]],Table1[queryID],Table1[count],0)</f>
        <v>60</v>
      </c>
      <c r="K69" t="b">
        <f>Table6[[#This Row],[latestCount]]=Table6[[#This Row],[count]]</f>
        <v>0</v>
      </c>
    </row>
    <row r="70" spans="1:11" x14ac:dyDescent="0.25">
      <c r="A70">
        <v>238</v>
      </c>
      <c r="B70" s="2">
        <v>44309.160057870373</v>
      </c>
      <c r="C70" s="2">
        <v>44273.016701388886</v>
      </c>
      <c r="D70" t="s">
        <v>112</v>
      </c>
      <c r="E70">
        <v>1</v>
      </c>
      <c r="F70">
        <v>54</v>
      </c>
      <c r="G70">
        <v>222664</v>
      </c>
      <c r="H70" s="2">
        <v>44269.838750000003</v>
      </c>
      <c r="I70" s="2">
        <v>44301.885277777779</v>
      </c>
      <c r="J70">
        <f>_xlfn.XLOOKUP(Table6[[#This Row],[queryID]],Table1[queryID],Table1[count],0)</f>
        <v>112</v>
      </c>
      <c r="K70" t="b">
        <f>Table6[[#This Row],[latestCount]]=Table6[[#This Row],[count]]</f>
        <v>0</v>
      </c>
    </row>
    <row r="71" spans="1:11" x14ac:dyDescent="0.25">
      <c r="A71">
        <v>8295</v>
      </c>
      <c r="B71" s="2">
        <v>44281.717962962961</v>
      </c>
      <c r="C71" s="2">
        <v>44277.83625</v>
      </c>
      <c r="D71" t="s">
        <v>113</v>
      </c>
      <c r="E71">
        <v>1</v>
      </c>
      <c r="F71">
        <v>7</v>
      </c>
      <c r="G71">
        <v>222664</v>
      </c>
      <c r="H71" s="2">
        <v>44273.000011574077</v>
      </c>
      <c r="I71" s="2">
        <v>44277.065138888887</v>
      </c>
      <c r="J71">
        <f>_xlfn.XLOOKUP(Table6[[#This Row],[queryID]],Table1[queryID],Table1[count],0)</f>
        <v>101</v>
      </c>
      <c r="K71" t="b">
        <f>Table6[[#This Row],[latestCount]]=Table6[[#This Row],[count]]</f>
        <v>0</v>
      </c>
    </row>
    <row r="72" spans="1:11" x14ac:dyDescent="0.25">
      <c r="A72">
        <v>8296</v>
      </c>
      <c r="B72" s="2">
        <v>44281.717268518521</v>
      </c>
      <c r="C72" s="2">
        <v>44277.836284722223</v>
      </c>
      <c r="D72" t="s">
        <v>122</v>
      </c>
      <c r="E72">
        <v>1</v>
      </c>
      <c r="F72">
        <v>8</v>
      </c>
      <c r="G72">
        <v>222664</v>
      </c>
      <c r="H72" s="2">
        <v>44273.000011574077</v>
      </c>
      <c r="I72" s="2">
        <v>44279.801620370374</v>
      </c>
      <c r="J72">
        <f>_xlfn.XLOOKUP(Table6[[#This Row],[queryID]],Table1[queryID],Table1[count],0)</f>
        <v>48</v>
      </c>
      <c r="K72" t="b">
        <f>Table6[[#This Row],[latestCount]]=Table6[[#This Row],[count]]</f>
        <v>0</v>
      </c>
    </row>
    <row r="73" spans="1:11" x14ac:dyDescent="0.25">
      <c r="A73">
        <v>8297</v>
      </c>
      <c r="B73" s="2">
        <v>44281.716562499998</v>
      </c>
      <c r="C73" s="2">
        <v>44277.83630787037</v>
      </c>
      <c r="D73" t="s">
        <v>125</v>
      </c>
      <c r="E73">
        <v>1</v>
      </c>
      <c r="F73">
        <v>3</v>
      </c>
      <c r="G73">
        <v>222664</v>
      </c>
      <c r="H73" s="2">
        <v>44273.000011574077</v>
      </c>
      <c r="I73" s="2">
        <v>44280.21199074074</v>
      </c>
      <c r="J73">
        <f>_xlfn.XLOOKUP(Table6[[#This Row],[queryID]],Table1[queryID],Table1[count],0)</f>
        <v>36</v>
      </c>
      <c r="K73" t="b">
        <f>Table6[[#This Row],[latestCount]]=Table6[[#This Row],[count]]</f>
        <v>0</v>
      </c>
    </row>
    <row r="74" spans="1:11" x14ac:dyDescent="0.25">
      <c r="A74">
        <v>8298</v>
      </c>
      <c r="B74" s="2">
        <v>44347.648796296293</v>
      </c>
      <c r="C74" s="2">
        <v>44277.836342592593</v>
      </c>
      <c r="D74" t="s">
        <v>95</v>
      </c>
      <c r="E74">
        <v>1</v>
      </c>
      <c r="F74">
        <v>184</v>
      </c>
      <c r="G74">
        <v>222664</v>
      </c>
      <c r="H74" s="2">
        <v>44272.784907407404</v>
      </c>
      <c r="I74" s="2">
        <v>44345.834953703707</v>
      </c>
      <c r="J74">
        <f>_xlfn.XLOOKUP(Table6[[#This Row],[queryID]],Table1[queryID],Table1[count],0)</f>
        <v>247</v>
      </c>
      <c r="K74" t="b">
        <f>Table6[[#This Row],[latestCount]]=Table6[[#This Row],[count]]</f>
        <v>0</v>
      </c>
    </row>
    <row r="75" spans="1:11" x14ac:dyDescent="0.25">
      <c r="A75">
        <v>8299</v>
      </c>
      <c r="B75" s="2">
        <v>44355.838865740741</v>
      </c>
      <c r="C75" s="2">
        <v>44277.836354166669</v>
      </c>
      <c r="D75" t="s">
        <v>22</v>
      </c>
      <c r="E75">
        <v>1</v>
      </c>
      <c r="F75">
        <v>1364</v>
      </c>
      <c r="G75">
        <v>222664</v>
      </c>
      <c r="H75" s="2">
        <v>44274.733449074076</v>
      </c>
      <c r="I75" s="2">
        <v>44355.791666666664</v>
      </c>
      <c r="J75">
        <f>_xlfn.XLOOKUP(Table6[[#This Row],[queryID]],Table1[queryID],Table1[count],0)</f>
        <v>20627</v>
      </c>
      <c r="K75" t="b">
        <f>Table6[[#This Row],[latestCount]]=Table6[[#This Row],[count]]</f>
        <v>0</v>
      </c>
    </row>
    <row r="76" spans="1:11" x14ac:dyDescent="0.25">
      <c r="A76">
        <v>8300</v>
      </c>
      <c r="B76" s="2">
        <v>44355.83871527778</v>
      </c>
      <c r="C76" s="2">
        <v>44277.836388888885</v>
      </c>
      <c r="D76" t="s">
        <v>27</v>
      </c>
      <c r="E76">
        <v>1</v>
      </c>
      <c r="F76">
        <v>768</v>
      </c>
      <c r="G76">
        <v>222664</v>
      </c>
      <c r="H76" s="2">
        <v>44279.178796296299</v>
      </c>
      <c r="I76" s="2">
        <v>44355.791990740741</v>
      </c>
      <c r="J76">
        <f>_xlfn.XLOOKUP(Table6[[#This Row],[queryID]],Table1[queryID],Table1[count],0)</f>
        <v>14955</v>
      </c>
      <c r="K76" t="b">
        <f>Table6[[#This Row],[latestCount]]=Table6[[#This Row],[count]]</f>
        <v>0</v>
      </c>
    </row>
    <row r="77" spans="1:11" x14ac:dyDescent="0.25">
      <c r="A77">
        <v>8301</v>
      </c>
      <c r="B77" s="2">
        <v>44317.923263888886</v>
      </c>
      <c r="C77" s="2">
        <v>44277.836458333331</v>
      </c>
      <c r="D77" t="s">
        <v>15</v>
      </c>
      <c r="E77">
        <v>1</v>
      </c>
      <c r="F77">
        <v>188</v>
      </c>
      <c r="G77">
        <v>222664</v>
      </c>
      <c r="H77" s="2">
        <v>44279.193715277775</v>
      </c>
      <c r="I77" s="2">
        <v>44310.697199074071</v>
      </c>
      <c r="J77">
        <f>_xlfn.XLOOKUP(Table6[[#This Row],[queryID]],Table1[queryID],Table1[count],0)</f>
        <v>36794</v>
      </c>
      <c r="K77" t="b">
        <f>Table6[[#This Row],[latestCount]]=Table6[[#This Row],[count]]</f>
        <v>0</v>
      </c>
    </row>
    <row r="78" spans="1:11" x14ac:dyDescent="0.25">
      <c r="A78">
        <v>8302</v>
      </c>
      <c r="B78" s="2">
        <v>44355.838576388887</v>
      </c>
      <c r="C78" s="2">
        <v>44292.837152777778</v>
      </c>
      <c r="D78" t="s">
        <v>73</v>
      </c>
      <c r="E78">
        <v>1</v>
      </c>
      <c r="F78">
        <v>404</v>
      </c>
      <c r="G78">
        <v>222664</v>
      </c>
      <c r="H78" s="2">
        <v>44293.830671296295</v>
      </c>
      <c r="I78" s="2">
        <v>44353.343298611115</v>
      </c>
      <c r="J78">
        <f>_xlfn.XLOOKUP(Table6[[#This Row],[queryID]],Table1[queryID],Table1[count],0)</f>
        <v>514</v>
      </c>
      <c r="K78" t="b">
        <f>Table6[[#This Row],[latestCount]]=Table6[[#This Row],[count]]</f>
        <v>0</v>
      </c>
    </row>
    <row r="79" spans="1:11" x14ac:dyDescent="0.25">
      <c r="A79">
        <v>8303</v>
      </c>
      <c r="B79" s="2">
        <v>44355.838379629633</v>
      </c>
      <c r="C79" s="2">
        <v>44292.837152777778</v>
      </c>
      <c r="D79" t="s">
        <v>82</v>
      </c>
      <c r="E79">
        <v>1</v>
      </c>
      <c r="F79">
        <v>324</v>
      </c>
      <c r="G79">
        <v>222664</v>
      </c>
      <c r="H79" s="2">
        <v>44291.716782407406</v>
      </c>
      <c r="I79" s="2">
        <v>44355.601238425923</v>
      </c>
      <c r="J79">
        <f>_xlfn.XLOOKUP(Table6[[#This Row],[queryID]],Table1[queryID],Table1[count],0)</f>
        <v>388</v>
      </c>
      <c r="K79" t="b">
        <f>Table6[[#This Row],[latestCount]]=Table6[[#This Row],[count]]</f>
        <v>0</v>
      </c>
    </row>
    <row r="80" spans="1:11" x14ac:dyDescent="0.25">
      <c r="A80">
        <v>8305</v>
      </c>
      <c r="B80" s="2">
        <v>44355.838182870371</v>
      </c>
      <c r="C80" s="2">
        <v>44292.837152777778</v>
      </c>
      <c r="D80" t="s">
        <v>76</v>
      </c>
      <c r="E80">
        <v>1</v>
      </c>
      <c r="F80">
        <v>206</v>
      </c>
      <c r="G80">
        <v>222664</v>
      </c>
      <c r="H80" s="2">
        <v>44291.982800925929</v>
      </c>
      <c r="I80" s="2">
        <v>44350.504201388889</v>
      </c>
      <c r="J80">
        <f>_xlfn.XLOOKUP(Table6[[#This Row],[queryID]],Table1[queryID],Table1[count],0)</f>
        <v>458</v>
      </c>
      <c r="K80" t="b">
        <f>Table6[[#This Row],[latestCount]]=Table6[[#This Row],[count]]</f>
        <v>0</v>
      </c>
    </row>
    <row r="81" spans="1:11" x14ac:dyDescent="0.25">
      <c r="A81">
        <v>8306</v>
      </c>
      <c r="B81" s="2">
        <v>44300.250219907408</v>
      </c>
      <c r="C81" s="2">
        <v>44292.837152777778</v>
      </c>
      <c r="D81" t="s">
        <v>87</v>
      </c>
      <c r="E81">
        <v>1</v>
      </c>
      <c r="F81">
        <v>8</v>
      </c>
      <c r="G81">
        <v>222664</v>
      </c>
      <c r="H81" s="2">
        <v>44290.659421296295</v>
      </c>
      <c r="I81" s="2">
        <v>44300.334027777775</v>
      </c>
      <c r="J81">
        <f>_xlfn.XLOOKUP(Table6[[#This Row],[queryID]],Table1[queryID],Table1[count],0)</f>
        <v>321</v>
      </c>
      <c r="K81" t="b">
        <f>Table6[[#This Row],[latestCount]]=Table6[[#This Row],[count]]</f>
        <v>0</v>
      </c>
    </row>
    <row r="82" spans="1:11" x14ac:dyDescent="0.25">
      <c r="A82">
        <v>8307</v>
      </c>
      <c r="B82" s="2">
        <v>44347.648518518516</v>
      </c>
      <c r="C82" s="2">
        <v>44292.837152777778</v>
      </c>
      <c r="D82" t="s">
        <v>111</v>
      </c>
      <c r="E82">
        <v>1</v>
      </c>
      <c r="F82">
        <v>10</v>
      </c>
      <c r="G82">
        <v>222664</v>
      </c>
      <c r="H82" s="2">
        <v>44347.295682870368</v>
      </c>
      <c r="I82" s="2">
        <v>44347.295682870368</v>
      </c>
      <c r="J82">
        <f>_xlfn.XLOOKUP(Table6[[#This Row],[queryID]],Table1[queryID],Table1[count],0)</f>
        <v>120</v>
      </c>
      <c r="K82" t="b">
        <f>Table6[[#This Row],[latestCount]]=Table6[[#This Row],[count]]</f>
        <v>0</v>
      </c>
    </row>
    <row r="83" spans="1:11" x14ac:dyDescent="0.25">
      <c r="A83">
        <v>8308</v>
      </c>
      <c r="B83" s="2">
        <v>44355.838101851848</v>
      </c>
      <c r="C83" s="2">
        <v>44292.837152777778</v>
      </c>
      <c r="D83" t="s">
        <v>3</v>
      </c>
      <c r="E83">
        <v>1</v>
      </c>
      <c r="F83">
        <v>1937</v>
      </c>
      <c r="G83">
        <v>222664</v>
      </c>
      <c r="H83" s="2">
        <v>44297.082627314812</v>
      </c>
      <c r="I83" s="2">
        <v>44355.836851851855</v>
      </c>
      <c r="J83">
        <f>_xlfn.XLOOKUP(Table6[[#This Row],[queryID]],Table1[queryID],Table1[count],0)</f>
        <v>173721</v>
      </c>
      <c r="K83" t="b">
        <f>Table6[[#This Row],[latestCount]]=Table6[[#This Row],[count]]</f>
        <v>0</v>
      </c>
    </row>
    <row r="84" spans="1:11" x14ac:dyDescent="0.25">
      <c r="A84">
        <v>8309</v>
      </c>
      <c r="B84" s="2">
        <v>44347.6484375</v>
      </c>
      <c r="C84" s="2">
        <v>44292.837152777778</v>
      </c>
      <c r="D84" t="s">
        <v>37</v>
      </c>
      <c r="E84">
        <v>1</v>
      </c>
      <c r="F84">
        <v>152</v>
      </c>
      <c r="G84">
        <v>222664</v>
      </c>
      <c r="H84" s="2">
        <v>44294.941412037035</v>
      </c>
      <c r="I84" s="2">
        <v>44346.033530092594</v>
      </c>
      <c r="J84">
        <f>_xlfn.XLOOKUP(Table6[[#This Row],[queryID]],Table1[queryID],Table1[count],0)</f>
        <v>7447</v>
      </c>
      <c r="K84" t="b">
        <f>Table6[[#This Row],[latestCount]]=Table6[[#This Row],[count]]</f>
        <v>0</v>
      </c>
    </row>
    <row r="85" spans="1:11" x14ac:dyDescent="0.25">
      <c r="A85">
        <v>8310</v>
      </c>
      <c r="B85" s="2">
        <v>44355.837881944448</v>
      </c>
      <c r="C85" s="2">
        <v>44292.837152777778</v>
      </c>
      <c r="D85" t="s">
        <v>8</v>
      </c>
      <c r="E85">
        <v>1</v>
      </c>
      <c r="F85">
        <v>324</v>
      </c>
      <c r="G85">
        <v>222664</v>
      </c>
      <c r="H85" s="2">
        <v>44294.703240740739</v>
      </c>
      <c r="I85" s="2">
        <v>44355.704444444447</v>
      </c>
      <c r="J85">
        <f>_xlfn.XLOOKUP(Table6[[#This Row],[queryID]],Table1[queryID],Table1[count],0)</f>
        <v>69662</v>
      </c>
      <c r="K85" t="b">
        <f>Table6[[#This Row],[latestCount]]=Table6[[#This Row],[count]]</f>
        <v>0</v>
      </c>
    </row>
    <row r="86" spans="1:11" x14ac:dyDescent="0.25">
      <c r="A86">
        <v>8311</v>
      </c>
      <c r="B86" s="2">
        <v>44300.312083333331</v>
      </c>
      <c r="C86" s="2">
        <v>44292.837164351855</v>
      </c>
      <c r="D86" t="s">
        <v>81</v>
      </c>
      <c r="E86">
        <v>1</v>
      </c>
      <c r="F86">
        <v>7</v>
      </c>
      <c r="G86">
        <v>222664</v>
      </c>
      <c r="H86" s="2">
        <v>44290.753391203703</v>
      </c>
      <c r="I86" s="2">
        <v>44296.846273148149</v>
      </c>
      <c r="J86">
        <f>_xlfn.XLOOKUP(Table6[[#This Row],[queryID]],Table1[queryID],Table1[count],0)</f>
        <v>414</v>
      </c>
      <c r="K86" t="b">
        <f>Table6[[#This Row],[latestCount]]=Table6[[#This Row],[count]]</f>
        <v>0</v>
      </c>
    </row>
    <row r="87" spans="1:11" x14ac:dyDescent="0.25">
      <c r="A87">
        <v>8312</v>
      </c>
      <c r="B87" s="2">
        <v>44355.837685185186</v>
      </c>
      <c r="C87" s="2">
        <v>44292.837164351855</v>
      </c>
      <c r="D87" t="s">
        <v>38</v>
      </c>
      <c r="E87">
        <v>1</v>
      </c>
      <c r="F87">
        <v>820</v>
      </c>
      <c r="G87">
        <v>222664</v>
      </c>
      <c r="H87" s="2">
        <v>44293.06832175926</v>
      </c>
      <c r="I87" s="2">
        <v>44355.835416666669</v>
      </c>
      <c r="J87">
        <f>_xlfn.XLOOKUP(Table6[[#This Row],[queryID]],Table1[queryID],Table1[count],0)</f>
        <v>5699</v>
      </c>
      <c r="K87" t="b">
        <f>Table6[[#This Row],[latestCount]]=Table6[[#This Row],[count]]</f>
        <v>0</v>
      </c>
    </row>
    <row r="88" spans="1:11" x14ac:dyDescent="0.25">
      <c r="A88">
        <v>8313</v>
      </c>
      <c r="B88" s="2">
        <v>44309.168483796297</v>
      </c>
      <c r="C88" s="2">
        <v>44292.837164351855</v>
      </c>
      <c r="D88" t="s">
        <v>19</v>
      </c>
      <c r="E88">
        <v>1</v>
      </c>
      <c r="F88">
        <v>82</v>
      </c>
      <c r="G88">
        <v>222664</v>
      </c>
      <c r="H88" s="2">
        <v>44290.661192129628</v>
      </c>
      <c r="I88" s="2">
        <v>44294.699571759258</v>
      </c>
      <c r="J88">
        <f>_xlfn.XLOOKUP(Table6[[#This Row],[queryID]],Table1[queryID],Table1[count],0)</f>
        <v>29054</v>
      </c>
      <c r="K88" t="b">
        <f>Table6[[#This Row],[latestCount]]=Table6[[#This Row],[count]]</f>
        <v>0</v>
      </c>
    </row>
    <row r="89" spans="1:11" x14ac:dyDescent="0.25">
      <c r="A89">
        <v>8314</v>
      </c>
      <c r="B89" s="2">
        <v>44347.648333333331</v>
      </c>
      <c r="C89" s="2">
        <v>44292.837164351855</v>
      </c>
      <c r="D89" t="s">
        <v>93</v>
      </c>
      <c r="E89">
        <v>1</v>
      </c>
      <c r="F89">
        <v>151</v>
      </c>
      <c r="G89">
        <v>222664</v>
      </c>
      <c r="H89" s="2">
        <v>44290.921886574077</v>
      </c>
      <c r="I89" s="2">
        <v>44342.802997685183</v>
      </c>
      <c r="J89">
        <f>_xlfn.XLOOKUP(Table6[[#This Row],[queryID]],Table1[queryID],Table1[count],0)</f>
        <v>253</v>
      </c>
      <c r="K89" t="b">
        <f>Table6[[#This Row],[latestCount]]=Table6[[#This Row],[count]]</f>
        <v>0</v>
      </c>
    </row>
    <row r="90" spans="1:11" x14ac:dyDescent="0.25">
      <c r="A90">
        <v>8315</v>
      </c>
      <c r="B90" s="2">
        <v>44355.837534722225</v>
      </c>
      <c r="C90" s="2">
        <v>44292.837164351855</v>
      </c>
      <c r="D90" t="s">
        <v>114</v>
      </c>
      <c r="E90">
        <v>1</v>
      </c>
      <c r="F90">
        <v>112</v>
      </c>
      <c r="G90">
        <v>222664</v>
      </c>
      <c r="H90" s="2">
        <v>44290.760416666664</v>
      </c>
      <c r="I90" s="2">
        <v>44355.8359375</v>
      </c>
      <c r="J90">
        <f>_xlfn.XLOOKUP(Table6[[#This Row],[queryID]],Table1[queryID],Table1[count],0)</f>
        <v>96</v>
      </c>
      <c r="K90" t="b">
        <f>Table6[[#This Row],[latestCount]]=Table6[[#This Row],[count]]</f>
        <v>0</v>
      </c>
    </row>
    <row r="91" spans="1:11" x14ac:dyDescent="0.25">
      <c r="A91">
        <v>8316</v>
      </c>
      <c r="B91" s="2">
        <v>44355.837442129632</v>
      </c>
      <c r="C91" s="2">
        <v>44292.837164351855</v>
      </c>
      <c r="D91" t="s">
        <v>89</v>
      </c>
      <c r="E91">
        <v>1</v>
      </c>
      <c r="F91">
        <v>69</v>
      </c>
      <c r="G91">
        <v>222664</v>
      </c>
      <c r="H91" s="2">
        <v>44294.737256944441</v>
      </c>
      <c r="I91" s="2">
        <v>44354.318472222221</v>
      </c>
      <c r="J91">
        <f>_xlfn.XLOOKUP(Table6[[#This Row],[queryID]],Table1[queryID],Table1[count],0)</f>
        <v>303</v>
      </c>
      <c r="K91" t="b">
        <f>Table6[[#This Row],[latestCount]]=Table6[[#This Row],[count]]</f>
        <v>0</v>
      </c>
    </row>
    <row r="92" spans="1:11" x14ac:dyDescent="0.25">
      <c r="A92">
        <v>8317</v>
      </c>
      <c r="B92" s="2">
        <v>44355.837395833332</v>
      </c>
      <c r="C92" s="2">
        <v>44292.837164351855</v>
      </c>
      <c r="D92" t="s">
        <v>66</v>
      </c>
      <c r="E92">
        <v>1</v>
      </c>
      <c r="F92">
        <v>243</v>
      </c>
      <c r="G92">
        <v>222664</v>
      </c>
      <c r="H92" s="2">
        <v>44291.937569444446</v>
      </c>
      <c r="I92" s="2">
        <v>44355.543252314812</v>
      </c>
      <c r="J92">
        <f>_xlfn.XLOOKUP(Table6[[#This Row],[queryID]],Table1[queryID],Table1[count],0)</f>
        <v>946</v>
      </c>
      <c r="K92" t="b">
        <f>Table6[[#This Row],[latestCount]]=Table6[[#This Row],[count]]</f>
        <v>0</v>
      </c>
    </row>
    <row r="93" spans="1:11" x14ac:dyDescent="0.25">
      <c r="A93">
        <v>8318</v>
      </c>
      <c r="B93" s="2">
        <v>44355.837256944447</v>
      </c>
      <c r="C93" s="2">
        <v>44292.837164351855</v>
      </c>
      <c r="D93" t="s">
        <v>133</v>
      </c>
      <c r="E93">
        <v>1</v>
      </c>
      <c r="F93">
        <v>3</v>
      </c>
      <c r="G93">
        <v>222664</v>
      </c>
      <c r="H93" s="2">
        <v>44351.795601851853</v>
      </c>
      <c r="I93" s="2">
        <v>44351.795601851853</v>
      </c>
      <c r="J93">
        <f>_xlfn.XLOOKUP(Table6[[#This Row],[queryID]],Table1[queryID],Table1[count],0)</f>
        <v>12</v>
      </c>
      <c r="K93" t="b">
        <f>Table6[[#This Row],[latestCount]]=Table6[[#This Row],[count]]</f>
        <v>0</v>
      </c>
    </row>
    <row r="94" spans="1:11" x14ac:dyDescent="0.25">
      <c r="A94">
        <v>8319</v>
      </c>
      <c r="B94" s="2">
        <v>44300.306469907409</v>
      </c>
      <c r="C94" s="2">
        <v>44292.837164351855</v>
      </c>
      <c r="D94" t="s">
        <v>124</v>
      </c>
      <c r="E94">
        <v>1</v>
      </c>
      <c r="F94">
        <v>3</v>
      </c>
      <c r="G94">
        <v>222664</v>
      </c>
      <c r="H94" s="2">
        <v>44291.937569444446</v>
      </c>
      <c r="I94" s="2">
        <v>44292.465312499997</v>
      </c>
      <c r="J94">
        <f>_xlfn.XLOOKUP(Table6[[#This Row],[queryID]],Table1[queryID],Table1[count],0)</f>
        <v>44</v>
      </c>
      <c r="K94" t="b">
        <f>Table6[[#This Row],[latestCount]]=Table6[[#This Row],[count]]</f>
        <v>0</v>
      </c>
    </row>
    <row r="95" spans="1:11" x14ac:dyDescent="0.25">
      <c r="A95">
        <v>8320</v>
      </c>
      <c r="B95" s="2">
        <v>44327.897719907407</v>
      </c>
      <c r="C95" s="2">
        <v>44299.703842592593</v>
      </c>
      <c r="D95" t="s">
        <v>31</v>
      </c>
      <c r="E95">
        <v>1</v>
      </c>
      <c r="F95">
        <v>62</v>
      </c>
      <c r="G95">
        <v>222664</v>
      </c>
      <c r="H95" s="2">
        <v>44292.595625000002</v>
      </c>
      <c r="I95" s="2">
        <v>44322.632986111108</v>
      </c>
      <c r="J95">
        <f>_xlfn.XLOOKUP(Table6[[#This Row],[queryID]],Table1[queryID],Table1[count],0)</f>
        <v>11422</v>
      </c>
      <c r="K95" t="b">
        <f>Table6[[#This Row],[latestCount]]=Table6[[#This Row],[count]]</f>
        <v>0</v>
      </c>
    </row>
    <row r="96" spans="1:11" x14ac:dyDescent="0.25">
      <c r="A96">
        <v>8321</v>
      </c>
      <c r="B96" s="2">
        <v>44327.896331018521</v>
      </c>
      <c r="C96" s="2">
        <v>44299.703842592593</v>
      </c>
      <c r="D96" t="s">
        <v>25</v>
      </c>
      <c r="E96">
        <v>1</v>
      </c>
      <c r="F96">
        <v>351</v>
      </c>
      <c r="G96">
        <v>222664</v>
      </c>
      <c r="H96" s="2">
        <v>44292.662048611113</v>
      </c>
      <c r="I96" s="2">
        <v>44327.478831018518</v>
      </c>
      <c r="J96">
        <f>_xlfn.XLOOKUP(Table6[[#This Row],[queryID]],Table1[queryID],Table1[count],0)</f>
        <v>17813</v>
      </c>
      <c r="K96" t="b">
        <f>Table6[[#This Row],[latestCount]]=Table6[[#This Row],[count]]</f>
        <v>0</v>
      </c>
    </row>
    <row r="97" spans="1:11" x14ac:dyDescent="0.25">
      <c r="A97">
        <v>8322</v>
      </c>
      <c r="B97" s="2">
        <v>44347.648159722223</v>
      </c>
      <c r="C97" s="2">
        <v>44299.703842592593</v>
      </c>
      <c r="D97" t="s">
        <v>77</v>
      </c>
      <c r="E97">
        <v>1</v>
      </c>
      <c r="F97">
        <v>143</v>
      </c>
      <c r="G97">
        <v>222664</v>
      </c>
      <c r="H97" s="2">
        <v>44292.908784722225</v>
      </c>
      <c r="I97" s="2">
        <v>44344.503217592595</v>
      </c>
      <c r="J97">
        <f>_xlfn.XLOOKUP(Table6[[#This Row],[queryID]],Table1[queryID],Table1[count],0)</f>
        <v>444</v>
      </c>
      <c r="K97" t="b">
        <f>Table6[[#This Row],[latestCount]]=Table6[[#This Row],[count]]</f>
        <v>0</v>
      </c>
    </row>
    <row r="98" spans="1:11" x14ac:dyDescent="0.25">
      <c r="A98">
        <v>8323</v>
      </c>
      <c r="B98" s="2">
        <v>44355.837152777778</v>
      </c>
      <c r="C98" s="2">
        <v>44299.703842592593</v>
      </c>
      <c r="D98" t="s">
        <v>110</v>
      </c>
      <c r="E98">
        <v>1</v>
      </c>
      <c r="F98">
        <v>102</v>
      </c>
      <c r="G98">
        <v>222664</v>
      </c>
      <c r="H98" s="2">
        <v>44293.001111111109</v>
      </c>
      <c r="I98" s="2">
        <v>44348.510416666664</v>
      </c>
      <c r="J98">
        <f>_xlfn.XLOOKUP(Table6[[#This Row],[queryID]],Table1[queryID],Table1[count],0)</f>
        <v>132</v>
      </c>
      <c r="K98" t="b">
        <f>Table6[[#This Row],[latestCount]]=Table6[[#This Row],[count]]</f>
        <v>0</v>
      </c>
    </row>
    <row r="99" spans="1:11" x14ac:dyDescent="0.25">
      <c r="A99">
        <v>8324</v>
      </c>
      <c r="B99" s="2">
        <v>44355.837106481478</v>
      </c>
      <c r="C99" s="2">
        <v>44299.703842592593</v>
      </c>
      <c r="D99" t="s">
        <v>51</v>
      </c>
      <c r="E99">
        <v>1</v>
      </c>
      <c r="F99">
        <v>1056</v>
      </c>
      <c r="G99">
        <v>222664</v>
      </c>
      <c r="H99" s="2">
        <v>44293.961446759262</v>
      </c>
      <c r="I99" s="2">
        <v>44351.341909722221</v>
      </c>
      <c r="J99">
        <f>_xlfn.XLOOKUP(Table6[[#This Row],[queryID]],Table1[queryID],Table1[count],0)</f>
        <v>2508</v>
      </c>
      <c r="K99" t="b">
        <f>Table6[[#This Row],[latestCount]]=Table6[[#This Row],[count]]</f>
        <v>0</v>
      </c>
    </row>
    <row r="100" spans="1:11" x14ac:dyDescent="0.25">
      <c r="A100">
        <v>8325</v>
      </c>
      <c r="B100" s="2">
        <v>44347.648055555554</v>
      </c>
      <c r="C100" s="2">
        <v>44299.70385416667</v>
      </c>
      <c r="D100" t="s">
        <v>79</v>
      </c>
      <c r="E100">
        <v>1</v>
      </c>
      <c r="F100">
        <v>220</v>
      </c>
      <c r="G100">
        <v>222664</v>
      </c>
      <c r="H100" s="2">
        <v>44292.908784722225</v>
      </c>
      <c r="I100" s="2">
        <v>44344.339039351849</v>
      </c>
      <c r="J100">
        <f>_xlfn.XLOOKUP(Table6[[#This Row],[queryID]],Table1[queryID],Table1[count],0)</f>
        <v>434</v>
      </c>
      <c r="K100" t="b">
        <f>Table6[[#This Row],[latestCount]]=Table6[[#This Row],[count]]</f>
        <v>0</v>
      </c>
    </row>
    <row r="101" spans="1:11" x14ac:dyDescent="0.25">
      <c r="A101">
        <v>8326</v>
      </c>
      <c r="B101" s="2">
        <v>44347.648043981484</v>
      </c>
      <c r="C101" s="2">
        <v>44299.70385416667</v>
      </c>
      <c r="D101" t="s">
        <v>83</v>
      </c>
      <c r="E101">
        <v>1</v>
      </c>
      <c r="F101">
        <v>45</v>
      </c>
      <c r="G101">
        <v>222664</v>
      </c>
      <c r="H101" s="2">
        <v>44292.583124999997</v>
      </c>
      <c r="I101" s="2">
        <v>44343.848819444444</v>
      </c>
      <c r="J101">
        <f>_xlfn.XLOOKUP(Table6[[#This Row],[queryID]],Table1[queryID],Table1[count],0)</f>
        <v>356</v>
      </c>
      <c r="K101" t="b">
        <f>Table6[[#This Row],[latestCount]]=Table6[[#This Row],[count]]</f>
        <v>0</v>
      </c>
    </row>
    <row r="102" spans="1:11" x14ac:dyDescent="0.25">
      <c r="A102">
        <v>8327</v>
      </c>
      <c r="B102" s="2">
        <v>44355.836875000001</v>
      </c>
      <c r="C102" s="2">
        <v>44299.70385416667</v>
      </c>
      <c r="D102" t="s">
        <v>59</v>
      </c>
      <c r="E102">
        <v>1</v>
      </c>
      <c r="F102">
        <v>380</v>
      </c>
      <c r="G102">
        <v>222664</v>
      </c>
      <c r="H102" s="2">
        <v>44292.720324074071</v>
      </c>
      <c r="I102" s="2">
        <v>44355.565324074072</v>
      </c>
      <c r="J102">
        <f>_xlfn.XLOOKUP(Table6[[#This Row],[queryID]],Table1[queryID],Table1[count],0)</f>
        <v>1606</v>
      </c>
      <c r="K102" t="b">
        <f>Table6[[#This Row],[latestCount]]=Table6[[#This Row],[count]]</f>
        <v>0</v>
      </c>
    </row>
    <row r="103" spans="1:11" x14ac:dyDescent="0.25">
      <c r="A103">
        <v>8328</v>
      </c>
      <c r="B103" s="2">
        <v>44327.877569444441</v>
      </c>
      <c r="C103" s="2">
        <v>44299.70385416667</v>
      </c>
      <c r="D103" t="s">
        <v>72</v>
      </c>
      <c r="E103">
        <v>1</v>
      </c>
      <c r="F103">
        <v>30</v>
      </c>
      <c r="G103">
        <v>222664</v>
      </c>
      <c r="H103" s="2">
        <v>44292.740451388891</v>
      </c>
      <c r="I103" s="2">
        <v>44327.470960648148</v>
      </c>
      <c r="J103">
        <f>_xlfn.XLOOKUP(Table6[[#This Row],[queryID]],Table1[queryID],Table1[count],0)</f>
        <v>516</v>
      </c>
      <c r="K103" t="b">
        <f>Table6[[#This Row],[latestCount]]=Table6[[#This Row],[count]]</f>
        <v>0</v>
      </c>
    </row>
    <row r="104" spans="1:11" x14ac:dyDescent="0.25">
      <c r="A104">
        <v>8330</v>
      </c>
      <c r="B104" s="2">
        <v>44305.782199074078</v>
      </c>
      <c r="C104" s="2">
        <v>44299.70385416667</v>
      </c>
      <c r="D104" t="s">
        <v>167</v>
      </c>
      <c r="E104">
        <v>0</v>
      </c>
      <c r="F104">
        <v>2</v>
      </c>
      <c r="G104">
        <v>222664</v>
      </c>
      <c r="H104" s="2">
        <v>44293.57298611111</v>
      </c>
      <c r="I104" s="2">
        <v>44294.73642361111</v>
      </c>
      <c r="J104">
        <f>_xlfn.XLOOKUP(Table6[[#This Row],[queryID]],Table1[queryID],Table1[count],0)</f>
        <v>0</v>
      </c>
      <c r="K104" t="b">
        <f>Table6[[#This Row],[latestCount]]=Table6[[#This Row],[count]]</f>
        <v>0</v>
      </c>
    </row>
    <row r="105" spans="1:11" x14ac:dyDescent="0.25">
      <c r="A105">
        <v>8331</v>
      </c>
      <c r="B105" s="2">
        <v>44305.782893518517</v>
      </c>
      <c r="C105" s="2">
        <v>44299.70385416667</v>
      </c>
      <c r="D105" t="s">
        <v>166</v>
      </c>
      <c r="E105">
        <v>0</v>
      </c>
      <c r="F105">
        <v>4</v>
      </c>
      <c r="G105">
        <v>222664</v>
      </c>
      <c r="H105" s="2">
        <v>44292.500023148146</v>
      </c>
      <c r="I105" s="2">
        <v>44297.666666666664</v>
      </c>
      <c r="J105">
        <f>_xlfn.XLOOKUP(Table6[[#This Row],[queryID]],Table1[queryID],Table1[count],0)</f>
        <v>0</v>
      </c>
      <c r="K105" t="b">
        <f>Table6[[#This Row],[latestCount]]=Table6[[#This Row],[count]]</f>
        <v>0</v>
      </c>
    </row>
    <row r="106" spans="1:11" x14ac:dyDescent="0.25">
      <c r="A106">
        <v>8332</v>
      </c>
      <c r="B106" s="2">
        <v>44355.836712962962</v>
      </c>
      <c r="C106" s="2">
        <v>44299.70385416667</v>
      </c>
      <c r="D106" t="s">
        <v>92</v>
      </c>
      <c r="E106">
        <v>1</v>
      </c>
      <c r="F106">
        <v>9</v>
      </c>
      <c r="G106">
        <v>222664</v>
      </c>
      <c r="H106" s="2">
        <v>44292.500023148146</v>
      </c>
      <c r="I106" s="2">
        <v>44349.692349537036</v>
      </c>
      <c r="J106">
        <f>_xlfn.XLOOKUP(Table6[[#This Row],[queryID]],Table1[queryID],Table1[count],0)</f>
        <v>259</v>
      </c>
      <c r="K106" t="b">
        <f>Table6[[#This Row],[latestCount]]=Table6[[#This Row],[count]]</f>
        <v>0</v>
      </c>
    </row>
    <row r="107" spans="1:11" x14ac:dyDescent="0.25">
      <c r="A107">
        <v>8333</v>
      </c>
      <c r="B107" s="2">
        <v>44309.176886574074</v>
      </c>
      <c r="C107" s="2">
        <v>44299.70385416667</v>
      </c>
      <c r="D107" t="s">
        <v>102</v>
      </c>
      <c r="E107">
        <v>1</v>
      </c>
      <c r="F107">
        <v>31</v>
      </c>
      <c r="G107">
        <v>222664</v>
      </c>
      <c r="H107" s="2">
        <v>44292.392361111109</v>
      </c>
      <c r="I107" s="2">
        <v>44293.583865740744</v>
      </c>
      <c r="J107">
        <f>_xlfn.XLOOKUP(Table6[[#This Row],[queryID]],Table1[queryID],Table1[count],0)</f>
        <v>194</v>
      </c>
      <c r="K107" t="b">
        <f>Table6[[#This Row],[latestCount]]=Table6[[#This Row],[count]]</f>
        <v>0</v>
      </c>
    </row>
    <row r="108" spans="1:11" x14ac:dyDescent="0.25">
      <c r="A108">
        <v>8334</v>
      </c>
      <c r="B108" s="2">
        <v>44355.836655092593</v>
      </c>
      <c r="C108" s="2">
        <v>44299.70385416667</v>
      </c>
      <c r="D108" t="s">
        <v>32</v>
      </c>
      <c r="E108">
        <v>1</v>
      </c>
      <c r="F108">
        <v>928</v>
      </c>
      <c r="G108">
        <v>222664</v>
      </c>
      <c r="H108" s="2">
        <v>44299.337337962963</v>
      </c>
      <c r="I108" s="2">
        <v>44355.766203703701</v>
      </c>
      <c r="J108">
        <f>_xlfn.XLOOKUP(Table6[[#This Row],[queryID]],Table1[queryID],Table1[count],0)</f>
        <v>9684</v>
      </c>
      <c r="K108" t="b">
        <f>Table6[[#This Row],[latestCount]]=Table6[[#This Row],[count]]</f>
        <v>0</v>
      </c>
    </row>
    <row r="109" spans="1:11" x14ac:dyDescent="0.25">
      <c r="A109">
        <v>8335</v>
      </c>
      <c r="B109" s="2">
        <v>44355.836458333331</v>
      </c>
      <c r="C109" s="2">
        <v>44299.703865740739</v>
      </c>
      <c r="D109" t="s">
        <v>48</v>
      </c>
      <c r="E109">
        <v>1</v>
      </c>
      <c r="F109">
        <v>175</v>
      </c>
      <c r="G109">
        <v>222664</v>
      </c>
      <c r="H109" s="2">
        <v>44292.518564814818</v>
      </c>
      <c r="I109" s="2">
        <v>44353.476539351854</v>
      </c>
      <c r="J109">
        <f>_xlfn.XLOOKUP(Table6[[#This Row],[queryID]],Table1[queryID],Table1[count],0)</f>
        <v>2622</v>
      </c>
      <c r="K109" t="b">
        <f>Table6[[#This Row],[latestCount]]=Table6[[#This Row],[count]]</f>
        <v>0</v>
      </c>
    </row>
    <row r="110" spans="1:11" x14ac:dyDescent="0.25">
      <c r="A110">
        <v>8337</v>
      </c>
      <c r="B110" s="2">
        <v>44305.787094907406</v>
      </c>
      <c r="C110" s="2">
        <v>44299.703865740739</v>
      </c>
      <c r="D110" t="s">
        <v>128</v>
      </c>
      <c r="E110">
        <v>1</v>
      </c>
      <c r="F110">
        <v>1</v>
      </c>
      <c r="G110">
        <v>222664</v>
      </c>
      <c r="H110" s="2">
        <v>44296.41101851852</v>
      </c>
      <c r="I110" s="2">
        <v>44296.41101851852</v>
      </c>
      <c r="J110">
        <f>_xlfn.XLOOKUP(Table6[[#This Row],[queryID]],Table1[queryID],Table1[count],0)</f>
        <v>21</v>
      </c>
      <c r="K110" t="b">
        <f>Table6[[#This Row],[latestCount]]=Table6[[#This Row],[count]]</f>
        <v>0</v>
      </c>
    </row>
    <row r="111" spans="1:11" x14ac:dyDescent="0.25">
      <c r="A111">
        <v>8338</v>
      </c>
      <c r="B111" s="2">
        <v>44359.797743055555</v>
      </c>
      <c r="C111" s="2">
        <v>44299.703865740739</v>
      </c>
      <c r="D111" t="s">
        <v>18</v>
      </c>
      <c r="E111">
        <v>1</v>
      </c>
      <c r="F111">
        <v>1283</v>
      </c>
      <c r="G111">
        <v>222664</v>
      </c>
      <c r="H111" s="2">
        <v>44292.791770833333</v>
      </c>
      <c r="I111" s="2">
        <v>44359.788263888891</v>
      </c>
      <c r="J111">
        <f>_xlfn.XLOOKUP(Table6[[#This Row],[queryID]],Table1[queryID],Table1[count],0)</f>
        <v>30258</v>
      </c>
      <c r="K111" t="b">
        <f>Table6[[#This Row],[latestCount]]=Table6[[#This Row],[count]]</f>
        <v>0</v>
      </c>
    </row>
    <row r="112" spans="1:11" x14ac:dyDescent="0.25">
      <c r="A112">
        <v>8339</v>
      </c>
      <c r="B112" s="2">
        <v>44355.836284722223</v>
      </c>
      <c r="C112" s="2">
        <v>44300.437048611115</v>
      </c>
      <c r="D112" t="s">
        <v>26</v>
      </c>
      <c r="E112">
        <v>1</v>
      </c>
      <c r="F112">
        <v>272</v>
      </c>
      <c r="G112">
        <v>222664</v>
      </c>
      <c r="H112" s="2">
        <v>44298.878657407404</v>
      </c>
      <c r="I112" s="2">
        <v>44355.743055555555</v>
      </c>
      <c r="J112">
        <f>_xlfn.XLOOKUP(Table6[[#This Row],[queryID]],Table1[queryID],Table1[count],0)</f>
        <v>15050</v>
      </c>
      <c r="K112" t="b">
        <f>Table6[[#This Row],[latestCount]]=Table6[[#This Row],[count]]</f>
        <v>0</v>
      </c>
    </row>
    <row r="113" spans="1:11" x14ac:dyDescent="0.25">
      <c r="A113">
        <v>8341</v>
      </c>
      <c r="B113" s="2">
        <v>44327.85533564815</v>
      </c>
      <c r="C113" s="2">
        <v>44300.437048611115</v>
      </c>
      <c r="D113" t="s">
        <v>40</v>
      </c>
      <c r="E113">
        <v>1</v>
      </c>
      <c r="F113">
        <v>127</v>
      </c>
      <c r="G113">
        <v>222664</v>
      </c>
      <c r="H113" s="2">
        <v>44295.163958333331</v>
      </c>
      <c r="I113" s="2">
        <v>44323.619837962964</v>
      </c>
      <c r="J113">
        <f>_xlfn.XLOOKUP(Table6[[#This Row],[queryID]],Table1[queryID],Table1[count],0)</f>
        <v>4926</v>
      </c>
      <c r="K113" t="b">
        <f>Table6[[#This Row],[latestCount]]=Table6[[#This Row],[count]]</f>
        <v>0</v>
      </c>
    </row>
    <row r="114" spans="1:11" x14ac:dyDescent="0.25">
      <c r="A114">
        <v>8342</v>
      </c>
      <c r="B114" s="2">
        <v>44327.85533564815</v>
      </c>
      <c r="C114" s="2">
        <v>44300.437048611115</v>
      </c>
      <c r="D114" t="s">
        <v>85</v>
      </c>
      <c r="E114">
        <v>1</v>
      </c>
      <c r="F114">
        <v>185</v>
      </c>
      <c r="G114">
        <v>222664</v>
      </c>
      <c r="H114" s="2">
        <v>44295.695057870369</v>
      </c>
      <c r="I114" s="2">
        <v>44327.408171296294</v>
      </c>
      <c r="J114">
        <f>_xlfn.XLOOKUP(Table6[[#This Row],[queryID]],Table1[queryID],Table1[count],0)</f>
        <v>334</v>
      </c>
      <c r="K114" t="b">
        <f>Table6[[#This Row],[latestCount]]=Table6[[#This Row],[count]]</f>
        <v>0</v>
      </c>
    </row>
    <row r="115" spans="1:11" x14ac:dyDescent="0.25">
      <c r="A115">
        <v>8343</v>
      </c>
      <c r="B115" s="2">
        <v>44309.181805555556</v>
      </c>
      <c r="C115" s="2">
        <v>44300.437048611115</v>
      </c>
      <c r="D115" t="s">
        <v>159</v>
      </c>
      <c r="E115">
        <v>0</v>
      </c>
      <c r="F115">
        <v>54</v>
      </c>
      <c r="G115">
        <v>222664</v>
      </c>
      <c r="H115" s="2">
        <v>44295.69736111111</v>
      </c>
      <c r="I115" s="2">
        <v>44298.809363425928</v>
      </c>
      <c r="J115">
        <f>_xlfn.XLOOKUP(Table6[[#This Row],[queryID]],Table1[queryID],Table1[count],0)</f>
        <v>0</v>
      </c>
      <c r="K115" t="b">
        <f>Table6[[#This Row],[latestCount]]=Table6[[#This Row],[count]]</f>
        <v>0</v>
      </c>
    </row>
    <row r="116" spans="1:11" x14ac:dyDescent="0.25">
      <c r="A116">
        <v>8344</v>
      </c>
      <c r="B116" s="2">
        <v>44355.836053240739</v>
      </c>
      <c r="C116" s="2">
        <v>44305.747418981482</v>
      </c>
      <c r="D116" t="s">
        <v>13</v>
      </c>
      <c r="E116">
        <v>1</v>
      </c>
      <c r="F116">
        <v>1383</v>
      </c>
      <c r="G116">
        <v>222664</v>
      </c>
      <c r="H116" s="2">
        <v>44304.60670138889</v>
      </c>
      <c r="I116" s="2">
        <v>44355.833344907405</v>
      </c>
      <c r="J116">
        <f>_xlfn.XLOOKUP(Table6[[#This Row],[queryID]],Table1[queryID],Table1[count],0)</f>
        <v>39855</v>
      </c>
      <c r="K116" t="b">
        <f>Table6[[#This Row],[latestCount]]=Table6[[#This Row],[count]]</f>
        <v>0</v>
      </c>
    </row>
    <row r="117" spans="1:11" x14ac:dyDescent="0.25">
      <c r="A117">
        <v>8345</v>
      </c>
      <c r="B117" s="2">
        <v>44355.835844907408</v>
      </c>
      <c r="C117" s="2">
        <v>44305.747418981482</v>
      </c>
      <c r="D117" t="s">
        <v>49</v>
      </c>
      <c r="E117">
        <v>1</v>
      </c>
      <c r="F117">
        <v>336</v>
      </c>
      <c r="G117">
        <v>222664</v>
      </c>
      <c r="H117" s="2">
        <v>44300.600844907407</v>
      </c>
      <c r="I117" s="2">
        <v>44355.427245370367</v>
      </c>
      <c r="J117">
        <f>_xlfn.XLOOKUP(Table6[[#This Row],[queryID]],Table1[queryID],Table1[count],0)</f>
        <v>2587</v>
      </c>
      <c r="K117" t="b">
        <f>Table6[[#This Row],[latestCount]]=Table6[[#This Row],[count]]</f>
        <v>0</v>
      </c>
    </row>
    <row r="118" spans="1:11" x14ac:dyDescent="0.25">
      <c r="A118">
        <v>8346</v>
      </c>
      <c r="B118" s="2">
        <v>44355.835659722223</v>
      </c>
      <c r="C118" s="2">
        <v>44305.747418981482</v>
      </c>
      <c r="D118" t="s">
        <v>62</v>
      </c>
      <c r="E118">
        <v>1</v>
      </c>
      <c r="F118">
        <v>252</v>
      </c>
      <c r="G118">
        <v>222664</v>
      </c>
      <c r="H118" s="2">
        <v>44300.773553240739</v>
      </c>
      <c r="I118" s="2">
        <v>44351.724398148152</v>
      </c>
      <c r="J118">
        <f>_xlfn.XLOOKUP(Table6[[#This Row],[queryID]],Table1[queryID],Table1[count],0)</f>
        <v>1413</v>
      </c>
      <c r="K118" t="b">
        <f>Table6[[#This Row],[latestCount]]=Table6[[#This Row],[count]]</f>
        <v>0</v>
      </c>
    </row>
    <row r="119" spans="1:11" x14ac:dyDescent="0.25">
      <c r="A119">
        <v>8347</v>
      </c>
      <c r="B119" s="2">
        <v>44347.647557870368</v>
      </c>
      <c r="C119" s="2">
        <v>44305.747418981482</v>
      </c>
      <c r="D119" t="s">
        <v>96</v>
      </c>
      <c r="E119">
        <v>1</v>
      </c>
      <c r="F119">
        <v>166</v>
      </c>
      <c r="G119">
        <v>222664</v>
      </c>
      <c r="H119" s="2">
        <v>44299.541226851848</v>
      </c>
      <c r="I119" s="2">
        <v>44342.396296296298</v>
      </c>
      <c r="J119">
        <f>_xlfn.XLOOKUP(Table6[[#This Row],[queryID]],Table1[queryID],Table1[count],0)</f>
        <v>236</v>
      </c>
      <c r="K119" t="b">
        <f>Table6[[#This Row],[latestCount]]=Table6[[#This Row],[count]]</f>
        <v>0</v>
      </c>
    </row>
    <row r="120" spans="1:11" x14ac:dyDescent="0.25">
      <c r="A120">
        <v>8348</v>
      </c>
      <c r="B120" s="2">
        <v>44362.628923611112</v>
      </c>
      <c r="C120" s="2">
        <v>44305.747418981482</v>
      </c>
      <c r="D120" t="s">
        <v>63</v>
      </c>
      <c r="E120">
        <v>1</v>
      </c>
      <c r="F120">
        <v>809</v>
      </c>
      <c r="G120">
        <v>222664</v>
      </c>
      <c r="H120" s="2">
        <v>44302.104166666664</v>
      </c>
      <c r="I120" s="2">
        <v>44361.666678240741</v>
      </c>
      <c r="J120">
        <f>_xlfn.XLOOKUP(Table6[[#This Row],[queryID]],Table1[queryID],Table1[count],0)</f>
        <v>1352</v>
      </c>
      <c r="K120" t="b">
        <f>Table6[[#This Row],[latestCount]]=Table6[[#This Row],[count]]</f>
        <v>0</v>
      </c>
    </row>
    <row r="121" spans="1:11" x14ac:dyDescent="0.25">
      <c r="A121">
        <v>8349</v>
      </c>
      <c r="B121" s="2">
        <v>44362.622824074075</v>
      </c>
      <c r="C121" s="2">
        <v>44305.747418981482</v>
      </c>
      <c r="D121" t="s">
        <v>104</v>
      </c>
      <c r="E121">
        <v>1</v>
      </c>
      <c r="F121">
        <v>139</v>
      </c>
      <c r="G121">
        <v>222664</v>
      </c>
      <c r="H121" s="2">
        <v>44301.056701388887</v>
      </c>
      <c r="I121" s="2">
        <v>44356.391145833331</v>
      </c>
      <c r="J121">
        <f>_xlfn.XLOOKUP(Table6[[#This Row],[queryID]],Table1[queryID],Table1[count],0)</f>
        <v>190</v>
      </c>
      <c r="K121" t="b">
        <f>Table6[[#This Row],[latestCount]]=Table6[[#This Row],[count]]</f>
        <v>0</v>
      </c>
    </row>
    <row r="122" spans="1:11" x14ac:dyDescent="0.25">
      <c r="A122">
        <v>8350</v>
      </c>
      <c r="B122" s="2">
        <v>44309.186736111114</v>
      </c>
      <c r="C122" s="2">
        <v>44305.747418981482</v>
      </c>
      <c r="D122" t="s">
        <v>163</v>
      </c>
      <c r="E122">
        <v>0</v>
      </c>
      <c r="F122">
        <v>7</v>
      </c>
      <c r="G122">
        <v>222664</v>
      </c>
      <c r="H122" s="2">
        <v>44301.590613425928</v>
      </c>
      <c r="I122" s="2">
        <v>44302.084872685184</v>
      </c>
      <c r="J122">
        <f>_xlfn.XLOOKUP(Table6[[#This Row],[queryID]],Table1[queryID],Table1[count],0)</f>
        <v>0</v>
      </c>
      <c r="K122" t="b">
        <f>Table6[[#This Row],[latestCount]]=Table6[[#This Row],[count]]</f>
        <v>0</v>
      </c>
    </row>
    <row r="123" spans="1:11" x14ac:dyDescent="0.25">
      <c r="A123">
        <v>8351</v>
      </c>
      <c r="B123" s="2">
        <v>44362.622685185182</v>
      </c>
      <c r="C123" s="2">
        <v>44305.747418981482</v>
      </c>
      <c r="D123" t="s">
        <v>106</v>
      </c>
      <c r="E123">
        <v>1</v>
      </c>
      <c r="F123">
        <v>104</v>
      </c>
      <c r="G123">
        <v>222664</v>
      </c>
      <c r="H123" s="2">
        <v>44301.647256944445</v>
      </c>
      <c r="I123" s="2">
        <v>44358.929444444446</v>
      </c>
      <c r="J123">
        <f>_xlfn.XLOOKUP(Table6[[#This Row],[queryID]],Table1[queryID],Table1[count],0)</f>
        <v>160</v>
      </c>
      <c r="K123" t="b">
        <f>Table6[[#This Row],[latestCount]]=Table6[[#This Row],[count]]</f>
        <v>0</v>
      </c>
    </row>
    <row r="124" spans="1:11" x14ac:dyDescent="0.25">
      <c r="A124">
        <v>8352</v>
      </c>
      <c r="B124" s="2">
        <v>44362.622604166667</v>
      </c>
      <c r="C124" s="2">
        <v>44305.747418981482</v>
      </c>
      <c r="D124" t="s">
        <v>121</v>
      </c>
      <c r="E124">
        <v>1</v>
      </c>
      <c r="F124">
        <v>62</v>
      </c>
      <c r="G124">
        <v>222664</v>
      </c>
      <c r="H124" s="2">
        <v>44299.542546296296</v>
      </c>
      <c r="I124" s="2">
        <v>44341.054803240739</v>
      </c>
      <c r="J124">
        <f>_xlfn.XLOOKUP(Table6[[#This Row],[queryID]],Table1[queryID],Table1[count],0)</f>
        <v>55</v>
      </c>
      <c r="K124" t="b">
        <f>Table6[[#This Row],[latestCount]]=Table6[[#This Row],[count]]</f>
        <v>0</v>
      </c>
    </row>
    <row r="125" spans="1:11" x14ac:dyDescent="0.25">
      <c r="A125">
        <v>8353</v>
      </c>
      <c r="B125" s="2">
        <v>44362.622523148151</v>
      </c>
      <c r="C125" s="2">
        <v>44305.747418981482</v>
      </c>
      <c r="D125" t="s">
        <v>107</v>
      </c>
      <c r="E125">
        <v>1</v>
      </c>
      <c r="F125">
        <v>153</v>
      </c>
      <c r="G125">
        <v>222664</v>
      </c>
      <c r="H125" s="2">
        <v>44299.514340277776</v>
      </c>
      <c r="I125" s="2">
        <v>44341.902777777781</v>
      </c>
      <c r="J125">
        <f>_xlfn.XLOOKUP(Table6[[#This Row],[queryID]],Table1[queryID],Table1[count],0)</f>
        <v>156</v>
      </c>
      <c r="K125" t="b">
        <f>Table6[[#This Row],[latestCount]]=Table6[[#This Row],[count]]</f>
        <v>0</v>
      </c>
    </row>
    <row r="126" spans="1:11" x14ac:dyDescent="0.25">
      <c r="A126">
        <v>8354</v>
      </c>
      <c r="B126" s="2">
        <v>44362.622384259259</v>
      </c>
      <c r="C126" s="2">
        <v>44305.747418981482</v>
      </c>
      <c r="D126" t="s">
        <v>86</v>
      </c>
      <c r="E126">
        <v>1</v>
      </c>
      <c r="F126">
        <v>383</v>
      </c>
      <c r="G126">
        <v>222664</v>
      </c>
      <c r="H126" s="2">
        <v>44299.567060185182</v>
      </c>
      <c r="I126" s="2">
        <v>44362.400983796295</v>
      </c>
      <c r="J126">
        <f>_xlfn.XLOOKUP(Table6[[#This Row],[queryID]],Table1[queryID],Table1[count],0)</f>
        <v>324</v>
      </c>
      <c r="K126" t="b">
        <f>Table6[[#This Row],[latestCount]]=Table6[[#This Row],[count]]</f>
        <v>0</v>
      </c>
    </row>
    <row r="127" spans="1:11" x14ac:dyDescent="0.25">
      <c r="A127">
        <v>8355</v>
      </c>
      <c r="B127" s="2">
        <v>44362.620104166665</v>
      </c>
      <c r="C127" s="2">
        <v>44305.747418981482</v>
      </c>
      <c r="D127" t="s">
        <v>71</v>
      </c>
      <c r="E127">
        <v>1</v>
      </c>
      <c r="F127">
        <v>620</v>
      </c>
      <c r="G127">
        <v>222664</v>
      </c>
      <c r="H127" s="2">
        <v>44299.779942129629</v>
      </c>
      <c r="I127" s="2">
        <v>44353.380347222221</v>
      </c>
      <c r="J127">
        <f>_xlfn.XLOOKUP(Table6[[#This Row],[queryID]],Table1[queryID],Table1[count],0)</f>
        <v>603</v>
      </c>
      <c r="K127" t="b">
        <f>Table6[[#This Row],[latestCount]]=Table6[[#This Row],[count]]</f>
        <v>0</v>
      </c>
    </row>
    <row r="128" spans="1:11" x14ac:dyDescent="0.25">
      <c r="A128">
        <v>8356</v>
      </c>
      <c r="B128" s="2">
        <v>44362.616550925923</v>
      </c>
      <c r="C128" s="2">
        <v>44305.747430555559</v>
      </c>
      <c r="D128" t="s">
        <v>75</v>
      </c>
      <c r="E128">
        <v>1</v>
      </c>
      <c r="F128">
        <v>518</v>
      </c>
      <c r="G128">
        <v>222664</v>
      </c>
      <c r="H128" s="2">
        <v>44302.520682870374</v>
      </c>
      <c r="I128" s="2">
        <v>44356.818182870367</v>
      </c>
      <c r="J128">
        <f>_xlfn.XLOOKUP(Table6[[#This Row],[queryID]],Table1[queryID],Table1[count],0)</f>
        <v>488</v>
      </c>
      <c r="K128" t="b">
        <f>Table6[[#This Row],[latestCount]]=Table6[[#This Row],[count]]</f>
        <v>0</v>
      </c>
    </row>
    <row r="129" spans="1:11" x14ac:dyDescent="0.25">
      <c r="A129">
        <v>8357</v>
      </c>
      <c r="B129" s="2">
        <v>44362.611562500002</v>
      </c>
      <c r="C129" s="2">
        <v>44305.747430555559</v>
      </c>
      <c r="D129" t="s">
        <v>65</v>
      </c>
      <c r="E129">
        <v>1</v>
      </c>
      <c r="F129">
        <v>729</v>
      </c>
      <c r="G129">
        <v>222664</v>
      </c>
      <c r="H129" s="2">
        <v>44302.565185185187</v>
      </c>
      <c r="I129" s="2">
        <v>44362.582673611112</v>
      </c>
      <c r="J129">
        <f>_xlfn.XLOOKUP(Table6[[#This Row],[queryID]],Table1[queryID],Table1[count],0)</f>
        <v>1059</v>
      </c>
      <c r="K129" t="b">
        <f>Table6[[#This Row],[latestCount]]=Table6[[#This Row],[count]]</f>
        <v>0</v>
      </c>
    </row>
    <row r="130" spans="1:11" x14ac:dyDescent="0.25">
      <c r="A130">
        <v>8358</v>
      </c>
      <c r="B130" s="2">
        <v>44362.6016087963</v>
      </c>
      <c r="C130" s="2">
        <v>44305.747430555559</v>
      </c>
      <c r="D130" t="s">
        <v>54</v>
      </c>
      <c r="E130">
        <v>1</v>
      </c>
      <c r="F130">
        <v>947</v>
      </c>
      <c r="G130">
        <v>222664</v>
      </c>
      <c r="H130" s="2">
        <v>44302.565185185187</v>
      </c>
      <c r="I130" s="2">
        <v>44362.537280092591</v>
      </c>
      <c r="J130">
        <f>_xlfn.XLOOKUP(Table6[[#This Row],[queryID]],Table1[queryID],Table1[count],0)</f>
        <v>2066</v>
      </c>
      <c r="K130" t="b">
        <f>Table6[[#This Row],[latestCount]]=Table6[[#This Row],[count]]</f>
        <v>0</v>
      </c>
    </row>
    <row r="131" spans="1:11" x14ac:dyDescent="0.25">
      <c r="A131">
        <v>8360</v>
      </c>
      <c r="B131" s="2">
        <v>44362.595949074072</v>
      </c>
      <c r="C131" s="2">
        <v>44312.734976851854</v>
      </c>
      <c r="D131" t="s">
        <v>90</v>
      </c>
      <c r="E131">
        <v>1</v>
      </c>
      <c r="F131">
        <v>150</v>
      </c>
      <c r="G131">
        <v>222664</v>
      </c>
      <c r="H131" s="2">
        <v>44306.364583333336</v>
      </c>
      <c r="I131" s="2">
        <v>44355.311249999999</v>
      </c>
      <c r="J131">
        <f>_xlfn.XLOOKUP(Table6[[#This Row],[queryID]],Table1[queryID],Table1[count],0)</f>
        <v>287</v>
      </c>
      <c r="K131" t="b">
        <f>Table6[[#This Row],[latestCount]]=Table6[[#This Row],[count]]</f>
        <v>0</v>
      </c>
    </row>
    <row r="132" spans="1:11" x14ac:dyDescent="0.25">
      <c r="A132">
        <v>8361</v>
      </c>
      <c r="B132" s="2">
        <v>44321.735613425924</v>
      </c>
      <c r="C132" s="2">
        <v>44312.734976851854</v>
      </c>
      <c r="D132" t="s">
        <v>123</v>
      </c>
      <c r="E132">
        <v>1</v>
      </c>
      <c r="F132">
        <v>174</v>
      </c>
      <c r="G132">
        <v>222664</v>
      </c>
      <c r="H132" s="2">
        <v>44309.877083333333</v>
      </c>
      <c r="I132" s="2">
        <v>44319.557280092595</v>
      </c>
      <c r="J132">
        <f>_xlfn.XLOOKUP(Table6[[#This Row],[queryID]],Table1[queryID],Table1[count],0)</f>
        <v>45</v>
      </c>
      <c r="K132" t="b">
        <f>Table6[[#This Row],[latestCount]]=Table6[[#This Row],[count]]</f>
        <v>0</v>
      </c>
    </row>
    <row r="133" spans="1:11" x14ac:dyDescent="0.25">
      <c r="A133">
        <v>8362</v>
      </c>
      <c r="B133" s="2">
        <v>44362.59443287037</v>
      </c>
      <c r="C133" s="2">
        <v>44312.734976851854</v>
      </c>
      <c r="D133" t="s">
        <v>21</v>
      </c>
      <c r="E133">
        <v>1</v>
      </c>
      <c r="F133">
        <v>706</v>
      </c>
      <c r="G133">
        <v>222664</v>
      </c>
      <c r="H133" s="2">
        <v>44311.807476851849</v>
      </c>
      <c r="I133" s="2">
        <v>44358.634548611109</v>
      </c>
      <c r="J133">
        <f>_xlfn.XLOOKUP(Table6[[#This Row],[queryID]],Table1[queryID],Table1[count],0)</f>
        <v>21702</v>
      </c>
      <c r="K133" t="b">
        <f>Table6[[#This Row],[latestCount]]=Table6[[#This Row],[count]]</f>
        <v>0</v>
      </c>
    </row>
    <row r="134" spans="1:11" x14ac:dyDescent="0.25">
      <c r="A134">
        <v>8363</v>
      </c>
      <c r="B134" s="2">
        <v>44362.594386574077</v>
      </c>
      <c r="C134" s="2">
        <v>44320.74324074074</v>
      </c>
      <c r="D134" t="s">
        <v>160</v>
      </c>
      <c r="E134">
        <v>1</v>
      </c>
      <c r="F134">
        <v>2735</v>
      </c>
      <c r="G134">
        <v>222664</v>
      </c>
      <c r="H134" s="2">
        <v>44318.987060185187</v>
      </c>
      <c r="I134" s="2">
        <v>44362.576226851852</v>
      </c>
      <c r="J134">
        <f>_xlfn.XLOOKUP(Table6[[#This Row],[queryID]],Table1[queryID],Table1[count],0)</f>
        <v>0</v>
      </c>
      <c r="K134" t="b">
        <f>Table6[[#This Row],[latestCount]]=Table6[[#This Row],[count]]</f>
        <v>0</v>
      </c>
    </row>
    <row r="135" spans="1:11" x14ac:dyDescent="0.25">
      <c r="A135">
        <v>8364</v>
      </c>
      <c r="B135" s="2">
        <v>44362.583043981482</v>
      </c>
      <c r="C135" s="2">
        <v>44320.74324074074</v>
      </c>
      <c r="D135" t="s">
        <v>50</v>
      </c>
      <c r="E135">
        <v>1</v>
      </c>
      <c r="F135">
        <v>542</v>
      </c>
      <c r="G135">
        <v>222664</v>
      </c>
      <c r="H135" s="2">
        <v>44313.305601851855</v>
      </c>
      <c r="I135" s="2">
        <v>44360.630416666667</v>
      </c>
      <c r="J135">
        <f>_xlfn.XLOOKUP(Table6[[#This Row],[queryID]],Table1[queryID],Table1[count],0)</f>
        <v>2539</v>
      </c>
      <c r="K135" t="b">
        <f>Table6[[#This Row],[latestCount]]=Table6[[#This Row],[count]]</f>
        <v>0</v>
      </c>
    </row>
    <row r="136" spans="1:11" x14ac:dyDescent="0.25">
      <c r="A136">
        <v>8365</v>
      </c>
      <c r="B136" s="2">
        <v>44361.267025462963</v>
      </c>
      <c r="C136" s="2">
        <v>44321.849861111114</v>
      </c>
      <c r="D136" t="s">
        <v>33</v>
      </c>
      <c r="E136">
        <v>1</v>
      </c>
      <c r="F136">
        <v>4665</v>
      </c>
      <c r="G136">
        <v>222664</v>
      </c>
      <c r="H136" s="2">
        <v>44327.427094907405</v>
      </c>
      <c r="I136" s="2">
        <v>44361.009618055556</v>
      </c>
      <c r="J136">
        <f>_xlfn.XLOOKUP(Table6[[#This Row],[queryID]],Table1[queryID],Table1[count],0)</f>
        <v>8793</v>
      </c>
      <c r="K136" t="b">
        <f>Table6[[#This Row],[latestCount]]=Table6[[#This Row],[count]]</f>
        <v>0</v>
      </c>
    </row>
    <row r="137" spans="1:11" x14ac:dyDescent="0.25">
      <c r="A137">
        <v>8366</v>
      </c>
      <c r="B137" s="2">
        <v>44361.162395833337</v>
      </c>
      <c r="C137" s="2">
        <v>44321.849861111114</v>
      </c>
      <c r="D137" t="s">
        <v>42</v>
      </c>
      <c r="E137">
        <v>1</v>
      </c>
      <c r="F137">
        <v>139</v>
      </c>
      <c r="G137">
        <v>222664</v>
      </c>
      <c r="H137" s="2">
        <v>44340.562650462962</v>
      </c>
      <c r="I137" s="2">
        <v>44340.650520833333</v>
      </c>
      <c r="J137">
        <f>_xlfn.XLOOKUP(Table6[[#This Row],[queryID]],Table1[queryID],Table1[count],0)</f>
        <v>4443</v>
      </c>
      <c r="K137" t="b">
        <f>Table6[[#This Row],[latestCount]]=Table6[[#This Row],[count]]</f>
        <v>0</v>
      </c>
    </row>
    <row r="138" spans="1:11" x14ac:dyDescent="0.25">
      <c r="A138">
        <v>8367</v>
      </c>
      <c r="B138" s="2">
        <v>44361.161921296298</v>
      </c>
      <c r="C138" s="2">
        <v>44321.849861111114</v>
      </c>
      <c r="D138" t="s">
        <v>108</v>
      </c>
      <c r="E138">
        <v>1</v>
      </c>
      <c r="F138">
        <v>182</v>
      </c>
      <c r="G138">
        <v>222664</v>
      </c>
      <c r="H138" s="2">
        <v>44321.531018518515</v>
      </c>
      <c r="I138" s="2">
        <v>44349.875509259262</v>
      </c>
      <c r="J138">
        <f>_xlfn.XLOOKUP(Table6[[#This Row],[queryID]],Table1[queryID],Table1[count],0)</f>
        <v>155</v>
      </c>
      <c r="K138" t="b">
        <f>Table6[[#This Row],[latestCount]]=Table6[[#This Row],[count]]</f>
        <v>0</v>
      </c>
    </row>
    <row r="139" spans="1:11" x14ac:dyDescent="0.25">
      <c r="A139">
        <v>8368</v>
      </c>
      <c r="B139" s="2">
        <v>44361.16165509259</v>
      </c>
      <c r="C139" s="2">
        <v>44321.849861111114</v>
      </c>
      <c r="D139" t="s">
        <v>98</v>
      </c>
      <c r="E139">
        <v>1</v>
      </c>
      <c r="F139">
        <v>183</v>
      </c>
      <c r="G139">
        <v>222664</v>
      </c>
      <c r="H139" s="2">
        <v>44320.027777777781</v>
      </c>
      <c r="I139" s="2">
        <v>44360.743807870371</v>
      </c>
      <c r="J139">
        <f>_xlfn.XLOOKUP(Table6[[#This Row],[queryID]],Table1[queryID],Table1[count],0)</f>
        <v>220</v>
      </c>
      <c r="K139" t="b">
        <f>Table6[[#This Row],[latestCount]]=Table6[[#This Row],[count]]</f>
        <v>0</v>
      </c>
    </row>
    <row r="140" spans="1:11" x14ac:dyDescent="0.25">
      <c r="A140">
        <v>8369</v>
      </c>
      <c r="B140" s="2">
        <v>44361.161319444444</v>
      </c>
      <c r="C140" s="2">
        <v>44321.849861111114</v>
      </c>
      <c r="D140" t="s">
        <v>100</v>
      </c>
      <c r="E140">
        <v>1</v>
      </c>
      <c r="F140">
        <v>198</v>
      </c>
      <c r="G140">
        <v>222664</v>
      </c>
      <c r="H140" s="2">
        <v>44321.531018518515</v>
      </c>
      <c r="I140" s="2">
        <v>44349.875509259262</v>
      </c>
      <c r="J140">
        <f>_xlfn.XLOOKUP(Table6[[#This Row],[queryID]],Table1[queryID],Table1[count],0)</f>
        <v>200</v>
      </c>
      <c r="K140" t="b">
        <f>Table6[[#This Row],[latestCount]]=Table6[[#This Row],[count]]</f>
        <v>0</v>
      </c>
    </row>
    <row r="141" spans="1:11" x14ac:dyDescent="0.25">
      <c r="A141">
        <v>8370</v>
      </c>
      <c r="B141" s="2">
        <v>44361.160983796297</v>
      </c>
      <c r="C141" s="2">
        <v>44321.849861111114</v>
      </c>
      <c r="D141" t="s">
        <v>20</v>
      </c>
      <c r="E141">
        <v>1</v>
      </c>
      <c r="F141">
        <v>248</v>
      </c>
      <c r="G141">
        <v>222664</v>
      </c>
      <c r="H141" s="2">
        <v>44326.668414351851</v>
      </c>
      <c r="I141" s="2">
        <v>44352.947708333333</v>
      </c>
      <c r="J141">
        <f>_xlfn.XLOOKUP(Table6[[#This Row],[queryID]],Table1[queryID],Table1[count],0)</f>
        <v>24393</v>
      </c>
      <c r="K141" t="b">
        <f>Table6[[#This Row],[latestCount]]=Table6[[#This Row],[count]]</f>
        <v>0</v>
      </c>
    </row>
    <row r="142" spans="1:11" x14ac:dyDescent="0.25">
      <c r="A142">
        <v>8371</v>
      </c>
      <c r="B142" s="2">
        <v>44361.159467592595</v>
      </c>
      <c r="C142" s="2">
        <v>44321.849861111114</v>
      </c>
      <c r="D142" t="s">
        <v>88</v>
      </c>
      <c r="E142">
        <v>1</v>
      </c>
      <c r="F142">
        <v>256</v>
      </c>
      <c r="G142">
        <v>222664</v>
      </c>
      <c r="H142" s="2">
        <v>44322.665208333332</v>
      </c>
      <c r="I142" s="2">
        <v>44348.897222222222</v>
      </c>
      <c r="J142">
        <f>_xlfn.XLOOKUP(Table6[[#This Row],[queryID]],Table1[queryID],Table1[count],0)</f>
        <v>310</v>
      </c>
      <c r="K142" t="b">
        <f>Table6[[#This Row],[latestCount]]=Table6[[#This Row],[count]]</f>
        <v>0</v>
      </c>
    </row>
    <row r="143" spans="1:11" x14ac:dyDescent="0.25">
      <c r="A143">
        <v>8372</v>
      </c>
      <c r="B143" s="2">
        <v>44361.989675925928</v>
      </c>
      <c r="C143" s="2">
        <v>44327.740856481483</v>
      </c>
      <c r="D143" t="s">
        <v>23</v>
      </c>
      <c r="E143">
        <v>1</v>
      </c>
      <c r="F143">
        <v>16554</v>
      </c>
      <c r="G143">
        <v>222664</v>
      </c>
      <c r="H143" s="2">
        <v>44326.420092592591</v>
      </c>
      <c r="I143" s="2">
        <v>44361.936851851853</v>
      </c>
      <c r="J143">
        <f>_xlfn.XLOOKUP(Table6[[#This Row],[queryID]],Table1[queryID],Table1[count],0)</f>
        <v>20572</v>
      </c>
      <c r="K143" t="b">
        <f>Table6[[#This Row],[latestCount]]=Table6[[#This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B0C4-5222-4743-B2F7-05C5C66F8ADF}">
  <dimension ref="A1:K143"/>
  <sheetViews>
    <sheetView workbookViewId="0">
      <selection activeCell="J2" sqref="J2"/>
    </sheetView>
  </sheetViews>
  <sheetFormatPr defaultRowHeight="15" x14ac:dyDescent="0.25"/>
  <cols>
    <col min="1" max="1" width="10.140625" customWidth="1"/>
    <col min="2" max="2" width="14.42578125" customWidth="1"/>
    <col min="3" max="3" width="17.85546875" customWidth="1"/>
    <col min="5" max="5" width="16.140625" customWidth="1"/>
    <col min="7" max="7" width="13.7109375" customWidth="1"/>
    <col min="8" max="8" width="14" customWidth="1"/>
    <col min="9" max="9" width="12.28515625" customWidth="1"/>
  </cols>
  <sheetData>
    <row r="1" spans="1:11" x14ac:dyDescent="0.25">
      <c r="A1" t="s">
        <v>135</v>
      </c>
      <c r="B1" t="s">
        <v>136</v>
      </c>
      <c r="C1" t="s">
        <v>181</v>
      </c>
      <c r="D1" t="s">
        <v>137</v>
      </c>
      <c r="E1" t="s">
        <v>182</v>
      </c>
      <c r="F1" t="s">
        <v>141</v>
      </c>
      <c r="G1" t="s">
        <v>183</v>
      </c>
      <c r="H1" t="s">
        <v>186</v>
      </c>
      <c r="I1" t="s">
        <v>187</v>
      </c>
      <c r="J1" t="s">
        <v>184</v>
      </c>
      <c r="K1" t="s">
        <v>140</v>
      </c>
    </row>
    <row r="2" spans="1:11" x14ac:dyDescent="0.25">
      <c r="A2">
        <v>29</v>
      </c>
      <c r="B2" s="2">
        <v>44367.155798611115</v>
      </c>
      <c r="C2" s="2">
        <v>44216.399143518516</v>
      </c>
      <c r="D2" t="s">
        <v>189</v>
      </c>
      <c r="E2">
        <v>1</v>
      </c>
      <c r="F2">
        <v>23692</v>
      </c>
      <c r="G2">
        <v>227735</v>
      </c>
      <c r="H2" s="2">
        <v>44188.563449074078</v>
      </c>
      <c r="I2" s="2">
        <v>44363.827499999999</v>
      </c>
      <c r="J2">
        <f>_xlfn.XLOOKUP(Table7[[#This Row],[queryID]],Table1[queryID],Table1[count],0)</f>
        <v>66702</v>
      </c>
      <c r="K2" t="b">
        <f>Table7[[#This Row],[latestCount]]=Table7[[#This Row],[count]]</f>
        <v>0</v>
      </c>
    </row>
    <row r="3" spans="1:11" x14ac:dyDescent="0.25">
      <c r="A3">
        <v>31</v>
      </c>
      <c r="B3" s="2">
        <v>44362.678518518522</v>
      </c>
      <c r="C3" s="2">
        <v>44218.563750000001</v>
      </c>
      <c r="D3" t="s">
        <v>151</v>
      </c>
      <c r="E3">
        <v>1</v>
      </c>
      <c r="F3">
        <v>7509</v>
      </c>
      <c r="G3">
        <v>227735</v>
      </c>
      <c r="H3" s="2">
        <v>44217.757013888891</v>
      </c>
      <c r="I3" s="2">
        <v>44362.660798611112</v>
      </c>
      <c r="J3">
        <f>_xlfn.XLOOKUP(Table7[[#This Row],[queryID]],Table1[queryID],Table1[count],0)</f>
        <v>58461</v>
      </c>
      <c r="K3" t="b">
        <f>Table7[[#This Row],[latestCount]]=Table7[[#This Row],[count]]</f>
        <v>0</v>
      </c>
    </row>
    <row r="4" spans="1:11" x14ac:dyDescent="0.25">
      <c r="A4">
        <v>32</v>
      </c>
      <c r="B4" s="2">
        <v>44362.684074074074</v>
      </c>
      <c r="C4" s="2">
        <v>44218.563750000001</v>
      </c>
      <c r="D4" t="s">
        <v>16</v>
      </c>
      <c r="E4">
        <v>1</v>
      </c>
      <c r="F4">
        <v>21014</v>
      </c>
      <c r="G4">
        <v>227735</v>
      </c>
      <c r="H4" s="2">
        <v>44216.924004629633</v>
      </c>
      <c r="I4" s="2">
        <v>44362.675983796296</v>
      </c>
      <c r="J4">
        <f>_xlfn.XLOOKUP(Table7[[#This Row],[queryID]],Table1[queryID],Table1[count],0)</f>
        <v>33355</v>
      </c>
      <c r="K4" t="b">
        <f>Table7[[#This Row],[latestCount]]=Table7[[#This Row],[count]]</f>
        <v>0</v>
      </c>
    </row>
    <row r="5" spans="1:11" x14ac:dyDescent="0.25">
      <c r="A5">
        <v>33</v>
      </c>
      <c r="B5" s="2">
        <v>44362.624791666669</v>
      </c>
      <c r="C5" s="2">
        <v>44218.563750000001</v>
      </c>
      <c r="D5" t="s">
        <v>57</v>
      </c>
      <c r="E5">
        <v>1</v>
      </c>
      <c r="F5">
        <v>905</v>
      </c>
      <c r="G5">
        <v>227735</v>
      </c>
      <c r="H5" s="2">
        <v>44215.878310185188</v>
      </c>
      <c r="I5" s="2">
        <v>44362.250023148146</v>
      </c>
      <c r="J5">
        <f>_xlfn.XLOOKUP(Table7[[#This Row],[queryID]],Table1[queryID],Table1[count],0)</f>
        <v>1711</v>
      </c>
      <c r="K5" t="b">
        <f>Table7[[#This Row],[latestCount]]=Table7[[#This Row],[count]]</f>
        <v>0</v>
      </c>
    </row>
    <row r="6" spans="1:11" x14ac:dyDescent="0.25">
      <c r="A6">
        <v>36</v>
      </c>
      <c r="B6" s="2">
        <v>44362.626608796294</v>
      </c>
      <c r="C6" s="2">
        <v>44218.563750000001</v>
      </c>
      <c r="D6" t="s">
        <v>34</v>
      </c>
      <c r="E6">
        <v>1</v>
      </c>
      <c r="F6">
        <v>7744</v>
      </c>
      <c r="G6">
        <v>227735</v>
      </c>
      <c r="H6" s="2">
        <v>44217.832268518519</v>
      </c>
      <c r="I6" s="2">
        <v>44362.314340277779</v>
      </c>
      <c r="J6">
        <f>_xlfn.XLOOKUP(Table7[[#This Row],[queryID]],Table1[queryID],Table1[count],0)</f>
        <v>8777</v>
      </c>
      <c r="K6" t="b">
        <f>Table7[[#This Row],[latestCount]]=Table7[[#This Row],[count]]</f>
        <v>0</v>
      </c>
    </row>
    <row r="7" spans="1:11" x14ac:dyDescent="0.25">
      <c r="A7">
        <v>37</v>
      </c>
      <c r="B7" s="2">
        <v>44362.626759259256</v>
      </c>
      <c r="C7" s="2">
        <v>44218.563750000001</v>
      </c>
      <c r="D7" t="s">
        <v>43</v>
      </c>
      <c r="E7">
        <v>1</v>
      </c>
      <c r="F7">
        <v>3759</v>
      </c>
      <c r="G7">
        <v>227735</v>
      </c>
      <c r="H7" s="2">
        <v>44217.609918981485</v>
      </c>
      <c r="I7" s="2">
        <v>44335.568194444444</v>
      </c>
      <c r="J7">
        <f>_xlfn.XLOOKUP(Table7[[#This Row],[queryID]],Table1[queryID],Table1[count],0)</f>
        <v>3878</v>
      </c>
      <c r="K7" t="b">
        <f>Table7[[#This Row],[latestCount]]=Table7[[#This Row],[count]]</f>
        <v>0</v>
      </c>
    </row>
    <row r="8" spans="1:11" x14ac:dyDescent="0.25">
      <c r="A8">
        <v>38</v>
      </c>
      <c r="B8" s="2">
        <v>44362.631840277776</v>
      </c>
      <c r="C8" s="2">
        <v>44218.563750000001</v>
      </c>
      <c r="D8" t="s">
        <v>17</v>
      </c>
      <c r="E8">
        <v>1</v>
      </c>
      <c r="F8">
        <v>15632</v>
      </c>
      <c r="G8">
        <v>227735</v>
      </c>
      <c r="H8" s="2">
        <v>44217.772291666668</v>
      </c>
      <c r="I8" s="2">
        <v>44362.625023148146</v>
      </c>
      <c r="J8">
        <f>_xlfn.XLOOKUP(Table7[[#This Row],[queryID]],Table1[queryID],Table1[count],0)</f>
        <v>33326</v>
      </c>
      <c r="K8" t="b">
        <f>Table7[[#This Row],[latestCount]]=Table7[[#This Row],[count]]</f>
        <v>0</v>
      </c>
    </row>
    <row r="9" spans="1:11" x14ac:dyDescent="0.25">
      <c r="A9">
        <v>39</v>
      </c>
      <c r="B9" s="2">
        <v>44355.833981481483</v>
      </c>
      <c r="C9" s="2">
        <v>44218.563750000001</v>
      </c>
      <c r="D9" t="s">
        <v>6</v>
      </c>
      <c r="E9">
        <v>1</v>
      </c>
      <c r="F9">
        <v>16880</v>
      </c>
      <c r="G9">
        <v>227735</v>
      </c>
      <c r="H9" s="2">
        <v>44217.575752314813</v>
      </c>
      <c r="I9" s="2">
        <v>44355.833020833335</v>
      </c>
      <c r="J9">
        <f>_xlfn.XLOOKUP(Table7[[#This Row],[queryID]],Table1[queryID],Table1[count],0)</f>
        <v>125735</v>
      </c>
      <c r="K9" t="b">
        <f>Table7[[#This Row],[latestCount]]=Table7[[#This Row],[count]]</f>
        <v>0</v>
      </c>
    </row>
    <row r="10" spans="1:11" x14ac:dyDescent="0.25">
      <c r="A10">
        <v>40</v>
      </c>
      <c r="B10" s="2">
        <v>44355.833796296298</v>
      </c>
      <c r="C10" s="2">
        <v>44218.563750000001</v>
      </c>
      <c r="D10" t="s">
        <v>147</v>
      </c>
      <c r="E10">
        <v>1</v>
      </c>
      <c r="F10">
        <v>15446</v>
      </c>
      <c r="G10">
        <v>227735</v>
      </c>
      <c r="H10" s="2">
        <v>44217.373194444444</v>
      </c>
      <c r="I10" s="2">
        <v>44355.833344907405</v>
      </c>
      <c r="J10">
        <f>_xlfn.XLOOKUP(Table7[[#This Row],[queryID]],Table1[queryID],Table1[count],0)</f>
        <v>0</v>
      </c>
      <c r="K10" t="b">
        <f>Table7[[#This Row],[latestCount]]=Table7[[#This Row],[count]]</f>
        <v>0</v>
      </c>
    </row>
    <row r="11" spans="1:11" x14ac:dyDescent="0.25">
      <c r="A11">
        <v>41</v>
      </c>
      <c r="B11" s="2">
        <v>44355.83353009259</v>
      </c>
      <c r="C11" s="2">
        <v>44218.563750000001</v>
      </c>
      <c r="D11" t="s">
        <v>41</v>
      </c>
      <c r="E11">
        <v>1</v>
      </c>
      <c r="F11">
        <v>3755</v>
      </c>
      <c r="G11">
        <v>227735</v>
      </c>
      <c r="H11" s="2">
        <v>44217.614317129628</v>
      </c>
      <c r="I11" s="2">
        <v>44355.686631944445</v>
      </c>
      <c r="J11">
        <f>_xlfn.XLOOKUP(Table7[[#This Row],[queryID]],Table1[queryID],Table1[count],0)</f>
        <v>4583</v>
      </c>
      <c r="K11" t="b">
        <f>Table7[[#This Row],[latestCount]]=Table7[[#This Row],[count]]</f>
        <v>0</v>
      </c>
    </row>
    <row r="12" spans="1:11" x14ac:dyDescent="0.25">
      <c r="A12">
        <v>42</v>
      </c>
      <c r="B12" s="2">
        <v>44355.833460648151</v>
      </c>
      <c r="C12" s="2">
        <v>44218.563750000001</v>
      </c>
      <c r="D12" t="s">
        <v>35</v>
      </c>
      <c r="E12">
        <v>1</v>
      </c>
      <c r="F12">
        <v>7126</v>
      </c>
      <c r="G12">
        <v>227735</v>
      </c>
      <c r="H12" s="2">
        <v>44217.399039351854</v>
      </c>
      <c r="I12" s="2">
        <v>44355.665995370371</v>
      </c>
      <c r="J12">
        <f>_xlfn.XLOOKUP(Table7[[#This Row],[queryID]],Table1[queryID],Table1[count],0)</f>
        <v>7710</v>
      </c>
      <c r="K12" t="b">
        <f>Table7[[#This Row],[latestCount]]=Table7[[#This Row],[count]]</f>
        <v>0</v>
      </c>
    </row>
    <row r="13" spans="1:11" x14ac:dyDescent="0.25">
      <c r="A13">
        <v>43</v>
      </c>
      <c r="B13" s="2">
        <v>44355.833425925928</v>
      </c>
      <c r="C13" s="2">
        <v>44218.563750000001</v>
      </c>
      <c r="D13" t="s">
        <v>4</v>
      </c>
      <c r="E13">
        <v>1</v>
      </c>
      <c r="F13">
        <v>21641</v>
      </c>
      <c r="G13">
        <v>227735</v>
      </c>
      <c r="H13" s="2">
        <v>44217.549201388887</v>
      </c>
      <c r="I13" s="2">
        <v>44355.833020833335</v>
      </c>
      <c r="J13">
        <f>_xlfn.XLOOKUP(Table7[[#This Row],[queryID]],Table1[queryID],Table1[count],0)</f>
        <v>137818</v>
      </c>
      <c r="K13" t="b">
        <f>Table7[[#This Row],[latestCount]]=Table7[[#This Row],[count]]</f>
        <v>0</v>
      </c>
    </row>
    <row r="14" spans="1:11" x14ac:dyDescent="0.25">
      <c r="A14">
        <v>44</v>
      </c>
      <c r="B14" s="2">
        <v>44355.833368055559</v>
      </c>
      <c r="C14" s="2">
        <v>44218.563750000001</v>
      </c>
      <c r="D14" t="s">
        <v>9</v>
      </c>
      <c r="E14">
        <v>1</v>
      </c>
      <c r="F14">
        <v>4711</v>
      </c>
      <c r="G14">
        <v>227735</v>
      </c>
      <c r="H14" s="2">
        <v>44217.580405092594</v>
      </c>
      <c r="I14" s="2">
        <v>44355.828356481485</v>
      </c>
      <c r="J14">
        <f>_xlfn.XLOOKUP(Table7[[#This Row],[queryID]],Table1[queryID],Table1[count],0)</f>
        <v>68373</v>
      </c>
      <c r="K14" t="b">
        <f>Table7[[#This Row],[latestCount]]=Table7[[#This Row],[count]]</f>
        <v>0</v>
      </c>
    </row>
    <row r="15" spans="1:11" x14ac:dyDescent="0.25">
      <c r="A15">
        <v>45</v>
      </c>
      <c r="B15" s="2">
        <v>44355.833321759259</v>
      </c>
      <c r="C15" s="2">
        <v>44218.563750000001</v>
      </c>
      <c r="D15" t="s">
        <v>11</v>
      </c>
      <c r="E15">
        <v>1</v>
      </c>
      <c r="F15">
        <v>3239</v>
      </c>
      <c r="G15">
        <v>227735</v>
      </c>
      <c r="H15" s="2">
        <v>44216.895891203705</v>
      </c>
      <c r="I15" s="2">
        <v>44355.799560185187</v>
      </c>
      <c r="J15">
        <f>_xlfn.XLOOKUP(Table7[[#This Row],[queryID]],Table1[queryID],Table1[count],0)</f>
        <v>62301</v>
      </c>
      <c r="K15" t="b">
        <f>Table7[[#This Row],[latestCount]]=Table7[[#This Row],[count]]</f>
        <v>0</v>
      </c>
    </row>
    <row r="16" spans="1:11" x14ac:dyDescent="0.25">
      <c r="A16">
        <v>46</v>
      </c>
      <c r="B16" s="2">
        <v>44355.841469907406</v>
      </c>
      <c r="C16" s="2">
        <v>44218.563750000001</v>
      </c>
      <c r="D16" t="s">
        <v>143</v>
      </c>
      <c r="E16">
        <v>1</v>
      </c>
      <c r="F16">
        <v>24429</v>
      </c>
      <c r="G16">
        <v>227735</v>
      </c>
      <c r="H16" s="2">
        <v>44217.359861111108</v>
      </c>
      <c r="I16" s="2">
        <v>44355.841377314813</v>
      </c>
      <c r="J16">
        <f>_xlfn.XLOOKUP(Table7[[#This Row],[queryID]],Table1[queryID],Table1[count],0)</f>
        <v>0</v>
      </c>
      <c r="K16" t="b">
        <f>Table7[[#This Row],[latestCount]]=Table7[[#This Row],[count]]</f>
        <v>0</v>
      </c>
    </row>
    <row r="17" spans="1:11" x14ac:dyDescent="0.25">
      <c r="A17">
        <v>47</v>
      </c>
      <c r="B17" s="2">
        <v>44355.841435185182</v>
      </c>
      <c r="C17" s="2">
        <v>44218.563750000001</v>
      </c>
      <c r="D17" t="s">
        <v>36</v>
      </c>
      <c r="E17">
        <v>1</v>
      </c>
      <c r="F17">
        <v>2033</v>
      </c>
      <c r="G17">
        <v>227735</v>
      </c>
      <c r="H17" s="2">
        <v>44216.305462962962</v>
      </c>
      <c r="I17" s="2">
        <v>44355.735775462963</v>
      </c>
      <c r="J17">
        <f>_xlfn.XLOOKUP(Table7[[#This Row],[queryID]],Table1[queryID],Table1[count],0)</f>
        <v>7483</v>
      </c>
      <c r="K17" t="b">
        <f>Table7[[#This Row],[latestCount]]=Table7[[#This Row],[count]]</f>
        <v>0</v>
      </c>
    </row>
    <row r="18" spans="1:11" x14ac:dyDescent="0.25">
      <c r="A18">
        <v>48</v>
      </c>
      <c r="B18" s="2">
        <v>44355.841319444444</v>
      </c>
      <c r="C18" s="2">
        <v>44218.563750000001</v>
      </c>
      <c r="D18" t="s">
        <v>29</v>
      </c>
      <c r="E18">
        <v>1</v>
      </c>
      <c r="F18">
        <v>3125</v>
      </c>
      <c r="G18">
        <v>227735</v>
      </c>
      <c r="H18" s="2">
        <v>44213.509016203701</v>
      </c>
      <c r="I18" s="2">
        <v>44355.763888888891</v>
      </c>
      <c r="J18">
        <f>_xlfn.XLOOKUP(Table7[[#This Row],[queryID]],Table1[queryID],Table1[count],0)</f>
        <v>14365</v>
      </c>
      <c r="K18" t="b">
        <f>Table7[[#This Row],[latestCount]]=Table7[[#This Row],[count]]</f>
        <v>0</v>
      </c>
    </row>
    <row r="19" spans="1:11" x14ac:dyDescent="0.25">
      <c r="A19">
        <v>49</v>
      </c>
      <c r="B19" s="2">
        <v>44355.841203703705</v>
      </c>
      <c r="C19" s="2">
        <v>44222.795011574075</v>
      </c>
      <c r="D19" t="s">
        <v>5</v>
      </c>
      <c r="E19">
        <v>1</v>
      </c>
      <c r="F19">
        <v>7616</v>
      </c>
      <c r="G19">
        <v>227735</v>
      </c>
      <c r="H19" s="2">
        <v>44221.646041666667</v>
      </c>
      <c r="I19" s="2">
        <v>44355.792395833334</v>
      </c>
      <c r="J19">
        <f>_xlfn.XLOOKUP(Table7[[#This Row],[queryID]],Table1[queryID],Table1[count],0)</f>
        <v>132115</v>
      </c>
      <c r="K19" t="b">
        <f>Table7[[#This Row],[latestCount]]=Table7[[#This Row],[count]]</f>
        <v>0</v>
      </c>
    </row>
    <row r="20" spans="1:11" x14ac:dyDescent="0.25">
      <c r="A20">
        <v>50</v>
      </c>
      <c r="B20" s="2">
        <v>44256.487326388888</v>
      </c>
      <c r="C20" s="2">
        <v>44222.795023148145</v>
      </c>
      <c r="D20" t="s">
        <v>80</v>
      </c>
      <c r="E20">
        <v>1</v>
      </c>
      <c r="F20">
        <v>134</v>
      </c>
      <c r="G20">
        <v>227735</v>
      </c>
      <c r="H20" s="2">
        <v>44214.965694444443</v>
      </c>
      <c r="I20" s="2">
        <v>44249.793749999997</v>
      </c>
      <c r="J20">
        <f>_xlfn.XLOOKUP(Table7[[#This Row],[queryID]],Table1[queryID],Table1[count],0)</f>
        <v>422</v>
      </c>
      <c r="K20" t="b">
        <f>Table7[[#This Row],[latestCount]]=Table7[[#This Row],[count]]</f>
        <v>0</v>
      </c>
    </row>
    <row r="21" spans="1:11" x14ac:dyDescent="0.25">
      <c r="A21">
        <v>51</v>
      </c>
      <c r="B21" s="2">
        <v>44355.841111111113</v>
      </c>
      <c r="C21" s="2">
        <v>44222.795046296298</v>
      </c>
      <c r="D21" t="s">
        <v>7</v>
      </c>
      <c r="E21">
        <v>1</v>
      </c>
      <c r="F21">
        <v>5705</v>
      </c>
      <c r="G21">
        <v>227735</v>
      </c>
      <c r="H21" s="2">
        <v>44221.646041666667</v>
      </c>
      <c r="I21" s="2">
        <v>44355.533194444448</v>
      </c>
      <c r="J21">
        <f>_xlfn.XLOOKUP(Table7[[#This Row],[queryID]],Table1[queryID],Table1[count],0)</f>
        <v>73930</v>
      </c>
      <c r="K21" t="b">
        <f>Table7[[#This Row],[latestCount]]=Table7[[#This Row],[count]]</f>
        <v>0</v>
      </c>
    </row>
    <row r="22" spans="1:11" x14ac:dyDescent="0.25">
      <c r="A22">
        <v>52</v>
      </c>
      <c r="B22" s="2">
        <v>44252.76458333333</v>
      </c>
      <c r="C22" s="2">
        <v>44231.898125</v>
      </c>
      <c r="D22" t="s">
        <v>105</v>
      </c>
      <c r="E22">
        <v>1</v>
      </c>
      <c r="F22">
        <v>104</v>
      </c>
      <c r="G22">
        <v>227735</v>
      </c>
      <c r="H22" s="2">
        <v>44224.484722222223</v>
      </c>
      <c r="I22" s="2">
        <v>44252.764907407407</v>
      </c>
      <c r="J22">
        <f>_xlfn.XLOOKUP(Table7[[#This Row],[queryID]],Table1[queryID],Table1[count],0)</f>
        <v>181</v>
      </c>
      <c r="K22" t="b">
        <f>Table7[[#This Row],[latestCount]]=Table7[[#This Row],[count]]</f>
        <v>0</v>
      </c>
    </row>
    <row r="23" spans="1:11" x14ac:dyDescent="0.25">
      <c r="A23">
        <v>53</v>
      </c>
      <c r="B23" s="2">
        <v>44355.841006944444</v>
      </c>
      <c r="C23" s="2">
        <v>44231.898125</v>
      </c>
      <c r="D23" t="s">
        <v>52</v>
      </c>
      <c r="E23">
        <v>1</v>
      </c>
      <c r="F23">
        <v>309</v>
      </c>
      <c r="G23">
        <v>227735</v>
      </c>
      <c r="H23" s="2">
        <v>44225.523356481484</v>
      </c>
      <c r="I23" s="2">
        <v>44355.645972222221</v>
      </c>
      <c r="J23">
        <f>_xlfn.XLOOKUP(Table7[[#This Row],[queryID]],Table1[queryID],Table1[count],0)</f>
        <v>2388</v>
      </c>
      <c r="K23" t="b">
        <f>Table7[[#This Row],[latestCount]]=Table7[[#This Row],[count]]</f>
        <v>0</v>
      </c>
    </row>
    <row r="24" spans="1:11" x14ac:dyDescent="0.25">
      <c r="A24">
        <v>54</v>
      </c>
      <c r="B24" s="2">
        <v>44355.840937499997</v>
      </c>
      <c r="C24" s="2">
        <v>44231.898125</v>
      </c>
      <c r="D24" t="s">
        <v>44</v>
      </c>
      <c r="E24">
        <v>1</v>
      </c>
      <c r="F24">
        <v>291</v>
      </c>
      <c r="G24">
        <v>227735</v>
      </c>
      <c r="H24" s="2">
        <v>44229.845092592594</v>
      </c>
      <c r="I24" s="2">
        <v>44352.693067129629</v>
      </c>
      <c r="J24">
        <f>_xlfn.XLOOKUP(Table7[[#This Row],[queryID]],Table1[queryID],Table1[count],0)</f>
        <v>3178</v>
      </c>
      <c r="K24" t="b">
        <f>Table7[[#This Row],[latestCount]]=Table7[[#This Row],[count]]</f>
        <v>0</v>
      </c>
    </row>
    <row r="25" spans="1:11" x14ac:dyDescent="0.25">
      <c r="A25">
        <v>55</v>
      </c>
      <c r="B25" s="2">
        <v>44355.840879629628</v>
      </c>
      <c r="C25" s="2">
        <v>44231.898125</v>
      </c>
      <c r="D25" t="s">
        <v>47</v>
      </c>
      <c r="E25">
        <v>1</v>
      </c>
      <c r="F25">
        <v>416</v>
      </c>
      <c r="G25">
        <v>227735</v>
      </c>
      <c r="H25" s="2">
        <v>44229.343402777777</v>
      </c>
      <c r="I25" s="2">
        <v>44355.755740740744</v>
      </c>
      <c r="J25">
        <f>_xlfn.XLOOKUP(Table7[[#This Row],[queryID]],Table1[queryID],Table1[count],0)</f>
        <v>2644</v>
      </c>
      <c r="K25" t="b">
        <f>Table7[[#This Row],[latestCount]]=Table7[[#This Row],[count]]</f>
        <v>0</v>
      </c>
    </row>
    <row r="26" spans="1:11" x14ac:dyDescent="0.25">
      <c r="A26">
        <v>56</v>
      </c>
      <c r="B26" s="2">
        <v>44355.840833333335</v>
      </c>
      <c r="C26" s="2">
        <v>44231.898125</v>
      </c>
      <c r="D26" t="s">
        <v>14</v>
      </c>
      <c r="E26">
        <v>1</v>
      </c>
      <c r="F26">
        <v>24076</v>
      </c>
      <c r="G26">
        <v>227735</v>
      </c>
      <c r="H26" s="2">
        <v>44230.492835648147</v>
      </c>
      <c r="I26" s="2">
        <v>44355.791990740741</v>
      </c>
      <c r="J26">
        <f>_xlfn.XLOOKUP(Table7[[#This Row],[queryID]],Table1[queryID],Table1[count],0)</f>
        <v>39429</v>
      </c>
      <c r="K26" t="b">
        <f>Table7[[#This Row],[latestCount]]=Table7[[#This Row],[count]]</f>
        <v>0</v>
      </c>
    </row>
    <row r="27" spans="1:11" x14ac:dyDescent="0.25">
      <c r="A27">
        <v>57</v>
      </c>
      <c r="B27" s="2">
        <v>44252.768171296295</v>
      </c>
      <c r="C27" s="2">
        <v>44231.898125</v>
      </c>
      <c r="D27" t="s">
        <v>58</v>
      </c>
      <c r="E27">
        <v>1</v>
      </c>
      <c r="F27">
        <v>139</v>
      </c>
      <c r="G27">
        <v>227735</v>
      </c>
      <c r="H27" s="2">
        <v>44229.343402777777</v>
      </c>
      <c r="I27" s="2">
        <v>44251.528877314813</v>
      </c>
      <c r="J27">
        <f>_xlfn.XLOOKUP(Table7[[#This Row],[queryID]],Table1[queryID],Table1[count],0)</f>
        <v>1689</v>
      </c>
      <c r="K27" t="b">
        <f>Table7[[#This Row],[latestCount]]=Table7[[#This Row],[count]]</f>
        <v>0</v>
      </c>
    </row>
    <row r="28" spans="1:11" x14ac:dyDescent="0.25">
      <c r="A28">
        <v>58</v>
      </c>
      <c r="B28" s="2">
        <v>44355.840740740743</v>
      </c>
      <c r="C28" s="2">
        <v>44231.898125</v>
      </c>
      <c r="D28" t="s">
        <v>55</v>
      </c>
      <c r="E28">
        <v>1</v>
      </c>
      <c r="F28">
        <v>339</v>
      </c>
      <c r="G28">
        <v>227735</v>
      </c>
      <c r="H28" s="2">
        <v>44229.348124999997</v>
      </c>
      <c r="I28" s="2">
        <v>44352.549097222225</v>
      </c>
      <c r="J28">
        <f>_xlfn.XLOOKUP(Table7[[#This Row],[queryID]],Table1[queryID],Table1[count],0)</f>
        <v>1949</v>
      </c>
      <c r="K28" t="b">
        <f>Table7[[#This Row],[latestCount]]=Table7[[#This Row],[count]]</f>
        <v>0</v>
      </c>
    </row>
    <row r="29" spans="1:11" x14ac:dyDescent="0.25">
      <c r="A29">
        <v>59</v>
      </c>
      <c r="B29" s="2">
        <v>44252.769618055558</v>
      </c>
      <c r="C29" s="2">
        <v>44231.898125</v>
      </c>
      <c r="D29" t="s">
        <v>97</v>
      </c>
      <c r="E29">
        <v>1</v>
      </c>
      <c r="F29">
        <v>114</v>
      </c>
      <c r="G29">
        <v>227735</v>
      </c>
      <c r="H29" s="2">
        <v>44224.495810185188</v>
      </c>
      <c r="I29" s="2">
        <v>44250.614444444444</v>
      </c>
      <c r="J29">
        <f>_xlfn.XLOOKUP(Table7[[#This Row],[queryID]],Table1[queryID],Table1[count],0)</f>
        <v>226</v>
      </c>
      <c r="K29" t="b">
        <f>Table7[[#This Row],[latestCount]]=Table7[[#This Row],[count]]</f>
        <v>0</v>
      </c>
    </row>
    <row r="30" spans="1:11" x14ac:dyDescent="0.25">
      <c r="A30">
        <v>60</v>
      </c>
      <c r="B30" s="2">
        <v>44355.84070601852</v>
      </c>
      <c r="C30" s="2">
        <v>44231.898125</v>
      </c>
      <c r="D30" t="s">
        <v>46</v>
      </c>
      <c r="E30">
        <v>1</v>
      </c>
      <c r="F30">
        <v>215</v>
      </c>
      <c r="G30">
        <v>227735</v>
      </c>
      <c r="H30" s="2">
        <v>44229.845092592594</v>
      </c>
      <c r="I30" s="2">
        <v>44352.621689814812</v>
      </c>
      <c r="J30">
        <f>_xlfn.XLOOKUP(Table7[[#This Row],[queryID]],Table1[queryID],Table1[count],0)</f>
        <v>2652</v>
      </c>
      <c r="K30" t="b">
        <f>Table7[[#This Row],[latestCount]]=Table7[[#This Row],[count]]</f>
        <v>0</v>
      </c>
    </row>
    <row r="31" spans="1:11" x14ac:dyDescent="0.25">
      <c r="A31">
        <v>74</v>
      </c>
      <c r="B31" s="2">
        <v>44355.840682870374</v>
      </c>
      <c r="C31" s="2">
        <v>44256.548958333333</v>
      </c>
      <c r="D31" t="s">
        <v>119</v>
      </c>
      <c r="E31">
        <v>1</v>
      </c>
      <c r="F31">
        <v>56</v>
      </c>
      <c r="G31">
        <v>227735</v>
      </c>
      <c r="H31" s="2">
        <v>44249.21875</v>
      </c>
      <c r="I31" s="2">
        <v>44355.557604166665</v>
      </c>
      <c r="J31">
        <f>_xlfn.XLOOKUP(Table7[[#This Row],[queryID]],Table1[queryID],Table1[count],0)</f>
        <v>64</v>
      </c>
      <c r="K31" t="b">
        <f>Table7[[#This Row],[latestCount]]=Table7[[#This Row],[count]]</f>
        <v>0</v>
      </c>
    </row>
    <row r="32" spans="1:11" x14ac:dyDescent="0.25">
      <c r="A32">
        <v>83</v>
      </c>
      <c r="B32" s="2">
        <v>44309.210046296299</v>
      </c>
      <c r="C32" s="2">
        <v>44256.550821759258</v>
      </c>
      <c r="D32" t="s">
        <v>130</v>
      </c>
      <c r="E32">
        <v>1</v>
      </c>
      <c r="F32">
        <v>14</v>
      </c>
      <c r="G32">
        <v>227735</v>
      </c>
      <c r="H32" s="2">
        <v>44250.001388888886</v>
      </c>
      <c r="I32" s="2">
        <v>44250.922407407408</v>
      </c>
      <c r="J32">
        <f>_xlfn.XLOOKUP(Table7[[#This Row],[queryID]],Table1[queryID],Table1[count],0)</f>
        <v>18</v>
      </c>
      <c r="K32" t="b">
        <f>Table7[[#This Row],[latestCount]]=Table7[[#This Row],[count]]</f>
        <v>0</v>
      </c>
    </row>
    <row r="33" spans="1:11" x14ac:dyDescent="0.25">
      <c r="A33">
        <v>87</v>
      </c>
      <c r="B33" s="2">
        <v>44277.431446759256</v>
      </c>
      <c r="C33" s="2">
        <v>44256.552465277775</v>
      </c>
      <c r="D33" t="s">
        <v>129</v>
      </c>
      <c r="E33">
        <v>1</v>
      </c>
      <c r="F33">
        <v>4</v>
      </c>
      <c r="G33">
        <v>227735</v>
      </c>
      <c r="H33" s="2">
        <v>44251.932384259257</v>
      </c>
      <c r="I33" s="2">
        <v>44272.822222222225</v>
      </c>
      <c r="J33">
        <f>_xlfn.XLOOKUP(Table7[[#This Row],[queryID]],Table1[queryID],Table1[count],0)</f>
        <v>19</v>
      </c>
      <c r="K33" t="b">
        <f>Table7[[#This Row],[latestCount]]=Table7[[#This Row],[count]]</f>
        <v>0</v>
      </c>
    </row>
    <row r="34" spans="1:11" x14ac:dyDescent="0.25">
      <c r="A34">
        <v>101</v>
      </c>
      <c r="B34" s="2">
        <v>44266.568344907406</v>
      </c>
      <c r="C34" s="2">
        <v>44256.639236111114</v>
      </c>
      <c r="D34" t="s">
        <v>176</v>
      </c>
      <c r="E34">
        <v>0</v>
      </c>
      <c r="F34">
        <v>7</v>
      </c>
      <c r="G34">
        <v>227735</v>
      </c>
      <c r="H34" s="2">
        <v>44249.817037037035</v>
      </c>
      <c r="I34" s="2">
        <v>44256.830775462964</v>
      </c>
      <c r="J34">
        <f>_xlfn.XLOOKUP(Table7[[#This Row],[queryID]],Table1[queryID],Table1[count],0)</f>
        <v>0</v>
      </c>
      <c r="K34" t="b">
        <f>Table7[[#This Row],[latestCount]]=Table7[[#This Row],[count]]</f>
        <v>0</v>
      </c>
    </row>
    <row r="35" spans="1:11" x14ac:dyDescent="0.25">
      <c r="A35">
        <v>111</v>
      </c>
      <c r="B35" s="2">
        <v>44355.840601851851</v>
      </c>
      <c r="C35" s="2">
        <v>44256.639988425923</v>
      </c>
      <c r="D35" t="s">
        <v>67</v>
      </c>
      <c r="E35">
        <v>1</v>
      </c>
      <c r="F35">
        <v>717</v>
      </c>
      <c r="G35">
        <v>227735</v>
      </c>
      <c r="H35" s="2">
        <v>44254.970891203702</v>
      </c>
      <c r="I35" s="2">
        <v>44350.497152777774</v>
      </c>
      <c r="J35">
        <f>_xlfn.XLOOKUP(Table7[[#This Row],[queryID]],Table1[queryID],Table1[count],0)</f>
        <v>945</v>
      </c>
      <c r="K35" t="b">
        <f>Table7[[#This Row],[latestCount]]=Table7[[#This Row],[count]]</f>
        <v>0</v>
      </c>
    </row>
    <row r="36" spans="1:11" x14ac:dyDescent="0.25">
      <c r="A36">
        <v>137</v>
      </c>
      <c r="B36" s="2">
        <v>44309.141898148147</v>
      </c>
      <c r="C36" s="2">
        <v>44257.484340277777</v>
      </c>
      <c r="D36" t="s">
        <v>115</v>
      </c>
      <c r="E36">
        <v>1</v>
      </c>
      <c r="F36">
        <v>41</v>
      </c>
      <c r="G36">
        <v>227735</v>
      </c>
      <c r="H36" s="2">
        <v>44252.432743055557</v>
      </c>
      <c r="I36" s="2">
        <v>44256.951863425929</v>
      </c>
      <c r="J36">
        <f>_xlfn.XLOOKUP(Table7[[#This Row],[queryID]],Table1[queryID],Table1[count],0)</f>
        <v>96</v>
      </c>
      <c r="K36" t="b">
        <f>Table7[[#This Row],[latestCount]]=Table7[[#This Row],[count]]</f>
        <v>0</v>
      </c>
    </row>
    <row r="37" spans="1:11" x14ac:dyDescent="0.25">
      <c r="A37">
        <v>140</v>
      </c>
      <c r="B37" s="2">
        <v>44355.840567129628</v>
      </c>
      <c r="C37" s="2">
        <v>44257.484386574077</v>
      </c>
      <c r="D37" t="s">
        <v>70</v>
      </c>
      <c r="E37">
        <v>1</v>
      </c>
      <c r="F37">
        <v>410</v>
      </c>
      <c r="G37">
        <v>227735</v>
      </c>
      <c r="H37" s="2">
        <v>44250.614965277775</v>
      </c>
      <c r="I37" s="2">
        <v>44355.753645833334</v>
      </c>
      <c r="J37">
        <f>_xlfn.XLOOKUP(Table7[[#This Row],[queryID]],Table1[queryID],Table1[count],0)</f>
        <v>684</v>
      </c>
      <c r="K37" t="b">
        <f>Table7[[#This Row],[latestCount]]=Table7[[#This Row],[count]]</f>
        <v>0</v>
      </c>
    </row>
    <row r="38" spans="1:11" x14ac:dyDescent="0.25">
      <c r="A38">
        <v>143</v>
      </c>
      <c r="B38" s="2">
        <v>44347.650023148148</v>
      </c>
      <c r="C38" s="2">
        <v>44257.484479166669</v>
      </c>
      <c r="D38" t="s">
        <v>94</v>
      </c>
      <c r="E38">
        <v>1</v>
      </c>
      <c r="F38">
        <v>115</v>
      </c>
      <c r="G38">
        <v>227735</v>
      </c>
      <c r="H38" s="2">
        <v>44251.580706018518</v>
      </c>
      <c r="I38" s="2">
        <v>44339.696597222224</v>
      </c>
      <c r="J38">
        <f>_xlfn.XLOOKUP(Table7[[#This Row],[queryID]],Table1[queryID],Table1[count],0)</f>
        <v>249</v>
      </c>
      <c r="K38" t="b">
        <f>Table7[[#This Row],[latestCount]]=Table7[[#This Row],[count]]</f>
        <v>0</v>
      </c>
    </row>
    <row r="39" spans="1:11" x14ac:dyDescent="0.25">
      <c r="A39">
        <v>144</v>
      </c>
      <c r="B39" s="2">
        <v>44355.840497685182</v>
      </c>
      <c r="C39" s="2">
        <v>44257.484548611108</v>
      </c>
      <c r="D39" t="s">
        <v>99</v>
      </c>
      <c r="E39">
        <v>1</v>
      </c>
      <c r="F39">
        <v>172</v>
      </c>
      <c r="G39">
        <v>227735</v>
      </c>
      <c r="H39" s="2">
        <v>44250.979166666664</v>
      </c>
      <c r="I39" s="2">
        <v>44355.601238425923</v>
      </c>
      <c r="J39">
        <f>_xlfn.XLOOKUP(Table7[[#This Row],[queryID]],Table1[queryID],Table1[count],0)</f>
        <v>201</v>
      </c>
      <c r="K39" t="b">
        <f>Table7[[#This Row],[latestCount]]=Table7[[#This Row],[count]]</f>
        <v>0</v>
      </c>
    </row>
    <row r="40" spans="1:11" x14ac:dyDescent="0.25">
      <c r="A40">
        <v>145</v>
      </c>
      <c r="B40" s="2">
        <v>44347.649953703702</v>
      </c>
      <c r="C40" s="2">
        <v>44257.484606481485</v>
      </c>
      <c r="D40" t="s">
        <v>103</v>
      </c>
      <c r="E40">
        <v>1</v>
      </c>
      <c r="F40">
        <v>108</v>
      </c>
      <c r="G40">
        <v>227735</v>
      </c>
      <c r="H40" s="2">
        <v>44251.580706018518</v>
      </c>
      <c r="I40" s="2">
        <v>44339.696597222224</v>
      </c>
      <c r="J40">
        <f>_xlfn.XLOOKUP(Table7[[#This Row],[queryID]],Table1[queryID],Table1[count],0)</f>
        <v>191</v>
      </c>
      <c r="K40" t="b">
        <f>Table7[[#This Row],[latestCount]]=Table7[[#This Row],[count]]</f>
        <v>0</v>
      </c>
    </row>
    <row r="41" spans="1:11" x14ac:dyDescent="0.25">
      <c r="A41">
        <v>147</v>
      </c>
      <c r="B41" s="2">
        <v>44321.905289351853</v>
      </c>
      <c r="C41" s="2">
        <v>44257.484814814816</v>
      </c>
      <c r="D41" t="s">
        <v>158</v>
      </c>
      <c r="E41">
        <v>0</v>
      </c>
      <c r="F41">
        <v>98</v>
      </c>
      <c r="G41">
        <v>227735</v>
      </c>
      <c r="H41" s="2">
        <v>44250.533067129632</v>
      </c>
      <c r="I41" s="2">
        <v>44319.314895833333</v>
      </c>
      <c r="J41">
        <f>_xlfn.XLOOKUP(Table7[[#This Row],[queryID]],Table1[queryID],Table1[count],0)</f>
        <v>0</v>
      </c>
      <c r="K41" t="b">
        <f>Table7[[#This Row],[latestCount]]=Table7[[#This Row],[count]]</f>
        <v>0</v>
      </c>
    </row>
    <row r="42" spans="1:11" x14ac:dyDescent="0.25">
      <c r="A42">
        <v>148</v>
      </c>
      <c r="B42" s="2">
        <v>44355.84034722222</v>
      </c>
      <c r="C42" s="2">
        <v>44257.484895833331</v>
      </c>
      <c r="D42" t="s">
        <v>78</v>
      </c>
      <c r="E42">
        <v>1</v>
      </c>
      <c r="F42">
        <v>168</v>
      </c>
      <c r="G42">
        <v>227735</v>
      </c>
      <c r="H42" s="2">
        <v>44250.601875</v>
      </c>
      <c r="I42" s="2">
        <v>44350.876851851855</v>
      </c>
      <c r="J42">
        <f>_xlfn.XLOOKUP(Table7[[#This Row],[queryID]],Table1[queryID],Table1[count],0)</f>
        <v>437</v>
      </c>
      <c r="K42" t="b">
        <f>Table7[[#This Row],[latestCount]]=Table7[[#This Row],[count]]</f>
        <v>0</v>
      </c>
    </row>
    <row r="43" spans="1:11" x14ac:dyDescent="0.25">
      <c r="A43">
        <v>149</v>
      </c>
      <c r="B43" s="2">
        <v>44355.840324074074</v>
      </c>
      <c r="C43" s="2">
        <v>44257.484942129631</v>
      </c>
      <c r="D43" t="s">
        <v>60</v>
      </c>
      <c r="E43">
        <v>1</v>
      </c>
      <c r="F43">
        <v>230</v>
      </c>
      <c r="G43">
        <v>227735</v>
      </c>
      <c r="H43" s="2">
        <v>44250.566793981481</v>
      </c>
      <c r="I43" s="2">
        <v>44355.145833333336</v>
      </c>
      <c r="J43">
        <f>_xlfn.XLOOKUP(Table7[[#This Row],[queryID]],Table1[queryID],Table1[count],0)</f>
        <v>1481</v>
      </c>
      <c r="K43" t="b">
        <f>Table7[[#This Row],[latestCount]]=Table7[[#This Row],[count]]</f>
        <v>0</v>
      </c>
    </row>
    <row r="44" spans="1:11" x14ac:dyDescent="0.25">
      <c r="A44">
        <v>153</v>
      </c>
      <c r="B44" s="2">
        <v>44266.578275462962</v>
      </c>
      <c r="C44" s="2">
        <v>44257.485219907408</v>
      </c>
      <c r="D44" t="s">
        <v>174</v>
      </c>
      <c r="E44">
        <v>0</v>
      </c>
      <c r="F44">
        <v>6</v>
      </c>
      <c r="G44">
        <v>227735</v>
      </c>
      <c r="H44" s="2">
        <v>44251.745324074072</v>
      </c>
      <c r="I44" s="2">
        <v>44253.62840277778</v>
      </c>
      <c r="J44">
        <f>_xlfn.XLOOKUP(Table7[[#This Row],[queryID]],Table1[queryID],Table1[count],0)</f>
        <v>0</v>
      </c>
      <c r="K44" t="b">
        <f>Table7[[#This Row],[latestCount]]=Table7[[#This Row],[count]]</f>
        <v>0</v>
      </c>
    </row>
    <row r="45" spans="1:11" x14ac:dyDescent="0.25">
      <c r="A45">
        <v>154</v>
      </c>
      <c r="B45" s="2">
        <v>44327.992928240739</v>
      </c>
      <c r="C45" s="2">
        <v>44257.485254629632</v>
      </c>
      <c r="D45" t="s">
        <v>91</v>
      </c>
      <c r="E45">
        <v>1</v>
      </c>
      <c r="F45">
        <v>105</v>
      </c>
      <c r="G45">
        <v>227735</v>
      </c>
      <c r="H45" s="2">
        <v>44254.542812500003</v>
      </c>
      <c r="I45" s="2">
        <v>44323.455787037034</v>
      </c>
      <c r="J45">
        <f>_xlfn.XLOOKUP(Table7[[#This Row],[queryID]],Table1[queryID],Table1[count],0)</f>
        <v>272</v>
      </c>
      <c r="K45" t="b">
        <f>Table7[[#This Row],[latestCount]]=Table7[[#This Row],[count]]</f>
        <v>0</v>
      </c>
    </row>
    <row r="46" spans="1:11" x14ac:dyDescent="0.25">
      <c r="A46">
        <v>155</v>
      </c>
      <c r="B46" s="2">
        <v>44355.840208333335</v>
      </c>
      <c r="C46" s="2">
        <v>44257.485312500001</v>
      </c>
      <c r="D46" t="s">
        <v>30</v>
      </c>
      <c r="E46">
        <v>1</v>
      </c>
      <c r="F46">
        <v>1720</v>
      </c>
      <c r="G46">
        <v>227735</v>
      </c>
      <c r="H46" s="2">
        <v>44253.866412037038</v>
      </c>
      <c r="I46" s="2">
        <v>44352.748553240737</v>
      </c>
      <c r="J46">
        <f>_xlfn.XLOOKUP(Table7[[#This Row],[queryID]],Table1[queryID],Table1[count],0)</f>
        <v>12758</v>
      </c>
      <c r="K46" t="b">
        <f>Table7[[#This Row],[latestCount]]=Table7[[#This Row],[count]]</f>
        <v>0</v>
      </c>
    </row>
    <row r="47" spans="1:11" x14ac:dyDescent="0.25">
      <c r="A47">
        <v>156</v>
      </c>
      <c r="B47" s="2">
        <v>44309.148877314816</v>
      </c>
      <c r="C47" s="2">
        <v>44257.485347222224</v>
      </c>
      <c r="D47" t="s">
        <v>126</v>
      </c>
      <c r="E47">
        <v>1</v>
      </c>
      <c r="F47">
        <v>30</v>
      </c>
      <c r="G47">
        <v>227735</v>
      </c>
      <c r="H47" s="2">
        <v>44250.601261574076</v>
      </c>
      <c r="I47" s="2">
        <v>44251.623611111114</v>
      </c>
      <c r="J47">
        <f>_xlfn.XLOOKUP(Table7[[#This Row],[queryID]],Table1[queryID],Table1[count],0)</f>
        <v>31</v>
      </c>
      <c r="K47" t="b">
        <f>Table7[[#This Row],[latestCount]]=Table7[[#This Row],[count]]</f>
        <v>0</v>
      </c>
    </row>
    <row r="48" spans="1:11" x14ac:dyDescent="0.25">
      <c r="A48">
        <v>157</v>
      </c>
      <c r="B48" s="2">
        <v>44327.988749999997</v>
      </c>
      <c r="C48" s="2">
        <v>44257.485405092593</v>
      </c>
      <c r="D48" t="s">
        <v>109</v>
      </c>
      <c r="E48">
        <v>1</v>
      </c>
      <c r="F48">
        <v>98</v>
      </c>
      <c r="G48">
        <v>227735</v>
      </c>
      <c r="H48" s="2">
        <v>44250.579282407409</v>
      </c>
      <c r="I48" s="2">
        <v>44324.425752314812</v>
      </c>
      <c r="J48">
        <f>_xlfn.XLOOKUP(Table7[[#This Row],[queryID]],Table1[queryID],Table1[count],0)</f>
        <v>148</v>
      </c>
      <c r="K48" t="b">
        <f>Table7[[#This Row],[latestCount]]=Table7[[#This Row],[count]]</f>
        <v>0</v>
      </c>
    </row>
    <row r="49" spans="1:11" x14ac:dyDescent="0.25">
      <c r="A49">
        <v>158</v>
      </c>
      <c r="B49" s="2">
        <v>44347.64947916667</v>
      </c>
      <c r="C49" s="2">
        <v>44257.485474537039</v>
      </c>
      <c r="D49" t="s">
        <v>74</v>
      </c>
      <c r="E49">
        <v>1</v>
      </c>
      <c r="F49">
        <v>50</v>
      </c>
      <c r="G49">
        <v>227735</v>
      </c>
      <c r="H49" s="2">
        <v>44340.56622685185</v>
      </c>
      <c r="I49" s="2">
        <v>44344.208425925928</v>
      </c>
      <c r="J49">
        <f>_xlfn.XLOOKUP(Table7[[#This Row],[queryID]],Table1[queryID],Table1[count],0)</f>
        <v>497</v>
      </c>
      <c r="K49" t="b">
        <f>Table7[[#This Row],[latestCount]]=Table7[[#This Row],[count]]</f>
        <v>0</v>
      </c>
    </row>
    <row r="50" spans="1:11" x14ac:dyDescent="0.25">
      <c r="A50">
        <v>162</v>
      </c>
      <c r="B50" s="2">
        <v>44355.840069444443</v>
      </c>
      <c r="C50" s="2">
        <v>44266.547002314815</v>
      </c>
      <c r="D50" t="s">
        <v>24</v>
      </c>
      <c r="E50">
        <v>1</v>
      </c>
      <c r="F50">
        <v>334</v>
      </c>
      <c r="G50">
        <v>227735</v>
      </c>
      <c r="H50" s="2">
        <v>44266.563078703701</v>
      </c>
      <c r="I50" s="2">
        <v>44355.707372685189</v>
      </c>
      <c r="J50">
        <f>_xlfn.XLOOKUP(Table7[[#This Row],[queryID]],Table1[queryID],Table1[count],0)</f>
        <v>20201</v>
      </c>
      <c r="K50" t="b">
        <f>Table7[[#This Row],[latestCount]]=Table7[[#This Row],[count]]</f>
        <v>0</v>
      </c>
    </row>
    <row r="51" spans="1:11" x14ac:dyDescent="0.25">
      <c r="A51">
        <v>173</v>
      </c>
      <c r="B51" s="2">
        <v>44266.547013888892</v>
      </c>
      <c r="C51" s="2">
        <v>44266.547002314815</v>
      </c>
      <c r="D51" t="s">
        <v>132</v>
      </c>
      <c r="E51">
        <v>1</v>
      </c>
      <c r="F51">
        <v>1</v>
      </c>
      <c r="G51">
        <v>227735</v>
      </c>
      <c r="H51" s="2">
        <v>44259.749502314815</v>
      </c>
      <c r="I51" s="2">
        <v>44259.749502314815</v>
      </c>
      <c r="J51">
        <f>_xlfn.XLOOKUP(Table7[[#This Row],[queryID]],Table1[queryID],Table1[count],0)</f>
        <v>17</v>
      </c>
      <c r="K51" t="b">
        <f>Table7[[#This Row],[latestCount]]=Table7[[#This Row],[count]]</f>
        <v>0</v>
      </c>
    </row>
    <row r="52" spans="1:11" x14ac:dyDescent="0.25">
      <c r="A52">
        <v>182</v>
      </c>
      <c r="B52" s="2">
        <v>44355.840011574073</v>
      </c>
      <c r="C52" s="2">
        <v>44266.547002314815</v>
      </c>
      <c r="D52" t="s">
        <v>69</v>
      </c>
      <c r="E52">
        <v>1</v>
      </c>
      <c r="F52">
        <v>56</v>
      </c>
      <c r="G52">
        <v>227735</v>
      </c>
      <c r="H52" s="2">
        <v>44258.813773148147</v>
      </c>
      <c r="I52" s="2">
        <v>44350.667893518519</v>
      </c>
      <c r="J52">
        <f>_xlfn.XLOOKUP(Table7[[#This Row],[queryID]],Table1[queryID],Table1[count],0)</f>
        <v>885</v>
      </c>
      <c r="K52" t="b">
        <f>Table7[[#This Row],[latestCount]]=Table7[[#This Row],[count]]</f>
        <v>0</v>
      </c>
    </row>
    <row r="53" spans="1:11" x14ac:dyDescent="0.25">
      <c r="A53">
        <v>183</v>
      </c>
      <c r="B53" s="2">
        <v>44266.547013888892</v>
      </c>
      <c r="C53" s="2">
        <v>44266.547002314815</v>
      </c>
      <c r="D53" t="s">
        <v>116</v>
      </c>
      <c r="E53">
        <v>1</v>
      </c>
      <c r="F53">
        <v>2</v>
      </c>
      <c r="G53">
        <v>227735</v>
      </c>
      <c r="H53" s="2">
        <v>44259.542199074072</v>
      </c>
      <c r="I53" s="2">
        <v>44260.585868055554</v>
      </c>
      <c r="J53">
        <f>_xlfn.XLOOKUP(Table7[[#This Row],[queryID]],Table1[queryID],Table1[count],0)</f>
        <v>80</v>
      </c>
      <c r="K53" t="b">
        <f>Table7[[#This Row],[latestCount]]=Table7[[#This Row],[count]]</f>
        <v>0</v>
      </c>
    </row>
    <row r="54" spans="1:11" x14ac:dyDescent="0.25">
      <c r="A54">
        <v>185</v>
      </c>
      <c r="B54" s="2">
        <v>44266.547013888892</v>
      </c>
      <c r="C54" s="2">
        <v>44266.547002314815</v>
      </c>
      <c r="D54" t="s">
        <v>179</v>
      </c>
      <c r="E54">
        <v>0</v>
      </c>
      <c r="F54">
        <v>4</v>
      </c>
      <c r="G54">
        <v>227735</v>
      </c>
      <c r="H54" s="2">
        <v>44259.006967592592</v>
      </c>
      <c r="I54" s="2">
        <v>44266.581712962965</v>
      </c>
      <c r="J54">
        <f>_xlfn.XLOOKUP(Table7[[#This Row],[queryID]],Table1[queryID],Table1[count],0)</f>
        <v>0</v>
      </c>
      <c r="K54" t="b">
        <f>Table7[[#This Row],[latestCount]]=Table7[[#This Row],[count]]</f>
        <v>0</v>
      </c>
    </row>
    <row r="55" spans="1:11" x14ac:dyDescent="0.25">
      <c r="A55">
        <v>186</v>
      </c>
      <c r="B55" s="2">
        <v>44309.151666666665</v>
      </c>
      <c r="C55" s="2">
        <v>44266.547002314815</v>
      </c>
      <c r="D55" t="s">
        <v>127</v>
      </c>
      <c r="E55">
        <v>1</v>
      </c>
      <c r="F55">
        <v>24</v>
      </c>
      <c r="G55">
        <v>227735</v>
      </c>
      <c r="H55" s="2">
        <v>44260.6483912037</v>
      </c>
      <c r="I55" s="2">
        <v>44263.084039351852</v>
      </c>
      <c r="J55">
        <f>_xlfn.XLOOKUP(Table7[[#This Row],[queryID]],Table1[queryID],Table1[count],0)</f>
        <v>24</v>
      </c>
      <c r="K55" t="b">
        <f>Table7[[#This Row],[latestCount]]=Table7[[#This Row],[count]]</f>
        <v>1</v>
      </c>
    </row>
    <row r="56" spans="1:11" x14ac:dyDescent="0.25">
      <c r="A56">
        <v>188</v>
      </c>
      <c r="B56" s="2">
        <v>44347.649259259262</v>
      </c>
      <c r="C56" s="2">
        <v>44266.547002314815</v>
      </c>
      <c r="D56" t="s">
        <v>101</v>
      </c>
      <c r="E56">
        <v>1</v>
      </c>
      <c r="F56">
        <v>202</v>
      </c>
      <c r="G56">
        <v>227735</v>
      </c>
      <c r="H56" s="2">
        <v>44261.672395833331</v>
      </c>
      <c r="I56" s="2">
        <v>44344.484976851854</v>
      </c>
      <c r="J56">
        <f>_xlfn.XLOOKUP(Table7[[#This Row],[queryID]],Table1[queryID],Table1[count],0)</f>
        <v>195</v>
      </c>
      <c r="K56" t="b">
        <f>Table7[[#This Row],[latestCount]]=Table7[[#This Row],[count]]</f>
        <v>0</v>
      </c>
    </row>
    <row r="57" spans="1:11" x14ac:dyDescent="0.25">
      <c r="A57">
        <v>189</v>
      </c>
      <c r="B57" s="2">
        <v>44355.839930555558</v>
      </c>
      <c r="C57" s="2">
        <v>44266.547002314815</v>
      </c>
      <c r="D57" t="s">
        <v>84</v>
      </c>
      <c r="E57">
        <v>1</v>
      </c>
      <c r="F57">
        <v>267</v>
      </c>
      <c r="G57">
        <v>227735</v>
      </c>
      <c r="H57" s="2">
        <v>44262.168333333335</v>
      </c>
      <c r="I57" s="2">
        <v>44355.601238425923</v>
      </c>
      <c r="J57">
        <f>_xlfn.XLOOKUP(Table7[[#This Row],[queryID]],Table1[queryID],Table1[count],0)</f>
        <v>349</v>
      </c>
      <c r="K57" t="b">
        <f>Table7[[#This Row],[latestCount]]=Table7[[#This Row],[count]]</f>
        <v>0</v>
      </c>
    </row>
    <row r="58" spans="1:11" x14ac:dyDescent="0.25">
      <c r="A58">
        <v>225</v>
      </c>
      <c r="B58" s="2">
        <v>44355.839756944442</v>
      </c>
      <c r="C58" s="2">
        <v>44273.016701388886</v>
      </c>
      <c r="D58" t="s">
        <v>68</v>
      </c>
      <c r="E58">
        <v>1</v>
      </c>
      <c r="F58">
        <v>439</v>
      </c>
      <c r="G58">
        <v>227735</v>
      </c>
      <c r="H58" s="2">
        <v>44269.814270833333</v>
      </c>
      <c r="I58" s="2">
        <v>44355.687465277777</v>
      </c>
      <c r="J58">
        <f>_xlfn.XLOOKUP(Table7[[#This Row],[queryID]],Table1[queryID],Table1[count],0)</f>
        <v>896</v>
      </c>
      <c r="K58" t="b">
        <f>Table7[[#This Row],[latestCount]]=Table7[[#This Row],[count]]</f>
        <v>0</v>
      </c>
    </row>
    <row r="59" spans="1:11" x14ac:dyDescent="0.25">
      <c r="A59">
        <v>226</v>
      </c>
      <c r="B59" s="2">
        <v>44281.728483796294</v>
      </c>
      <c r="C59" s="2">
        <v>44273.016701388886</v>
      </c>
      <c r="D59" t="s">
        <v>170</v>
      </c>
      <c r="E59">
        <v>0</v>
      </c>
      <c r="F59">
        <v>5</v>
      </c>
      <c r="G59">
        <v>227735</v>
      </c>
      <c r="H59" s="2">
        <v>44270.160416666666</v>
      </c>
      <c r="I59" s="2">
        <v>44278.642523148148</v>
      </c>
      <c r="J59">
        <f>_xlfn.XLOOKUP(Table7[[#This Row],[queryID]],Table1[queryID],Table1[count],0)</f>
        <v>0</v>
      </c>
      <c r="K59" t="b">
        <f>Table7[[#This Row],[latestCount]]=Table7[[#This Row],[count]]</f>
        <v>0</v>
      </c>
    </row>
    <row r="60" spans="1:11" x14ac:dyDescent="0.25">
      <c r="A60">
        <v>227</v>
      </c>
      <c r="B60" s="2">
        <v>44355.839699074073</v>
      </c>
      <c r="C60" s="2">
        <v>44273.016701388886</v>
      </c>
      <c r="D60" t="s">
        <v>61</v>
      </c>
      <c r="E60">
        <v>1</v>
      </c>
      <c r="F60">
        <v>276</v>
      </c>
      <c r="G60">
        <v>227735</v>
      </c>
      <c r="H60" s="2">
        <v>44269.915266203701</v>
      </c>
      <c r="I60" s="2">
        <v>44352.465219907404</v>
      </c>
      <c r="J60">
        <f>_xlfn.XLOOKUP(Table7[[#This Row],[queryID]],Table1[queryID],Table1[count],0)</f>
        <v>1448</v>
      </c>
      <c r="K60" t="b">
        <f>Table7[[#This Row],[latestCount]]=Table7[[#This Row],[count]]</f>
        <v>0</v>
      </c>
    </row>
    <row r="61" spans="1:11" x14ac:dyDescent="0.25">
      <c r="A61">
        <v>228</v>
      </c>
      <c r="B61" s="2">
        <v>44327.970682870371</v>
      </c>
      <c r="C61" s="2">
        <v>44273.016701388886</v>
      </c>
      <c r="D61" t="s">
        <v>118</v>
      </c>
      <c r="E61">
        <v>1</v>
      </c>
      <c r="F61">
        <v>42</v>
      </c>
      <c r="G61">
        <v>227735</v>
      </c>
      <c r="H61" s="2">
        <v>44270.152777777781</v>
      </c>
      <c r="I61" s="2">
        <v>44322.729166666664</v>
      </c>
      <c r="J61">
        <f>_xlfn.XLOOKUP(Table7[[#This Row],[queryID]],Table1[queryID],Table1[count],0)</f>
        <v>73</v>
      </c>
      <c r="K61" t="b">
        <f>Table7[[#This Row],[latestCount]]=Table7[[#This Row],[count]]</f>
        <v>0</v>
      </c>
    </row>
    <row r="62" spans="1:11" x14ac:dyDescent="0.25">
      <c r="A62">
        <v>229</v>
      </c>
      <c r="B62" s="2">
        <v>44355.839594907404</v>
      </c>
      <c r="C62" s="2">
        <v>44273.016701388886</v>
      </c>
      <c r="D62" t="s">
        <v>28</v>
      </c>
      <c r="E62">
        <v>1</v>
      </c>
      <c r="F62">
        <v>1756</v>
      </c>
      <c r="G62">
        <v>227735</v>
      </c>
      <c r="H62" s="2">
        <v>44271.050625000003</v>
      </c>
      <c r="I62" s="2">
        <v>44355.678842592592</v>
      </c>
      <c r="J62">
        <f>_xlfn.XLOOKUP(Table7[[#This Row],[queryID]],Table1[queryID],Table1[count],0)</f>
        <v>14380</v>
      </c>
      <c r="K62" t="b">
        <f>Table7[[#This Row],[latestCount]]=Table7[[#This Row],[count]]</f>
        <v>0</v>
      </c>
    </row>
    <row r="63" spans="1:11" x14ac:dyDescent="0.25">
      <c r="A63">
        <v>230</v>
      </c>
      <c r="B63" s="2">
        <v>44281.725671296299</v>
      </c>
      <c r="C63" s="2">
        <v>44273.016701388886</v>
      </c>
      <c r="D63" t="s">
        <v>171</v>
      </c>
      <c r="E63">
        <v>0</v>
      </c>
      <c r="F63">
        <v>8</v>
      </c>
      <c r="G63">
        <v>227735</v>
      </c>
      <c r="H63" s="2">
        <v>44271.556550925925</v>
      </c>
      <c r="I63" s="2">
        <v>44281.112210648149</v>
      </c>
      <c r="J63">
        <f>_xlfn.XLOOKUP(Table7[[#This Row],[queryID]],Table1[queryID],Table1[count],0)</f>
        <v>0</v>
      </c>
      <c r="K63" t="b">
        <f>Table7[[#This Row],[latestCount]]=Table7[[#This Row],[count]]</f>
        <v>0</v>
      </c>
    </row>
    <row r="64" spans="1:11" x14ac:dyDescent="0.25">
      <c r="A64">
        <v>231</v>
      </c>
      <c r="B64" s="2">
        <v>44355.839490740742</v>
      </c>
      <c r="C64" s="2">
        <v>44273.016701388886</v>
      </c>
      <c r="D64" t="s">
        <v>53</v>
      </c>
      <c r="E64">
        <v>1</v>
      </c>
      <c r="F64">
        <v>152</v>
      </c>
      <c r="G64">
        <v>227735</v>
      </c>
      <c r="H64" s="2">
        <v>44271.622465277775</v>
      </c>
      <c r="I64" s="2">
        <v>44352.720439814817</v>
      </c>
      <c r="J64">
        <f>_xlfn.XLOOKUP(Table7[[#This Row],[queryID]],Table1[queryID],Table1[count],0)</f>
        <v>2371</v>
      </c>
      <c r="K64" t="b">
        <f>Table7[[#This Row],[latestCount]]=Table7[[#This Row],[count]]</f>
        <v>0</v>
      </c>
    </row>
    <row r="65" spans="1:11" x14ac:dyDescent="0.25">
      <c r="A65">
        <v>233</v>
      </c>
      <c r="B65" s="2">
        <v>44355.83934027778</v>
      </c>
      <c r="C65" s="2">
        <v>44273.016701388886</v>
      </c>
      <c r="D65" t="s">
        <v>39</v>
      </c>
      <c r="E65">
        <v>1</v>
      </c>
      <c r="F65">
        <v>669</v>
      </c>
      <c r="G65">
        <v>227735</v>
      </c>
      <c r="H65" s="2">
        <v>44269.857476851852</v>
      </c>
      <c r="I65" s="2">
        <v>44355.827569444446</v>
      </c>
      <c r="J65">
        <f>_xlfn.XLOOKUP(Table7[[#This Row],[queryID]],Table1[queryID],Table1[count],0)</f>
        <v>5202</v>
      </c>
      <c r="K65" t="b">
        <f>Table7[[#This Row],[latestCount]]=Table7[[#This Row],[count]]</f>
        <v>0</v>
      </c>
    </row>
    <row r="66" spans="1:11" x14ac:dyDescent="0.25">
      <c r="A66">
        <v>234</v>
      </c>
      <c r="B66" s="2">
        <v>44281.722870370373</v>
      </c>
      <c r="C66" s="2">
        <v>44273.016701388886</v>
      </c>
      <c r="D66" t="s">
        <v>173</v>
      </c>
      <c r="E66">
        <v>0</v>
      </c>
      <c r="F66">
        <v>2</v>
      </c>
      <c r="G66">
        <v>227735</v>
      </c>
      <c r="H66" s="2">
        <v>44275.229166666664</v>
      </c>
      <c r="I66" s="2">
        <v>44279.711400462962</v>
      </c>
      <c r="J66">
        <f>_xlfn.XLOOKUP(Table7[[#This Row],[queryID]],Table1[queryID],Table1[count],0)</f>
        <v>0</v>
      </c>
      <c r="K66" t="b">
        <f>Table7[[#This Row],[latestCount]]=Table7[[#This Row],[count]]</f>
        <v>0</v>
      </c>
    </row>
    <row r="67" spans="1:11" x14ac:dyDescent="0.25">
      <c r="A67">
        <v>235</v>
      </c>
      <c r="B67" s="2">
        <v>44355.839166666665</v>
      </c>
      <c r="C67" s="2">
        <v>44273.016701388886</v>
      </c>
      <c r="D67" t="s">
        <v>56</v>
      </c>
      <c r="E67">
        <v>1</v>
      </c>
      <c r="F67">
        <v>148</v>
      </c>
      <c r="G67">
        <v>227735</v>
      </c>
      <c r="H67" s="2">
        <v>44270.908692129633</v>
      </c>
      <c r="I67" s="2">
        <v>44350.35496527778</v>
      </c>
      <c r="J67">
        <f>_xlfn.XLOOKUP(Table7[[#This Row],[queryID]],Table1[queryID],Table1[count],0)</f>
        <v>1844</v>
      </c>
      <c r="K67" t="b">
        <f>Table7[[#This Row],[latestCount]]=Table7[[#This Row],[count]]</f>
        <v>0</v>
      </c>
    </row>
    <row r="68" spans="1:11" x14ac:dyDescent="0.25">
      <c r="A68">
        <v>236</v>
      </c>
      <c r="B68" s="2">
        <v>44355.839131944442</v>
      </c>
      <c r="C68" s="2">
        <v>44273.016701388886</v>
      </c>
      <c r="D68" t="s">
        <v>45</v>
      </c>
      <c r="E68">
        <v>1</v>
      </c>
      <c r="F68">
        <v>549</v>
      </c>
      <c r="G68">
        <v>227735</v>
      </c>
      <c r="H68" s="2">
        <v>44273.556990740741</v>
      </c>
      <c r="I68" s="2">
        <v>44355.609571759262</v>
      </c>
      <c r="J68">
        <f>_xlfn.XLOOKUP(Table7[[#This Row],[queryID]],Table1[queryID],Table1[count],0)</f>
        <v>2660</v>
      </c>
      <c r="K68" t="b">
        <f>Table7[[#This Row],[latestCount]]=Table7[[#This Row],[count]]</f>
        <v>0</v>
      </c>
    </row>
    <row r="69" spans="1:11" x14ac:dyDescent="0.25">
      <c r="A69">
        <v>237</v>
      </c>
      <c r="B69" s="2">
        <v>44355.83898148148</v>
      </c>
      <c r="C69" s="2">
        <v>44273.016701388886</v>
      </c>
      <c r="D69" t="s">
        <v>120</v>
      </c>
      <c r="E69">
        <v>1</v>
      </c>
      <c r="F69">
        <v>47</v>
      </c>
      <c r="G69">
        <v>227735</v>
      </c>
      <c r="H69" s="2">
        <v>44270.17796296296</v>
      </c>
      <c r="I69" s="2">
        <v>44355.372083333335</v>
      </c>
      <c r="J69">
        <f>_xlfn.XLOOKUP(Table7[[#This Row],[queryID]],Table1[queryID],Table1[count],0)</f>
        <v>60</v>
      </c>
      <c r="K69" t="b">
        <f>Table7[[#This Row],[latestCount]]=Table7[[#This Row],[count]]</f>
        <v>0</v>
      </c>
    </row>
    <row r="70" spans="1:11" x14ac:dyDescent="0.25">
      <c r="A70">
        <v>238</v>
      </c>
      <c r="B70" s="2">
        <v>44309.160057870373</v>
      </c>
      <c r="C70" s="2">
        <v>44273.016701388886</v>
      </c>
      <c r="D70" t="s">
        <v>112</v>
      </c>
      <c r="E70">
        <v>1</v>
      </c>
      <c r="F70">
        <v>54</v>
      </c>
      <c r="G70">
        <v>227735</v>
      </c>
      <c r="H70" s="2">
        <v>44269.838750000003</v>
      </c>
      <c r="I70" s="2">
        <v>44301.885277777779</v>
      </c>
      <c r="J70">
        <f>_xlfn.XLOOKUP(Table7[[#This Row],[queryID]],Table1[queryID],Table1[count],0)</f>
        <v>112</v>
      </c>
      <c r="K70" t="b">
        <f>Table7[[#This Row],[latestCount]]=Table7[[#This Row],[count]]</f>
        <v>0</v>
      </c>
    </row>
    <row r="71" spans="1:11" x14ac:dyDescent="0.25">
      <c r="A71">
        <v>8295</v>
      </c>
      <c r="B71" s="2">
        <v>44281.717962962961</v>
      </c>
      <c r="C71" s="2">
        <v>44277.83625</v>
      </c>
      <c r="D71" t="s">
        <v>113</v>
      </c>
      <c r="E71">
        <v>1</v>
      </c>
      <c r="F71">
        <v>7</v>
      </c>
      <c r="G71">
        <v>227735</v>
      </c>
      <c r="H71" s="2">
        <v>44273.000011574077</v>
      </c>
      <c r="I71" s="2">
        <v>44277.065138888887</v>
      </c>
      <c r="J71">
        <f>_xlfn.XLOOKUP(Table7[[#This Row],[queryID]],Table1[queryID],Table1[count],0)</f>
        <v>101</v>
      </c>
      <c r="K71" t="b">
        <f>Table7[[#This Row],[latestCount]]=Table7[[#This Row],[count]]</f>
        <v>0</v>
      </c>
    </row>
    <row r="72" spans="1:11" x14ac:dyDescent="0.25">
      <c r="A72">
        <v>8296</v>
      </c>
      <c r="B72" s="2">
        <v>44281.717268518521</v>
      </c>
      <c r="C72" s="2">
        <v>44277.836284722223</v>
      </c>
      <c r="D72" t="s">
        <v>122</v>
      </c>
      <c r="E72">
        <v>1</v>
      </c>
      <c r="F72">
        <v>8</v>
      </c>
      <c r="G72">
        <v>227735</v>
      </c>
      <c r="H72" s="2">
        <v>44273.000011574077</v>
      </c>
      <c r="I72" s="2">
        <v>44279.801620370374</v>
      </c>
      <c r="J72">
        <f>_xlfn.XLOOKUP(Table7[[#This Row],[queryID]],Table1[queryID],Table1[count],0)</f>
        <v>48</v>
      </c>
      <c r="K72" t="b">
        <f>Table7[[#This Row],[latestCount]]=Table7[[#This Row],[count]]</f>
        <v>0</v>
      </c>
    </row>
    <row r="73" spans="1:11" x14ac:dyDescent="0.25">
      <c r="A73">
        <v>8297</v>
      </c>
      <c r="B73" s="2">
        <v>44281.716562499998</v>
      </c>
      <c r="C73" s="2">
        <v>44277.83630787037</v>
      </c>
      <c r="D73" t="s">
        <v>125</v>
      </c>
      <c r="E73">
        <v>1</v>
      </c>
      <c r="F73">
        <v>3</v>
      </c>
      <c r="G73">
        <v>227735</v>
      </c>
      <c r="H73" s="2">
        <v>44273.000011574077</v>
      </c>
      <c r="I73" s="2">
        <v>44280.21199074074</v>
      </c>
      <c r="J73">
        <f>_xlfn.XLOOKUP(Table7[[#This Row],[queryID]],Table1[queryID],Table1[count],0)</f>
        <v>36</v>
      </c>
      <c r="K73" t="b">
        <f>Table7[[#This Row],[latestCount]]=Table7[[#This Row],[count]]</f>
        <v>0</v>
      </c>
    </row>
    <row r="74" spans="1:11" x14ac:dyDescent="0.25">
      <c r="A74">
        <v>8298</v>
      </c>
      <c r="B74" s="2">
        <v>44347.648796296293</v>
      </c>
      <c r="C74" s="2">
        <v>44277.836342592593</v>
      </c>
      <c r="D74" t="s">
        <v>95</v>
      </c>
      <c r="E74">
        <v>1</v>
      </c>
      <c r="F74">
        <v>184</v>
      </c>
      <c r="G74">
        <v>227735</v>
      </c>
      <c r="H74" s="2">
        <v>44272.784907407404</v>
      </c>
      <c r="I74" s="2">
        <v>44345.834953703707</v>
      </c>
      <c r="J74">
        <f>_xlfn.XLOOKUP(Table7[[#This Row],[queryID]],Table1[queryID],Table1[count],0)</f>
        <v>247</v>
      </c>
      <c r="K74" t="b">
        <f>Table7[[#This Row],[latestCount]]=Table7[[#This Row],[count]]</f>
        <v>0</v>
      </c>
    </row>
    <row r="75" spans="1:11" x14ac:dyDescent="0.25">
      <c r="A75">
        <v>8299</v>
      </c>
      <c r="B75" s="2">
        <v>44355.838865740741</v>
      </c>
      <c r="C75" s="2">
        <v>44277.836354166669</v>
      </c>
      <c r="D75" t="s">
        <v>22</v>
      </c>
      <c r="E75">
        <v>1</v>
      </c>
      <c r="F75">
        <v>1364</v>
      </c>
      <c r="G75">
        <v>227735</v>
      </c>
      <c r="H75" s="2">
        <v>44274.733449074076</v>
      </c>
      <c r="I75" s="2">
        <v>44355.791666666664</v>
      </c>
      <c r="J75">
        <f>_xlfn.XLOOKUP(Table7[[#This Row],[queryID]],Table1[queryID],Table1[count],0)</f>
        <v>20627</v>
      </c>
      <c r="K75" t="b">
        <f>Table7[[#This Row],[latestCount]]=Table7[[#This Row],[count]]</f>
        <v>0</v>
      </c>
    </row>
    <row r="76" spans="1:11" x14ac:dyDescent="0.25">
      <c r="A76">
        <v>8300</v>
      </c>
      <c r="B76" s="2">
        <v>44355.83871527778</v>
      </c>
      <c r="C76" s="2">
        <v>44277.836388888885</v>
      </c>
      <c r="D76" t="s">
        <v>27</v>
      </c>
      <c r="E76">
        <v>1</v>
      </c>
      <c r="F76">
        <v>768</v>
      </c>
      <c r="G76">
        <v>227735</v>
      </c>
      <c r="H76" s="2">
        <v>44279.178796296299</v>
      </c>
      <c r="I76" s="2">
        <v>44355.791990740741</v>
      </c>
      <c r="J76">
        <f>_xlfn.XLOOKUP(Table7[[#This Row],[queryID]],Table1[queryID],Table1[count],0)</f>
        <v>14955</v>
      </c>
      <c r="K76" t="b">
        <f>Table7[[#This Row],[latestCount]]=Table7[[#This Row],[count]]</f>
        <v>0</v>
      </c>
    </row>
    <row r="77" spans="1:11" x14ac:dyDescent="0.25">
      <c r="A77">
        <v>8301</v>
      </c>
      <c r="B77" s="2">
        <v>44317.923263888886</v>
      </c>
      <c r="C77" s="2">
        <v>44277.836458333331</v>
      </c>
      <c r="D77" t="s">
        <v>15</v>
      </c>
      <c r="E77">
        <v>1</v>
      </c>
      <c r="F77">
        <v>188</v>
      </c>
      <c r="G77">
        <v>227735</v>
      </c>
      <c r="H77" s="2">
        <v>44279.193715277775</v>
      </c>
      <c r="I77" s="2">
        <v>44310.697199074071</v>
      </c>
      <c r="J77">
        <f>_xlfn.XLOOKUP(Table7[[#This Row],[queryID]],Table1[queryID],Table1[count],0)</f>
        <v>36794</v>
      </c>
      <c r="K77" t="b">
        <f>Table7[[#This Row],[latestCount]]=Table7[[#This Row],[count]]</f>
        <v>0</v>
      </c>
    </row>
    <row r="78" spans="1:11" x14ac:dyDescent="0.25">
      <c r="A78">
        <v>8302</v>
      </c>
      <c r="B78" s="2">
        <v>44355.838576388887</v>
      </c>
      <c r="C78" s="2">
        <v>44292.837152777778</v>
      </c>
      <c r="D78" t="s">
        <v>73</v>
      </c>
      <c r="E78">
        <v>1</v>
      </c>
      <c r="F78">
        <v>404</v>
      </c>
      <c r="G78">
        <v>227735</v>
      </c>
      <c r="H78" s="2">
        <v>44293.830671296295</v>
      </c>
      <c r="I78" s="2">
        <v>44353.343298611115</v>
      </c>
      <c r="J78">
        <f>_xlfn.XLOOKUP(Table7[[#This Row],[queryID]],Table1[queryID],Table1[count],0)</f>
        <v>514</v>
      </c>
      <c r="K78" t="b">
        <f>Table7[[#This Row],[latestCount]]=Table7[[#This Row],[count]]</f>
        <v>0</v>
      </c>
    </row>
    <row r="79" spans="1:11" x14ac:dyDescent="0.25">
      <c r="A79">
        <v>8303</v>
      </c>
      <c r="B79" s="2">
        <v>44355.838379629633</v>
      </c>
      <c r="C79" s="2">
        <v>44292.837152777778</v>
      </c>
      <c r="D79" t="s">
        <v>82</v>
      </c>
      <c r="E79">
        <v>1</v>
      </c>
      <c r="F79">
        <v>324</v>
      </c>
      <c r="G79">
        <v>227735</v>
      </c>
      <c r="H79" s="2">
        <v>44291.716782407406</v>
      </c>
      <c r="I79" s="2">
        <v>44355.601238425923</v>
      </c>
      <c r="J79">
        <f>_xlfn.XLOOKUP(Table7[[#This Row],[queryID]],Table1[queryID],Table1[count],0)</f>
        <v>388</v>
      </c>
      <c r="K79" t="b">
        <f>Table7[[#This Row],[latestCount]]=Table7[[#This Row],[count]]</f>
        <v>0</v>
      </c>
    </row>
    <row r="80" spans="1:11" x14ac:dyDescent="0.25">
      <c r="A80">
        <v>8305</v>
      </c>
      <c r="B80" s="2">
        <v>44355.838182870371</v>
      </c>
      <c r="C80" s="2">
        <v>44292.837152777778</v>
      </c>
      <c r="D80" t="s">
        <v>76</v>
      </c>
      <c r="E80">
        <v>1</v>
      </c>
      <c r="F80">
        <v>206</v>
      </c>
      <c r="G80">
        <v>227735</v>
      </c>
      <c r="H80" s="2">
        <v>44291.982800925929</v>
      </c>
      <c r="I80" s="2">
        <v>44350.504201388889</v>
      </c>
      <c r="J80">
        <f>_xlfn.XLOOKUP(Table7[[#This Row],[queryID]],Table1[queryID],Table1[count],0)</f>
        <v>458</v>
      </c>
      <c r="K80" t="b">
        <f>Table7[[#This Row],[latestCount]]=Table7[[#This Row],[count]]</f>
        <v>0</v>
      </c>
    </row>
    <row r="81" spans="1:11" x14ac:dyDescent="0.25">
      <c r="A81">
        <v>8306</v>
      </c>
      <c r="B81" s="2">
        <v>44300.250219907408</v>
      </c>
      <c r="C81" s="2">
        <v>44292.837152777778</v>
      </c>
      <c r="D81" t="s">
        <v>87</v>
      </c>
      <c r="E81">
        <v>1</v>
      </c>
      <c r="F81">
        <v>8</v>
      </c>
      <c r="G81">
        <v>227735</v>
      </c>
      <c r="H81" s="2">
        <v>44290.659421296295</v>
      </c>
      <c r="I81" s="2">
        <v>44300.334027777775</v>
      </c>
      <c r="J81">
        <f>_xlfn.XLOOKUP(Table7[[#This Row],[queryID]],Table1[queryID],Table1[count],0)</f>
        <v>321</v>
      </c>
      <c r="K81" t="b">
        <f>Table7[[#This Row],[latestCount]]=Table7[[#This Row],[count]]</f>
        <v>0</v>
      </c>
    </row>
    <row r="82" spans="1:11" x14ac:dyDescent="0.25">
      <c r="A82">
        <v>8307</v>
      </c>
      <c r="B82" s="2">
        <v>44347.648518518516</v>
      </c>
      <c r="C82" s="2">
        <v>44292.837152777778</v>
      </c>
      <c r="D82" t="s">
        <v>111</v>
      </c>
      <c r="E82">
        <v>1</v>
      </c>
      <c r="F82">
        <v>10</v>
      </c>
      <c r="G82">
        <v>227735</v>
      </c>
      <c r="H82" s="2">
        <v>44347.295682870368</v>
      </c>
      <c r="I82" s="2">
        <v>44347.295682870368</v>
      </c>
      <c r="J82">
        <f>_xlfn.XLOOKUP(Table7[[#This Row],[queryID]],Table1[queryID],Table1[count],0)</f>
        <v>120</v>
      </c>
      <c r="K82" t="b">
        <f>Table7[[#This Row],[latestCount]]=Table7[[#This Row],[count]]</f>
        <v>0</v>
      </c>
    </row>
    <row r="83" spans="1:11" x14ac:dyDescent="0.25">
      <c r="A83">
        <v>8308</v>
      </c>
      <c r="B83" s="2">
        <v>44355.838101851848</v>
      </c>
      <c r="C83" s="2">
        <v>44292.837152777778</v>
      </c>
      <c r="D83" t="s">
        <v>3</v>
      </c>
      <c r="E83">
        <v>1</v>
      </c>
      <c r="F83">
        <v>1937</v>
      </c>
      <c r="G83">
        <v>227735</v>
      </c>
      <c r="H83" s="2">
        <v>44297.082627314812</v>
      </c>
      <c r="I83" s="2">
        <v>44355.836851851855</v>
      </c>
      <c r="J83">
        <f>_xlfn.XLOOKUP(Table7[[#This Row],[queryID]],Table1[queryID],Table1[count],0)</f>
        <v>173721</v>
      </c>
      <c r="K83" t="b">
        <f>Table7[[#This Row],[latestCount]]=Table7[[#This Row],[count]]</f>
        <v>0</v>
      </c>
    </row>
    <row r="84" spans="1:11" x14ac:dyDescent="0.25">
      <c r="A84">
        <v>8309</v>
      </c>
      <c r="B84" s="2">
        <v>44347.6484375</v>
      </c>
      <c r="C84" s="2">
        <v>44292.837152777778</v>
      </c>
      <c r="D84" t="s">
        <v>37</v>
      </c>
      <c r="E84">
        <v>1</v>
      </c>
      <c r="F84">
        <v>152</v>
      </c>
      <c r="G84">
        <v>227735</v>
      </c>
      <c r="H84" s="2">
        <v>44294.941412037035</v>
      </c>
      <c r="I84" s="2">
        <v>44346.033530092594</v>
      </c>
      <c r="J84">
        <f>_xlfn.XLOOKUP(Table7[[#This Row],[queryID]],Table1[queryID],Table1[count],0)</f>
        <v>7447</v>
      </c>
      <c r="K84" t="b">
        <f>Table7[[#This Row],[latestCount]]=Table7[[#This Row],[count]]</f>
        <v>0</v>
      </c>
    </row>
    <row r="85" spans="1:11" x14ac:dyDescent="0.25">
      <c r="A85">
        <v>8310</v>
      </c>
      <c r="B85" s="2">
        <v>44355.837881944448</v>
      </c>
      <c r="C85" s="2">
        <v>44292.837152777778</v>
      </c>
      <c r="D85" t="s">
        <v>8</v>
      </c>
      <c r="E85">
        <v>1</v>
      </c>
      <c r="F85">
        <v>324</v>
      </c>
      <c r="G85">
        <v>227735</v>
      </c>
      <c r="H85" s="2">
        <v>44294.703240740739</v>
      </c>
      <c r="I85" s="2">
        <v>44355.704444444447</v>
      </c>
      <c r="J85">
        <f>_xlfn.XLOOKUP(Table7[[#This Row],[queryID]],Table1[queryID],Table1[count],0)</f>
        <v>69662</v>
      </c>
      <c r="K85" t="b">
        <f>Table7[[#This Row],[latestCount]]=Table7[[#This Row],[count]]</f>
        <v>0</v>
      </c>
    </row>
    <row r="86" spans="1:11" x14ac:dyDescent="0.25">
      <c r="A86">
        <v>8311</v>
      </c>
      <c r="B86" s="2">
        <v>44300.312083333331</v>
      </c>
      <c r="C86" s="2">
        <v>44292.837164351855</v>
      </c>
      <c r="D86" t="s">
        <v>81</v>
      </c>
      <c r="E86">
        <v>1</v>
      </c>
      <c r="F86">
        <v>7</v>
      </c>
      <c r="G86">
        <v>227735</v>
      </c>
      <c r="H86" s="2">
        <v>44290.753391203703</v>
      </c>
      <c r="I86" s="2">
        <v>44296.846273148149</v>
      </c>
      <c r="J86">
        <f>_xlfn.XLOOKUP(Table7[[#This Row],[queryID]],Table1[queryID],Table1[count],0)</f>
        <v>414</v>
      </c>
      <c r="K86" t="b">
        <f>Table7[[#This Row],[latestCount]]=Table7[[#This Row],[count]]</f>
        <v>0</v>
      </c>
    </row>
    <row r="87" spans="1:11" x14ac:dyDescent="0.25">
      <c r="A87">
        <v>8312</v>
      </c>
      <c r="B87" s="2">
        <v>44355.837685185186</v>
      </c>
      <c r="C87" s="2">
        <v>44292.837164351855</v>
      </c>
      <c r="D87" t="s">
        <v>38</v>
      </c>
      <c r="E87">
        <v>1</v>
      </c>
      <c r="F87">
        <v>820</v>
      </c>
      <c r="G87">
        <v>227735</v>
      </c>
      <c r="H87" s="2">
        <v>44293.06832175926</v>
      </c>
      <c r="I87" s="2">
        <v>44355.835416666669</v>
      </c>
      <c r="J87">
        <f>_xlfn.XLOOKUP(Table7[[#This Row],[queryID]],Table1[queryID],Table1[count],0)</f>
        <v>5699</v>
      </c>
      <c r="K87" t="b">
        <f>Table7[[#This Row],[latestCount]]=Table7[[#This Row],[count]]</f>
        <v>0</v>
      </c>
    </row>
    <row r="88" spans="1:11" x14ac:dyDescent="0.25">
      <c r="A88">
        <v>8313</v>
      </c>
      <c r="B88" s="2">
        <v>44309.168483796297</v>
      </c>
      <c r="C88" s="2">
        <v>44292.837164351855</v>
      </c>
      <c r="D88" t="s">
        <v>19</v>
      </c>
      <c r="E88">
        <v>1</v>
      </c>
      <c r="F88">
        <v>82</v>
      </c>
      <c r="G88">
        <v>227735</v>
      </c>
      <c r="H88" s="2">
        <v>44290.661192129628</v>
      </c>
      <c r="I88" s="2">
        <v>44294.699571759258</v>
      </c>
      <c r="J88">
        <f>_xlfn.XLOOKUP(Table7[[#This Row],[queryID]],Table1[queryID],Table1[count],0)</f>
        <v>29054</v>
      </c>
      <c r="K88" t="b">
        <f>Table7[[#This Row],[latestCount]]=Table7[[#This Row],[count]]</f>
        <v>0</v>
      </c>
    </row>
    <row r="89" spans="1:11" x14ac:dyDescent="0.25">
      <c r="A89">
        <v>8314</v>
      </c>
      <c r="B89" s="2">
        <v>44347.648333333331</v>
      </c>
      <c r="C89" s="2">
        <v>44292.837164351855</v>
      </c>
      <c r="D89" t="s">
        <v>93</v>
      </c>
      <c r="E89">
        <v>1</v>
      </c>
      <c r="F89">
        <v>151</v>
      </c>
      <c r="G89">
        <v>227735</v>
      </c>
      <c r="H89" s="2">
        <v>44290.921886574077</v>
      </c>
      <c r="I89" s="2">
        <v>44342.802997685183</v>
      </c>
      <c r="J89">
        <f>_xlfn.XLOOKUP(Table7[[#This Row],[queryID]],Table1[queryID],Table1[count],0)</f>
        <v>253</v>
      </c>
      <c r="K89" t="b">
        <f>Table7[[#This Row],[latestCount]]=Table7[[#This Row],[count]]</f>
        <v>0</v>
      </c>
    </row>
    <row r="90" spans="1:11" x14ac:dyDescent="0.25">
      <c r="A90">
        <v>8315</v>
      </c>
      <c r="B90" s="2">
        <v>44355.837534722225</v>
      </c>
      <c r="C90" s="2">
        <v>44292.837164351855</v>
      </c>
      <c r="D90" t="s">
        <v>114</v>
      </c>
      <c r="E90">
        <v>1</v>
      </c>
      <c r="F90">
        <v>112</v>
      </c>
      <c r="G90">
        <v>227735</v>
      </c>
      <c r="H90" s="2">
        <v>44290.760416666664</v>
      </c>
      <c r="I90" s="2">
        <v>44355.8359375</v>
      </c>
      <c r="J90">
        <f>_xlfn.XLOOKUP(Table7[[#This Row],[queryID]],Table1[queryID],Table1[count],0)</f>
        <v>96</v>
      </c>
      <c r="K90" t="b">
        <f>Table7[[#This Row],[latestCount]]=Table7[[#This Row],[count]]</f>
        <v>0</v>
      </c>
    </row>
    <row r="91" spans="1:11" x14ac:dyDescent="0.25">
      <c r="A91">
        <v>8316</v>
      </c>
      <c r="B91" s="2">
        <v>44355.837442129632</v>
      </c>
      <c r="C91" s="2">
        <v>44292.837164351855</v>
      </c>
      <c r="D91" t="s">
        <v>89</v>
      </c>
      <c r="E91">
        <v>1</v>
      </c>
      <c r="F91">
        <v>69</v>
      </c>
      <c r="G91">
        <v>227735</v>
      </c>
      <c r="H91" s="2">
        <v>44294.737256944441</v>
      </c>
      <c r="I91" s="2">
        <v>44354.318472222221</v>
      </c>
      <c r="J91">
        <f>_xlfn.XLOOKUP(Table7[[#This Row],[queryID]],Table1[queryID],Table1[count],0)</f>
        <v>303</v>
      </c>
      <c r="K91" t="b">
        <f>Table7[[#This Row],[latestCount]]=Table7[[#This Row],[count]]</f>
        <v>0</v>
      </c>
    </row>
    <row r="92" spans="1:11" x14ac:dyDescent="0.25">
      <c r="A92">
        <v>8317</v>
      </c>
      <c r="B92" s="2">
        <v>44355.837395833332</v>
      </c>
      <c r="C92" s="2">
        <v>44292.837164351855</v>
      </c>
      <c r="D92" t="s">
        <v>66</v>
      </c>
      <c r="E92">
        <v>1</v>
      </c>
      <c r="F92">
        <v>243</v>
      </c>
      <c r="G92">
        <v>227735</v>
      </c>
      <c r="H92" s="2">
        <v>44291.937569444446</v>
      </c>
      <c r="I92" s="2">
        <v>44355.543252314812</v>
      </c>
      <c r="J92">
        <f>_xlfn.XLOOKUP(Table7[[#This Row],[queryID]],Table1[queryID],Table1[count],0)</f>
        <v>946</v>
      </c>
      <c r="K92" t="b">
        <f>Table7[[#This Row],[latestCount]]=Table7[[#This Row],[count]]</f>
        <v>0</v>
      </c>
    </row>
    <row r="93" spans="1:11" x14ac:dyDescent="0.25">
      <c r="A93">
        <v>8318</v>
      </c>
      <c r="B93" s="2">
        <v>44355.837256944447</v>
      </c>
      <c r="C93" s="2">
        <v>44292.837164351855</v>
      </c>
      <c r="D93" t="s">
        <v>133</v>
      </c>
      <c r="E93">
        <v>1</v>
      </c>
      <c r="F93">
        <v>3</v>
      </c>
      <c r="G93">
        <v>227735</v>
      </c>
      <c r="H93" s="2">
        <v>44351.795601851853</v>
      </c>
      <c r="I93" s="2">
        <v>44351.795601851853</v>
      </c>
      <c r="J93">
        <f>_xlfn.XLOOKUP(Table7[[#This Row],[queryID]],Table1[queryID],Table1[count],0)</f>
        <v>12</v>
      </c>
      <c r="K93" t="b">
        <f>Table7[[#This Row],[latestCount]]=Table7[[#This Row],[count]]</f>
        <v>0</v>
      </c>
    </row>
    <row r="94" spans="1:11" x14ac:dyDescent="0.25">
      <c r="A94">
        <v>8319</v>
      </c>
      <c r="B94" s="2">
        <v>44300.306469907409</v>
      </c>
      <c r="C94" s="2">
        <v>44292.837164351855</v>
      </c>
      <c r="D94" t="s">
        <v>124</v>
      </c>
      <c r="E94">
        <v>1</v>
      </c>
      <c r="F94">
        <v>3</v>
      </c>
      <c r="G94">
        <v>227735</v>
      </c>
      <c r="H94" s="2">
        <v>44291.937569444446</v>
      </c>
      <c r="I94" s="2">
        <v>44292.465312499997</v>
      </c>
      <c r="J94">
        <f>_xlfn.XLOOKUP(Table7[[#This Row],[queryID]],Table1[queryID],Table1[count],0)</f>
        <v>44</v>
      </c>
      <c r="K94" t="b">
        <f>Table7[[#This Row],[latestCount]]=Table7[[#This Row],[count]]</f>
        <v>0</v>
      </c>
    </row>
    <row r="95" spans="1:11" x14ac:dyDescent="0.25">
      <c r="A95">
        <v>8320</v>
      </c>
      <c r="B95" s="2">
        <v>44327.897719907407</v>
      </c>
      <c r="C95" s="2">
        <v>44299.703842592593</v>
      </c>
      <c r="D95" t="s">
        <v>31</v>
      </c>
      <c r="E95">
        <v>1</v>
      </c>
      <c r="F95">
        <v>62</v>
      </c>
      <c r="G95">
        <v>227735</v>
      </c>
      <c r="H95" s="2">
        <v>44292.595625000002</v>
      </c>
      <c r="I95" s="2">
        <v>44322.632986111108</v>
      </c>
      <c r="J95">
        <f>_xlfn.XLOOKUP(Table7[[#This Row],[queryID]],Table1[queryID],Table1[count],0)</f>
        <v>11422</v>
      </c>
      <c r="K95" t="b">
        <f>Table7[[#This Row],[latestCount]]=Table7[[#This Row],[count]]</f>
        <v>0</v>
      </c>
    </row>
    <row r="96" spans="1:11" x14ac:dyDescent="0.25">
      <c r="A96">
        <v>8321</v>
      </c>
      <c r="B96" s="2">
        <v>44327.896331018521</v>
      </c>
      <c r="C96" s="2">
        <v>44299.703842592593</v>
      </c>
      <c r="D96" t="s">
        <v>25</v>
      </c>
      <c r="E96">
        <v>1</v>
      </c>
      <c r="F96">
        <v>351</v>
      </c>
      <c r="G96">
        <v>227735</v>
      </c>
      <c r="H96" s="2">
        <v>44292.662048611113</v>
      </c>
      <c r="I96" s="2">
        <v>44327.478831018518</v>
      </c>
      <c r="J96">
        <f>_xlfn.XLOOKUP(Table7[[#This Row],[queryID]],Table1[queryID],Table1[count],0)</f>
        <v>17813</v>
      </c>
      <c r="K96" t="b">
        <f>Table7[[#This Row],[latestCount]]=Table7[[#This Row],[count]]</f>
        <v>0</v>
      </c>
    </row>
    <row r="97" spans="1:11" x14ac:dyDescent="0.25">
      <c r="A97">
        <v>8322</v>
      </c>
      <c r="B97" s="2">
        <v>44347.648159722223</v>
      </c>
      <c r="C97" s="2">
        <v>44299.703842592593</v>
      </c>
      <c r="D97" t="s">
        <v>77</v>
      </c>
      <c r="E97">
        <v>1</v>
      </c>
      <c r="F97">
        <v>143</v>
      </c>
      <c r="G97">
        <v>227735</v>
      </c>
      <c r="H97" s="2">
        <v>44292.908784722225</v>
      </c>
      <c r="I97" s="2">
        <v>44344.503217592595</v>
      </c>
      <c r="J97">
        <f>_xlfn.XLOOKUP(Table7[[#This Row],[queryID]],Table1[queryID],Table1[count],0)</f>
        <v>444</v>
      </c>
      <c r="K97" t="b">
        <f>Table7[[#This Row],[latestCount]]=Table7[[#This Row],[count]]</f>
        <v>0</v>
      </c>
    </row>
    <row r="98" spans="1:11" x14ac:dyDescent="0.25">
      <c r="A98">
        <v>8323</v>
      </c>
      <c r="B98" s="2">
        <v>44355.837152777778</v>
      </c>
      <c r="C98" s="2">
        <v>44299.703842592593</v>
      </c>
      <c r="D98" t="s">
        <v>110</v>
      </c>
      <c r="E98">
        <v>1</v>
      </c>
      <c r="F98">
        <v>102</v>
      </c>
      <c r="G98">
        <v>227735</v>
      </c>
      <c r="H98" s="2">
        <v>44293.001111111109</v>
      </c>
      <c r="I98" s="2">
        <v>44348.510416666664</v>
      </c>
      <c r="J98">
        <f>_xlfn.XLOOKUP(Table7[[#This Row],[queryID]],Table1[queryID],Table1[count],0)</f>
        <v>132</v>
      </c>
      <c r="K98" t="b">
        <f>Table7[[#This Row],[latestCount]]=Table7[[#This Row],[count]]</f>
        <v>0</v>
      </c>
    </row>
    <row r="99" spans="1:11" x14ac:dyDescent="0.25">
      <c r="A99">
        <v>8324</v>
      </c>
      <c r="B99" s="2">
        <v>44355.837106481478</v>
      </c>
      <c r="C99" s="2">
        <v>44299.703842592593</v>
      </c>
      <c r="D99" t="s">
        <v>51</v>
      </c>
      <c r="E99">
        <v>1</v>
      </c>
      <c r="F99">
        <v>1056</v>
      </c>
      <c r="G99">
        <v>227735</v>
      </c>
      <c r="H99" s="2">
        <v>44293.961446759262</v>
      </c>
      <c r="I99" s="2">
        <v>44351.341909722221</v>
      </c>
      <c r="J99">
        <f>_xlfn.XLOOKUP(Table7[[#This Row],[queryID]],Table1[queryID],Table1[count],0)</f>
        <v>2508</v>
      </c>
      <c r="K99" t="b">
        <f>Table7[[#This Row],[latestCount]]=Table7[[#This Row],[count]]</f>
        <v>0</v>
      </c>
    </row>
    <row r="100" spans="1:11" x14ac:dyDescent="0.25">
      <c r="A100">
        <v>8325</v>
      </c>
      <c r="B100" s="2">
        <v>44347.648055555554</v>
      </c>
      <c r="C100" s="2">
        <v>44299.70385416667</v>
      </c>
      <c r="D100" t="s">
        <v>79</v>
      </c>
      <c r="E100">
        <v>1</v>
      </c>
      <c r="F100">
        <v>220</v>
      </c>
      <c r="G100">
        <v>227735</v>
      </c>
      <c r="H100" s="2">
        <v>44292.908784722225</v>
      </c>
      <c r="I100" s="2">
        <v>44344.339039351849</v>
      </c>
      <c r="J100">
        <f>_xlfn.XLOOKUP(Table7[[#This Row],[queryID]],Table1[queryID],Table1[count],0)</f>
        <v>434</v>
      </c>
      <c r="K100" t="b">
        <f>Table7[[#This Row],[latestCount]]=Table7[[#This Row],[count]]</f>
        <v>0</v>
      </c>
    </row>
    <row r="101" spans="1:11" x14ac:dyDescent="0.25">
      <c r="A101">
        <v>8326</v>
      </c>
      <c r="B101" s="2">
        <v>44347.648043981484</v>
      </c>
      <c r="C101" s="2">
        <v>44299.70385416667</v>
      </c>
      <c r="D101" t="s">
        <v>83</v>
      </c>
      <c r="E101">
        <v>1</v>
      </c>
      <c r="F101">
        <v>45</v>
      </c>
      <c r="G101">
        <v>227735</v>
      </c>
      <c r="H101" s="2">
        <v>44292.583124999997</v>
      </c>
      <c r="I101" s="2">
        <v>44343.848819444444</v>
      </c>
      <c r="J101">
        <f>_xlfn.XLOOKUP(Table7[[#This Row],[queryID]],Table1[queryID],Table1[count],0)</f>
        <v>356</v>
      </c>
      <c r="K101" t="b">
        <f>Table7[[#This Row],[latestCount]]=Table7[[#This Row],[count]]</f>
        <v>0</v>
      </c>
    </row>
    <row r="102" spans="1:11" x14ac:dyDescent="0.25">
      <c r="A102">
        <v>8327</v>
      </c>
      <c r="B102" s="2">
        <v>44355.836875000001</v>
      </c>
      <c r="C102" s="2">
        <v>44299.70385416667</v>
      </c>
      <c r="D102" t="s">
        <v>59</v>
      </c>
      <c r="E102">
        <v>1</v>
      </c>
      <c r="F102">
        <v>380</v>
      </c>
      <c r="G102">
        <v>227735</v>
      </c>
      <c r="H102" s="2">
        <v>44292.720324074071</v>
      </c>
      <c r="I102" s="2">
        <v>44355.565324074072</v>
      </c>
      <c r="J102">
        <f>_xlfn.XLOOKUP(Table7[[#This Row],[queryID]],Table1[queryID],Table1[count],0)</f>
        <v>1606</v>
      </c>
      <c r="K102" t="b">
        <f>Table7[[#This Row],[latestCount]]=Table7[[#This Row],[count]]</f>
        <v>0</v>
      </c>
    </row>
    <row r="103" spans="1:11" x14ac:dyDescent="0.25">
      <c r="A103">
        <v>8328</v>
      </c>
      <c r="B103" s="2">
        <v>44327.877569444441</v>
      </c>
      <c r="C103" s="2">
        <v>44299.70385416667</v>
      </c>
      <c r="D103" t="s">
        <v>72</v>
      </c>
      <c r="E103">
        <v>1</v>
      </c>
      <c r="F103">
        <v>30</v>
      </c>
      <c r="G103">
        <v>227735</v>
      </c>
      <c r="H103" s="2">
        <v>44292.740451388891</v>
      </c>
      <c r="I103" s="2">
        <v>44327.470960648148</v>
      </c>
      <c r="J103">
        <f>_xlfn.XLOOKUP(Table7[[#This Row],[queryID]],Table1[queryID],Table1[count],0)</f>
        <v>516</v>
      </c>
      <c r="K103" t="b">
        <f>Table7[[#This Row],[latestCount]]=Table7[[#This Row],[count]]</f>
        <v>0</v>
      </c>
    </row>
    <row r="104" spans="1:11" x14ac:dyDescent="0.25">
      <c r="A104">
        <v>8330</v>
      </c>
      <c r="B104" s="2">
        <v>44305.782199074078</v>
      </c>
      <c r="C104" s="2">
        <v>44299.70385416667</v>
      </c>
      <c r="D104" t="s">
        <v>167</v>
      </c>
      <c r="E104">
        <v>0</v>
      </c>
      <c r="F104">
        <v>2</v>
      </c>
      <c r="G104">
        <v>227735</v>
      </c>
      <c r="H104" s="2">
        <v>44293.57298611111</v>
      </c>
      <c r="I104" s="2">
        <v>44294.73642361111</v>
      </c>
      <c r="J104">
        <f>_xlfn.XLOOKUP(Table7[[#This Row],[queryID]],Table1[queryID],Table1[count],0)</f>
        <v>0</v>
      </c>
      <c r="K104" t="b">
        <f>Table7[[#This Row],[latestCount]]=Table7[[#This Row],[count]]</f>
        <v>0</v>
      </c>
    </row>
    <row r="105" spans="1:11" x14ac:dyDescent="0.25">
      <c r="A105">
        <v>8331</v>
      </c>
      <c r="B105" s="2">
        <v>44305.782893518517</v>
      </c>
      <c r="C105" s="2">
        <v>44299.70385416667</v>
      </c>
      <c r="D105" t="s">
        <v>166</v>
      </c>
      <c r="E105">
        <v>0</v>
      </c>
      <c r="F105">
        <v>4</v>
      </c>
      <c r="G105">
        <v>227735</v>
      </c>
      <c r="H105" s="2">
        <v>44292.500023148146</v>
      </c>
      <c r="I105" s="2">
        <v>44297.666666666664</v>
      </c>
      <c r="J105">
        <f>_xlfn.XLOOKUP(Table7[[#This Row],[queryID]],Table1[queryID],Table1[count],0)</f>
        <v>0</v>
      </c>
      <c r="K105" t="b">
        <f>Table7[[#This Row],[latestCount]]=Table7[[#This Row],[count]]</f>
        <v>0</v>
      </c>
    </row>
    <row r="106" spans="1:11" x14ac:dyDescent="0.25">
      <c r="A106">
        <v>8332</v>
      </c>
      <c r="B106" s="2">
        <v>44355.836712962962</v>
      </c>
      <c r="C106" s="2">
        <v>44299.70385416667</v>
      </c>
      <c r="D106" t="s">
        <v>92</v>
      </c>
      <c r="E106">
        <v>1</v>
      </c>
      <c r="F106">
        <v>9</v>
      </c>
      <c r="G106">
        <v>227735</v>
      </c>
      <c r="H106" s="2">
        <v>44292.500023148146</v>
      </c>
      <c r="I106" s="2">
        <v>44349.692349537036</v>
      </c>
      <c r="J106">
        <f>_xlfn.XLOOKUP(Table7[[#This Row],[queryID]],Table1[queryID],Table1[count],0)</f>
        <v>259</v>
      </c>
      <c r="K106" t="b">
        <f>Table7[[#This Row],[latestCount]]=Table7[[#This Row],[count]]</f>
        <v>0</v>
      </c>
    </row>
    <row r="107" spans="1:11" x14ac:dyDescent="0.25">
      <c r="A107">
        <v>8333</v>
      </c>
      <c r="B107" s="2">
        <v>44309.176886574074</v>
      </c>
      <c r="C107" s="2">
        <v>44299.70385416667</v>
      </c>
      <c r="D107" t="s">
        <v>102</v>
      </c>
      <c r="E107">
        <v>1</v>
      </c>
      <c r="F107">
        <v>31</v>
      </c>
      <c r="G107">
        <v>227735</v>
      </c>
      <c r="H107" s="2">
        <v>44292.392361111109</v>
      </c>
      <c r="I107" s="2">
        <v>44293.583865740744</v>
      </c>
      <c r="J107">
        <f>_xlfn.XLOOKUP(Table7[[#This Row],[queryID]],Table1[queryID],Table1[count],0)</f>
        <v>194</v>
      </c>
      <c r="K107" t="b">
        <f>Table7[[#This Row],[latestCount]]=Table7[[#This Row],[count]]</f>
        <v>0</v>
      </c>
    </row>
    <row r="108" spans="1:11" x14ac:dyDescent="0.25">
      <c r="A108">
        <v>8334</v>
      </c>
      <c r="B108" s="2">
        <v>44355.836655092593</v>
      </c>
      <c r="C108" s="2">
        <v>44299.70385416667</v>
      </c>
      <c r="D108" t="s">
        <v>32</v>
      </c>
      <c r="E108">
        <v>1</v>
      </c>
      <c r="F108">
        <v>928</v>
      </c>
      <c r="G108">
        <v>227735</v>
      </c>
      <c r="H108" s="2">
        <v>44299.337337962963</v>
      </c>
      <c r="I108" s="2">
        <v>44355.766203703701</v>
      </c>
      <c r="J108">
        <f>_xlfn.XLOOKUP(Table7[[#This Row],[queryID]],Table1[queryID],Table1[count],0)</f>
        <v>9684</v>
      </c>
      <c r="K108" t="b">
        <f>Table7[[#This Row],[latestCount]]=Table7[[#This Row],[count]]</f>
        <v>0</v>
      </c>
    </row>
    <row r="109" spans="1:11" x14ac:dyDescent="0.25">
      <c r="A109">
        <v>8335</v>
      </c>
      <c r="B109" s="2">
        <v>44355.836458333331</v>
      </c>
      <c r="C109" s="2">
        <v>44299.703865740739</v>
      </c>
      <c r="D109" t="s">
        <v>48</v>
      </c>
      <c r="E109">
        <v>1</v>
      </c>
      <c r="F109">
        <v>175</v>
      </c>
      <c r="G109">
        <v>227735</v>
      </c>
      <c r="H109" s="2">
        <v>44292.518564814818</v>
      </c>
      <c r="I109" s="2">
        <v>44353.476539351854</v>
      </c>
      <c r="J109">
        <f>_xlfn.XLOOKUP(Table7[[#This Row],[queryID]],Table1[queryID],Table1[count],0)</f>
        <v>2622</v>
      </c>
      <c r="K109" t="b">
        <f>Table7[[#This Row],[latestCount]]=Table7[[#This Row],[count]]</f>
        <v>0</v>
      </c>
    </row>
    <row r="110" spans="1:11" x14ac:dyDescent="0.25">
      <c r="A110">
        <v>8337</v>
      </c>
      <c r="B110" s="2">
        <v>44305.787094907406</v>
      </c>
      <c r="C110" s="2">
        <v>44299.703865740739</v>
      </c>
      <c r="D110" t="s">
        <v>128</v>
      </c>
      <c r="E110">
        <v>1</v>
      </c>
      <c r="F110">
        <v>1</v>
      </c>
      <c r="G110">
        <v>227735</v>
      </c>
      <c r="H110" s="2">
        <v>44296.41101851852</v>
      </c>
      <c r="I110" s="2">
        <v>44296.41101851852</v>
      </c>
      <c r="J110">
        <f>_xlfn.XLOOKUP(Table7[[#This Row],[queryID]],Table1[queryID],Table1[count],0)</f>
        <v>21</v>
      </c>
      <c r="K110" t="b">
        <f>Table7[[#This Row],[latestCount]]=Table7[[#This Row],[count]]</f>
        <v>0</v>
      </c>
    </row>
    <row r="111" spans="1:11" x14ac:dyDescent="0.25">
      <c r="A111">
        <v>8338</v>
      </c>
      <c r="B111" s="2">
        <v>44359.797743055555</v>
      </c>
      <c r="C111" s="2">
        <v>44299.703865740739</v>
      </c>
      <c r="D111" t="s">
        <v>18</v>
      </c>
      <c r="E111">
        <v>1</v>
      </c>
      <c r="F111">
        <v>1283</v>
      </c>
      <c r="G111">
        <v>227735</v>
      </c>
      <c r="H111" s="2">
        <v>44292.791770833333</v>
      </c>
      <c r="I111" s="2">
        <v>44359.788263888891</v>
      </c>
      <c r="J111">
        <f>_xlfn.XLOOKUP(Table7[[#This Row],[queryID]],Table1[queryID],Table1[count],0)</f>
        <v>30258</v>
      </c>
      <c r="K111" t="b">
        <f>Table7[[#This Row],[latestCount]]=Table7[[#This Row],[count]]</f>
        <v>0</v>
      </c>
    </row>
    <row r="112" spans="1:11" x14ac:dyDescent="0.25">
      <c r="A112">
        <v>8339</v>
      </c>
      <c r="B112" s="2">
        <v>44355.836284722223</v>
      </c>
      <c r="C112" s="2">
        <v>44300.437048611115</v>
      </c>
      <c r="D112" t="s">
        <v>26</v>
      </c>
      <c r="E112">
        <v>1</v>
      </c>
      <c r="F112">
        <v>272</v>
      </c>
      <c r="G112">
        <v>227735</v>
      </c>
      <c r="H112" s="2">
        <v>44298.878657407404</v>
      </c>
      <c r="I112" s="2">
        <v>44355.743055555555</v>
      </c>
      <c r="J112">
        <f>_xlfn.XLOOKUP(Table7[[#This Row],[queryID]],Table1[queryID],Table1[count],0)</f>
        <v>15050</v>
      </c>
      <c r="K112" t="b">
        <f>Table7[[#This Row],[latestCount]]=Table7[[#This Row],[count]]</f>
        <v>0</v>
      </c>
    </row>
    <row r="113" spans="1:11" x14ac:dyDescent="0.25">
      <c r="A113">
        <v>8341</v>
      </c>
      <c r="B113" s="2">
        <v>44327.85533564815</v>
      </c>
      <c r="C113" s="2">
        <v>44300.437048611115</v>
      </c>
      <c r="D113" t="s">
        <v>40</v>
      </c>
      <c r="E113">
        <v>1</v>
      </c>
      <c r="F113">
        <v>127</v>
      </c>
      <c r="G113">
        <v>227735</v>
      </c>
      <c r="H113" s="2">
        <v>44295.163958333331</v>
      </c>
      <c r="I113" s="2">
        <v>44323.619837962964</v>
      </c>
      <c r="J113">
        <f>_xlfn.XLOOKUP(Table7[[#This Row],[queryID]],Table1[queryID],Table1[count],0)</f>
        <v>4926</v>
      </c>
      <c r="K113" t="b">
        <f>Table7[[#This Row],[latestCount]]=Table7[[#This Row],[count]]</f>
        <v>0</v>
      </c>
    </row>
    <row r="114" spans="1:11" x14ac:dyDescent="0.25">
      <c r="A114">
        <v>8342</v>
      </c>
      <c r="B114" s="2">
        <v>44327.85533564815</v>
      </c>
      <c r="C114" s="2">
        <v>44300.437048611115</v>
      </c>
      <c r="D114" t="s">
        <v>85</v>
      </c>
      <c r="E114">
        <v>1</v>
      </c>
      <c r="F114">
        <v>185</v>
      </c>
      <c r="G114">
        <v>227735</v>
      </c>
      <c r="H114" s="2">
        <v>44295.695057870369</v>
      </c>
      <c r="I114" s="2">
        <v>44327.408171296294</v>
      </c>
      <c r="J114">
        <f>_xlfn.XLOOKUP(Table7[[#This Row],[queryID]],Table1[queryID],Table1[count],0)</f>
        <v>334</v>
      </c>
      <c r="K114" t="b">
        <f>Table7[[#This Row],[latestCount]]=Table7[[#This Row],[count]]</f>
        <v>0</v>
      </c>
    </row>
    <row r="115" spans="1:11" x14ac:dyDescent="0.25">
      <c r="A115">
        <v>8343</v>
      </c>
      <c r="B115" s="2">
        <v>44309.181805555556</v>
      </c>
      <c r="C115" s="2">
        <v>44300.437048611115</v>
      </c>
      <c r="D115" t="s">
        <v>159</v>
      </c>
      <c r="E115">
        <v>0</v>
      </c>
      <c r="F115">
        <v>54</v>
      </c>
      <c r="G115">
        <v>227735</v>
      </c>
      <c r="H115" s="2">
        <v>44295.69736111111</v>
      </c>
      <c r="I115" s="2">
        <v>44298.809363425928</v>
      </c>
      <c r="J115">
        <f>_xlfn.XLOOKUP(Table7[[#This Row],[queryID]],Table1[queryID],Table1[count],0)</f>
        <v>0</v>
      </c>
      <c r="K115" t="b">
        <f>Table7[[#This Row],[latestCount]]=Table7[[#This Row],[count]]</f>
        <v>0</v>
      </c>
    </row>
    <row r="116" spans="1:11" x14ac:dyDescent="0.25">
      <c r="A116">
        <v>8344</v>
      </c>
      <c r="B116" s="2">
        <v>44355.836053240739</v>
      </c>
      <c r="C116" s="2">
        <v>44305.747418981482</v>
      </c>
      <c r="D116" t="s">
        <v>13</v>
      </c>
      <c r="E116">
        <v>1</v>
      </c>
      <c r="F116">
        <v>1383</v>
      </c>
      <c r="G116">
        <v>227735</v>
      </c>
      <c r="H116" s="2">
        <v>44304.60670138889</v>
      </c>
      <c r="I116" s="2">
        <v>44355.833344907405</v>
      </c>
      <c r="J116">
        <f>_xlfn.XLOOKUP(Table7[[#This Row],[queryID]],Table1[queryID],Table1[count],0)</f>
        <v>39855</v>
      </c>
      <c r="K116" t="b">
        <f>Table7[[#This Row],[latestCount]]=Table7[[#This Row],[count]]</f>
        <v>0</v>
      </c>
    </row>
    <row r="117" spans="1:11" x14ac:dyDescent="0.25">
      <c r="A117">
        <v>8345</v>
      </c>
      <c r="B117" s="2">
        <v>44355.835844907408</v>
      </c>
      <c r="C117" s="2">
        <v>44305.747418981482</v>
      </c>
      <c r="D117" t="s">
        <v>49</v>
      </c>
      <c r="E117">
        <v>1</v>
      </c>
      <c r="F117">
        <v>336</v>
      </c>
      <c r="G117">
        <v>227735</v>
      </c>
      <c r="H117" s="2">
        <v>44300.600844907407</v>
      </c>
      <c r="I117" s="2">
        <v>44355.427245370367</v>
      </c>
      <c r="J117">
        <f>_xlfn.XLOOKUP(Table7[[#This Row],[queryID]],Table1[queryID],Table1[count],0)</f>
        <v>2587</v>
      </c>
      <c r="K117" t="b">
        <f>Table7[[#This Row],[latestCount]]=Table7[[#This Row],[count]]</f>
        <v>0</v>
      </c>
    </row>
    <row r="118" spans="1:11" x14ac:dyDescent="0.25">
      <c r="A118">
        <v>8346</v>
      </c>
      <c r="B118" s="2">
        <v>44355.835659722223</v>
      </c>
      <c r="C118" s="2">
        <v>44305.747418981482</v>
      </c>
      <c r="D118" t="s">
        <v>62</v>
      </c>
      <c r="E118">
        <v>1</v>
      </c>
      <c r="F118">
        <v>252</v>
      </c>
      <c r="G118">
        <v>227735</v>
      </c>
      <c r="H118" s="2">
        <v>44300.773553240739</v>
      </c>
      <c r="I118" s="2">
        <v>44351.724398148152</v>
      </c>
      <c r="J118">
        <f>_xlfn.XLOOKUP(Table7[[#This Row],[queryID]],Table1[queryID],Table1[count],0)</f>
        <v>1413</v>
      </c>
      <c r="K118" t="b">
        <f>Table7[[#This Row],[latestCount]]=Table7[[#This Row],[count]]</f>
        <v>0</v>
      </c>
    </row>
    <row r="119" spans="1:11" x14ac:dyDescent="0.25">
      <c r="A119">
        <v>8347</v>
      </c>
      <c r="B119" s="2">
        <v>44347.647557870368</v>
      </c>
      <c r="C119" s="2">
        <v>44305.747418981482</v>
      </c>
      <c r="D119" t="s">
        <v>96</v>
      </c>
      <c r="E119">
        <v>1</v>
      </c>
      <c r="F119">
        <v>166</v>
      </c>
      <c r="G119">
        <v>227735</v>
      </c>
      <c r="H119" s="2">
        <v>44299.541226851848</v>
      </c>
      <c r="I119" s="2">
        <v>44342.396296296298</v>
      </c>
      <c r="J119">
        <f>_xlfn.XLOOKUP(Table7[[#This Row],[queryID]],Table1[queryID],Table1[count],0)</f>
        <v>236</v>
      </c>
      <c r="K119" t="b">
        <f>Table7[[#This Row],[latestCount]]=Table7[[#This Row],[count]]</f>
        <v>0</v>
      </c>
    </row>
    <row r="120" spans="1:11" x14ac:dyDescent="0.25">
      <c r="A120">
        <v>8348</v>
      </c>
      <c r="B120" s="2">
        <v>44362.628923611112</v>
      </c>
      <c r="C120" s="2">
        <v>44305.747418981482</v>
      </c>
      <c r="D120" t="s">
        <v>63</v>
      </c>
      <c r="E120">
        <v>1</v>
      </c>
      <c r="F120">
        <v>809</v>
      </c>
      <c r="G120">
        <v>227735</v>
      </c>
      <c r="H120" s="2">
        <v>44302.104166666664</v>
      </c>
      <c r="I120" s="2">
        <v>44361.666678240741</v>
      </c>
      <c r="J120">
        <f>_xlfn.XLOOKUP(Table7[[#This Row],[queryID]],Table1[queryID],Table1[count],0)</f>
        <v>1352</v>
      </c>
      <c r="K120" t="b">
        <f>Table7[[#This Row],[latestCount]]=Table7[[#This Row],[count]]</f>
        <v>0</v>
      </c>
    </row>
    <row r="121" spans="1:11" x14ac:dyDescent="0.25">
      <c r="A121">
        <v>8349</v>
      </c>
      <c r="B121" s="2">
        <v>44362.622824074075</v>
      </c>
      <c r="C121" s="2">
        <v>44305.747418981482</v>
      </c>
      <c r="D121" t="s">
        <v>104</v>
      </c>
      <c r="E121">
        <v>1</v>
      </c>
      <c r="F121">
        <v>139</v>
      </c>
      <c r="G121">
        <v>227735</v>
      </c>
      <c r="H121" s="2">
        <v>44301.056701388887</v>
      </c>
      <c r="I121" s="2">
        <v>44356.391145833331</v>
      </c>
      <c r="J121">
        <f>_xlfn.XLOOKUP(Table7[[#This Row],[queryID]],Table1[queryID],Table1[count],0)</f>
        <v>190</v>
      </c>
      <c r="K121" t="b">
        <f>Table7[[#This Row],[latestCount]]=Table7[[#This Row],[count]]</f>
        <v>0</v>
      </c>
    </row>
    <row r="122" spans="1:11" x14ac:dyDescent="0.25">
      <c r="A122">
        <v>8350</v>
      </c>
      <c r="B122" s="2">
        <v>44309.186736111114</v>
      </c>
      <c r="C122" s="2">
        <v>44305.747418981482</v>
      </c>
      <c r="D122" t="s">
        <v>163</v>
      </c>
      <c r="E122">
        <v>0</v>
      </c>
      <c r="F122">
        <v>7</v>
      </c>
      <c r="G122">
        <v>227735</v>
      </c>
      <c r="H122" s="2">
        <v>44301.590613425928</v>
      </c>
      <c r="I122" s="2">
        <v>44302.084872685184</v>
      </c>
      <c r="J122">
        <f>_xlfn.XLOOKUP(Table7[[#This Row],[queryID]],Table1[queryID],Table1[count],0)</f>
        <v>0</v>
      </c>
      <c r="K122" t="b">
        <f>Table7[[#This Row],[latestCount]]=Table7[[#This Row],[count]]</f>
        <v>0</v>
      </c>
    </row>
    <row r="123" spans="1:11" x14ac:dyDescent="0.25">
      <c r="A123">
        <v>8351</v>
      </c>
      <c r="B123" s="2">
        <v>44362.622685185182</v>
      </c>
      <c r="C123" s="2">
        <v>44305.747418981482</v>
      </c>
      <c r="D123" t="s">
        <v>106</v>
      </c>
      <c r="E123">
        <v>1</v>
      </c>
      <c r="F123">
        <v>104</v>
      </c>
      <c r="G123">
        <v>227735</v>
      </c>
      <c r="H123" s="2">
        <v>44301.647256944445</v>
      </c>
      <c r="I123" s="2">
        <v>44358.929444444446</v>
      </c>
      <c r="J123">
        <f>_xlfn.XLOOKUP(Table7[[#This Row],[queryID]],Table1[queryID],Table1[count],0)</f>
        <v>160</v>
      </c>
      <c r="K123" t="b">
        <f>Table7[[#This Row],[latestCount]]=Table7[[#This Row],[count]]</f>
        <v>0</v>
      </c>
    </row>
    <row r="124" spans="1:11" x14ac:dyDescent="0.25">
      <c r="A124">
        <v>8352</v>
      </c>
      <c r="B124" s="2">
        <v>44362.622604166667</v>
      </c>
      <c r="C124" s="2">
        <v>44305.747418981482</v>
      </c>
      <c r="D124" t="s">
        <v>121</v>
      </c>
      <c r="E124">
        <v>1</v>
      </c>
      <c r="F124">
        <v>62</v>
      </c>
      <c r="G124">
        <v>227735</v>
      </c>
      <c r="H124" s="2">
        <v>44299.542546296296</v>
      </c>
      <c r="I124" s="2">
        <v>44341.054803240739</v>
      </c>
      <c r="J124">
        <f>_xlfn.XLOOKUP(Table7[[#This Row],[queryID]],Table1[queryID],Table1[count],0)</f>
        <v>55</v>
      </c>
      <c r="K124" t="b">
        <f>Table7[[#This Row],[latestCount]]=Table7[[#This Row],[count]]</f>
        <v>0</v>
      </c>
    </row>
    <row r="125" spans="1:11" x14ac:dyDescent="0.25">
      <c r="A125">
        <v>8353</v>
      </c>
      <c r="B125" s="2">
        <v>44362.622523148151</v>
      </c>
      <c r="C125" s="2">
        <v>44305.747418981482</v>
      </c>
      <c r="D125" t="s">
        <v>107</v>
      </c>
      <c r="E125">
        <v>1</v>
      </c>
      <c r="F125">
        <v>153</v>
      </c>
      <c r="G125">
        <v>227735</v>
      </c>
      <c r="H125" s="2">
        <v>44299.514340277776</v>
      </c>
      <c r="I125" s="2">
        <v>44341.902777777781</v>
      </c>
      <c r="J125">
        <f>_xlfn.XLOOKUP(Table7[[#This Row],[queryID]],Table1[queryID],Table1[count],0)</f>
        <v>156</v>
      </c>
      <c r="K125" t="b">
        <f>Table7[[#This Row],[latestCount]]=Table7[[#This Row],[count]]</f>
        <v>0</v>
      </c>
    </row>
    <row r="126" spans="1:11" x14ac:dyDescent="0.25">
      <c r="A126">
        <v>8354</v>
      </c>
      <c r="B126" s="2">
        <v>44362.622384259259</v>
      </c>
      <c r="C126" s="2">
        <v>44305.747418981482</v>
      </c>
      <c r="D126" t="s">
        <v>86</v>
      </c>
      <c r="E126">
        <v>1</v>
      </c>
      <c r="F126">
        <v>383</v>
      </c>
      <c r="G126">
        <v>227735</v>
      </c>
      <c r="H126" s="2">
        <v>44299.567060185182</v>
      </c>
      <c r="I126" s="2">
        <v>44362.400983796295</v>
      </c>
      <c r="J126">
        <f>_xlfn.XLOOKUP(Table7[[#This Row],[queryID]],Table1[queryID],Table1[count],0)</f>
        <v>324</v>
      </c>
      <c r="K126" t="b">
        <f>Table7[[#This Row],[latestCount]]=Table7[[#This Row],[count]]</f>
        <v>0</v>
      </c>
    </row>
    <row r="127" spans="1:11" x14ac:dyDescent="0.25">
      <c r="A127">
        <v>8355</v>
      </c>
      <c r="B127" s="2">
        <v>44362.620104166665</v>
      </c>
      <c r="C127" s="2">
        <v>44305.747418981482</v>
      </c>
      <c r="D127" t="s">
        <v>71</v>
      </c>
      <c r="E127">
        <v>1</v>
      </c>
      <c r="F127">
        <v>620</v>
      </c>
      <c r="G127">
        <v>227735</v>
      </c>
      <c r="H127" s="2">
        <v>44299.779942129629</v>
      </c>
      <c r="I127" s="2">
        <v>44353.380347222221</v>
      </c>
      <c r="J127">
        <f>_xlfn.XLOOKUP(Table7[[#This Row],[queryID]],Table1[queryID],Table1[count],0)</f>
        <v>603</v>
      </c>
      <c r="K127" t="b">
        <f>Table7[[#This Row],[latestCount]]=Table7[[#This Row],[count]]</f>
        <v>0</v>
      </c>
    </row>
    <row r="128" spans="1:11" x14ac:dyDescent="0.25">
      <c r="A128">
        <v>8356</v>
      </c>
      <c r="B128" s="2">
        <v>44362.616550925923</v>
      </c>
      <c r="C128" s="2">
        <v>44305.747430555559</v>
      </c>
      <c r="D128" t="s">
        <v>75</v>
      </c>
      <c r="E128">
        <v>1</v>
      </c>
      <c r="F128">
        <v>518</v>
      </c>
      <c r="G128">
        <v>227735</v>
      </c>
      <c r="H128" s="2">
        <v>44302.520682870374</v>
      </c>
      <c r="I128" s="2">
        <v>44356.818182870367</v>
      </c>
      <c r="J128">
        <f>_xlfn.XLOOKUP(Table7[[#This Row],[queryID]],Table1[queryID],Table1[count],0)</f>
        <v>488</v>
      </c>
      <c r="K128" t="b">
        <f>Table7[[#This Row],[latestCount]]=Table7[[#This Row],[count]]</f>
        <v>0</v>
      </c>
    </row>
    <row r="129" spans="1:11" x14ac:dyDescent="0.25">
      <c r="A129">
        <v>8357</v>
      </c>
      <c r="B129" s="2">
        <v>44362.611562500002</v>
      </c>
      <c r="C129" s="2">
        <v>44305.747430555559</v>
      </c>
      <c r="D129" t="s">
        <v>65</v>
      </c>
      <c r="E129">
        <v>1</v>
      </c>
      <c r="F129">
        <v>729</v>
      </c>
      <c r="G129">
        <v>227735</v>
      </c>
      <c r="H129" s="2">
        <v>44302.565185185187</v>
      </c>
      <c r="I129" s="2">
        <v>44362.582673611112</v>
      </c>
      <c r="J129">
        <f>_xlfn.XLOOKUP(Table7[[#This Row],[queryID]],Table1[queryID],Table1[count],0)</f>
        <v>1059</v>
      </c>
      <c r="K129" t="b">
        <f>Table7[[#This Row],[latestCount]]=Table7[[#This Row],[count]]</f>
        <v>0</v>
      </c>
    </row>
    <row r="130" spans="1:11" x14ac:dyDescent="0.25">
      <c r="A130">
        <v>8358</v>
      </c>
      <c r="B130" s="2">
        <v>44362.6016087963</v>
      </c>
      <c r="C130" s="2">
        <v>44305.747430555559</v>
      </c>
      <c r="D130" t="s">
        <v>54</v>
      </c>
      <c r="E130">
        <v>1</v>
      </c>
      <c r="F130">
        <v>947</v>
      </c>
      <c r="G130">
        <v>227735</v>
      </c>
      <c r="H130" s="2">
        <v>44302.565185185187</v>
      </c>
      <c r="I130" s="2">
        <v>44362.537280092591</v>
      </c>
      <c r="J130">
        <f>_xlfn.XLOOKUP(Table7[[#This Row],[queryID]],Table1[queryID],Table1[count],0)</f>
        <v>2066</v>
      </c>
      <c r="K130" t="b">
        <f>Table7[[#This Row],[latestCount]]=Table7[[#This Row],[count]]</f>
        <v>0</v>
      </c>
    </row>
    <row r="131" spans="1:11" x14ac:dyDescent="0.25">
      <c r="A131">
        <v>8360</v>
      </c>
      <c r="B131" s="2">
        <v>44362.595949074072</v>
      </c>
      <c r="C131" s="2">
        <v>44312.734976851854</v>
      </c>
      <c r="D131" t="s">
        <v>90</v>
      </c>
      <c r="E131">
        <v>1</v>
      </c>
      <c r="F131">
        <v>150</v>
      </c>
      <c r="G131">
        <v>227735</v>
      </c>
      <c r="H131" s="2">
        <v>44306.364583333336</v>
      </c>
      <c r="I131" s="2">
        <v>44355.311249999999</v>
      </c>
      <c r="J131">
        <f>_xlfn.XLOOKUP(Table7[[#This Row],[queryID]],Table1[queryID],Table1[count],0)</f>
        <v>287</v>
      </c>
      <c r="K131" t="b">
        <f>Table7[[#This Row],[latestCount]]=Table7[[#This Row],[count]]</f>
        <v>0</v>
      </c>
    </row>
    <row r="132" spans="1:11" x14ac:dyDescent="0.25">
      <c r="A132">
        <v>8361</v>
      </c>
      <c r="B132" s="2">
        <v>44321.735613425924</v>
      </c>
      <c r="C132" s="2">
        <v>44312.734976851854</v>
      </c>
      <c r="D132" t="s">
        <v>123</v>
      </c>
      <c r="E132">
        <v>1</v>
      </c>
      <c r="F132">
        <v>174</v>
      </c>
      <c r="G132">
        <v>227735</v>
      </c>
      <c r="H132" s="2">
        <v>44309.877083333333</v>
      </c>
      <c r="I132" s="2">
        <v>44319.557280092595</v>
      </c>
      <c r="J132">
        <f>_xlfn.XLOOKUP(Table7[[#This Row],[queryID]],Table1[queryID],Table1[count],0)</f>
        <v>45</v>
      </c>
      <c r="K132" t="b">
        <f>Table7[[#This Row],[latestCount]]=Table7[[#This Row],[count]]</f>
        <v>0</v>
      </c>
    </row>
    <row r="133" spans="1:11" x14ac:dyDescent="0.25">
      <c r="A133">
        <v>8362</v>
      </c>
      <c r="B133" s="2">
        <v>44362.59443287037</v>
      </c>
      <c r="C133" s="2">
        <v>44312.734976851854</v>
      </c>
      <c r="D133" t="s">
        <v>21</v>
      </c>
      <c r="E133">
        <v>1</v>
      </c>
      <c r="F133">
        <v>706</v>
      </c>
      <c r="G133">
        <v>227735</v>
      </c>
      <c r="H133" s="2">
        <v>44311.807476851849</v>
      </c>
      <c r="I133" s="2">
        <v>44358.634548611109</v>
      </c>
      <c r="J133">
        <f>_xlfn.XLOOKUP(Table7[[#This Row],[queryID]],Table1[queryID],Table1[count],0)</f>
        <v>21702</v>
      </c>
      <c r="K133" t="b">
        <f>Table7[[#This Row],[latestCount]]=Table7[[#This Row],[count]]</f>
        <v>0</v>
      </c>
    </row>
    <row r="134" spans="1:11" x14ac:dyDescent="0.25">
      <c r="A134">
        <v>8363</v>
      </c>
      <c r="B134" s="2">
        <v>44362.594386574077</v>
      </c>
      <c r="C134" s="2">
        <v>44320.74324074074</v>
      </c>
      <c r="D134" t="s">
        <v>160</v>
      </c>
      <c r="E134">
        <v>1</v>
      </c>
      <c r="F134">
        <v>2735</v>
      </c>
      <c r="G134">
        <v>227735</v>
      </c>
      <c r="H134" s="2">
        <v>44318.987060185187</v>
      </c>
      <c r="I134" s="2">
        <v>44362.576226851852</v>
      </c>
      <c r="J134">
        <f>_xlfn.XLOOKUP(Table7[[#This Row],[queryID]],Table1[queryID],Table1[count],0)</f>
        <v>0</v>
      </c>
      <c r="K134" t="b">
        <f>Table7[[#This Row],[latestCount]]=Table7[[#This Row],[count]]</f>
        <v>0</v>
      </c>
    </row>
    <row r="135" spans="1:11" x14ac:dyDescent="0.25">
      <c r="A135">
        <v>8364</v>
      </c>
      <c r="B135" s="2">
        <v>44362.583043981482</v>
      </c>
      <c r="C135" s="2">
        <v>44320.74324074074</v>
      </c>
      <c r="D135" t="s">
        <v>50</v>
      </c>
      <c r="E135">
        <v>1</v>
      </c>
      <c r="F135">
        <v>542</v>
      </c>
      <c r="G135">
        <v>227735</v>
      </c>
      <c r="H135" s="2">
        <v>44313.305601851855</v>
      </c>
      <c r="I135" s="2">
        <v>44360.630416666667</v>
      </c>
      <c r="J135">
        <f>_xlfn.XLOOKUP(Table7[[#This Row],[queryID]],Table1[queryID],Table1[count],0)</f>
        <v>2539</v>
      </c>
      <c r="K135" t="b">
        <f>Table7[[#This Row],[latestCount]]=Table7[[#This Row],[count]]</f>
        <v>0</v>
      </c>
    </row>
    <row r="136" spans="1:11" x14ac:dyDescent="0.25">
      <c r="A136">
        <v>8365</v>
      </c>
      <c r="B136" s="2">
        <v>44361.267025462963</v>
      </c>
      <c r="C136" s="2">
        <v>44321.849861111114</v>
      </c>
      <c r="D136" t="s">
        <v>33</v>
      </c>
      <c r="E136">
        <v>1</v>
      </c>
      <c r="F136">
        <v>4665</v>
      </c>
      <c r="G136">
        <v>227735</v>
      </c>
      <c r="H136" s="2">
        <v>44327.427094907405</v>
      </c>
      <c r="I136" s="2">
        <v>44361.009618055556</v>
      </c>
      <c r="J136">
        <f>_xlfn.XLOOKUP(Table7[[#This Row],[queryID]],Table1[queryID],Table1[count],0)</f>
        <v>8793</v>
      </c>
      <c r="K136" t="b">
        <f>Table7[[#This Row],[latestCount]]=Table7[[#This Row],[count]]</f>
        <v>0</v>
      </c>
    </row>
    <row r="137" spans="1:11" x14ac:dyDescent="0.25">
      <c r="A137">
        <v>8366</v>
      </c>
      <c r="B137" s="2">
        <v>44361.162395833337</v>
      </c>
      <c r="C137" s="2">
        <v>44321.849861111114</v>
      </c>
      <c r="D137" t="s">
        <v>42</v>
      </c>
      <c r="E137">
        <v>1</v>
      </c>
      <c r="F137">
        <v>139</v>
      </c>
      <c r="G137">
        <v>227735</v>
      </c>
      <c r="H137" s="2">
        <v>44340.562650462962</v>
      </c>
      <c r="I137" s="2">
        <v>44340.650520833333</v>
      </c>
      <c r="J137">
        <f>_xlfn.XLOOKUP(Table7[[#This Row],[queryID]],Table1[queryID],Table1[count],0)</f>
        <v>4443</v>
      </c>
      <c r="K137" t="b">
        <f>Table7[[#This Row],[latestCount]]=Table7[[#This Row],[count]]</f>
        <v>0</v>
      </c>
    </row>
    <row r="138" spans="1:11" x14ac:dyDescent="0.25">
      <c r="A138">
        <v>8367</v>
      </c>
      <c r="B138" s="2">
        <v>44361.161921296298</v>
      </c>
      <c r="C138" s="2">
        <v>44321.849861111114</v>
      </c>
      <c r="D138" t="s">
        <v>108</v>
      </c>
      <c r="E138">
        <v>1</v>
      </c>
      <c r="F138">
        <v>182</v>
      </c>
      <c r="G138">
        <v>227735</v>
      </c>
      <c r="H138" s="2">
        <v>44321.531018518515</v>
      </c>
      <c r="I138" s="2">
        <v>44349.875509259262</v>
      </c>
      <c r="J138">
        <f>_xlfn.XLOOKUP(Table7[[#This Row],[queryID]],Table1[queryID],Table1[count],0)</f>
        <v>155</v>
      </c>
      <c r="K138" t="b">
        <f>Table7[[#This Row],[latestCount]]=Table7[[#This Row],[count]]</f>
        <v>0</v>
      </c>
    </row>
    <row r="139" spans="1:11" x14ac:dyDescent="0.25">
      <c r="A139">
        <v>8368</v>
      </c>
      <c r="B139" s="2">
        <v>44361.16165509259</v>
      </c>
      <c r="C139" s="2">
        <v>44321.849861111114</v>
      </c>
      <c r="D139" t="s">
        <v>98</v>
      </c>
      <c r="E139">
        <v>1</v>
      </c>
      <c r="F139">
        <v>183</v>
      </c>
      <c r="G139">
        <v>227735</v>
      </c>
      <c r="H139" s="2">
        <v>44320.027777777781</v>
      </c>
      <c r="I139" s="2">
        <v>44360.743807870371</v>
      </c>
      <c r="J139">
        <f>_xlfn.XLOOKUP(Table7[[#This Row],[queryID]],Table1[queryID],Table1[count],0)</f>
        <v>220</v>
      </c>
      <c r="K139" t="b">
        <f>Table7[[#This Row],[latestCount]]=Table7[[#This Row],[count]]</f>
        <v>0</v>
      </c>
    </row>
    <row r="140" spans="1:11" x14ac:dyDescent="0.25">
      <c r="A140">
        <v>8369</v>
      </c>
      <c r="B140" s="2">
        <v>44361.161319444444</v>
      </c>
      <c r="C140" s="2">
        <v>44321.849861111114</v>
      </c>
      <c r="D140" t="s">
        <v>100</v>
      </c>
      <c r="E140">
        <v>1</v>
      </c>
      <c r="F140">
        <v>198</v>
      </c>
      <c r="G140">
        <v>227735</v>
      </c>
      <c r="H140" s="2">
        <v>44321.531018518515</v>
      </c>
      <c r="I140" s="2">
        <v>44349.875509259262</v>
      </c>
      <c r="J140">
        <f>_xlfn.XLOOKUP(Table7[[#This Row],[queryID]],Table1[queryID],Table1[count],0)</f>
        <v>200</v>
      </c>
      <c r="K140" t="b">
        <f>Table7[[#This Row],[latestCount]]=Table7[[#This Row],[count]]</f>
        <v>0</v>
      </c>
    </row>
    <row r="141" spans="1:11" x14ac:dyDescent="0.25">
      <c r="A141">
        <v>8370</v>
      </c>
      <c r="B141" s="2">
        <v>44361.160983796297</v>
      </c>
      <c r="C141" s="2">
        <v>44321.849861111114</v>
      </c>
      <c r="D141" t="s">
        <v>20</v>
      </c>
      <c r="E141">
        <v>1</v>
      </c>
      <c r="F141">
        <v>248</v>
      </c>
      <c r="G141">
        <v>227735</v>
      </c>
      <c r="H141" s="2">
        <v>44326.668414351851</v>
      </c>
      <c r="I141" s="2">
        <v>44352.947708333333</v>
      </c>
      <c r="J141">
        <f>_xlfn.XLOOKUP(Table7[[#This Row],[queryID]],Table1[queryID],Table1[count],0)</f>
        <v>24393</v>
      </c>
      <c r="K141" t="b">
        <f>Table7[[#This Row],[latestCount]]=Table7[[#This Row],[count]]</f>
        <v>0</v>
      </c>
    </row>
    <row r="142" spans="1:11" x14ac:dyDescent="0.25">
      <c r="A142">
        <v>8371</v>
      </c>
      <c r="B142" s="2">
        <v>44361.159467592595</v>
      </c>
      <c r="C142" s="2">
        <v>44321.849861111114</v>
      </c>
      <c r="D142" t="s">
        <v>88</v>
      </c>
      <c r="E142">
        <v>1</v>
      </c>
      <c r="F142">
        <v>256</v>
      </c>
      <c r="G142">
        <v>227735</v>
      </c>
      <c r="H142" s="2">
        <v>44322.665208333332</v>
      </c>
      <c r="I142" s="2">
        <v>44348.897222222222</v>
      </c>
      <c r="J142">
        <f>_xlfn.XLOOKUP(Table7[[#This Row],[queryID]],Table1[queryID],Table1[count],0)</f>
        <v>310</v>
      </c>
      <c r="K142" t="b">
        <f>Table7[[#This Row],[latestCount]]=Table7[[#This Row],[count]]</f>
        <v>0</v>
      </c>
    </row>
    <row r="143" spans="1:11" x14ac:dyDescent="0.25">
      <c r="A143">
        <v>8372</v>
      </c>
      <c r="B143" s="2">
        <v>44367.898425925923</v>
      </c>
      <c r="C143" s="2">
        <v>44327.740856481483</v>
      </c>
      <c r="D143" t="s">
        <v>23</v>
      </c>
      <c r="E143">
        <v>1</v>
      </c>
      <c r="F143">
        <v>20339</v>
      </c>
      <c r="G143">
        <v>227735</v>
      </c>
      <c r="H143" s="2">
        <v>44318.959409722222</v>
      </c>
      <c r="I143" s="2">
        <v>44361.936851851853</v>
      </c>
      <c r="J143">
        <f>_xlfn.XLOOKUP(Table7[[#This Row],[queryID]],Table1[queryID],Table1[count],0)</f>
        <v>20572</v>
      </c>
      <c r="K143" t="b">
        <f>Table7[[#This Row],[latestCount]]=Table7[[#This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0E37-13F9-4D86-930C-33EA4F690F9C}">
  <dimension ref="A1:J156"/>
  <sheetViews>
    <sheetView zoomScale="115" zoomScaleNormal="115" workbookViewId="0">
      <selection activeCell="I2" sqref="I2"/>
    </sheetView>
  </sheetViews>
  <sheetFormatPr defaultRowHeight="15" x14ac:dyDescent="0.25"/>
  <cols>
    <col min="1" max="1" width="10.140625" customWidth="1"/>
    <col min="2" max="2" width="14.42578125" customWidth="1"/>
    <col min="3" max="3" width="17.85546875" customWidth="1"/>
    <col min="5" max="5" width="16.140625" customWidth="1"/>
    <col min="6" max="6" width="12.85546875" customWidth="1"/>
    <col min="8" max="8" width="13.7109375" customWidth="1"/>
  </cols>
  <sheetData>
    <row r="1" spans="1:10" x14ac:dyDescent="0.25">
      <c r="A1" t="s">
        <v>135</v>
      </c>
      <c r="B1" t="s">
        <v>136</v>
      </c>
      <c r="C1" t="s">
        <v>181</v>
      </c>
      <c r="D1" t="s">
        <v>137</v>
      </c>
      <c r="E1" t="s">
        <v>182</v>
      </c>
      <c r="F1" t="s">
        <v>138</v>
      </c>
      <c r="G1" t="s">
        <v>141</v>
      </c>
      <c r="H1" t="s">
        <v>183</v>
      </c>
      <c r="I1" t="s">
        <v>184</v>
      </c>
      <c r="J1" t="s">
        <v>140</v>
      </c>
    </row>
    <row r="2" spans="1:10" x14ac:dyDescent="0.25">
      <c r="A2">
        <v>8370</v>
      </c>
      <c r="B2" s="2">
        <v>44368.841516203705</v>
      </c>
      <c r="C2" s="2">
        <v>44321.849861111114</v>
      </c>
      <c r="D2" t="s">
        <v>20</v>
      </c>
      <c r="E2">
        <v>1</v>
      </c>
      <c r="F2" s="2">
        <v>44317.928912037038</v>
      </c>
      <c r="G2">
        <v>9814</v>
      </c>
      <c r="H2">
        <v>243931</v>
      </c>
      <c r="I2">
        <f>_xlfn.XLOOKUP(Table8[[#This Row],[queryID]],Table1[queryID],Table1[count],0)</f>
        <v>24393</v>
      </c>
      <c r="J2" t="b">
        <f>Table8[[#This Row],[latestCount]]=Table8[[#This Row],[count]]</f>
        <v>0</v>
      </c>
    </row>
    <row r="3" spans="1:10" x14ac:dyDescent="0.25">
      <c r="A3">
        <v>-1</v>
      </c>
      <c r="B3" s="2">
        <v>44368.737696759257</v>
      </c>
      <c r="C3" s="2">
        <v>44368.737696759257</v>
      </c>
      <c r="D3" t="s">
        <v>190</v>
      </c>
      <c r="E3">
        <v>1</v>
      </c>
      <c r="F3" s="2">
        <v>44368.737696759257</v>
      </c>
      <c r="G3">
        <v>16759</v>
      </c>
      <c r="H3">
        <v>243931</v>
      </c>
      <c r="I3">
        <f>_xlfn.XLOOKUP(Table8[[#This Row],[queryID]],Table1[queryID],Table1[count],0)</f>
        <v>0</v>
      </c>
      <c r="J3" t="b">
        <f>Table8[[#This Row],[latestCount]]=Table8[[#This Row],[count]]</f>
        <v>0</v>
      </c>
    </row>
    <row r="4" spans="1:10" x14ac:dyDescent="0.25">
      <c r="A4">
        <v>8366</v>
      </c>
      <c r="B4" s="2">
        <v>44368.678287037037</v>
      </c>
      <c r="C4" s="2">
        <v>44321.849861111114</v>
      </c>
      <c r="D4" t="s">
        <v>42</v>
      </c>
      <c r="E4">
        <v>1</v>
      </c>
      <c r="F4" s="2">
        <v>44317.710787037038</v>
      </c>
      <c r="G4">
        <v>68</v>
      </c>
      <c r="H4">
        <v>243931</v>
      </c>
      <c r="I4">
        <f>_xlfn.XLOOKUP(Table8[[#This Row],[queryID]],Table1[queryID],Table1[count],0)</f>
        <v>4443</v>
      </c>
      <c r="J4" t="b">
        <f>Table8[[#This Row],[latestCount]]=Table8[[#This Row],[count]]</f>
        <v>0</v>
      </c>
    </row>
    <row r="5" spans="1:10" x14ac:dyDescent="0.25">
      <c r="A5">
        <v>8372</v>
      </c>
      <c r="B5" s="2">
        <v>44368.639374999999</v>
      </c>
      <c r="C5" s="2">
        <v>44327.740856481483</v>
      </c>
      <c r="D5" t="s">
        <v>23</v>
      </c>
      <c r="E5">
        <v>1</v>
      </c>
      <c r="F5" s="2">
        <v>43908.585879629631</v>
      </c>
      <c r="G5">
        <v>20572</v>
      </c>
      <c r="H5">
        <v>243931</v>
      </c>
      <c r="I5">
        <f>_xlfn.XLOOKUP(Table8[[#This Row],[queryID]],Table1[queryID],Table1[count],0)</f>
        <v>20572</v>
      </c>
      <c r="J5" t="b">
        <f>Table8[[#This Row],[latestCount]]=Table8[[#This Row],[count]]</f>
        <v>1</v>
      </c>
    </row>
    <row r="6" spans="1:10" x14ac:dyDescent="0.25">
      <c r="A6">
        <v>8371</v>
      </c>
      <c r="B6" s="2">
        <v>44368.042199074072</v>
      </c>
      <c r="C6" s="2">
        <v>44321.849861111114</v>
      </c>
      <c r="D6" t="s">
        <v>88</v>
      </c>
      <c r="E6">
        <v>1</v>
      </c>
      <c r="F6" s="2">
        <v>44317.520312499997</v>
      </c>
      <c r="G6">
        <v>310</v>
      </c>
      <c r="H6">
        <v>243931</v>
      </c>
      <c r="I6">
        <f>_xlfn.XLOOKUP(Table8[[#This Row],[queryID]],Table1[queryID],Table1[count],0)</f>
        <v>310</v>
      </c>
      <c r="J6" t="b">
        <f>Table8[[#This Row],[latestCount]]=Table8[[#This Row],[count]]</f>
        <v>1</v>
      </c>
    </row>
    <row r="7" spans="1:10" x14ac:dyDescent="0.25">
      <c r="A7">
        <v>29</v>
      </c>
      <c r="B7" s="2">
        <v>44367.155798611115</v>
      </c>
      <c r="C7" s="2">
        <v>44216.399143518516</v>
      </c>
      <c r="D7" t="s">
        <v>10</v>
      </c>
      <c r="E7">
        <v>1</v>
      </c>
      <c r="F7" s="2">
        <v>44188.563449074078</v>
      </c>
      <c r="G7">
        <v>23070</v>
      </c>
      <c r="H7">
        <v>243931</v>
      </c>
      <c r="I7">
        <f>_xlfn.XLOOKUP(Table8[[#This Row],[queryID]],Table1[queryID],Table1[count],0)</f>
        <v>66702</v>
      </c>
      <c r="J7" t="b">
        <f>Table8[[#This Row],[latestCount]]=Table8[[#This Row],[count]]</f>
        <v>0</v>
      </c>
    </row>
    <row r="8" spans="1:10" x14ac:dyDescent="0.25">
      <c r="A8">
        <v>32</v>
      </c>
      <c r="B8" s="2">
        <v>44362.684074074074</v>
      </c>
      <c r="C8" s="2">
        <v>44218.563750000001</v>
      </c>
      <c r="D8" t="s">
        <v>16</v>
      </c>
      <c r="E8">
        <v>1</v>
      </c>
      <c r="F8" s="2">
        <v>44216.924004629633</v>
      </c>
      <c r="G8">
        <v>20591</v>
      </c>
      <c r="H8">
        <v>243931</v>
      </c>
      <c r="I8">
        <f>_xlfn.XLOOKUP(Table8[[#This Row],[queryID]],Table1[queryID],Table1[count],0)</f>
        <v>33355</v>
      </c>
      <c r="J8" t="b">
        <f>Table8[[#This Row],[latestCount]]=Table8[[#This Row],[count]]</f>
        <v>0</v>
      </c>
    </row>
    <row r="9" spans="1:10" x14ac:dyDescent="0.25">
      <c r="A9">
        <v>31</v>
      </c>
      <c r="B9" s="2">
        <v>44362.678518518522</v>
      </c>
      <c r="C9" s="2">
        <v>44218.563750000001</v>
      </c>
      <c r="D9" t="s">
        <v>12</v>
      </c>
      <c r="E9">
        <v>1</v>
      </c>
      <c r="F9" s="2">
        <v>44217.757013888891</v>
      </c>
      <c r="G9">
        <v>6495</v>
      </c>
      <c r="H9">
        <v>243931</v>
      </c>
      <c r="I9">
        <f>_xlfn.XLOOKUP(Table8[[#This Row],[queryID]],Table1[queryID],Table1[count],0)</f>
        <v>58461</v>
      </c>
      <c r="J9" t="b">
        <f>Table8[[#This Row],[latestCount]]=Table8[[#This Row],[count]]</f>
        <v>0</v>
      </c>
    </row>
    <row r="10" spans="1:10" x14ac:dyDescent="0.25">
      <c r="A10">
        <v>38</v>
      </c>
      <c r="B10" s="2">
        <v>44362.631840277776</v>
      </c>
      <c r="C10" s="2">
        <v>44218.563750000001</v>
      </c>
      <c r="D10" t="s">
        <v>17</v>
      </c>
      <c r="E10">
        <v>1</v>
      </c>
      <c r="F10" s="2">
        <v>44217.772291666668</v>
      </c>
      <c r="G10">
        <v>15567</v>
      </c>
      <c r="H10">
        <v>243931</v>
      </c>
      <c r="I10">
        <f>_xlfn.XLOOKUP(Table8[[#This Row],[queryID]],Table1[queryID],Table1[count],0)</f>
        <v>33326</v>
      </c>
      <c r="J10" t="b">
        <f>Table8[[#This Row],[latestCount]]=Table8[[#This Row],[count]]</f>
        <v>0</v>
      </c>
    </row>
    <row r="11" spans="1:10" x14ac:dyDescent="0.25">
      <c r="A11">
        <v>8348</v>
      </c>
      <c r="B11" s="2">
        <v>44362.628923611112</v>
      </c>
      <c r="C11" s="2">
        <v>44305.747418981482</v>
      </c>
      <c r="D11" t="s">
        <v>63</v>
      </c>
      <c r="E11">
        <v>1</v>
      </c>
      <c r="F11" s="2">
        <v>44302.104166666664</v>
      </c>
      <c r="G11">
        <v>614</v>
      </c>
      <c r="H11">
        <v>243931</v>
      </c>
      <c r="I11">
        <f>_xlfn.XLOOKUP(Table8[[#This Row],[queryID]],Table1[queryID],Table1[count],0)</f>
        <v>1352</v>
      </c>
      <c r="J11" t="b">
        <f>Table8[[#This Row],[latestCount]]=Table8[[#This Row],[count]]</f>
        <v>0</v>
      </c>
    </row>
    <row r="12" spans="1:10" x14ac:dyDescent="0.25">
      <c r="A12">
        <v>37</v>
      </c>
      <c r="B12" s="2">
        <v>44362.626759259256</v>
      </c>
      <c r="C12" s="2">
        <v>44218.563750000001</v>
      </c>
      <c r="D12" t="s">
        <v>43</v>
      </c>
      <c r="E12">
        <v>1</v>
      </c>
      <c r="F12" s="2">
        <v>44217.609918981485</v>
      </c>
      <c r="G12">
        <v>3758</v>
      </c>
      <c r="H12">
        <v>243931</v>
      </c>
      <c r="I12">
        <f>_xlfn.XLOOKUP(Table8[[#This Row],[queryID]],Table1[queryID],Table1[count],0)</f>
        <v>3878</v>
      </c>
      <c r="J12" t="b">
        <f>Table8[[#This Row],[latestCount]]=Table8[[#This Row],[count]]</f>
        <v>0</v>
      </c>
    </row>
    <row r="13" spans="1:10" x14ac:dyDescent="0.25">
      <c r="A13">
        <v>36</v>
      </c>
      <c r="B13" s="2">
        <v>44362.626608796294</v>
      </c>
      <c r="C13" s="2">
        <v>44218.563750000001</v>
      </c>
      <c r="D13" t="s">
        <v>34</v>
      </c>
      <c r="E13">
        <v>1</v>
      </c>
      <c r="F13" s="2">
        <v>44217.832268518519</v>
      </c>
      <c r="G13">
        <v>7645</v>
      </c>
      <c r="H13">
        <v>243931</v>
      </c>
      <c r="I13">
        <f>_xlfn.XLOOKUP(Table8[[#This Row],[queryID]],Table1[queryID],Table1[count],0)</f>
        <v>8777</v>
      </c>
      <c r="J13" t="b">
        <f>Table8[[#This Row],[latestCount]]=Table8[[#This Row],[count]]</f>
        <v>0</v>
      </c>
    </row>
    <row r="14" spans="1:10" x14ac:dyDescent="0.25">
      <c r="A14">
        <v>33</v>
      </c>
      <c r="B14" s="2">
        <v>44362.624791666669</v>
      </c>
      <c r="C14" s="2">
        <v>44218.563750000001</v>
      </c>
      <c r="D14" t="s">
        <v>57</v>
      </c>
      <c r="E14">
        <v>1</v>
      </c>
      <c r="F14" s="2">
        <v>44215.878310185188</v>
      </c>
      <c r="G14">
        <v>886</v>
      </c>
      <c r="H14">
        <v>243931</v>
      </c>
      <c r="I14">
        <f>_xlfn.XLOOKUP(Table8[[#This Row],[queryID]],Table1[queryID],Table1[count],0)</f>
        <v>1711</v>
      </c>
      <c r="J14" t="b">
        <f>Table8[[#This Row],[latestCount]]=Table8[[#This Row],[count]]</f>
        <v>0</v>
      </c>
    </row>
    <row r="15" spans="1:10" x14ac:dyDescent="0.25">
      <c r="A15">
        <v>8349</v>
      </c>
      <c r="B15" s="2">
        <v>44362.622824074075</v>
      </c>
      <c r="C15" s="2">
        <v>44305.747418981482</v>
      </c>
      <c r="D15" t="s">
        <v>104</v>
      </c>
      <c r="E15">
        <v>1</v>
      </c>
      <c r="F15" s="2">
        <v>44301.056701388887</v>
      </c>
      <c r="G15">
        <v>110</v>
      </c>
      <c r="H15">
        <v>243931</v>
      </c>
      <c r="I15">
        <f>_xlfn.XLOOKUP(Table8[[#This Row],[queryID]],Table1[queryID],Table1[count],0)</f>
        <v>190</v>
      </c>
      <c r="J15" t="b">
        <f>Table8[[#This Row],[latestCount]]=Table8[[#This Row],[count]]</f>
        <v>0</v>
      </c>
    </row>
    <row r="16" spans="1:10" x14ac:dyDescent="0.25">
      <c r="A16">
        <v>8351</v>
      </c>
      <c r="B16" s="2">
        <v>44362.622685185182</v>
      </c>
      <c r="C16" s="2">
        <v>44305.747418981482</v>
      </c>
      <c r="D16" t="s">
        <v>106</v>
      </c>
      <c r="E16">
        <v>1</v>
      </c>
      <c r="F16" s="2">
        <v>44301.647256944445</v>
      </c>
      <c r="G16">
        <v>100</v>
      </c>
      <c r="H16">
        <v>243931</v>
      </c>
      <c r="I16">
        <f>_xlfn.XLOOKUP(Table8[[#This Row],[queryID]],Table1[queryID],Table1[count],0)</f>
        <v>160</v>
      </c>
      <c r="J16" t="b">
        <f>Table8[[#This Row],[latestCount]]=Table8[[#This Row],[count]]</f>
        <v>0</v>
      </c>
    </row>
    <row r="17" spans="1:10" x14ac:dyDescent="0.25">
      <c r="A17">
        <v>8352</v>
      </c>
      <c r="B17" s="2">
        <v>44362.622604166667</v>
      </c>
      <c r="C17" s="2">
        <v>44305.747418981482</v>
      </c>
      <c r="D17" t="s">
        <v>121</v>
      </c>
      <c r="E17">
        <v>1</v>
      </c>
      <c r="F17" s="2">
        <v>44299.542546296296</v>
      </c>
      <c r="G17">
        <v>41</v>
      </c>
      <c r="H17">
        <v>243931</v>
      </c>
      <c r="I17">
        <f>_xlfn.XLOOKUP(Table8[[#This Row],[queryID]],Table1[queryID],Table1[count],0)</f>
        <v>55</v>
      </c>
      <c r="J17" t="b">
        <f>Table8[[#This Row],[latestCount]]=Table8[[#This Row],[count]]</f>
        <v>0</v>
      </c>
    </row>
    <row r="18" spans="1:10" x14ac:dyDescent="0.25">
      <c r="A18">
        <v>8353</v>
      </c>
      <c r="B18" s="2">
        <v>44362.622523148151</v>
      </c>
      <c r="C18" s="2">
        <v>44305.747418981482</v>
      </c>
      <c r="D18" t="s">
        <v>107</v>
      </c>
      <c r="E18">
        <v>1</v>
      </c>
      <c r="F18" s="2">
        <v>44299.514340277776</v>
      </c>
      <c r="G18">
        <v>121</v>
      </c>
      <c r="H18">
        <v>243931</v>
      </c>
      <c r="I18">
        <f>_xlfn.XLOOKUP(Table8[[#This Row],[queryID]],Table1[queryID],Table1[count],0)</f>
        <v>156</v>
      </c>
      <c r="J18" t="b">
        <f>Table8[[#This Row],[latestCount]]=Table8[[#This Row],[count]]</f>
        <v>0</v>
      </c>
    </row>
    <row r="19" spans="1:10" x14ac:dyDescent="0.25">
      <c r="A19">
        <v>8354</v>
      </c>
      <c r="B19" s="2">
        <v>44362.622384259259</v>
      </c>
      <c r="C19" s="2">
        <v>44305.747418981482</v>
      </c>
      <c r="D19" t="s">
        <v>86</v>
      </c>
      <c r="E19">
        <v>1</v>
      </c>
      <c r="F19" s="2">
        <v>44299.567060185182</v>
      </c>
      <c r="G19">
        <v>222</v>
      </c>
      <c r="H19">
        <v>243931</v>
      </c>
      <c r="I19">
        <f>_xlfn.XLOOKUP(Table8[[#This Row],[queryID]],Table1[queryID],Table1[count],0)</f>
        <v>324</v>
      </c>
      <c r="J19" t="b">
        <f>Table8[[#This Row],[latestCount]]=Table8[[#This Row],[count]]</f>
        <v>0</v>
      </c>
    </row>
    <row r="20" spans="1:10" x14ac:dyDescent="0.25">
      <c r="A20">
        <v>8355</v>
      </c>
      <c r="B20" s="2">
        <v>44362.620104166665</v>
      </c>
      <c r="C20" s="2">
        <v>44305.747418981482</v>
      </c>
      <c r="D20" t="s">
        <v>71</v>
      </c>
      <c r="E20">
        <v>1</v>
      </c>
      <c r="F20" s="2">
        <v>44299.779942129629</v>
      </c>
      <c r="G20">
        <v>403</v>
      </c>
      <c r="H20">
        <v>243931</v>
      </c>
      <c r="I20">
        <f>_xlfn.XLOOKUP(Table8[[#This Row],[queryID]],Table1[queryID],Table1[count],0)</f>
        <v>603</v>
      </c>
      <c r="J20" t="b">
        <f>Table8[[#This Row],[latestCount]]=Table8[[#This Row],[count]]</f>
        <v>0</v>
      </c>
    </row>
    <row r="21" spans="1:10" x14ac:dyDescent="0.25">
      <c r="A21">
        <v>8356</v>
      </c>
      <c r="B21" s="2">
        <v>44362.616550925923</v>
      </c>
      <c r="C21" s="2">
        <v>44305.747430555559</v>
      </c>
      <c r="D21" t="s">
        <v>75</v>
      </c>
      <c r="E21">
        <v>1</v>
      </c>
      <c r="F21" s="2">
        <v>44302.520682870374</v>
      </c>
      <c r="G21">
        <v>336</v>
      </c>
      <c r="H21">
        <v>243931</v>
      </c>
      <c r="I21">
        <f>_xlfn.XLOOKUP(Table8[[#This Row],[queryID]],Table1[queryID],Table1[count],0)</f>
        <v>488</v>
      </c>
      <c r="J21" t="b">
        <f>Table8[[#This Row],[latestCount]]=Table8[[#This Row],[count]]</f>
        <v>0</v>
      </c>
    </row>
    <row r="22" spans="1:10" x14ac:dyDescent="0.25">
      <c r="A22">
        <v>8357</v>
      </c>
      <c r="B22" s="2">
        <v>44362.611562500002</v>
      </c>
      <c r="C22" s="2">
        <v>44305.747430555559</v>
      </c>
      <c r="D22" t="s">
        <v>65</v>
      </c>
      <c r="E22">
        <v>1</v>
      </c>
      <c r="F22" s="2">
        <v>44302.565185185187</v>
      </c>
      <c r="G22">
        <v>575</v>
      </c>
      <c r="H22">
        <v>243931</v>
      </c>
      <c r="I22">
        <f>_xlfn.XLOOKUP(Table8[[#This Row],[queryID]],Table1[queryID],Table1[count],0)</f>
        <v>1059</v>
      </c>
      <c r="J22" t="b">
        <f>Table8[[#This Row],[latestCount]]=Table8[[#This Row],[count]]</f>
        <v>0</v>
      </c>
    </row>
    <row r="23" spans="1:10" x14ac:dyDescent="0.25">
      <c r="A23">
        <v>8358</v>
      </c>
      <c r="B23" s="2">
        <v>44362.6016087963</v>
      </c>
      <c r="C23" s="2">
        <v>44305.747430555559</v>
      </c>
      <c r="D23" t="s">
        <v>54</v>
      </c>
      <c r="E23">
        <v>1</v>
      </c>
      <c r="F23" s="2">
        <v>44302.565185185187</v>
      </c>
      <c r="G23">
        <v>639</v>
      </c>
      <c r="H23">
        <v>243931</v>
      </c>
      <c r="I23">
        <f>_xlfn.XLOOKUP(Table8[[#This Row],[queryID]],Table1[queryID],Table1[count],0)</f>
        <v>2066</v>
      </c>
      <c r="J23" t="b">
        <f>Table8[[#This Row],[latestCount]]=Table8[[#This Row],[count]]</f>
        <v>0</v>
      </c>
    </row>
    <row r="24" spans="1:10" x14ac:dyDescent="0.25">
      <c r="A24">
        <v>8360</v>
      </c>
      <c r="B24" s="2">
        <v>44362.595949074072</v>
      </c>
      <c r="C24" s="2">
        <v>44312.734976851854</v>
      </c>
      <c r="D24" t="s">
        <v>90</v>
      </c>
      <c r="E24">
        <v>1</v>
      </c>
      <c r="F24" s="2">
        <v>44306.364583333336</v>
      </c>
      <c r="G24">
        <v>75</v>
      </c>
      <c r="H24">
        <v>243931</v>
      </c>
      <c r="I24">
        <f>_xlfn.XLOOKUP(Table8[[#This Row],[queryID]],Table1[queryID],Table1[count],0)</f>
        <v>287</v>
      </c>
      <c r="J24" t="b">
        <f>Table8[[#This Row],[latestCount]]=Table8[[#This Row],[count]]</f>
        <v>0</v>
      </c>
    </row>
    <row r="25" spans="1:10" x14ac:dyDescent="0.25">
      <c r="A25">
        <v>8362</v>
      </c>
      <c r="B25" s="2">
        <v>44362.59443287037</v>
      </c>
      <c r="C25" s="2">
        <v>44312.734976851854</v>
      </c>
      <c r="D25" t="s">
        <v>21</v>
      </c>
      <c r="E25">
        <v>1</v>
      </c>
      <c r="F25" s="2">
        <v>44311.807476851849</v>
      </c>
      <c r="G25">
        <v>34</v>
      </c>
      <c r="H25">
        <v>243931</v>
      </c>
      <c r="I25">
        <f>_xlfn.XLOOKUP(Table8[[#This Row],[queryID]],Table1[queryID],Table1[count],0)</f>
        <v>21702</v>
      </c>
      <c r="J25" t="b">
        <f>Table8[[#This Row],[latestCount]]=Table8[[#This Row],[count]]</f>
        <v>0</v>
      </c>
    </row>
    <row r="26" spans="1:10" x14ac:dyDescent="0.25">
      <c r="A26">
        <v>8363</v>
      </c>
      <c r="B26" s="2">
        <v>44362.594386574077</v>
      </c>
      <c r="C26" s="2">
        <v>44320.74324074074</v>
      </c>
      <c r="D26" t="s">
        <v>160</v>
      </c>
      <c r="E26">
        <v>1</v>
      </c>
      <c r="F26" s="2">
        <v>44318.987060185187</v>
      </c>
      <c r="G26">
        <v>2444</v>
      </c>
      <c r="H26">
        <v>243931</v>
      </c>
      <c r="I26">
        <f>_xlfn.XLOOKUP(Table8[[#This Row],[queryID]],Table1[queryID],Table1[count],0)</f>
        <v>0</v>
      </c>
      <c r="J26" t="b">
        <f>Table8[[#This Row],[latestCount]]=Table8[[#This Row],[count]]</f>
        <v>0</v>
      </c>
    </row>
    <row r="27" spans="1:10" x14ac:dyDescent="0.25">
      <c r="A27">
        <v>8364</v>
      </c>
      <c r="B27" s="2">
        <v>44362.583043981482</v>
      </c>
      <c r="C27" s="2">
        <v>44320.74324074074</v>
      </c>
      <c r="D27" t="s">
        <v>50</v>
      </c>
      <c r="E27">
        <v>1</v>
      </c>
      <c r="F27" s="2">
        <v>44313.305601851855</v>
      </c>
      <c r="G27">
        <v>196</v>
      </c>
      <c r="H27">
        <v>243931</v>
      </c>
      <c r="I27">
        <f>_xlfn.XLOOKUP(Table8[[#This Row],[queryID]],Table1[queryID],Table1[count],0)</f>
        <v>2539</v>
      </c>
      <c r="J27" t="b">
        <f>Table8[[#This Row],[latestCount]]=Table8[[#This Row],[count]]</f>
        <v>0</v>
      </c>
    </row>
    <row r="28" spans="1:10" x14ac:dyDescent="0.25">
      <c r="A28">
        <v>8365</v>
      </c>
      <c r="B28" s="2">
        <v>44361.267025462963</v>
      </c>
      <c r="C28" s="2">
        <v>44321.849861111114</v>
      </c>
      <c r="D28" t="s">
        <v>33</v>
      </c>
      <c r="E28">
        <v>1</v>
      </c>
      <c r="F28" s="2">
        <v>44327.427094907405</v>
      </c>
      <c r="G28">
        <v>4507</v>
      </c>
      <c r="H28">
        <v>243931</v>
      </c>
      <c r="I28">
        <f>_xlfn.XLOOKUP(Table8[[#This Row],[queryID]],Table1[queryID],Table1[count],0)</f>
        <v>8793</v>
      </c>
      <c r="J28" t="b">
        <f>Table8[[#This Row],[latestCount]]=Table8[[#This Row],[count]]</f>
        <v>0</v>
      </c>
    </row>
    <row r="29" spans="1:10" x14ac:dyDescent="0.25">
      <c r="A29">
        <v>8367</v>
      </c>
      <c r="B29" s="2">
        <v>44361.161921296298</v>
      </c>
      <c r="C29" s="2">
        <v>44321.849861111114</v>
      </c>
      <c r="D29" t="s">
        <v>108</v>
      </c>
      <c r="E29">
        <v>1</v>
      </c>
      <c r="F29" s="2">
        <v>44321.531018518515</v>
      </c>
      <c r="G29">
        <v>21</v>
      </c>
      <c r="H29">
        <v>243931</v>
      </c>
      <c r="I29">
        <f>_xlfn.XLOOKUP(Table8[[#This Row],[queryID]],Table1[queryID],Table1[count],0)</f>
        <v>155</v>
      </c>
      <c r="J29" t="b">
        <f>Table8[[#This Row],[latestCount]]=Table8[[#This Row],[count]]</f>
        <v>0</v>
      </c>
    </row>
    <row r="30" spans="1:10" x14ac:dyDescent="0.25">
      <c r="A30">
        <v>8368</v>
      </c>
      <c r="B30" s="2">
        <v>44361.16165509259</v>
      </c>
      <c r="C30" s="2">
        <v>44321.849861111114</v>
      </c>
      <c r="D30" t="s">
        <v>98</v>
      </c>
      <c r="E30">
        <v>1</v>
      </c>
      <c r="F30" s="2">
        <v>44320.027777777781</v>
      </c>
      <c r="G30">
        <v>24</v>
      </c>
      <c r="H30">
        <v>243931</v>
      </c>
      <c r="I30">
        <f>_xlfn.XLOOKUP(Table8[[#This Row],[queryID]],Table1[queryID],Table1[count],0)</f>
        <v>220</v>
      </c>
      <c r="J30" t="b">
        <f>Table8[[#This Row],[latestCount]]=Table8[[#This Row],[count]]</f>
        <v>0</v>
      </c>
    </row>
    <row r="31" spans="1:10" x14ac:dyDescent="0.25">
      <c r="A31">
        <v>8369</v>
      </c>
      <c r="B31" s="2">
        <v>44361.161319444444</v>
      </c>
      <c r="C31" s="2">
        <v>44321.849861111114</v>
      </c>
      <c r="D31" t="s">
        <v>100</v>
      </c>
      <c r="E31">
        <v>1</v>
      </c>
      <c r="F31" s="2">
        <v>44321.531018518515</v>
      </c>
      <c r="G31">
        <v>24</v>
      </c>
      <c r="H31">
        <v>243931</v>
      </c>
      <c r="I31">
        <f>_xlfn.XLOOKUP(Table8[[#This Row],[queryID]],Table1[queryID],Table1[count],0)</f>
        <v>200</v>
      </c>
      <c r="J31" t="b">
        <f>Table8[[#This Row],[latestCount]]=Table8[[#This Row],[count]]</f>
        <v>0</v>
      </c>
    </row>
    <row r="32" spans="1:10" x14ac:dyDescent="0.25">
      <c r="A32">
        <v>8338</v>
      </c>
      <c r="B32" s="2">
        <v>44359.797743055555</v>
      </c>
      <c r="C32" s="2">
        <v>44299.703865740739</v>
      </c>
      <c r="D32" t="s">
        <v>18</v>
      </c>
      <c r="E32">
        <v>1</v>
      </c>
      <c r="F32" s="2">
        <v>44292.791770833333</v>
      </c>
      <c r="G32">
        <v>1209</v>
      </c>
      <c r="H32">
        <v>243931</v>
      </c>
      <c r="I32">
        <f>_xlfn.XLOOKUP(Table8[[#This Row],[queryID]],Table1[queryID],Table1[count],0)</f>
        <v>30258</v>
      </c>
      <c r="J32" t="b">
        <f>Table8[[#This Row],[latestCount]]=Table8[[#This Row],[count]]</f>
        <v>0</v>
      </c>
    </row>
    <row r="33" spans="1:10" x14ac:dyDescent="0.25">
      <c r="A33">
        <v>46</v>
      </c>
      <c r="B33" s="2">
        <v>44355.841469907406</v>
      </c>
      <c r="C33" s="2">
        <v>44218.563750000001</v>
      </c>
      <c r="D33" t="s">
        <v>143</v>
      </c>
      <c r="E33">
        <v>1</v>
      </c>
      <c r="F33" s="2">
        <v>44217.359861111108</v>
      </c>
      <c r="G33">
        <v>24399</v>
      </c>
      <c r="H33">
        <v>243931</v>
      </c>
      <c r="I33">
        <f>_xlfn.XLOOKUP(Table8[[#This Row],[queryID]],Table1[queryID],Table1[count],0)</f>
        <v>0</v>
      </c>
      <c r="J33" t="b">
        <f>Table8[[#This Row],[latestCount]]=Table8[[#This Row],[count]]</f>
        <v>0</v>
      </c>
    </row>
    <row r="34" spans="1:10" x14ac:dyDescent="0.25">
      <c r="A34">
        <v>47</v>
      </c>
      <c r="B34" s="2">
        <v>44355.841435185182</v>
      </c>
      <c r="C34" s="2">
        <v>44218.563750000001</v>
      </c>
      <c r="D34" t="s">
        <v>36</v>
      </c>
      <c r="E34">
        <v>1</v>
      </c>
      <c r="F34" s="2">
        <v>44216.305462962962</v>
      </c>
      <c r="G34">
        <v>1959</v>
      </c>
      <c r="H34">
        <v>243931</v>
      </c>
      <c r="I34">
        <f>_xlfn.XLOOKUP(Table8[[#This Row],[queryID]],Table1[queryID],Table1[count],0)</f>
        <v>7483</v>
      </c>
      <c r="J34" t="b">
        <f>Table8[[#This Row],[latestCount]]=Table8[[#This Row],[count]]</f>
        <v>0</v>
      </c>
    </row>
    <row r="35" spans="1:10" x14ac:dyDescent="0.25">
      <c r="A35">
        <v>48</v>
      </c>
      <c r="B35" s="2">
        <v>44355.841319444444</v>
      </c>
      <c r="C35" s="2">
        <v>44218.563750000001</v>
      </c>
      <c r="D35" t="s">
        <v>29</v>
      </c>
      <c r="E35">
        <v>1</v>
      </c>
      <c r="F35" s="2">
        <v>44213.509016203701</v>
      </c>
      <c r="G35">
        <v>2996</v>
      </c>
      <c r="H35">
        <v>243931</v>
      </c>
      <c r="I35">
        <f>_xlfn.XLOOKUP(Table8[[#This Row],[queryID]],Table1[queryID],Table1[count],0)</f>
        <v>14365</v>
      </c>
      <c r="J35" t="b">
        <f>Table8[[#This Row],[latestCount]]=Table8[[#This Row],[count]]</f>
        <v>0</v>
      </c>
    </row>
    <row r="36" spans="1:10" x14ac:dyDescent="0.25">
      <c r="A36">
        <v>49</v>
      </c>
      <c r="B36" s="2">
        <v>44355.841203703705</v>
      </c>
      <c r="C36" s="2">
        <v>44222.795011574075</v>
      </c>
      <c r="D36" t="s">
        <v>5</v>
      </c>
      <c r="E36">
        <v>1</v>
      </c>
      <c r="F36" s="2">
        <v>44221.646041666667</v>
      </c>
      <c r="G36">
        <v>7535</v>
      </c>
      <c r="H36">
        <v>243931</v>
      </c>
      <c r="I36">
        <f>_xlfn.XLOOKUP(Table8[[#This Row],[queryID]],Table1[queryID],Table1[count],0)</f>
        <v>132115</v>
      </c>
      <c r="J36" t="b">
        <f>Table8[[#This Row],[latestCount]]=Table8[[#This Row],[count]]</f>
        <v>0</v>
      </c>
    </row>
    <row r="37" spans="1:10" x14ac:dyDescent="0.25">
      <c r="A37">
        <v>51</v>
      </c>
      <c r="B37" s="2">
        <v>44355.841111111113</v>
      </c>
      <c r="C37" s="2">
        <v>44222.795046296298</v>
      </c>
      <c r="D37" t="s">
        <v>7</v>
      </c>
      <c r="E37">
        <v>1</v>
      </c>
      <c r="F37" s="2">
        <v>44221.646041666667</v>
      </c>
      <c r="G37">
        <v>5579</v>
      </c>
      <c r="H37">
        <v>243931</v>
      </c>
      <c r="I37">
        <f>_xlfn.XLOOKUP(Table8[[#This Row],[queryID]],Table1[queryID],Table1[count],0)</f>
        <v>73930</v>
      </c>
      <c r="J37" t="b">
        <f>Table8[[#This Row],[latestCount]]=Table8[[#This Row],[count]]</f>
        <v>0</v>
      </c>
    </row>
    <row r="38" spans="1:10" x14ac:dyDescent="0.25">
      <c r="A38">
        <v>53</v>
      </c>
      <c r="B38" s="2">
        <v>44355.841006944444</v>
      </c>
      <c r="C38" s="2">
        <v>44231.898125</v>
      </c>
      <c r="D38" t="s">
        <v>52</v>
      </c>
      <c r="E38">
        <v>1</v>
      </c>
      <c r="F38" s="2">
        <v>44225.523356481484</v>
      </c>
      <c r="G38">
        <v>270</v>
      </c>
      <c r="H38">
        <v>243931</v>
      </c>
      <c r="I38">
        <f>_xlfn.XLOOKUP(Table8[[#This Row],[queryID]],Table1[queryID],Table1[count],0)</f>
        <v>2388</v>
      </c>
      <c r="J38" t="b">
        <f>Table8[[#This Row],[latestCount]]=Table8[[#This Row],[count]]</f>
        <v>0</v>
      </c>
    </row>
    <row r="39" spans="1:10" x14ac:dyDescent="0.25">
      <c r="A39">
        <v>54</v>
      </c>
      <c r="B39" s="2">
        <v>44355.840937499997</v>
      </c>
      <c r="C39" s="2">
        <v>44231.898125</v>
      </c>
      <c r="D39" t="s">
        <v>44</v>
      </c>
      <c r="E39">
        <v>1</v>
      </c>
      <c r="F39" s="2">
        <v>44229.845092592594</v>
      </c>
      <c r="G39">
        <v>229</v>
      </c>
      <c r="H39">
        <v>243931</v>
      </c>
      <c r="I39">
        <f>_xlfn.XLOOKUP(Table8[[#This Row],[queryID]],Table1[queryID],Table1[count],0)</f>
        <v>3178</v>
      </c>
      <c r="J39" t="b">
        <f>Table8[[#This Row],[latestCount]]=Table8[[#This Row],[count]]</f>
        <v>0</v>
      </c>
    </row>
    <row r="40" spans="1:10" x14ac:dyDescent="0.25">
      <c r="A40">
        <v>55</v>
      </c>
      <c r="B40" s="2">
        <v>44355.840879629628</v>
      </c>
      <c r="C40" s="2">
        <v>44231.898125</v>
      </c>
      <c r="D40" t="s">
        <v>47</v>
      </c>
      <c r="E40">
        <v>1</v>
      </c>
      <c r="F40" s="2">
        <v>44229.343402777777</v>
      </c>
      <c r="G40">
        <v>352</v>
      </c>
      <c r="H40">
        <v>243931</v>
      </c>
      <c r="I40">
        <f>_xlfn.XLOOKUP(Table8[[#This Row],[queryID]],Table1[queryID],Table1[count],0)</f>
        <v>2644</v>
      </c>
      <c r="J40" t="b">
        <f>Table8[[#This Row],[latestCount]]=Table8[[#This Row],[count]]</f>
        <v>0</v>
      </c>
    </row>
    <row r="41" spans="1:10" x14ac:dyDescent="0.25">
      <c r="A41">
        <v>56</v>
      </c>
      <c r="B41" s="2">
        <v>44355.840833333335</v>
      </c>
      <c r="C41" s="2">
        <v>44231.898125</v>
      </c>
      <c r="D41" t="s">
        <v>14</v>
      </c>
      <c r="E41">
        <v>1</v>
      </c>
      <c r="F41" s="2">
        <v>44230.492835648147</v>
      </c>
      <c r="G41">
        <v>23960</v>
      </c>
      <c r="H41">
        <v>243931</v>
      </c>
      <c r="I41">
        <f>_xlfn.XLOOKUP(Table8[[#This Row],[queryID]],Table1[queryID],Table1[count],0)</f>
        <v>39429</v>
      </c>
      <c r="J41" t="b">
        <f>Table8[[#This Row],[latestCount]]=Table8[[#This Row],[count]]</f>
        <v>0</v>
      </c>
    </row>
    <row r="42" spans="1:10" x14ac:dyDescent="0.25">
      <c r="A42">
        <v>58</v>
      </c>
      <c r="B42" s="2">
        <v>44355.840740740743</v>
      </c>
      <c r="C42" s="2">
        <v>44231.898125</v>
      </c>
      <c r="D42" t="s">
        <v>55</v>
      </c>
      <c r="E42">
        <v>1</v>
      </c>
      <c r="F42" s="2">
        <v>44229.348124999997</v>
      </c>
      <c r="G42">
        <v>278</v>
      </c>
      <c r="H42">
        <v>243931</v>
      </c>
      <c r="I42">
        <f>_xlfn.XLOOKUP(Table8[[#This Row],[queryID]],Table1[queryID],Table1[count],0)</f>
        <v>1949</v>
      </c>
      <c r="J42" t="b">
        <f>Table8[[#This Row],[latestCount]]=Table8[[#This Row],[count]]</f>
        <v>0</v>
      </c>
    </row>
    <row r="43" spans="1:10" x14ac:dyDescent="0.25">
      <c r="A43">
        <v>60</v>
      </c>
      <c r="B43" s="2">
        <v>44355.84070601852</v>
      </c>
      <c r="C43" s="2">
        <v>44231.898125</v>
      </c>
      <c r="D43" t="s">
        <v>46</v>
      </c>
      <c r="E43">
        <v>1</v>
      </c>
      <c r="F43" s="2">
        <v>44229.845092592594</v>
      </c>
      <c r="G43">
        <v>152</v>
      </c>
      <c r="H43">
        <v>243931</v>
      </c>
      <c r="I43">
        <f>_xlfn.XLOOKUP(Table8[[#This Row],[queryID]],Table1[queryID],Table1[count],0)</f>
        <v>2652</v>
      </c>
      <c r="J43" t="b">
        <f>Table8[[#This Row],[latestCount]]=Table8[[#This Row],[count]]</f>
        <v>0</v>
      </c>
    </row>
    <row r="44" spans="1:10" x14ac:dyDescent="0.25">
      <c r="A44">
        <v>74</v>
      </c>
      <c r="B44" s="2">
        <v>44355.840682870374</v>
      </c>
      <c r="C44" s="2">
        <v>44256.548958333333</v>
      </c>
      <c r="D44" t="s">
        <v>119</v>
      </c>
      <c r="E44">
        <v>1</v>
      </c>
      <c r="F44" s="2">
        <v>44249.21875</v>
      </c>
      <c r="G44">
        <v>16</v>
      </c>
      <c r="H44">
        <v>243931</v>
      </c>
      <c r="I44">
        <f>_xlfn.XLOOKUP(Table8[[#This Row],[queryID]],Table1[queryID],Table1[count],0)</f>
        <v>64</v>
      </c>
      <c r="J44" t="b">
        <f>Table8[[#This Row],[latestCount]]=Table8[[#This Row],[count]]</f>
        <v>0</v>
      </c>
    </row>
    <row r="45" spans="1:10" x14ac:dyDescent="0.25">
      <c r="A45">
        <v>111</v>
      </c>
      <c r="B45" s="2">
        <v>44355.840601851851</v>
      </c>
      <c r="C45" s="2">
        <v>44256.639988425923</v>
      </c>
      <c r="D45" t="s">
        <v>67</v>
      </c>
      <c r="E45">
        <v>1</v>
      </c>
      <c r="F45" s="2">
        <v>44254.970891203702</v>
      </c>
      <c r="G45">
        <v>684</v>
      </c>
      <c r="H45">
        <v>243931</v>
      </c>
      <c r="I45">
        <f>_xlfn.XLOOKUP(Table8[[#This Row],[queryID]],Table1[queryID],Table1[count],0)</f>
        <v>945</v>
      </c>
      <c r="J45" t="b">
        <f>Table8[[#This Row],[latestCount]]=Table8[[#This Row],[count]]</f>
        <v>0</v>
      </c>
    </row>
    <row r="46" spans="1:10" x14ac:dyDescent="0.25">
      <c r="A46">
        <v>140</v>
      </c>
      <c r="B46" s="2">
        <v>44355.840567129628</v>
      </c>
      <c r="C46" s="2">
        <v>44257.484386574077</v>
      </c>
      <c r="D46" t="s">
        <v>70</v>
      </c>
      <c r="E46">
        <v>1</v>
      </c>
      <c r="F46" s="2">
        <v>44250.614965277775</v>
      </c>
      <c r="G46">
        <v>382</v>
      </c>
      <c r="H46">
        <v>243931</v>
      </c>
      <c r="I46">
        <f>_xlfn.XLOOKUP(Table8[[#This Row],[queryID]],Table1[queryID],Table1[count],0)</f>
        <v>684</v>
      </c>
      <c r="J46" t="b">
        <f>Table8[[#This Row],[latestCount]]=Table8[[#This Row],[count]]</f>
        <v>0</v>
      </c>
    </row>
    <row r="47" spans="1:10" x14ac:dyDescent="0.25">
      <c r="A47">
        <v>144</v>
      </c>
      <c r="B47" s="2">
        <v>44355.840497685182</v>
      </c>
      <c r="C47" s="2">
        <v>44257.484548611108</v>
      </c>
      <c r="D47" t="s">
        <v>99</v>
      </c>
      <c r="E47">
        <v>1</v>
      </c>
      <c r="F47" s="2">
        <v>44250.979166666664</v>
      </c>
      <c r="G47">
        <v>117</v>
      </c>
      <c r="H47">
        <v>243931</v>
      </c>
      <c r="I47">
        <f>_xlfn.XLOOKUP(Table8[[#This Row],[queryID]],Table1[queryID],Table1[count],0)</f>
        <v>201</v>
      </c>
      <c r="J47" t="b">
        <f>Table8[[#This Row],[latestCount]]=Table8[[#This Row],[count]]</f>
        <v>0</v>
      </c>
    </row>
    <row r="48" spans="1:10" x14ac:dyDescent="0.25">
      <c r="A48">
        <v>148</v>
      </c>
      <c r="B48" s="2">
        <v>44355.84034722222</v>
      </c>
      <c r="C48" s="2">
        <v>44257.484895833331</v>
      </c>
      <c r="D48" t="s">
        <v>78</v>
      </c>
      <c r="E48">
        <v>1</v>
      </c>
      <c r="F48" s="2">
        <v>44250.601875</v>
      </c>
      <c r="G48">
        <v>166</v>
      </c>
      <c r="H48">
        <v>243931</v>
      </c>
      <c r="I48">
        <f>_xlfn.XLOOKUP(Table8[[#This Row],[queryID]],Table1[queryID],Table1[count],0)</f>
        <v>437</v>
      </c>
      <c r="J48" t="b">
        <f>Table8[[#This Row],[latestCount]]=Table8[[#This Row],[count]]</f>
        <v>0</v>
      </c>
    </row>
    <row r="49" spans="1:10" x14ac:dyDescent="0.25">
      <c r="A49">
        <v>149</v>
      </c>
      <c r="B49" s="2">
        <v>44355.840324074074</v>
      </c>
      <c r="C49" s="2">
        <v>44257.484942129631</v>
      </c>
      <c r="D49" t="s">
        <v>60</v>
      </c>
      <c r="E49">
        <v>1</v>
      </c>
      <c r="F49" s="2">
        <v>44250.566793981481</v>
      </c>
      <c r="G49">
        <v>81</v>
      </c>
      <c r="H49">
        <v>243931</v>
      </c>
      <c r="I49">
        <f>_xlfn.XLOOKUP(Table8[[#This Row],[queryID]],Table1[queryID],Table1[count],0)</f>
        <v>1481</v>
      </c>
      <c r="J49" t="b">
        <f>Table8[[#This Row],[latestCount]]=Table8[[#This Row],[count]]</f>
        <v>0</v>
      </c>
    </row>
    <row r="50" spans="1:10" x14ac:dyDescent="0.25">
      <c r="A50">
        <v>155</v>
      </c>
      <c r="B50" s="2">
        <v>44355.840208333335</v>
      </c>
      <c r="C50" s="2">
        <v>44257.485312500001</v>
      </c>
      <c r="D50" t="s">
        <v>30</v>
      </c>
      <c r="E50">
        <v>1</v>
      </c>
      <c r="F50" s="2">
        <v>44253.866412037038</v>
      </c>
      <c r="G50">
        <v>1594</v>
      </c>
      <c r="H50">
        <v>243931</v>
      </c>
      <c r="I50">
        <f>_xlfn.XLOOKUP(Table8[[#This Row],[queryID]],Table1[queryID],Table1[count],0)</f>
        <v>12758</v>
      </c>
      <c r="J50" t="b">
        <f>Table8[[#This Row],[latestCount]]=Table8[[#This Row],[count]]</f>
        <v>0</v>
      </c>
    </row>
    <row r="51" spans="1:10" x14ac:dyDescent="0.25">
      <c r="A51">
        <v>162</v>
      </c>
      <c r="B51" s="2">
        <v>44355.840069444443</v>
      </c>
      <c r="C51" s="2">
        <v>44266.547002314815</v>
      </c>
      <c r="D51" t="s">
        <v>24</v>
      </c>
      <c r="E51">
        <v>1</v>
      </c>
      <c r="F51" s="2">
        <v>44266.563078703701</v>
      </c>
      <c r="G51">
        <v>311</v>
      </c>
      <c r="H51">
        <v>243931</v>
      </c>
      <c r="I51">
        <f>_xlfn.XLOOKUP(Table8[[#This Row],[queryID]],Table1[queryID],Table1[count],0)</f>
        <v>20201</v>
      </c>
      <c r="J51" t="b">
        <f>Table8[[#This Row],[latestCount]]=Table8[[#This Row],[count]]</f>
        <v>0</v>
      </c>
    </row>
    <row r="52" spans="1:10" x14ac:dyDescent="0.25">
      <c r="A52">
        <v>182</v>
      </c>
      <c r="B52" s="2">
        <v>44355.840011574073</v>
      </c>
      <c r="C52" s="2">
        <v>44266.547002314815</v>
      </c>
      <c r="D52" t="s">
        <v>69</v>
      </c>
      <c r="E52">
        <v>1</v>
      </c>
      <c r="F52" s="2">
        <v>44258.813773148147</v>
      </c>
      <c r="G52">
        <v>31</v>
      </c>
      <c r="H52">
        <v>243931</v>
      </c>
      <c r="I52">
        <f>_xlfn.XLOOKUP(Table8[[#This Row],[queryID]],Table1[queryID],Table1[count],0)</f>
        <v>885</v>
      </c>
      <c r="J52" t="b">
        <f>Table8[[#This Row],[latestCount]]=Table8[[#This Row],[count]]</f>
        <v>0</v>
      </c>
    </row>
    <row r="53" spans="1:10" x14ac:dyDescent="0.25">
      <c r="A53">
        <v>189</v>
      </c>
      <c r="B53" s="2">
        <v>44355.839930555558</v>
      </c>
      <c r="C53" s="2">
        <v>44266.547002314815</v>
      </c>
      <c r="D53" t="s">
        <v>84</v>
      </c>
      <c r="E53">
        <v>1</v>
      </c>
      <c r="F53" s="2">
        <v>44262.168333333335</v>
      </c>
      <c r="G53">
        <v>203</v>
      </c>
      <c r="H53">
        <v>243931</v>
      </c>
      <c r="I53">
        <f>_xlfn.XLOOKUP(Table8[[#This Row],[queryID]],Table1[queryID],Table1[count],0)</f>
        <v>349</v>
      </c>
      <c r="J53" t="b">
        <f>Table8[[#This Row],[latestCount]]=Table8[[#This Row],[count]]</f>
        <v>0</v>
      </c>
    </row>
    <row r="54" spans="1:10" x14ac:dyDescent="0.25">
      <c r="A54">
        <v>225</v>
      </c>
      <c r="B54" s="2">
        <v>44355.839756944442</v>
      </c>
      <c r="C54" s="2">
        <v>44273.016701388886</v>
      </c>
      <c r="D54" t="s">
        <v>68</v>
      </c>
      <c r="E54">
        <v>1</v>
      </c>
      <c r="F54" s="2">
        <v>44269.814270833333</v>
      </c>
      <c r="G54">
        <v>391</v>
      </c>
      <c r="H54">
        <v>243931</v>
      </c>
      <c r="I54">
        <f>_xlfn.XLOOKUP(Table8[[#This Row],[queryID]],Table1[queryID],Table1[count],0)</f>
        <v>896</v>
      </c>
      <c r="J54" t="b">
        <f>Table8[[#This Row],[latestCount]]=Table8[[#This Row],[count]]</f>
        <v>0</v>
      </c>
    </row>
    <row r="55" spans="1:10" x14ac:dyDescent="0.25">
      <c r="A55">
        <v>227</v>
      </c>
      <c r="B55" s="2">
        <v>44355.839699074073</v>
      </c>
      <c r="C55" s="2">
        <v>44273.016701388886</v>
      </c>
      <c r="D55" t="s">
        <v>61</v>
      </c>
      <c r="E55">
        <v>1</v>
      </c>
      <c r="F55" s="2">
        <v>44269.915266203701</v>
      </c>
      <c r="G55">
        <v>215</v>
      </c>
      <c r="H55">
        <v>243931</v>
      </c>
      <c r="I55">
        <f>_xlfn.XLOOKUP(Table8[[#This Row],[queryID]],Table1[queryID],Table1[count],0)</f>
        <v>1448</v>
      </c>
      <c r="J55" t="b">
        <f>Table8[[#This Row],[latestCount]]=Table8[[#This Row],[count]]</f>
        <v>0</v>
      </c>
    </row>
    <row r="56" spans="1:10" x14ac:dyDescent="0.25">
      <c r="A56">
        <v>229</v>
      </c>
      <c r="B56" s="2">
        <v>44355.839594907404</v>
      </c>
      <c r="C56" s="2">
        <v>44273.016701388886</v>
      </c>
      <c r="D56" t="s">
        <v>28</v>
      </c>
      <c r="E56">
        <v>1</v>
      </c>
      <c r="F56" s="2">
        <v>44271.050625000003</v>
      </c>
      <c r="G56">
        <v>1627</v>
      </c>
      <c r="H56">
        <v>243931</v>
      </c>
      <c r="I56">
        <f>_xlfn.XLOOKUP(Table8[[#This Row],[queryID]],Table1[queryID],Table1[count],0)</f>
        <v>14380</v>
      </c>
      <c r="J56" t="b">
        <f>Table8[[#This Row],[latestCount]]=Table8[[#This Row],[count]]</f>
        <v>0</v>
      </c>
    </row>
    <row r="57" spans="1:10" x14ac:dyDescent="0.25">
      <c r="A57">
        <v>231</v>
      </c>
      <c r="B57" s="2">
        <v>44355.839490740742</v>
      </c>
      <c r="C57" s="2">
        <v>44273.016701388886</v>
      </c>
      <c r="D57" t="s">
        <v>53</v>
      </c>
      <c r="E57">
        <v>1</v>
      </c>
      <c r="F57" s="2">
        <v>44271.622465277775</v>
      </c>
      <c r="G57">
        <v>77</v>
      </c>
      <c r="H57">
        <v>243931</v>
      </c>
      <c r="I57">
        <f>_xlfn.XLOOKUP(Table8[[#This Row],[queryID]],Table1[queryID],Table1[count],0)</f>
        <v>2371</v>
      </c>
      <c r="J57" t="b">
        <f>Table8[[#This Row],[latestCount]]=Table8[[#This Row],[count]]</f>
        <v>0</v>
      </c>
    </row>
    <row r="58" spans="1:10" x14ac:dyDescent="0.25">
      <c r="A58">
        <v>233</v>
      </c>
      <c r="B58" s="2">
        <v>44355.83934027778</v>
      </c>
      <c r="C58" s="2">
        <v>44273.016701388886</v>
      </c>
      <c r="D58" t="s">
        <v>39</v>
      </c>
      <c r="E58">
        <v>1</v>
      </c>
      <c r="F58" s="2">
        <v>44269.857476851852</v>
      </c>
      <c r="G58">
        <v>553</v>
      </c>
      <c r="H58">
        <v>243931</v>
      </c>
      <c r="I58">
        <f>_xlfn.XLOOKUP(Table8[[#This Row],[queryID]],Table1[queryID],Table1[count],0)</f>
        <v>5202</v>
      </c>
      <c r="J58" t="b">
        <f>Table8[[#This Row],[latestCount]]=Table8[[#This Row],[count]]</f>
        <v>0</v>
      </c>
    </row>
    <row r="59" spans="1:10" x14ac:dyDescent="0.25">
      <c r="A59">
        <v>235</v>
      </c>
      <c r="B59" s="2">
        <v>44355.839166666665</v>
      </c>
      <c r="C59" s="2">
        <v>44273.016701388886</v>
      </c>
      <c r="D59" t="s">
        <v>56</v>
      </c>
      <c r="E59">
        <v>1</v>
      </c>
      <c r="F59" s="2">
        <v>44270.908692129633</v>
      </c>
      <c r="G59">
        <v>117</v>
      </c>
      <c r="H59">
        <v>243931</v>
      </c>
      <c r="I59">
        <f>_xlfn.XLOOKUP(Table8[[#This Row],[queryID]],Table1[queryID],Table1[count],0)</f>
        <v>1844</v>
      </c>
      <c r="J59" t="b">
        <f>Table8[[#This Row],[latestCount]]=Table8[[#This Row],[count]]</f>
        <v>0</v>
      </c>
    </row>
    <row r="60" spans="1:10" x14ac:dyDescent="0.25">
      <c r="A60">
        <v>236</v>
      </c>
      <c r="B60" s="2">
        <v>44355.839131944442</v>
      </c>
      <c r="C60" s="2">
        <v>44273.016701388886</v>
      </c>
      <c r="D60" t="s">
        <v>45</v>
      </c>
      <c r="E60">
        <v>1</v>
      </c>
      <c r="F60" s="2">
        <v>44273.556990740741</v>
      </c>
      <c r="G60">
        <v>429</v>
      </c>
      <c r="H60">
        <v>243931</v>
      </c>
      <c r="I60">
        <f>_xlfn.XLOOKUP(Table8[[#This Row],[queryID]],Table1[queryID],Table1[count],0)</f>
        <v>2660</v>
      </c>
      <c r="J60" t="b">
        <f>Table8[[#This Row],[latestCount]]=Table8[[#This Row],[count]]</f>
        <v>0</v>
      </c>
    </row>
    <row r="61" spans="1:10" x14ac:dyDescent="0.25">
      <c r="A61">
        <v>237</v>
      </c>
      <c r="B61" s="2">
        <v>44355.83898148148</v>
      </c>
      <c r="C61" s="2">
        <v>44273.016701388886</v>
      </c>
      <c r="D61" t="s">
        <v>120</v>
      </c>
      <c r="E61">
        <v>1</v>
      </c>
      <c r="F61" s="2">
        <v>44270.17796296296</v>
      </c>
      <c r="G61">
        <v>36</v>
      </c>
      <c r="H61">
        <v>243931</v>
      </c>
      <c r="I61">
        <f>_xlfn.XLOOKUP(Table8[[#This Row],[queryID]],Table1[queryID],Table1[count],0)</f>
        <v>60</v>
      </c>
      <c r="J61" t="b">
        <f>Table8[[#This Row],[latestCount]]=Table8[[#This Row],[count]]</f>
        <v>0</v>
      </c>
    </row>
    <row r="62" spans="1:10" x14ac:dyDescent="0.25">
      <c r="A62">
        <v>8299</v>
      </c>
      <c r="B62" s="2">
        <v>44355.838865740741</v>
      </c>
      <c r="C62" s="2">
        <v>44277.836354166669</v>
      </c>
      <c r="D62" t="s">
        <v>22</v>
      </c>
      <c r="E62">
        <v>1</v>
      </c>
      <c r="F62" s="2">
        <v>44274.733449074076</v>
      </c>
      <c r="G62">
        <v>1230</v>
      </c>
      <c r="H62">
        <v>243931</v>
      </c>
      <c r="I62">
        <f>_xlfn.XLOOKUP(Table8[[#This Row],[queryID]],Table1[queryID],Table1[count],0)</f>
        <v>20627</v>
      </c>
      <c r="J62" t="b">
        <f>Table8[[#This Row],[latestCount]]=Table8[[#This Row],[count]]</f>
        <v>0</v>
      </c>
    </row>
    <row r="63" spans="1:10" x14ac:dyDescent="0.25">
      <c r="A63">
        <v>8300</v>
      </c>
      <c r="B63" s="2">
        <v>44355.83871527778</v>
      </c>
      <c r="C63" s="2">
        <v>44277.836388888885</v>
      </c>
      <c r="D63" t="s">
        <v>27</v>
      </c>
      <c r="E63">
        <v>1</v>
      </c>
      <c r="F63" s="2">
        <v>44279.178796296299</v>
      </c>
      <c r="G63">
        <v>626</v>
      </c>
      <c r="H63">
        <v>243931</v>
      </c>
      <c r="I63">
        <f>_xlfn.XLOOKUP(Table8[[#This Row],[queryID]],Table1[queryID],Table1[count],0)</f>
        <v>14955</v>
      </c>
      <c r="J63" t="b">
        <f>Table8[[#This Row],[latestCount]]=Table8[[#This Row],[count]]</f>
        <v>0</v>
      </c>
    </row>
    <row r="64" spans="1:10" x14ac:dyDescent="0.25">
      <c r="A64">
        <v>8302</v>
      </c>
      <c r="B64" s="2">
        <v>44355.838576388887</v>
      </c>
      <c r="C64" s="2">
        <v>44292.837152777778</v>
      </c>
      <c r="D64" t="s">
        <v>73</v>
      </c>
      <c r="E64">
        <v>1</v>
      </c>
      <c r="F64" s="2">
        <v>44293.830671296295</v>
      </c>
      <c r="G64">
        <v>247</v>
      </c>
      <c r="H64">
        <v>243931</v>
      </c>
      <c r="I64">
        <f>_xlfn.XLOOKUP(Table8[[#This Row],[queryID]],Table1[queryID],Table1[count],0)</f>
        <v>514</v>
      </c>
      <c r="J64" t="b">
        <f>Table8[[#This Row],[latestCount]]=Table8[[#This Row],[count]]</f>
        <v>0</v>
      </c>
    </row>
    <row r="65" spans="1:10" x14ac:dyDescent="0.25">
      <c r="A65">
        <v>8303</v>
      </c>
      <c r="B65" s="2">
        <v>44355.838379629633</v>
      </c>
      <c r="C65" s="2">
        <v>44292.837152777778</v>
      </c>
      <c r="D65" t="s">
        <v>82</v>
      </c>
      <c r="E65">
        <v>1</v>
      </c>
      <c r="F65" s="2">
        <v>44291.716782407406</v>
      </c>
      <c r="G65">
        <v>156</v>
      </c>
      <c r="H65">
        <v>243931</v>
      </c>
      <c r="I65">
        <f>_xlfn.XLOOKUP(Table8[[#This Row],[queryID]],Table1[queryID],Table1[count],0)</f>
        <v>388</v>
      </c>
      <c r="J65" t="b">
        <f>Table8[[#This Row],[latestCount]]=Table8[[#This Row],[count]]</f>
        <v>0</v>
      </c>
    </row>
    <row r="66" spans="1:10" x14ac:dyDescent="0.25">
      <c r="A66">
        <v>8305</v>
      </c>
      <c r="B66" s="2">
        <v>44355.838182870371</v>
      </c>
      <c r="C66" s="2">
        <v>44292.837152777778</v>
      </c>
      <c r="D66" t="s">
        <v>76</v>
      </c>
      <c r="E66">
        <v>1</v>
      </c>
      <c r="F66" s="2">
        <v>44291.982800925929</v>
      </c>
      <c r="G66">
        <v>123</v>
      </c>
      <c r="H66">
        <v>243931</v>
      </c>
      <c r="I66">
        <f>_xlfn.XLOOKUP(Table8[[#This Row],[queryID]],Table1[queryID],Table1[count],0)</f>
        <v>458</v>
      </c>
      <c r="J66" t="b">
        <f>Table8[[#This Row],[latestCount]]=Table8[[#This Row],[count]]</f>
        <v>0</v>
      </c>
    </row>
    <row r="67" spans="1:10" x14ac:dyDescent="0.25">
      <c r="A67">
        <v>8308</v>
      </c>
      <c r="B67" s="2">
        <v>44355.838101851848</v>
      </c>
      <c r="C67" s="2">
        <v>44292.837152777778</v>
      </c>
      <c r="D67" t="s">
        <v>3</v>
      </c>
      <c r="E67">
        <v>1</v>
      </c>
      <c r="F67" s="2">
        <v>44297.082627314812</v>
      </c>
      <c r="G67">
        <v>1800</v>
      </c>
      <c r="H67">
        <v>243931</v>
      </c>
      <c r="I67">
        <f>_xlfn.XLOOKUP(Table8[[#This Row],[queryID]],Table1[queryID],Table1[count],0)</f>
        <v>173721</v>
      </c>
      <c r="J67" t="b">
        <f>Table8[[#This Row],[latestCount]]=Table8[[#This Row],[count]]</f>
        <v>0</v>
      </c>
    </row>
    <row r="68" spans="1:10" x14ac:dyDescent="0.25">
      <c r="A68">
        <v>8310</v>
      </c>
      <c r="B68" s="2">
        <v>44355.837881944448</v>
      </c>
      <c r="C68" s="2">
        <v>44292.837152777778</v>
      </c>
      <c r="D68" t="s">
        <v>8</v>
      </c>
      <c r="E68">
        <v>1</v>
      </c>
      <c r="F68" s="2">
        <v>44294.703240740739</v>
      </c>
      <c r="G68">
        <v>215</v>
      </c>
      <c r="H68">
        <v>243931</v>
      </c>
      <c r="I68">
        <f>_xlfn.XLOOKUP(Table8[[#This Row],[queryID]],Table1[queryID],Table1[count],0)</f>
        <v>69662</v>
      </c>
      <c r="J68" t="b">
        <f>Table8[[#This Row],[latestCount]]=Table8[[#This Row],[count]]</f>
        <v>0</v>
      </c>
    </row>
    <row r="69" spans="1:10" x14ac:dyDescent="0.25">
      <c r="A69">
        <v>8312</v>
      </c>
      <c r="B69" s="2">
        <v>44355.837685185186</v>
      </c>
      <c r="C69" s="2">
        <v>44292.837164351855</v>
      </c>
      <c r="D69" t="s">
        <v>38</v>
      </c>
      <c r="E69">
        <v>1</v>
      </c>
      <c r="F69" s="2">
        <v>44293.06832175926</v>
      </c>
      <c r="G69">
        <v>741</v>
      </c>
      <c r="H69">
        <v>243931</v>
      </c>
      <c r="I69">
        <f>_xlfn.XLOOKUP(Table8[[#This Row],[queryID]],Table1[queryID],Table1[count],0)</f>
        <v>5699</v>
      </c>
      <c r="J69" t="b">
        <f>Table8[[#This Row],[latestCount]]=Table8[[#This Row],[count]]</f>
        <v>0</v>
      </c>
    </row>
    <row r="70" spans="1:10" x14ac:dyDescent="0.25">
      <c r="A70">
        <v>8315</v>
      </c>
      <c r="B70" s="2">
        <v>44355.837534722225</v>
      </c>
      <c r="C70" s="2">
        <v>44292.837164351855</v>
      </c>
      <c r="D70" t="s">
        <v>114</v>
      </c>
      <c r="E70">
        <v>1</v>
      </c>
      <c r="F70" s="2">
        <v>44290.760416666664</v>
      </c>
      <c r="G70">
        <v>49</v>
      </c>
      <c r="H70">
        <v>243931</v>
      </c>
      <c r="I70">
        <f>_xlfn.XLOOKUP(Table8[[#This Row],[queryID]],Table1[queryID],Table1[count],0)</f>
        <v>96</v>
      </c>
      <c r="J70" t="b">
        <f>Table8[[#This Row],[latestCount]]=Table8[[#This Row],[count]]</f>
        <v>0</v>
      </c>
    </row>
    <row r="71" spans="1:10" x14ac:dyDescent="0.25">
      <c r="A71">
        <v>8316</v>
      </c>
      <c r="B71" s="2">
        <v>44355.837442129632</v>
      </c>
      <c r="C71" s="2">
        <v>44292.837164351855</v>
      </c>
      <c r="D71" t="s">
        <v>89</v>
      </c>
      <c r="E71">
        <v>1</v>
      </c>
      <c r="F71" s="2">
        <v>44294.737256944441</v>
      </c>
      <c r="G71">
        <v>10</v>
      </c>
      <c r="H71">
        <v>243931</v>
      </c>
      <c r="I71">
        <f>_xlfn.XLOOKUP(Table8[[#This Row],[queryID]],Table1[queryID],Table1[count],0)</f>
        <v>303</v>
      </c>
      <c r="J71" t="b">
        <f>Table8[[#This Row],[latestCount]]=Table8[[#This Row],[count]]</f>
        <v>0</v>
      </c>
    </row>
    <row r="72" spans="1:10" x14ac:dyDescent="0.25">
      <c r="A72">
        <v>8317</v>
      </c>
      <c r="B72" s="2">
        <v>44355.837395833332</v>
      </c>
      <c r="C72" s="2">
        <v>44292.837164351855</v>
      </c>
      <c r="D72" t="s">
        <v>66</v>
      </c>
      <c r="E72">
        <v>1</v>
      </c>
      <c r="F72" s="2">
        <v>44291.937569444446</v>
      </c>
      <c r="G72">
        <v>96</v>
      </c>
      <c r="H72">
        <v>243931</v>
      </c>
      <c r="I72">
        <f>_xlfn.XLOOKUP(Table8[[#This Row],[queryID]],Table1[queryID],Table1[count],0)</f>
        <v>946</v>
      </c>
      <c r="J72" t="b">
        <f>Table8[[#This Row],[latestCount]]=Table8[[#This Row],[count]]</f>
        <v>0</v>
      </c>
    </row>
    <row r="73" spans="1:10" x14ac:dyDescent="0.25">
      <c r="A73">
        <v>8318</v>
      </c>
      <c r="B73" s="2">
        <v>44355.837256944447</v>
      </c>
      <c r="C73" s="2">
        <v>44292.837164351855</v>
      </c>
      <c r="D73" t="s">
        <v>133</v>
      </c>
      <c r="E73">
        <v>1</v>
      </c>
      <c r="F73" s="2">
        <v>44351.795601851853</v>
      </c>
      <c r="G73">
        <v>1</v>
      </c>
      <c r="H73">
        <v>243931</v>
      </c>
      <c r="I73">
        <f>_xlfn.XLOOKUP(Table8[[#This Row],[queryID]],Table1[queryID],Table1[count],0)</f>
        <v>12</v>
      </c>
      <c r="J73" t="b">
        <f>Table8[[#This Row],[latestCount]]=Table8[[#This Row],[count]]</f>
        <v>0</v>
      </c>
    </row>
    <row r="74" spans="1:10" x14ac:dyDescent="0.25">
      <c r="A74">
        <v>8323</v>
      </c>
      <c r="B74" s="2">
        <v>44355.837152777778</v>
      </c>
      <c r="C74" s="2">
        <v>44299.703842592593</v>
      </c>
      <c r="D74" t="s">
        <v>110</v>
      </c>
      <c r="E74">
        <v>1</v>
      </c>
      <c r="F74" s="2">
        <v>44293.001111111109</v>
      </c>
      <c r="G74">
        <v>78</v>
      </c>
      <c r="H74">
        <v>243931</v>
      </c>
      <c r="I74">
        <f>_xlfn.XLOOKUP(Table8[[#This Row],[queryID]],Table1[queryID],Table1[count],0)</f>
        <v>132</v>
      </c>
      <c r="J74" t="b">
        <f>Table8[[#This Row],[latestCount]]=Table8[[#This Row],[count]]</f>
        <v>0</v>
      </c>
    </row>
    <row r="75" spans="1:10" x14ac:dyDescent="0.25">
      <c r="A75">
        <v>8324</v>
      </c>
      <c r="B75" s="2">
        <v>44355.837106481478</v>
      </c>
      <c r="C75" s="2">
        <v>44299.703842592593</v>
      </c>
      <c r="D75" t="s">
        <v>51</v>
      </c>
      <c r="E75">
        <v>1</v>
      </c>
      <c r="F75" s="2">
        <v>44293.961446759262</v>
      </c>
      <c r="G75">
        <v>866</v>
      </c>
      <c r="H75">
        <v>243931</v>
      </c>
      <c r="I75">
        <f>_xlfn.XLOOKUP(Table8[[#This Row],[queryID]],Table1[queryID],Table1[count],0)</f>
        <v>2508</v>
      </c>
      <c r="J75" t="b">
        <f>Table8[[#This Row],[latestCount]]=Table8[[#This Row],[count]]</f>
        <v>0</v>
      </c>
    </row>
    <row r="76" spans="1:10" x14ac:dyDescent="0.25">
      <c r="A76">
        <v>8327</v>
      </c>
      <c r="B76" s="2">
        <v>44355.836875000001</v>
      </c>
      <c r="C76" s="2">
        <v>44299.70385416667</v>
      </c>
      <c r="D76" t="s">
        <v>59</v>
      </c>
      <c r="E76">
        <v>1</v>
      </c>
      <c r="F76" s="2">
        <v>44292.720324074071</v>
      </c>
      <c r="G76">
        <v>196</v>
      </c>
      <c r="H76">
        <v>243931</v>
      </c>
      <c r="I76">
        <f>_xlfn.XLOOKUP(Table8[[#This Row],[queryID]],Table1[queryID],Table1[count],0)</f>
        <v>1606</v>
      </c>
      <c r="J76" t="b">
        <f>Table8[[#This Row],[latestCount]]=Table8[[#This Row],[count]]</f>
        <v>0</v>
      </c>
    </row>
    <row r="77" spans="1:10" x14ac:dyDescent="0.25">
      <c r="A77">
        <v>8332</v>
      </c>
      <c r="B77" s="2">
        <v>44355.836712962962</v>
      </c>
      <c r="C77" s="2">
        <v>44299.70385416667</v>
      </c>
      <c r="D77" t="s">
        <v>92</v>
      </c>
      <c r="E77">
        <v>1</v>
      </c>
      <c r="F77" s="2">
        <v>44292.500023148146</v>
      </c>
      <c r="G77">
        <v>7</v>
      </c>
      <c r="H77">
        <v>243931</v>
      </c>
      <c r="I77">
        <f>_xlfn.XLOOKUP(Table8[[#This Row],[queryID]],Table1[queryID],Table1[count],0)</f>
        <v>259</v>
      </c>
      <c r="J77" t="b">
        <f>Table8[[#This Row],[latestCount]]=Table8[[#This Row],[count]]</f>
        <v>0</v>
      </c>
    </row>
    <row r="78" spans="1:10" x14ac:dyDescent="0.25">
      <c r="A78">
        <v>8334</v>
      </c>
      <c r="B78" s="2">
        <v>44355.836655092593</v>
      </c>
      <c r="C78" s="2">
        <v>44299.70385416667</v>
      </c>
      <c r="D78" t="s">
        <v>32</v>
      </c>
      <c r="E78">
        <v>1</v>
      </c>
      <c r="F78" s="2">
        <v>44299.337337962963</v>
      </c>
      <c r="G78">
        <v>787</v>
      </c>
      <c r="H78">
        <v>243931</v>
      </c>
      <c r="I78">
        <f>_xlfn.XLOOKUP(Table8[[#This Row],[queryID]],Table1[queryID],Table1[count],0)</f>
        <v>9684</v>
      </c>
      <c r="J78" t="b">
        <f>Table8[[#This Row],[latestCount]]=Table8[[#This Row],[count]]</f>
        <v>0</v>
      </c>
    </row>
    <row r="79" spans="1:10" x14ac:dyDescent="0.25">
      <c r="A79">
        <v>8335</v>
      </c>
      <c r="B79" s="2">
        <v>44355.836458333331</v>
      </c>
      <c r="C79" s="2">
        <v>44299.703865740739</v>
      </c>
      <c r="D79" t="s">
        <v>48</v>
      </c>
      <c r="E79">
        <v>1</v>
      </c>
      <c r="F79" s="2">
        <v>44292.518564814818</v>
      </c>
      <c r="G79">
        <v>100</v>
      </c>
      <c r="H79">
        <v>243931</v>
      </c>
      <c r="I79">
        <f>_xlfn.XLOOKUP(Table8[[#This Row],[queryID]],Table1[queryID],Table1[count],0)</f>
        <v>2622</v>
      </c>
      <c r="J79" t="b">
        <f>Table8[[#This Row],[latestCount]]=Table8[[#This Row],[count]]</f>
        <v>0</v>
      </c>
    </row>
    <row r="80" spans="1:10" x14ac:dyDescent="0.25">
      <c r="A80">
        <v>8339</v>
      </c>
      <c r="B80" s="2">
        <v>44355.836284722223</v>
      </c>
      <c r="C80" s="2">
        <v>44300.437048611115</v>
      </c>
      <c r="D80" t="s">
        <v>26</v>
      </c>
      <c r="E80">
        <v>1</v>
      </c>
      <c r="F80" s="2">
        <v>44298.878657407404</v>
      </c>
      <c r="G80">
        <v>168</v>
      </c>
      <c r="H80">
        <v>243931</v>
      </c>
      <c r="I80">
        <f>_xlfn.XLOOKUP(Table8[[#This Row],[queryID]],Table1[queryID],Table1[count],0)</f>
        <v>15050</v>
      </c>
      <c r="J80" t="b">
        <f>Table8[[#This Row],[latestCount]]=Table8[[#This Row],[count]]</f>
        <v>0</v>
      </c>
    </row>
    <row r="81" spans="1:10" x14ac:dyDescent="0.25">
      <c r="A81">
        <v>8344</v>
      </c>
      <c r="B81" s="2">
        <v>44355.836053240739</v>
      </c>
      <c r="C81" s="2">
        <v>44305.747418981482</v>
      </c>
      <c r="D81" t="s">
        <v>13</v>
      </c>
      <c r="E81">
        <v>1</v>
      </c>
      <c r="F81" s="2">
        <v>44304.60670138889</v>
      </c>
      <c r="G81">
        <v>1254</v>
      </c>
      <c r="H81">
        <v>243931</v>
      </c>
      <c r="I81">
        <f>_xlfn.XLOOKUP(Table8[[#This Row],[queryID]],Table1[queryID],Table1[count],0)</f>
        <v>39855</v>
      </c>
      <c r="J81" t="b">
        <f>Table8[[#This Row],[latestCount]]=Table8[[#This Row],[count]]</f>
        <v>0</v>
      </c>
    </row>
    <row r="82" spans="1:10" x14ac:dyDescent="0.25">
      <c r="A82">
        <v>8345</v>
      </c>
      <c r="B82" s="2">
        <v>44355.835844907408</v>
      </c>
      <c r="C82" s="2">
        <v>44305.747418981482</v>
      </c>
      <c r="D82" t="s">
        <v>49</v>
      </c>
      <c r="E82">
        <v>1</v>
      </c>
      <c r="F82" s="2">
        <v>44300.600844907407</v>
      </c>
      <c r="G82">
        <v>193</v>
      </c>
      <c r="H82">
        <v>243931</v>
      </c>
      <c r="I82">
        <f>_xlfn.XLOOKUP(Table8[[#This Row],[queryID]],Table1[queryID],Table1[count],0)</f>
        <v>2587</v>
      </c>
      <c r="J82" t="b">
        <f>Table8[[#This Row],[latestCount]]=Table8[[#This Row],[count]]</f>
        <v>0</v>
      </c>
    </row>
    <row r="83" spans="1:10" x14ac:dyDescent="0.25">
      <c r="A83">
        <v>8346</v>
      </c>
      <c r="B83" s="2">
        <v>44355.835659722223</v>
      </c>
      <c r="C83" s="2">
        <v>44305.747418981482</v>
      </c>
      <c r="D83" t="s">
        <v>62</v>
      </c>
      <c r="E83">
        <v>1</v>
      </c>
      <c r="F83" s="2">
        <v>44300.773553240739</v>
      </c>
      <c r="G83">
        <v>138</v>
      </c>
      <c r="H83">
        <v>243931</v>
      </c>
      <c r="I83">
        <f>_xlfn.XLOOKUP(Table8[[#This Row],[queryID]],Table1[queryID],Table1[count],0)</f>
        <v>1413</v>
      </c>
      <c r="J83" t="b">
        <f>Table8[[#This Row],[latestCount]]=Table8[[#This Row],[count]]</f>
        <v>0</v>
      </c>
    </row>
    <row r="84" spans="1:10" x14ac:dyDescent="0.25">
      <c r="A84">
        <v>39</v>
      </c>
      <c r="B84" s="2">
        <v>44355.833981481483</v>
      </c>
      <c r="C84" s="2">
        <v>44218.563750000001</v>
      </c>
      <c r="D84" t="s">
        <v>6</v>
      </c>
      <c r="E84">
        <v>1</v>
      </c>
      <c r="F84" s="2">
        <v>44217.575752314813</v>
      </c>
      <c r="G84">
        <v>16817</v>
      </c>
      <c r="H84">
        <v>243931</v>
      </c>
      <c r="I84">
        <f>_xlfn.XLOOKUP(Table8[[#This Row],[queryID]],Table1[queryID],Table1[count],0)</f>
        <v>125735</v>
      </c>
      <c r="J84" t="b">
        <f>Table8[[#This Row],[latestCount]]=Table8[[#This Row],[count]]</f>
        <v>0</v>
      </c>
    </row>
    <row r="85" spans="1:10" x14ac:dyDescent="0.25">
      <c r="A85">
        <v>40</v>
      </c>
      <c r="B85" s="2">
        <v>44355.833796296298</v>
      </c>
      <c r="C85" s="2">
        <v>44218.563750000001</v>
      </c>
      <c r="D85" t="s">
        <v>147</v>
      </c>
      <c r="E85">
        <v>1</v>
      </c>
      <c r="F85" s="2">
        <v>44217.373194444444</v>
      </c>
      <c r="G85">
        <v>15406</v>
      </c>
      <c r="H85">
        <v>243931</v>
      </c>
      <c r="I85">
        <f>_xlfn.XLOOKUP(Table8[[#This Row],[queryID]],Table1[queryID],Table1[count],0)</f>
        <v>0</v>
      </c>
      <c r="J85" t="b">
        <f>Table8[[#This Row],[latestCount]]=Table8[[#This Row],[count]]</f>
        <v>0</v>
      </c>
    </row>
    <row r="86" spans="1:10" x14ac:dyDescent="0.25">
      <c r="A86">
        <v>41</v>
      </c>
      <c r="B86" s="2">
        <v>44355.83353009259</v>
      </c>
      <c r="C86" s="2">
        <v>44218.563750000001</v>
      </c>
      <c r="D86" t="s">
        <v>41</v>
      </c>
      <c r="E86">
        <v>1</v>
      </c>
      <c r="F86" s="2">
        <v>44217.614317129628</v>
      </c>
      <c r="G86">
        <v>3730</v>
      </c>
      <c r="H86">
        <v>243931</v>
      </c>
      <c r="I86">
        <f>_xlfn.XLOOKUP(Table8[[#This Row],[queryID]],Table1[queryID],Table1[count],0)</f>
        <v>4583</v>
      </c>
      <c r="J86" t="b">
        <f>Table8[[#This Row],[latestCount]]=Table8[[#This Row],[count]]</f>
        <v>0</v>
      </c>
    </row>
    <row r="87" spans="1:10" x14ac:dyDescent="0.25">
      <c r="A87">
        <v>42</v>
      </c>
      <c r="B87" s="2">
        <v>44355.833460648151</v>
      </c>
      <c r="C87" s="2">
        <v>44218.563750000001</v>
      </c>
      <c r="D87" t="s">
        <v>35</v>
      </c>
      <c r="E87">
        <v>1</v>
      </c>
      <c r="F87" s="2">
        <v>44217.399039351854</v>
      </c>
      <c r="G87">
        <v>7101</v>
      </c>
      <c r="H87">
        <v>243931</v>
      </c>
      <c r="I87">
        <f>_xlfn.XLOOKUP(Table8[[#This Row],[queryID]],Table1[queryID],Table1[count],0)</f>
        <v>7710</v>
      </c>
      <c r="J87" t="b">
        <f>Table8[[#This Row],[latestCount]]=Table8[[#This Row],[count]]</f>
        <v>0</v>
      </c>
    </row>
    <row r="88" spans="1:10" x14ac:dyDescent="0.25">
      <c r="A88">
        <v>43</v>
      </c>
      <c r="B88" s="2">
        <v>44355.833425925928</v>
      </c>
      <c r="C88" s="2">
        <v>44218.563750000001</v>
      </c>
      <c r="D88" t="s">
        <v>4</v>
      </c>
      <c r="E88">
        <v>1</v>
      </c>
      <c r="F88" s="2">
        <v>44217.549201388887</v>
      </c>
      <c r="G88">
        <v>21610</v>
      </c>
      <c r="H88">
        <v>243931</v>
      </c>
      <c r="I88">
        <f>_xlfn.XLOOKUP(Table8[[#This Row],[queryID]],Table1[queryID],Table1[count],0)</f>
        <v>137818</v>
      </c>
      <c r="J88" t="b">
        <f>Table8[[#This Row],[latestCount]]=Table8[[#This Row],[count]]</f>
        <v>0</v>
      </c>
    </row>
    <row r="89" spans="1:10" x14ac:dyDescent="0.25">
      <c r="A89">
        <v>44</v>
      </c>
      <c r="B89" s="2">
        <v>44355.833368055559</v>
      </c>
      <c r="C89" s="2">
        <v>44218.563750000001</v>
      </c>
      <c r="D89" t="s">
        <v>9</v>
      </c>
      <c r="E89">
        <v>1</v>
      </c>
      <c r="F89" s="2">
        <v>44217.580405092594</v>
      </c>
      <c r="G89">
        <v>4608</v>
      </c>
      <c r="H89">
        <v>243931</v>
      </c>
      <c r="I89">
        <f>_xlfn.XLOOKUP(Table8[[#This Row],[queryID]],Table1[queryID],Table1[count],0)</f>
        <v>68373</v>
      </c>
      <c r="J89" t="b">
        <f>Table8[[#This Row],[latestCount]]=Table8[[#This Row],[count]]</f>
        <v>0</v>
      </c>
    </row>
    <row r="90" spans="1:10" x14ac:dyDescent="0.25">
      <c r="A90">
        <v>45</v>
      </c>
      <c r="B90" s="2">
        <v>44355.833321759259</v>
      </c>
      <c r="C90" s="2">
        <v>44218.563750000001</v>
      </c>
      <c r="D90" t="s">
        <v>11</v>
      </c>
      <c r="E90">
        <v>1</v>
      </c>
      <c r="F90" s="2">
        <v>44216.895891203705</v>
      </c>
      <c r="G90">
        <v>3145</v>
      </c>
      <c r="H90">
        <v>243931</v>
      </c>
      <c r="I90">
        <f>_xlfn.XLOOKUP(Table8[[#This Row],[queryID]],Table1[queryID],Table1[count],0)</f>
        <v>62301</v>
      </c>
      <c r="J90" t="b">
        <f>Table8[[#This Row],[latestCount]]=Table8[[#This Row],[count]]</f>
        <v>0</v>
      </c>
    </row>
    <row r="91" spans="1:10" x14ac:dyDescent="0.25">
      <c r="A91">
        <v>143</v>
      </c>
      <c r="B91" s="2">
        <v>44347.650023148148</v>
      </c>
      <c r="C91" s="2">
        <v>44257.484479166669</v>
      </c>
      <c r="D91" t="s">
        <v>94</v>
      </c>
      <c r="E91">
        <v>1</v>
      </c>
      <c r="F91" s="2">
        <v>44251.580706018518</v>
      </c>
      <c r="G91">
        <v>106</v>
      </c>
      <c r="H91">
        <v>243931</v>
      </c>
      <c r="I91">
        <f>_xlfn.XLOOKUP(Table8[[#This Row],[queryID]],Table1[queryID],Table1[count],0)</f>
        <v>249</v>
      </c>
      <c r="J91" t="b">
        <f>Table8[[#This Row],[latestCount]]=Table8[[#This Row],[count]]</f>
        <v>0</v>
      </c>
    </row>
    <row r="92" spans="1:10" x14ac:dyDescent="0.25">
      <c r="A92">
        <v>145</v>
      </c>
      <c r="B92" s="2">
        <v>44347.649953703702</v>
      </c>
      <c r="C92" s="2">
        <v>44257.484606481485</v>
      </c>
      <c r="D92" t="s">
        <v>103</v>
      </c>
      <c r="E92">
        <v>1</v>
      </c>
      <c r="F92" s="2">
        <v>44251.580706018518</v>
      </c>
      <c r="G92">
        <v>99</v>
      </c>
      <c r="H92">
        <v>243931</v>
      </c>
      <c r="I92">
        <f>_xlfn.XLOOKUP(Table8[[#This Row],[queryID]],Table1[queryID],Table1[count],0)</f>
        <v>191</v>
      </c>
      <c r="J92" t="b">
        <f>Table8[[#This Row],[latestCount]]=Table8[[#This Row],[count]]</f>
        <v>0</v>
      </c>
    </row>
    <row r="93" spans="1:10" x14ac:dyDescent="0.25">
      <c r="A93">
        <v>158</v>
      </c>
      <c r="B93" s="2">
        <v>44347.64947916667</v>
      </c>
      <c r="C93" s="2">
        <v>44257.485474537039</v>
      </c>
      <c r="D93" t="s">
        <v>74</v>
      </c>
      <c r="E93">
        <v>1</v>
      </c>
      <c r="F93" s="2">
        <v>44340.56622685185</v>
      </c>
      <c r="G93">
        <v>5</v>
      </c>
      <c r="H93">
        <v>243931</v>
      </c>
      <c r="I93">
        <f>_xlfn.XLOOKUP(Table8[[#This Row],[queryID]],Table1[queryID],Table1[count],0)</f>
        <v>497</v>
      </c>
      <c r="J93" t="b">
        <f>Table8[[#This Row],[latestCount]]=Table8[[#This Row],[count]]</f>
        <v>0</v>
      </c>
    </row>
    <row r="94" spans="1:10" x14ac:dyDescent="0.25">
      <c r="A94">
        <v>188</v>
      </c>
      <c r="B94" s="2">
        <v>44347.649259259262</v>
      </c>
      <c r="C94" s="2">
        <v>44266.547002314815</v>
      </c>
      <c r="D94" t="s">
        <v>101</v>
      </c>
      <c r="E94">
        <v>1</v>
      </c>
      <c r="F94" s="2">
        <v>44261.672395833331</v>
      </c>
      <c r="G94">
        <v>166</v>
      </c>
      <c r="H94">
        <v>243931</v>
      </c>
      <c r="I94">
        <f>_xlfn.XLOOKUP(Table8[[#This Row],[queryID]],Table1[queryID],Table1[count],0)</f>
        <v>195</v>
      </c>
      <c r="J94" t="b">
        <f>Table8[[#This Row],[latestCount]]=Table8[[#This Row],[count]]</f>
        <v>0</v>
      </c>
    </row>
    <row r="95" spans="1:10" x14ac:dyDescent="0.25">
      <c r="A95">
        <v>8298</v>
      </c>
      <c r="B95" s="2">
        <v>44347.648796296293</v>
      </c>
      <c r="C95" s="2">
        <v>44277.836342592593</v>
      </c>
      <c r="D95" t="s">
        <v>95</v>
      </c>
      <c r="E95">
        <v>1</v>
      </c>
      <c r="F95" s="2">
        <v>44272.784907407404</v>
      </c>
      <c r="G95">
        <v>146</v>
      </c>
      <c r="H95">
        <v>243931</v>
      </c>
      <c r="I95">
        <f>_xlfn.XLOOKUP(Table8[[#This Row],[queryID]],Table1[queryID],Table1[count],0)</f>
        <v>247</v>
      </c>
      <c r="J95" t="b">
        <f>Table8[[#This Row],[latestCount]]=Table8[[#This Row],[count]]</f>
        <v>0</v>
      </c>
    </row>
    <row r="96" spans="1:10" x14ac:dyDescent="0.25">
      <c r="A96">
        <v>8307</v>
      </c>
      <c r="B96" s="2">
        <v>44347.648518518516</v>
      </c>
      <c r="C96" s="2">
        <v>44292.837152777778</v>
      </c>
      <c r="D96" t="s">
        <v>111</v>
      </c>
      <c r="E96">
        <v>1</v>
      </c>
      <c r="F96" s="2">
        <v>44347.295682870368</v>
      </c>
      <c r="G96">
        <v>1</v>
      </c>
      <c r="H96">
        <v>243931</v>
      </c>
      <c r="I96">
        <f>_xlfn.XLOOKUP(Table8[[#This Row],[queryID]],Table1[queryID],Table1[count],0)</f>
        <v>120</v>
      </c>
      <c r="J96" t="b">
        <f>Table8[[#This Row],[latestCount]]=Table8[[#This Row],[count]]</f>
        <v>0</v>
      </c>
    </row>
    <row r="97" spans="1:10" x14ac:dyDescent="0.25">
      <c r="A97">
        <v>8309</v>
      </c>
      <c r="B97" s="2">
        <v>44347.6484375</v>
      </c>
      <c r="C97" s="2">
        <v>44292.837152777778</v>
      </c>
      <c r="D97" t="s">
        <v>37</v>
      </c>
      <c r="E97">
        <v>1</v>
      </c>
      <c r="F97" s="2">
        <v>44294.941412037035</v>
      </c>
      <c r="G97">
        <v>123</v>
      </c>
      <c r="H97">
        <v>243931</v>
      </c>
      <c r="I97">
        <f>_xlfn.XLOOKUP(Table8[[#This Row],[queryID]],Table1[queryID],Table1[count],0)</f>
        <v>7447</v>
      </c>
      <c r="J97" t="b">
        <f>Table8[[#This Row],[latestCount]]=Table8[[#This Row],[count]]</f>
        <v>0</v>
      </c>
    </row>
    <row r="98" spans="1:10" x14ac:dyDescent="0.25">
      <c r="A98">
        <v>8314</v>
      </c>
      <c r="B98" s="2">
        <v>44347.648333333331</v>
      </c>
      <c r="C98" s="2">
        <v>44292.837164351855</v>
      </c>
      <c r="D98" t="s">
        <v>93</v>
      </c>
      <c r="E98">
        <v>1</v>
      </c>
      <c r="F98" s="2">
        <v>44290.921886574077</v>
      </c>
      <c r="G98">
        <v>79</v>
      </c>
      <c r="H98">
        <v>243931</v>
      </c>
      <c r="I98">
        <f>_xlfn.XLOOKUP(Table8[[#This Row],[queryID]],Table1[queryID],Table1[count],0)</f>
        <v>253</v>
      </c>
      <c r="J98" t="b">
        <f>Table8[[#This Row],[latestCount]]=Table8[[#This Row],[count]]</f>
        <v>0</v>
      </c>
    </row>
    <row r="99" spans="1:10" x14ac:dyDescent="0.25">
      <c r="A99">
        <v>8322</v>
      </c>
      <c r="B99" s="2">
        <v>44347.648159722223</v>
      </c>
      <c r="C99" s="2">
        <v>44299.703842592593</v>
      </c>
      <c r="D99" t="s">
        <v>77</v>
      </c>
      <c r="E99">
        <v>1</v>
      </c>
      <c r="F99" s="2">
        <v>44292.908784722225</v>
      </c>
      <c r="G99">
        <v>106</v>
      </c>
      <c r="H99">
        <v>243931</v>
      </c>
      <c r="I99">
        <f>_xlfn.XLOOKUP(Table8[[#This Row],[queryID]],Table1[queryID],Table1[count],0)</f>
        <v>444</v>
      </c>
      <c r="J99" t="b">
        <f>Table8[[#This Row],[latestCount]]=Table8[[#This Row],[count]]</f>
        <v>0</v>
      </c>
    </row>
    <row r="100" spans="1:10" x14ac:dyDescent="0.25">
      <c r="A100">
        <v>8325</v>
      </c>
      <c r="B100" s="2">
        <v>44347.648055555554</v>
      </c>
      <c r="C100" s="2">
        <v>44299.70385416667</v>
      </c>
      <c r="D100" t="s">
        <v>79</v>
      </c>
      <c r="E100">
        <v>1</v>
      </c>
      <c r="F100" s="2">
        <v>44292.908784722225</v>
      </c>
      <c r="G100">
        <v>172</v>
      </c>
      <c r="H100">
        <v>243931</v>
      </c>
      <c r="I100">
        <f>_xlfn.XLOOKUP(Table8[[#This Row],[queryID]],Table1[queryID],Table1[count],0)</f>
        <v>434</v>
      </c>
      <c r="J100" t="b">
        <f>Table8[[#This Row],[latestCount]]=Table8[[#This Row],[count]]</f>
        <v>0</v>
      </c>
    </row>
    <row r="101" spans="1:10" x14ac:dyDescent="0.25">
      <c r="A101">
        <v>8326</v>
      </c>
      <c r="B101" s="2">
        <v>44347.648043981484</v>
      </c>
      <c r="C101" s="2">
        <v>44299.70385416667</v>
      </c>
      <c r="D101" t="s">
        <v>83</v>
      </c>
      <c r="E101">
        <v>1</v>
      </c>
      <c r="F101" s="2">
        <v>44292.583124999997</v>
      </c>
      <c r="G101">
        <v>8</v>
      </c>
      <c r="H101">
        <v>243931</v>
      </c>
      <c r="I101">
        <f>_xlfn.XLOOKUP(Table8[[#This Row],[queryID]],Table1[queryID],Table1[count],0)</f>
        <v>356</v>
      </c>
      <c r="J101" t="b">
        <f>Table8[[#This Row],[latestCount]]=Table8[[#This Row],[count]]</f>
        <v>0</v>
      </c>
    </row>
    <row r="102" spans="1:10" x14ac:dyDescent="0.25">
      <c r="A102">
        <v>8347</v>
      </c>
      <c r="B102" s="2">
        <v>44347.647557870368</v>
      </c>
      <c r="C102" s="2">
        <v>44305.747418981482</v>
      </c>
      <c r="D102" t="s">
        <v>96</v>
      </c>
      <c r="E102">
        <v>1</v>
      </c>
      <c r="F102" s="2">
        <v>44299.541226851848</v>
      </c>
      <c r="G102">
        <v>124</v>
      </c>
      <c r="H102">
        <v>243931</v>
      </c>
      <c r="I102">
        <f>_xlfn.XLOOKUP(Table8[[#This Row],[queryID]],Table1[queryID],Table1[count],0)</f>
        <v>236</v>
      </c>
      <c r="J102" t="b">
        <f>Table8[[#This Row],[latestCount]]=Table8[[#This Row],[count]]</f>
        <v>0</v>
      </c>
    </row>
    <row r="103" spans="1:10" x14ac:dyDescent="0.25">
      <c r="A103">
        <v>154</v>
      </c>
      <c r="B103" s="2">
        <v>44327.992928240739</v>
      </c>
      <c r="C103" s="2">
        <v>44257.485254629632</v>
      </c>
      <c r="D103" t="s">
        <v>91</v>
      </c>
      <c r="E103">
        <v>1</v>
      </c>
      <c r="F103" s="2">
        <v>44254.542812500003</v>
      </c>
      <c r="G103">
        <v>102</v>
      </c>
      <c r="H103">
        <v>243931</v>
      </c>
      <c r="I103">
        <f>_xlfn.XLOOKUP(Table8[[#This Row],[queryID]],Table1[queryID],Table1[count],0)</f>
        <v>272</v>
      </c>
      <c r="J103" t="b">
        <f>Table8[[#This Row],[latestCount]]=Table8[[#This Row],[count]]</f>
        <v>0</v>
      </c>
    </row>
    <row r="104" spans="1:10" x14ac:dyDescent="0.25">
      <c r="A104">
        <v>157</v>
      </c>
      <c r="B104" s="2">
        <v>44327.988749999997</v>
      </c>
      <c r="C104" s="2">
        <v>44257.485405092593</v>
      </c>
      <c r="D104" t="s">
        <v>109</v>
      </c>
      <c r="E104">
        <v>1</v>
      </c>
      <c r="F104" s="2">
        <v>44250.579282407409</v>
      </c>
      <c r="G104">
        <v>95</v>
      </c>
      <c r="H104">
        <v>243931</v>
      </c>
      <c r="I104">
        <f>_xlfn.XLOOKUP(Table8[[#This Row],[queryID]],Table1[queryID],Table1[count],0)</f>
        <v>148</v>
      </c>
      <c r="J104" t="b">
        <f>Table8[[#This Row],[latestCount]]=Table8[[#This Row],[count]]</f>
        <v>0</v>
      </c>
    </row>
    <row r="105" spans="1:10" x14ac:dyDescent="0.25">
      <c r="A105">
        <v>228</v>
      </c>
      <c r="B105" s="2">
        <v>44327.970682870371</v>
      </c>
      <c r="C105" s="2">
        <v>44273.016701388886</v>
      </c>
      <c r="D105" t="s">
        <v>118</v>
      </c>
      <c r="E105">
        <v>1</v>
      </c>
      <c r="F105" s="2">
        <v>44270.152777777781</v>
      </c>
      <c r="G105">
        <v>42</v>
      </c>
      <c r="H105">
        <v>243931</v>
      </c>
      <c r="I105">
        <f>_xlfn.XLOOKUP(Table8[[#This Row],[queryID]],Table1[queryID],Table1[count],0)</f>
        <v>73</v>
      </c>
      <c r="J105" t="b">
        <f>Table8[[#This Row],[latestCount]]=Table8[[#This Row],[count]]</f>
        <v>0</v>
      </c>
    </row>
    <row r="106" spans="1:10" x14ac:dyDescent="0.25">
      <c r="A106">
        <v>8320</v>
      </c>
      <c r="B106" s="2">
        <v>44327.897719907407</v>
      </c>
      <c r="C106" s="2">
        <v>44299.703842592593</v>
      </c>
      <c r="D106" t="s">
        <v>31</v>
      </c>
      <c r="E106">
        <v>1</v>
      </c>
      <c r="F106" s="2">
        <v>44292.595625000002</v>
      </c>
      <c r="G106">
        <v>52</v>
      </c>
      <c r="H106">
        <v>243931</v>
      </c>
      <c r="I106">
        <f>_xlfn.XLOOKUP(Table8[[#This Row],[queryID]],Table1[queryID],Table1[count],0)</f>
        <v>11422</v>
      </c>
      <c r="J106" t="b">
        <f>Table8[[#This Row],[latestCount]]=Table8[[#This Row],[count]]</f>
        <v>0</v>
      </c>
    </row>
    <row r="107" spans="1:10" x14ac:dyDescent="0.25">
      <c r="A107">
        <v>8321</v>
      </c>
      <c r="B107" s="2">
        <v>44327.896331018521</v>
      </c>
      <c r="C107" s="2">
        <v>44299.703842592593</v>
      </c>
      <c r="D107" t="s">
        <v>25</v>
      </c>
      <c r="E107">
        <v>1</v>
      </c>
      <c r="F107" s="2">
        <v>44292.662048611113</v>
      </c>
      <c r="G107">
        <v>302</v>
      </c>
      <c r="H107">
        <v>243931</v>
      </c>
      <c r="I107">
        <f>_xlfn.XLOOKUP(Table8[[#This Row],[queryID]],Table1[queryID],Table1[count],0)</f>
        <v>17813</v>
      </c>
      <c r="J107" t="b">
        <f>Table8[[#This Row],[latestCount]]=Table8[[#This Row],[count]]</f>
        <v>0</v>
      </c>
    </row>
    <row r="108" spans="1:10" x14ac:dyDescent="0.25">
      <c r="A108">
        <v>8328</v>
      </c>
      <c r="B108" s="2">
        <v>44327.877569444441</v>
      </c>
      <c r="C108" s="2">
        <v>44299.70385416667</v>
      </c>
      <c r="D108" t="s">
        <v>72</v>
      </c>
      <c r="E108">
        <v>1</v>
      </c>
      <c r="F108" s="2">
        <v>44292.740451388891</v>
      </c>
      <c r="G108">
        <v>24</v>
      </c>
      <c r="H108">
        <v>243931</v>
      </c>
      <c r="I108">
        <f>_xlfn.XLOOKUP(Table8[[#This Row],[queryID]],Table1[queryID],Table1[count],0)</f>
        <v>516</v>
      </c>
      <c r="J108" t="b">
        <f>Table8[[#This Row],[latestCount]]=Table8[[#This Row],[count]]</f>
        <v>0</v>
      </c>
    </row>
    <row r="109" spans="1:10" x14ac:dyDescent="0.25">
      <c r="A109">
        <v>8341</v>
      </c>
      <c r="B109" s="2">
        <v>44327.85533564815</v>
      </c>
      <c r="C109" s="2">
        <v>44300.437048611115</v>
      </c>
      <c r="D109" t="s">
        <v>40</v>
      </c>
      <c r="E109">
        <v>1</v>
      </c>
      <c r="F109" s="2">
        <v>44295.163958333331</v>
      </c>
      <c r="G109">
        <v>88</v>
      </c>
      <c r="H109">
        <v>243931</v>
      </c>
      <c r="I109">
        <f>_xlfn.XLOOKUP(Table8[[#This Row],[queryID]],Table1[queryID],Table1[count],0)</f>
        <v>4926</v>
      </c>
      <c r="J109" t="b">
        <f>Table8[[#This Row],[latestCount]]=Table8[[#This Row],[count]]</f>
        <v>0</v>
      </c>
    </row>
    <row r="110" spans="1:10" x14ac:dyDescent="0.25">
      <c r="A110">
        <v>8342</v>
      </c>
      <c r="B110" s="2">
        <v>44327.85533564815</v>
      </c>
      <c r="C110" s="2">
        <v>44300.437048611115</v>
      </c>
      <c r="D110" t="s">
        <v>85</v>
      </c>
      <c r="E110">
        <v>1</v>
      </c>
      <c r="F110" s="2">
        <v>44295.695057870369</v>
      </c>
      <c r="G110">
        <v>153</v>
      </c>
      <c r="H110">
        <v>243931</v>
      </c>
      <c r="I110">
        <f>_xlfn.XLOOKUP(Table8[[#This Row],[queryID]],Table1[queryID],Table1[count],0)</f>
        <v>334</v>
      </c>
      <c r="J110" t="b">
        <f>Table8[[#This Row],[latestCount]]=Table8[[#This Row],[count]]</f>
        <v>0</v>
      </c>
    </row>
    <row r="111" spans="1:10" x14ac:dyDescent="0.25">
      <c r="A111">
        <v>147</v>
      </c>
      <c r="B111" s="2">
        <v>44321.905289351853</v>
      </c>
      <c r="C111" s="2">
        <v>44257.484814814816</v>
      </c>
      <c r="D111" t="s">
        <v>158</v>
      </c>
      <c r="E111">
        <v>0</v>
      </c>
      <c r="F111" s="2">
        <v>44250.533067129632</v>
      </c>
      <c r="G111">
        <v>98</v>
      </c>
      <c r="H111">
        <v>243931</v>
      </c>
      <c r="I111">
        <f>_xlfn.XLOOKUP(Table8[[#This Row],[queryID]],Table1[queryID],Table1[count],0)</f>
        <v>0</v>
      </c>
      <c r="J111" t="b">
        <f>Table8[[#This Row],[latestCount]]=Table8[[#This Row],[count]]</f>
        <v>0</v>
      </c>
    </row>
    <row r="112" spans="1:10" x14ac:dyDescent="0.25">
      <c r="A112">
        <v>8361</v>
      </c>
      <c r="B112" s="2">
        <v>44321.735613425924</v>
      </c>
      <c r="C112" s="2">
        <v>44312.734976851854</v>
      </c>
      <c r="D112" t="s">
        <v>123</v>
      </c>
      <c r="E112">
        <v>1</v>
      </c>
      <c r="F112" s="2">
        <v>44309.877083333333</v>
      </c>
      <c r="G112">
        <v>19</v>
      </c>
      <c r="H112">
        <v>243931</v>
      </c>
      <c r="I112">
        <f>_xlfn.XLOOKUP(Table8[[#This Row],[queryID]],Table1[queryID],Table1[count],0)</f>
        <v>45</v>
      </c>
      <c r="J112" t="b">
        <f>Table8[[#This Row],[latestCount]]=Table8[[#This Row],[count]]</f>
        <v>0</v>
      </c>
    </row>
    <row r="113" spans="1:10" x14ac:dyDescent="0.25">
      <c r="A113">
        <v>8301</v>
      </c>
      <c r="B113" s="2">
        <v>44317.923263888886</v>
      </c>
      <c r="C113" s="2">
        <v>44277.836458333331</v>
      </c>
      <c r="D113" t="s">
        <v>15</v>
      </c>
      <c r="E113">
        <v>1</v>
      </c>
      <c r="F113" s="2">
        <v>44279.193715277775</v>
      </c>
      <c r="G113">
        <v>188</v>
      </c>
      <c r="H113">
        <v>243931</v>
      </c>
      <c r="I113">
        <f>_xlfn.XLOOKUP(Table8[[#This Row],[queryID]],Table1[queryID],Table1[count],0)</f>
        <v>36794</v>
      </c>
      <c r="J113" t="b">
        <f>Table8[[#This Row],[latestCount]]=Table8[[#This Row],[count]]</f>
        <v>0</v>
      </c>
    </row>
    <row r="114" spans="1:10" x14ac:dyDescent="0.25">
      <c r="A114">
        <v>8359</v>
      </c>
      <c r="B114" s="2">
        <v>44312.734976851854</v>
      </c>
      <c r="C114" s="2">
        <v>44312.734976851854</v>
      </c>
      <c r="D114" t="s">
        <v>162</v>
      </c>
      <c r="E114">
        <v>0</v>
      </c>
      <c r="F114" s="2">
        <v>44364.785439814812</v>
      </c>
      <c r="G114">
        <v>0</v>
      </c>
      <c r="H114">
        <v>243931</v>
      </c>
      <c r="I114">
        <f>_xlfn.XLOOKUP(Table8[[#This Row],[queryID]],Table1[queryID],Table1[count],0)</f>
        <v>0</v>
      </c>
      <c r="J114" t="b">
        <f>Table8[[#This Row],[latestCount]]=Table8[[#This Row],[count]]</f>
        <v>1</v>
      </c>
    </row>
    <row r="115" spans="1:10" x14ac:dyDescent="0.25">
      <c r="A115">
        <v>83</v>
      </c>
      <c r="B115" s="2">
        <v>44309.210046296299</v>
      </c>
      <c r="C115" s="2">
        <v>44256.550821759258</v>
      </c>
      <c r="D115" t="s">
        <v>130</v>
      </c>
      <c r="E115">
        <v>1</v>
      </c>
      <c r="F115" s="2">
        <v>44250.001388888886</v>
      </c>
      <c r="G115">
        <v>14</v>
      </c>
      <c r="H115">
        <v>243931</v>
      </c>
      <c r="I115">
        <f>_xlfn.XLOOKUP(Table8[[#This Row],[queryID]],Table1[queryID],Table1[count],0)</f>
        <v>18</v>
      </c>
      <c r="J115" t="b">
        <f>Table8[[#This Row],[latestCount]]=Table8[[#This Row],[count]]</f>
        <v>0</v>
      </c>
    </row>
    <row r="116" spans="1:10" x14ac:dyDescent="0.25">
      <c r="A116">
        <v>8350</v>
      </c>
      <c r="B116" s="2">
        <v>44309.186736111114</v>
      </c>
      <c r="C116" s="2">
        <v>44305.747418981482</v>
      </c>
      <c r="D116" t="s">
        <v>163</v>
      </c>
      <c r="E116">
        <v>0</v>
      </c>
      <c r="F116" s="2">
        <v>44301.590613425928</v>
      </c>
      <c r="G116">
        <v>7</v>
      </c>
      <c r="H116">
        <v>243931</v>
      </c>
      <c r="I116">
        <f>_xlfn.XLOOKUP(Table8[[#This Row],[queryID]],Table1[queryID],Table1[count],0)</f>
        <v>0</v>
      </c>
      <c r="J116" t="b">
        <f>Table8[[#This Row],[latestCount]]=Table8[[#This Row],[count]]</f>
        <v>0</v>
      </c>
    </row>
    <row r="117" spans="1:10" x14ac:dyDescent="0.25">
      <c r="A117">
        <v>8343</v>
      </c>
      <c r="B117" s="2">
        <v>44309.181805555556</v>
      </c>
      <c r="C117" s="2">
        <v>44300.437048611115</v>
      </c>
      <c r="D117" t="s">
        <v>159</v>
      </c>
      <c r="E117">
        <v>0</v>
      </c>
      <c r="F117" s="2">
        <v>44295.69736111111</v>
      </c>
      <c r="G117">
        <v>54</v>
      </c>
      <c r="H117">
        <v>243931</v>
      </c>
      <c r="I117">
        <f>_xlfn.XLOOKUP(Table8[[#This Row],[queryID]],Table1[queryID],Table1[count],0)</f>
        <v>0</v>
      </c>
      <c r="J117" t="b">
        <f>Table8[[#This Row],[latestCount]]=Table8[[#This Row],[count]]</f>
        <v>0</v>
      </c>
    </row>
    <row r="118" spans="1:10" x14ac:dyDescent="0.25">
      <c r="A118">
        <v>8333</v>
      </c>
      <c r="B118" s="2">
        <v>44309.176886574074</v>
      </c>
      <c r="C118" s="2">
        <v>44299.70385416667</v>
      </c>
      <c r="D118" t="s">
        <v>102</v>
      </c>
      <c r="E118">
        <v>1</v>
      </c>
      <c r="F118" s="2">
        <v>44292.392361111109</v>
      </c>
      <c r="G118">
        <v>31</v>
      </c>
      <c r="H118">
        <v>243931</v>
      </c>
      <c r="I118">
        <f>_xlfn.XLOOKUP(Table8[[#This Row],[queryID]],Table1[queryID],Table1[count],0)</f>
        <v>194</v>
      </c>
      <c r="J118" t="b">
        <f>Table8[[#This Row],[latestCount]]=Table8[[#This Row],[count]]</f>
        <v>0</v>
      </c>
    </row>
    <row r="119" spans="1:10" x14ac:dyDescent="0.25">
      <c r="A119">
        <v>8313</v>
      </c>
      <c r="B119" s="2">
        <v>44309.168483796297</v>
      </c>
      <c r="C119" s="2">
        <v>44292.837164351855</v>
      </c>
      <c r="D119" t="s">
        <v>19</v>
      </c>
      <c r="E119">
        <v>1</v>
      </c>
      <c r="F119" s="2">
        <v>44290.661192129628</v>
      </c>
      <c r="G119">
        <v>82</v>
      </c>
      <c r="H119">
        <v>243931</v>
      </c>
      <c r="I119">
        <f>_xlfn.XLOOKUP(Table8[[#This Row],[queryID]],Table1[queryID],Table1[count],0)</f>
        <v>29054</v>
      </c>
      <c r="J119" t="b">
        <f>Table8[[#This Row],[latestCount]]=Table8[[#This Row],[count]]</f>
        <v>0</v>
      </c>
    </row>
    <row r="120" spans="1:10" x14ac:dyDescent="0.25">
      <c r="A120">
        <v>238</v>
      </c>
      <c r="B120" s="2">
        <v>44309.160057870373</v>
      </c>
      <c r="C120" s="2">
        <v>44273.016701388886</v>
      </c>
      <c r="D120" t="s">
        <v>112</v>
      </c>
      <c r="E120">
        <v>1</v>
      </c>
      <c r="F120" s="2">
        <v>44269.838750000003</v>
      </c>
      <c r="G120">
        <v>54</v>
      </c>
      <c r="H120">
        <v>243931</v>
      </c>
      <c r="I120">
        <f>_xlfn.XLOOKUP(Table8[[#This Row],[queryID]],Table1[queryID],Table1[count],0)</f>
        <v>112</v>
      </c>
      <c r="J120" t="b">
        <f>Table8[[#This Row],[latestCount]]=Table8[[#This Row],[count]]</f>
        <v>0</v>
      </c>
    </row>
    <row r="121" spans="1:10" x14ac:dyDescent="0.25">
      <c r="A121">
        <v>186</v>
      </c>
      <c r="B121" s="2">
        <v>44309.151666666665</v>
      </c>
      <c r="C121" s="2">
        <v>44266.547002314815</v>
      </c>
      <c r="D121" t="s">
        <v>127</v>
      </c>
      <c r="E121">
        <v>1</v>
      </c>
      <c r="F121" s="2">
        <v>44260.6483912037</v>
      </c>
      <c r="G121">
        <v>24</v>
      </c>
      <c r="H121">
        <v>243931</v>
      </c>
      <c r="I121">
        <f>_xlfn.XLOOKUP(Table8[[#This Row],[queryID]],Table1[queryID],Table1[count],0)</f>
        <v>24</v>
      </c>
      <c r="J121" t="b">
        <f>Table8[[#This Row],[latestCount]]=Table8[[#This Row],[count]]</f>
        <v>1</v>
      </c>
    </row>
    <row r="122" spans="1:10" x14ac:dyDescent="0.25">
      <c r="A122">
        <v>156</v>
      </c>
      <c r="B122" s="2">
        <v>44309.148877314816</v>
      </c>
      <c r="C122" s="2">
        <v>44257.485347222224</v>
      </c>
      <c r="D122" t="s">
        <v>126</v>
      </c>
      <c r="E122">
        <v>1</v>
      </c>
      <c r="F122" s="2">
        <v>44250.601261574076</v>
      </c>
      <c r="G122">
        <v>30</v>
      </c>
      <c r="H122">
        <v>243931</v>
      </c>
      <c r="I122">
        <f>_xlfn.XLOOKUP(Table8[[#This Row],[queryID]],Table1[queryID],Table1[count],0)</f>
        <v>31</v>
      </c>
      <c r="J122" t="b">
        <f>Table8[[#This Row],[latestCount]]=Table8[[#This Row],[count]]</f>
        <v>0</v>
      </c>
    </row>
    <row r="123" spans="1:10" x14ac:dyDescent="0.25">
      <c r="A123">
        <v>137</v>
      </c>
      <c r="B123" s="2">
        <v>44309.141898148147</v>
      </c>
      <c r="C123" s="2">
        <v>44257.484340277777</v>
      </c>
      <c r="D123" t="s">
        <v>115</v>
      </c>
      <c r="E123">
        <v>1</v>
      </c>
      <c r="F123" s="2">
        <v>44252.432743055557</v>
      </c>
      <c r="G123">
        <v>41</v>
      </c>
      <c r="H123">
        <v>243931</v>
      </c>
      <c r="I123">
        <f>_xlfn.XLOOKUP(Table8[[#This Row],[queryID]],Table1[queryID],Table1[count],0)</f>
        <v>96</v>
      </c>
      <c r="J123" t="b">
        <f>Table8[[#This Row],[latestCount]]=Table8[[#This Row],[count]]</f>
        <v>0</v>
      </c>
    </row>
    <row r="124" spans="1:10" x14ac:dyDescent="0.25">
      <c r="A124">
        <v>8340</v>
      </c>
      <c r="B124" s="2">
        <v>44305.789189814815</v>
      </c>
      <c r="C124" s="2">
        <v>44300.437048611115</v>
      </c>
      <c r="D124" t="s">
        <v>164</v>
      </c>
      <c r="E124">
        <v>0</v>
      </c>
      <c r="F124" s="2">
        <v>44364.785439814812</v>
      </c>
      <c r="G124">
        <v>0</v>
      </c>
      <c r="H124">
        <v>243931</v>
      </c>
      <c r="I124">
        <f>_xlfn.XLOOKUP(Table8[[#This Row],[queryID]],Table1[queryID],Table1[count],0)</f>
        <v>0</v>
      </c>
      <c r="J124" t="b">
        <f>Table8[[#This Row],[latestCount]]=Table8[[#This Row],[count]]</f>
        <v>1</v>
      </c>
    </row>
    <row r="125" spans="1:10" x14ac:dyDescent="0.25">
      <c r="A125">
        <v>8337</v>
      </c>
      <c r="B125" s="2">
        <v>44305.787094907406</v>
      </c>
      <c r="C125" s="2">
        <v>44299.703865740739</v>
      </c>
      <c r="D125" t="s">
        <v>128</v>
      </c>
      <c r="E125">
        <v>1</v>
      </c>
      <c r="F125" s="2">
        <v>44296.41101851852</v>
      </c>
      <c r="G125">
        <v>1</v>
      </c>
      <c r="H125">
        <v>243931</v>
      </c>
      <c r="I125">
        <f>_xlfn.XLOOKUP(Table8[[#This Row],[queryID]],Table1[queryID],Table1[count],0)</f>
        <v>21</v>
      </c>
      <c r="J125" t="b">
        <f>Table8[[#This Row],[latestCount]]=Table8[[#This Row],[count]]</f>
        <v>0</v>
      </c>
    </row>
    <row r="126" spans="1:10" x14ac:dyDescent="0.25">
      <c r="A126">
        <v>8336</v>
      </c>
      <c r="B126" s="2">
        <v>44305.78638888889</v>
      </c>
      <c r="C126" s="2">
        <v>44299.703865740739</v>
      </c>
      <c r="D126" t="s">
        <v>165</v>
      </c>
      <c r="E126">
        <v>0</v>
      </c>
      <c r="F126" s="2">
        <v>44364.785439814812</v>
      </c>
      <c r="G126">
        <v>0</v>
      </c>
      <c r="H126">
        <v>243931</v>
      </c>
      <c r="I126">
        <f>_xlfn.XLOOKUP(Table8[[#This Row],[queryID]],Table1[queryID],Table1[count],0)</f>
        <v>0</v>
      </c>
      <c r="J126" t="b">
        <f>Table8[[#This Row],[latestCount]]=Table8[[#This Row],[count]]</f>
        <v>1</v>
      </c>
    </row>
    <row r="127" spans="1:10" x14ac:dyDescent="0.25">
      <c r="A127">
        <v>8331</v>
      </c>
      <c r="B127" s="2">
        <v>44305.782893518517</v>
      </c>
      <c r="C127" s="2">
        <v>44299.70385416667</v>
      </c>
      <c r="D127" t="s">
        <v>166</v>
      </c>
      <c r="E127">
        <v>0</v>
      </c>
      <c r="F127" s="2">
        <v>44292.500023148146</v>
      </c>
      <c r="G127">
        <v>4</v>
      </c>
      <c r="H127">
        <v>243931</v>
      </c>
      <c r="I127">
        <f>_xlfn.XLOOKUP(Table8[[#This Row],[queryID]],Table1[queryID],Table1[count],0)</f>
        <v>0</v>
      </c>
      <c r="J127" t="b">
        <f>Table8[[#This Row],[latestCount]]=Table8[[#This Row],[count]]</f>
        <v>0</v>
      </c>
    </row>
    <row r="128" spans="1:10" x14ac:dyDescent="0.25">
      <c r="A128">
        <v>8330</v>
      </c>
      <c r="B128" s="2">
        <v>44305.782199074078</v>
      </c>
      <c r="C128" s="2">
        <v>44299.70385416667</v>
      </c>
      <c r="D128" t="s">
        <v>167</v>
      </c>
      <c r="E128">
        <v>0</v>
      </c>
      <c r="F128" s="2">
        <v>44293.57298611111</v>
      </c>
      <c r="G128">
        <v>2</v>
      </c>
      <c r="H128">
        <v>243931</v>
      </c>
      <c r="I128">
        <f>_xlfn.XLOOKUP(Table8[[#This Row],[queryID]],Table1[queryID],Table1[count],0)</f>
        <v>0</v>
      </c>
      <c r="J128" t="b">
        <f>Table8[[#This Row],[latestCount]]=Table8[[#This Row],[count]]</f>
        <v>0</v>
      </c>
    </row>
    <row r="129" spans="1:10" x14ac:dyDescent="0.25">
      <c r="A129">
        <v>8329</v>
      </c>
      <c r="B129" s="2">
        <v>44305.781504629631</v>
      </c>
      <c r="C129" s="2">
        <v>44299.70385416667</v>
      </c>
      <c r="D129" t="s">
        <v>131</v>
      </c>
      <c r="E129">
        <v>1</v>
      </c>
      <c r="F129" s="2">
        <v>44364.785439814812</v>
      </c>
      <c r="G129">
        <v>0</v>
      </c>
      <c r="H129">
        <v>243931</v>
      </c>
      <c r="I129">
        <f>_xlfn.XLOOKUP(Table8[[#This Row],[queryID]],Table1[queryID],Table1[count],0)</f>
        <v>17</v>
      </c>
      <c r="J129" t="b">
        <f>Table8[[#This Row],[latestCount]]=Table8[[#This Row],[count]]</f>
        <v>0</v>
      </c>
    </row>
    <row r="130" spans="1:10" x14ac:dyDescent="0.25">
      <c r="A130">
        <v>8311</v>
      </c>
      <c r="B130" s="2">
        <v>44300.312083333331</v>
      </c>
      <c r="C130" s="2">
        <v>44292.837164351855</v>
      </c>
      <c r="D130" t="s">
        <v>81</v>
      </c>
      <c r="E130">
        <v>1</v>
      </c>
      <c r="F130" s="2">
        <v>44290.753391203703</v>
      </c>
      <c r="G130">
        <v>7</v>
      </c>
      <c r="H130">
        <v>243931</v>
      </c>
      <c r="I130">
        <f>_xlfn.XLOOKUP(Table8[[#This Row],[queryID]],Table1[queryID],Table1[count],0)</f>
        <v>414</v>
      </c>
      <c r="J130" t="b">
        <f>Table8[[#This Row],[latestCount]]=Table8[[#This Row],[count]]</f>
        <v>0</v>
      </c>
    </row>
    <row r="131" spans="1:10" x14ac:dyDescent="0.25">
      <c r="A131">
        <v>8319</v>
      </c>
      <c r="B131" s="2">
        <v>44300.306469907409</v>
      </c>
      <c r="C131" s="2">
        <v>44292.837164351855</v>
      </c>
      <c r="D131" t="s">
        <v>124</v>
      </c>
      <c r="E131">
        <v>1</v>
      </c>
      <c r="F131" s="2">
        <v>44291.937569444446</v>
      </c>
      <c r="G131">
        <v>3</v>
      </c>
      <c r="H131">
        <v>243931</v>
      </c>
      <c r="I131">
        <f>_xlfn.XLOOKUP(Table8[[#This Row],[queryID]],Table1[queryID],Table1[count],0)</f>
        <v>44</v>
      </c>
      <c r="J131" t="b">
        <f>Table8[[#This Row],[latestCount]]=Table8[[#This Row],[count]]</f>
        <v>0</v>
      </c>
    </row>
    <row r="132" spans="1:10" x14ac:dyDescent="0.25">
      <c r="A132">
        <v>8304</v>
      </c>
      <c r="B132" s="2">
        <v>44300.251631944448</v>
      </c>
      <c r="C132" s="2">
        <v>44292.837152777778</v>
      </c>
      <c r="D132" t="s">
        <v>168</v>
      </c>
      <c r="E132">
        <v>0</v>
      </c>
      <c r="F132" s="2">
        <v>44364.785439814812</v>
      </c>
      <c r="G132">
        <v>0</v>
      </c>
      <c r="H132">
        <v>243931</v>
      </c>
      <c r="I132">
        <f>_xlfn.XLOOKUP(Table8[[#This Row],[queryID]],Table1[queryID],Table1[count],0)</f>
        <v>0</v>
      </c>
      <c r="J132" t="b">
        <f>Table8[[#This Row],[latestCount]]=Table8[[#This Row],[count]]</f>
        <v>1</v>
      </c>
    </row>
    <row r="133" spans="1:10" x14ac:dyDescent="0.25">
      <c r="A133">
        <v>8306</v>
      </c>
      <c r="B133" s="2">
        <v>44300.250219907408</v>
      </c>
      <c r="C133" s="2">
        <v>44292.837152777778</v>
      </c>
      <c r="D133" t="s">
        <v>87</v>
      </c>
      <c r="E133">
        <v>1</v>
      </c>
      <c r="F133" s="2">
        <v>44290.659421296295</v>
      </c>
      <c r="G133">
        <v>8</v>
      </c>
      <c r="H133">
        <v>243931</v>
      </c>
      <c r="I133">
        <f>_xlfn.XLOOKUP(Table8[[#This Row],[queryID]],Table1[queryID],Table1[count],0)</f>
        <v>321</v>
      </c>
      <c r="J133" t="b">
        <f>Table8[[#This Row],[latestCount]]=Table8[[#This Row],[count]]</f>
        <v>0</v>
      </c>
    </row>
    <row r="134" spans="1:10" x14ac:dyDescent="0.25">
      <c r="A134">
        <v>223</v>
      </c>
      <c r="B134" s="2">
        <v>44281.730578703704</v>
      </c>
      <c r="C134" s="2">
        <v>44273.016701388886</v>
      </c>
      <c r="D134" t="s">
        <v>169</v>
      </c>
      <c r="E134">
        <v>0</v>
      </c>
      <c r="F134" s="2">
        <v>44364.785439814812</v>
      </c>
      <c r="G134">
        <v>0</v>
      </c>
      <c r="H134">
        <v>243931</v>
      </c>
      <c r="I134">
        <f>_xlfn.XLOOKUP(Table8[[#This Row],[queryID]],Table1[queryID],Table1[count],0)</f>
        <v>0</v>
      </c>
      <c r="J134" t="b">
        <f>Table8[[#This Row],[latestCount]]=Table8[[#This Row],[count]]</f>
        <v>1</v>
      </c>
    </row>
    <row r="135" spans="1:10" x14ac:dyDescent="0.25">
      <c r="A135">
        <v>224</v>
      </c>
      <c r="B135" s="2">
        <v>44281.729884259257</v>
      </c>
      <c r="C135" s="2">
        <v>44273.016701388886</v>
      </c>
      <c r="D135" t="s">
        <v>117</v>
      </c>
      <c r="E135">
        <v>1</v>
      </c>
      <c r="F135" s="2">
        <v>44364.785439814812</v>
      </c>
      <c r="G135">
        <v>0</v>
      </c>
      <c r="H135">
        <v>243931</v>
      </c>
      <c r="I135">
        <f>_xlfn.XLOOKUP(Table8[[#This Row],[queryID]],Table1[queryID],Table1[count],0)</f>
        <v>78</v>
      </c>
      <c r="J135" t="b">
        <f>Table8[[#This Row],[latestCount]]=Table8[[#This Row],[count]]</f>
        <v>0</v>
      </c>
    </row>
    <row r="136" spans="1:10" x14ac:dyDescent="0.25">
      <c r="A136">
        <v>226</v>
      </c>
      <c r="B136" s="2">
        <v>44281.728483796294</v>
      </c>
      <c r="C136" s="2">
        <v>44273.016701388886</v>
      </c>
      <c r="D136" t="s">
        <v>170</v>
      </c>
      <c r="E136">
        <v>0</v>
      </c>
      <c r="F136" s="2">
        <v>44270.160416666666</v>
      </c>
      <c r="G136">
        <v>5</v>
      </c>
      <c r="H136">
        <v>243931</v>
      </c>
      <c r="I136">
        <f>_xlfn.XLOOKUP(Table8[[#This Row],[queryID]],Table1[queryID],Table1[count],0)</f>
        <v>0</v>
      </c>
      <c r="J136" t="b">
        <f>Table8[[#This Row],[latestCount]]=Table8[[#This Row],[count]]</f>
        <v>0</v>
      </c>
    </row>
    <row r="137" spans="1:10" x14ac:dyDescent="0.25">
      <c r="A137">
        <v>230</v>
      </c>
      <c r="B137" s="2">
        <v>44281.725671296299</v>
      </c>
      <c r="C137" s="2">
        <v>44273.016701388886</v>
      </c>
      <c r="D137" t="s">
        <v>171</v>
      </c>
      <c r="E137">
        <v>0</v>
      </c>
      <c r="F137" s="2">
        <v>44271.556550925925</v>
      </c>
      <c r="G137">
        <v>8</v>
      </c>
      <c r="H137">
        <v>243931</v>
      </c>
      <c r="I137">
        <f>_xlfn.XLOOKUP(Table8[[#This Row],[queryID]],Table1[queryID],Table1[count],0)</f>
        <v>0</v>
      </c>
      <c r="J137" t="b">
        <f>Table8[[#This Row],[latestCount]]=Table8[[#This Row],[count]]</f>
        <v>0</v>
      </c>
    </row>
    <row r="138" spans="1:10" x14ac:dyDescent="0.25">
      <c r="A138">
        <v>232</v>
      </c>
      <c r="B138" s="2">
        <v>44281.724270833336</v>
      </c>
      <c r="C138" s="2">
        <v>44273.016701388886</v>
      </c>
      <c r="D138" t="s">
        <v>172</v>
      </c>
      <c r="E138">
        <v>0</v>
      </c>
      <c r="F138" s="2">
        <v>44364.785439814812</v>
      </c>
      <c r="G138">
        <v>0</v>
      </c>
      <c r="H138">
        <v>243931</v>
      </c>
      <c r="I138">
        <f>_xlfn.XLOOKUP(Table8[[#This Row],[queryID]],Table1[queryID],Table1[count],0)</f>
        <v>0</v>
      </c>
      <c r="J138" t="b">
        <f>Table8[[#This Row],[latestCount]]=Table8[[#This Row],[count]]</f>
        <v>1</v>
      </c>
    </row>
    <row r="139" spans="1:10" x14ac:dyDescent="0.25">
      <c r="A139">
        <v>234</v>
      </c>
      <c r="B139" s="2">
        <v>44281.722870370373</v>
      </c>
      <c r="C139" s="2">
        <v>44273.016701388886</v>
      </c>
      <c r="D139" t="s">
        <v>173</v>
      </c>
      <c r="E139">
        <v>0</v>
      </c>
      <c r="F139" s="2">
        <v>44275.229166666664</v>
      </c>
      <c r="G139">
        <v>2</v>
      </c>
      <c r="H139">
        <v>243931</v>
      </c>
      <c r="I139">
        <f>_xlfn.XLOOKUP(Table8[[#This Row],[queryID]],Table1[queryID],Table1[count],0)</f>
        <v>0</v>
      </c>
      <c r="J139" t="b">
        <f>Table8[[#This Row],[latestCount]]=Table8[[#This Row],[count]]</f>
        <v>0</v>
      </c>
    </row>
    <row r="140" spans="1:10" x14ac:dyDescent="0.25">
      <c r="A140">
        <v>8295</v>
      </c>
      <c r="B140" s="2">
        <v>44281.717962962961</v>
      </c>
      <c r="C140" s="2">
        <v>44277.83625</v>
      </c>
      <c r="D140" t="s">
        <v>113</v>
      </c>
      <c r="E140">
        <v>1</v>
      </c>
      <c r="F140" s="2">
        <v>44273.000011574077</v>
      </c>
      <c r="G140">
        <v>7</v>
      </c>
      <c r="H140">
        <v>243931</v>
      </c>
      <c r="I140">
        <f>_xlfn.XLOOKUP(Table8[[#This Row],[queryID]],Table1[queryID],Table1[count],0)</f>
        <v>101</v>
      </c>
      <c r="J140" t="b">
        <f>Table8[[#This Row],[latestCount]]=Table8[[#This Row],[count]]</f>
        <v>0</v>
      </c>
    </row>
    <row r="141" spans="1:10" x14ac:dyDescent="0.25">
      <c r="A141">
        <v>8296</v>
      </c>
      <c r="B141" s="2">
        <v>44281.717268518521</v>
      </c>
      <c r="C141" s="2">
        <v>44277.836284722223</v>
      </c>
      <c r="D141" t="s">
        <v>122</v>
      </c>
      <c r="E141">
        <v>1</v>
      </c>
      <c r="F141" s="2">
        <v>44273.000011574077</v>
      </c>
      <c r="G141">
        <v>8</v>
      </c>
      <c r="H141">
        <v>243931</v>
      </c>
      <c r="I141">
        <f>_xlfn.XLOOKUP(Table8[[#This Row],[queryID]],Table1[queryID],Table1[count],0)</f>
        <v>48</v>
      </c>
      <c r="J141" t="b">
        <f>Table8[[#This Row],[latestCount]]=Table8[[#This Row],[count]]</f>
        <v>0</v>
      </c>
    </row>
    <row r="142" spans="1:10" x14ac:dyDescent="0.25">
      <c r="A142">
        <v>8297</v>
      </c>
      <c r="B142" s="2">
        <v>44281.716562499998</v>
      </c>
      <c r="C142" s="2">
        <v>44277.83630787037</v>
      </c>
      <c r="D142" t="s">
        <v>125</v>
      </c>
      <c r="E142">
        <v>1</v>
      </c>
      <c r="F142" s="2">
        <v>44273.000011574077</v>
      </c>
      <c r="G142">
        <v>3</v>
      </c>
      <c r="H142">
        <v>243931</v>
      </c>
      <c r="I142">
        <f>_xlfn.XLOOKUP(Table8[[#This Row],[queryID]],Table1[queryID],Table1[count],0)</f>
        <v>36</v>
      </c>
      <c r="J142" t="b">
        <f>Table8[[#This Row],[latestCount]]=Table8[[#This Row],[count]]</f>
        <v>0</v>
      </c>
    </row>
    <row r="143" spans="1:10" x14ac:dyDescent="0.25">
      <c r="A143">
        <v>87</v>
      </c>
      <c r="B143" s="2">
        <v>44277.431446759256</v>
      </c>
      <c r="C143" s="2">
        <v>44256.552465277775</v>
      </c>
      <c r="D143" t="s">
        <v>129</v>
      </c>
      <c r="E143">
        <v>1</v>
      </c>
      <c r="F143" s="2">
        <v>44251.932384259257</v>
      </c>
      <c r="G143">
        <v>4</v>
      </c>
      <c r="H143">
        <v>243931</v>
      </c>
      <c r="I143">
        <f>_xlfn.XLOOKUP(Table8[[#This Row],[queryID]],Table1[queryID],Table1[count],0)</f>
        <v>19</v>
      </c>
      <c r="J143" t="b">
        <f>Table8[[#This Row],[latestCount]]=Table8[[#This Row],[count]]</f>
        <v>0</v>
      </c>
    </row>
    <row r="144" spans="1:10" x14ac:dyDescent="0.25">
      <c r="A144">
        <v>153</v>
      </c>
      <c r="B144" s="2">
        <v>44266.578275462962</v>
      </c>
      <c r="C144" s="2">
        <v>44257.485219907408</v>
      </c>
      <c r="D144" t="s">
        <v>174</v>
      </c>
      <c r="E144">
        <v>0</v>
      </c>
      <c r="F144" s="2">
        <v>44251.745324074072</v>
      </c>
      <c r="G144">
        <v>6</v>
      </c>
      <c r="H144">
        <v>243931</v>
      </c>
      <c r="I144">
        <f>_xlfn.XLOOKUP(Table8[[#This Row],[queryID]],Table1[queryID],Table1[count],0)</f>
        <v>0</v>
      </c>
      <c r="J144" t="b">
        <f>Table8[[#This Row],[latestCount]]=Table8[[#This Row],[count]]</f>
        <v>0</v>
      </c>
    </row>
    <row r="145" spans="1:10" x14ac:dyDescent="0.25">
      <c r="A145">
        <v>138</v>
      </c>
      <c r="B145" s="2">
        <v>44266.571180555555</v>
      </c>
      <c r="C145" s="2">
        <v>44257.484340277777</v>
      </c>
      <c r="D145" t="s">
        <v>175</v>
      </c>
      <c r="E145">
        <v>0</v>
      </c>
      <c r="F145" s="2">
        <v>44364.785439814812</v>
      </c>
      <c r="G145">
        <v>0</v>
      </c>
      <c r="H145">
        <v>243931</v>
      </c>
      <c r="I145">
        <f>_xlfn.XLOOKUP(Table8[[#This Row],[queryID]],Table1[queryID],Table1[count],0)</f>
        <v>0</v>
      </c>
      <c r="J145" t="b">
        <f>Table8[[#This Row],[latestCount]]=Table8[[#This Row],[count]]</f>
        <v>1</v>
      </c>
    </row>
    <row r="146" spans="1:10" x14ac:dyDescent="0.25">
      <c r="A146">
        <v>101</v>
      </c>
      <c r="B146" s="2">
        <v>44266.568344907406</v>
      </c>
      <c r="C146" s="2">
        <v>44256.639236111114</v>
      </c>
      <c r="D146" t="s">
        <v>176</v>
      </c>
      <c r="E146">
        <v>0</v>
      </c>
      <c r="F146" s="2">
        <v>44249.817037037035</v>
      </c>
      <c r="G146">
        <v>7</v>
      </c>
      <c r="H146">
        <v>243931</v>
      </c>
      <c r="I146">
        <f>_xlfn.XLOOKUP(Table8[[#This Row],[queryID]],Table1[queryID],Table1[count],0)</f>
        <v>0</v>
      </c>
      <c r="J146" t="b">
        <f>Table8[[#This Row],[latestCount]]=Table8[[#This Row],[count]]</f>
        <v>0</v>
      </c>
    </row>
    <row r="147" spans="1:10" x14ac:dyDescent="0.25">
      <c r="A147">
        <v>173</v>
      </c>
      <c r="B147" s="2">
        <v>44266.547013888892</v>
      </c>
      <c r="C147" s="2">
        <v>44266.547002314815</v>
      </c>
      <c r="D147" t="s">
        <v>132</v>
      </c>
      <c r="E147">
        <v>1</v>
      </c>
      <c r="F147" s="2">
        <v>44259.749502314815</v>
      </c>
      <c r="G147">
        <v>1</v>
      </c>
      <c r="H147">
        <v>243931</v>
      </c>
      <c r="I147">
        <f>_xlfn.XLOOKUP(Table8[[#This Row],[queryID]],Table1[queryID],Table1[count],0)</f>
        <v>17</v>
      </c>
      <c r="J147" t="b">
        <f>Table8[[#This Row],[latestCount]]=Table8[[#This Row],[count]]</f>
        <v>0</v>
      </c>
    </row>
    <row r="148" spans="1:10" x14ac:dyDescent="0.25">
      <c r="A148">
        <v>181</v>
      </c>
      <c r="B148" s="2">
        <v>44266.547013888892</v>
      </c>
      <c r="C148" s="2">
        <v>44266.547002314815</v>
      </c>
      <c r="D148" t="s">
        <v>177</v>
      </c>
      <c r="E148">
        <v>0</v>
      </c>
      <c r="F148" s="2">
        <v>44364.785439814812</v>
      </c>
      <c r="G148">
        <v>0</v>
      </c>
      <c r="H148">
        <v>243931</v>
      </c>
      <c r="I148">
        <f>_xlfn.XLOOKUP(Table8[[#This Row],[queryID]],Table1[queryID],Table1[count],0)</f>
        <v>0</v>
      </c>
      <c r="J148" t="b">
        <f>Table8[[#This Row],[latestCount]]=Table8[[#This Row],[count]]</f>
        <v>1</v>
      </c>
    </row>
    <row r="149" spans="1:10" x14ac:dyDescent="0.25">
      <c r="A149">
        <v>183</v>
      </c>
      <c r="B149" s="2">
        <v>44266.547013888892</v>
      </c>
      <c r="C149" s="2">
        <v>44266.547002314815</v>
      </c>
      <c r="D149" t="s">
        <v>116</v>
      </c>
      <c r="E149">
        <v>1</v>
      </c>
      <c r="F149" s="2">
        <v>44259.542199074072</v>
      </c>
      <c r="G149">
        <v>2</v>
      </c>
      <c r="H149">
        <v>243931</v>
      </c>
      <c r="I149">
        <f>_xlfn.XLOOKUP(Table8[[#This Row],[queryID]],Table1[queryID],Table1[count],0)</f>
        <v>80</v>
      </c>
      <c r="J149" t="b">
        <f>Table8[[#This Row],[latestCount]]=Table8[[#This Row],[count]]</f>
        <v>0</v>
      </c>
    </row>
    <row r="150" spans="1:10" x14ac:dyDescent="0.25">
      <c r="A150">
        <v>184</v>
      </c>
      <c r="B150" s="2">
        <v>44266.547013888892</v>
      </c>
      <c r="C150" s="2">
        <v>44266.547002314815</v>
      </c>
      <c r="D150" t="s">
        <v>178</v>
      </c>
      <c r="E150">
        <v>0</v>
      </c>
      <c r="F150" s="2">
        <v>44364.785439814812</v>
      </c>
      <c r="G150">
        <v>0</v>
      </c>
      <c r="H150">
        <v>243931</v>
      </c>
      <c r="I150">
        <f>_xlfn.XLOOKUP(Table8[[#This Row],[queryID]],Table1[queryID],Table1[count],0)</f>
        <v>0</v>
      </c>
      <c r="J150" t="b">
        <f>Table8[[#This Row],[latestCount]]=Table8[[#This Row],[count]]</f>
        <v>1</v>
      </c>
    </row>
    <row r="151" spans="1:10" x14ac:dyDescent="0.25">
      <c r="A151">
        <v>185</v>
      </c>
      <c r="B151" s="2">
        <v>44266.547013888892</v>
      </c>
      <c r="C151" s="2">
        <v>44266.547002314815</v>
      </c>
      <c r="D151" t="s">
        <v>179</v>
      </c>
      <c r="E151">
        <v>0</v>
      </c>
      <c r="F151" s="2">
        <v>44259.006967592592</v>
      </c>
      <c r="G151">
        <v>4</v>
      </c>
      <c r="H151">
        <v>243931</v>
      </c>
      <c r="I151">
        <f>_xlfn.XLOOKUP(Table8[[#This Row],[queryID]],Table1[queryID],Table1[count],0)</f>
        <v>0</v>
      </c>
      <c r="J151" t="b">
        <f>Table8[[#This Row],[latestCount]]=Table8[[#This Row],[count]]</f>
        <v>0</v>
      </c>
    </row>
    <row r="152" spans="1:10" x14ac:dyDescent="0.25">
      <c r="A152">
        <v>187</v>
      </c>
      <c r="B152" s="2">
        <v>44266.547013888892</v>
      </c>
      <c r="C152" s="2">
        <v>44266.547002314815</v>
      </c>
      <c r="D152" t="s">
        <v>180</v>
      </c>
      <c r="E152">
        <v>0</v>
      </c>
      <c r="F152" s="2">
        <v>44364.785439814812</v>
      </c>
      <c r="G152">
        <v>0</v>
      </c>
      <c r="H152">
        <v>243931</v>
      </c>
      <c r="I152">
        <f>_xlfn.XLOOKUP(Table8[[#This Row],[queryID]],Table1[queryID],Table1[count],0)</f>
        <v>0</v>
      </c>
      <c r="J152" t="b">
        <f>Table8[[#This Row],[latestCount]]=Table8[[#This Row],[count]]</f>
        <v>1</v>
      </c>
    </row>
    <row r="153" spans="1:10" x14ac:dyDescent="0.25">
      <c r="A153">
        <v>50</v>
      </c>
      <c r="B153" s="2">
        <v>44256.487326388888</v>
      </c>
      <c r="C153" s="2">
        <v>44222.795023148145</v>
      </c>
      <c r="D153" t="s">
        <v>80</v>
      </c>
      <c r="E153">
        <v>1</v>
      </c>
      <c r="F153" s="2">
        <v>44214.965694444443</v>
      </c>
      <c r="G153">
        <v>134</v>
      </c>
      <c r="H153">
        <v>243931</v>
      </c>
      <c r="I153">
        <f>_xlfn.XLOOKUP(Table8[[#This Row],[queryID]],Table1[queryID],Table1[count],0)</f>
        <v>422</v>
      </c>
      <c r="J153" t="b">
        <f>Table8[[#This Row],[latestCount]]=Table8[[#This Row],[count]]</f>
        <v>0</v>
      </c>
    </row>
    <row r="154" spans="1:10" x14ac:dyDescent="0.25">
      <c r="A154">
        <v>59</v>
      </c>
      <c r="B154" s="2">
        <v>44252.769618055558</v>
      </c>
      <c r="C154" s="2">
        <v>44231.898125</v>
      </c>
      <c r="D154" t="s">
        <v>97</v>
      </c>
      <c r="E154">
        <v>1</v>
      </c>
      <c r="F154" s="2">
        <v>44224.495810185188</v>
      </c>
      <c r="G154">
        <v>114</v>
      </c>
      <c r="H154">
        <v>243931</v>
      </c>
      <c r="I154">
        <f>_xlfn.XLOOKUP(Table8[[#This Row],[queryID]],Table1[queryID],Table1[count],0)</f>
        <v>226</v>
      </c>
      <c r="J154" t="b">
        <f>Table8[[#This Row],[latestCount]]=Table8[[#This Row],[count]]</f>
        <v>0</v>
      </c>
    </row>
    <row r="155" spans="1:10" x14ac:dyDescent="0.25">
      <c r="A155">
        <v>57</v>
      </c>
      <c r="B155" s="2">
        <v>44252.768171296295</v>
      </c>
      <c r="C155" s="2">
        <v>44231.898125</v>
      </c>
      <c r="D155" t="s">
        <v>58</v>
      </c>
      <c r="E155">
        <v>1</v>
      </c>
      <c r="F155" s="2">
        <v>44229.343402777777</v>
      </c>
      <c r="G155">
        <v>139</v>
      </c>
      <c r="H155">
        <v>243931</v>
      </c>
      <c r="I155">
        <f>_xlfn.XLOOKUP(Table8[[#This Row],[queryID]],Table1[queryID],Table1[count],0)</f>
        <v>1689</v>
      </c>
      <c r="J155" t="b">
        <f>Table8[[#This Row],[latestCount]]=Table8[[#This Row],[count]]</f>
        <v>0</v>
      </c>
    </row>
    <row r="156" spans="1:10" x14ac:dyDescent="0.25">
      <c r="A156">
        <v>52</v>
      </c>
      <c r="B156" s="2">
        <v>44252.76458333333</v>
      </c>
      <c r="C156" s="2">
        <v>44231.898125</v>
      </c>
      <c r="D156" t="s">
        <v>105</v>
      </c>
      <c r="E156">
        <v>1</v>
      </c>
      <c r="F156" s="2">
        <v>44224.484722222223</v>
      </c>
      <c r="G156">
        <v>104</v>
      </c>
      <c r="H156">
        <v>243931</v>
      </c>
      <c r="I156">
        <f>_xlfn.XLOOKUP(Table8[[#This Row],[queryID]],Table1[queryID],Table1[count],0)</f>
        <v>181</v>
      </c>
      <c r="J156" t="b">
        <f>Table8[[#This Row],[latestCount]]=Table8[[#This Row],[count]]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2021-08-25</vt:lpstr>
      <vt:lpstr>2021-05-12</vt:lpstr>
      <vt:lpstr>2021-06-08</vt:lpstr>
      <vt:lpstr>2021-06-13</vt:lpstr>
      <vt:lpstr>2021-06-16</vt:lpstr>
      <vt:lpstr>2021-06-18</vt:lpstr>
      <vt:lpstr>2021-06-20</vt:lpstr>
      <vt:lpstr>2021-06-21</vt:lpstr>
      <vt:lpstr>2021-06-29</vt:lpstr>
      <vt:lpstr>2021-07-03</vt:lpstr>
      <vt:lpstr>2021-07-05</vt:lpstr>
      <vt:lpstr>2021-07-06</vt:lpstr>
      <vt:lpstr>2021-07-09</vt:lpstr>
      <vt:lpstr>2021-07-11</vt:lpstr>
      <vt:lpstr>2021-07-26</vt:lpstr>
      <vt:lpstr>2021-08-05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Villalpando Mello</dc:creator>
  <cp:lastModifiedBy>Eduardo Villalpando Mello</cp:lastModifiedBy>
  <dcterms:created xsi:type="dcterms:W3CDTF">2021-08-31T23:34:29Z</dcterms:created>
  <dcterms:modified xsi:type="dcterms:W3CDTF">2021-09-01T01:44:10Z</dcterms:modified>
</cp:coreProperties>
</file>