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570" windowHeight="8505" tabRatio="762"/>
  </bookViews>
  <sheets>
    <sheet name="Perlis" sheetId="2" r:id="rId1"/>
    <sheet name="Sheet1" sheetId="4" r:id="rId2"/>
  </sheets>
  <definedNames>
    <definedName name="_xlnm.Print_Area" localSheetId="0">Perlis!$A$1:$R$31</definedName>
  </definedNames>
  <calcPr calcId="125725"/>
</workbook>
</file>

<file path=xl/calcChain.xml><?xml version="1.0" encoding="utf-8"?>
<calcChain xmlns="http://schemas.openxmlformats.org/spreadsheetml/2006/main">
  <c r="E16" i="2"/>
  <c r="F16" l="1"/>
  <c r="Q28"/>
  <c r="R28" s="1"/>
  <c r="Q24"/>
  <c r="R24" s="1"/>
  <c r="Q23"/>
  <c r="R23" s="1"/>
  <c r="Q22"/>
  <c r="R22" s="1"/>
  <c r="E10"/>
  <c r="P16"/>
  <c r="O16"/>
  <c r="N16"/>
  <c r="M16"/>
  <c r="L16"/>
  <c r="K16"/>
  <c r="J16"/>
  <c r="I16"/>
  <c r="H16"/>
  <c r="G16"/>
  <c r="P10"/>
  <c r="O10"/>
  <c r="N10"/>
  <c r="M10"/>
  <c r="L10"/>
  <c r="K10"/>
  <c r="J10"/>
  <c r="I10"/>
  <c r="H10"/>
  <c r="G10"/>
  <c r="F10"/>
  <c r="Q25" l="1"/>
  <c r="R25" s="1"/>
  <c r="Q29"/>
  <c r="R29" s="1"/>
  <c r="Q15"/>
  <c r="R15" s="1"/>
  <c r="Q11"/>
  <c r="R11" s="1"/>
  <c r="Q26" l="1"/>
  <c r="R26" s="1"/>
  <c r="Q13"/>
  <c r="R13" s="1"/>
  <c r="Q12"/>
  <c r="R12" s="1"/>
  <c r="Q14" l="1"/>
  <c r="R14" s="1"/>
  <c r="Q9" l="1"/>
  <c r="R9" l="1"/>
  <c r="Q17" s="1"/>
  <c r="M17" l="1"/>
  <c r="N17"/>
  <c r="J17"/>
  <c r="F17"/>
  <c r="O17"/>
  <c r="K17"/>
  <c r="G17"/>
  <c r="P17"/>
  <c r="L17"/>
  <c r="H17"/>
  <c r="I17"/>
  <c r="E17"/>
</calcChain>
</file>

<file path=xl/sharedStrings.xml><?xml version="1.0" encoding="utf-8"?>
<sst xmlns="http://schemas.openxmlformats.org/spreadsheetml/2006/main" count="66" uniqueCount="52">
  <si>
    <t>Bulan</t>
  </si>
  <si>
    <t>JANUARI</t>
  </si>
  <si>
    <t>hingga</t>
  </si>
  <si>
    <t>Tahun</t>
  </si>
  <si>
    <t>Jan</t>
  </si>
  <si>
    <t>Feb</t>
  </si>
  <si>
    <t>Mac</t>
  </si>
  <si>
    <t>Apr</t>
  </si>
  <si>
    <t>Mei</t>
  </si>
  <si>
    <t>Jun</t>
  </si>
  <si>
    <t>Jul</t>
  </si>
  <si>
    <t>Ogos</t>
  </si>
  <si>
    <t>Sep</t>
  </si>
  <si>
    <t>Okt</t>
  </si>
  <si>
    <t>Nov</t>
  </si>
  <si>
    <t>Dis</t>
  </si>
  <si>
    <t>Tarikh Kemaskini</t>
  </si>
  <si>
    <t>BIL</t>
  </si>
  <si>
    <t>BULAN</t>
  </si>
  <si>
    <t>KPI</t>
  </si>
  <si>
    <t>PEMERIKSAAN TAPAK/PREMIS</t>
  </si>
  <si>
    <t>OPERASI PENGUATKUASAAN BERSEPADU (OPB)</t>
  </si>
  <si>
    <t>LAPORAN TATATERTIB</t>
  </si>
  <si>
    <t>PROGRAM INDEK PRESTASI UTAMA</t>
  </si>
  <si>
    <t>PENYEDIAAN KERTAS SIASATAN</t>
  </si>
  <si>
    <t>1.1 Sasaran Tahunan</t>
  </si>
  <si>
    <t>1.4 Hasil Kompaun (RM)</t>
  </si>
  <si>
    <t>2.1 Sasaran Tapak -Tahunan</t>
  </si>
  <si>
    <t>2.2 Sasaran Bahan- Tahunan</t>
  </si>
  <si>
    <t>4.1 Sasaran Tahunan</t>
  </si>
  <si>
    <t>1.2 Sasaran Bulanan (%)</t>
  </si>
  <si>
    <t>4.2 Sasaran Bulanan (%)</t>
  </si>
  <si>
    <t>3.1 Sasaran Tahunan</t>
  </si>
  <si>
    <t>Laporan Tatatertib</t>
  </si>
  <si>
    <t>PERUNTUKAN CB</t>
  </si>
  <si>
    <t>Operasi Penguatkuasaan Bersepadu (OPB)</t>
  </si>
  <si>
    <t>PERUNTUKAN CA</t>
  </si>
  <si>
    <t>RM</t>
  </si>
  <si>
    <t xml:space="preserve">LAPORAN PERBELANJAAN SEMASA </t>
  </si>
  <si>
    <t>PERATUS</t>
  </si>
  <si>
    <t>STATUS SEMASA</t>
  </si>
  <si>
    <t>BAJET PERBELANJAAN</t>
  </si>
  <si>
    <t xml:space="preserve">JUMLAH PERBELANJAAN CA </t>
  </si>
  <si>
    <t>BAKI CB</t>
  </si>
  <si>
    <t>BAKI CA</t>
  </si>
  <si>
    <t>Program Bersama TPR Negeri (PI)</t>
  </si>
  <si>
    <t>Penyediaan Kertas Siasatan</t>
  </si>
  <si>
    <t>STATUS TAHUNAN</t>
  </si>
  <si>
    <t>STATUS SEMASA BULANAN (%)</t>
  </si>
  <si>
    <t>LAPORAN PRESTASI UTAMA SEMASA</t>
  </si>
  <si>
    <t>LAPORAN PROGRAM PENGUATKUASAAN PEJABAT NEGERI : PERLIS</t>
  </si>
  <si>
    <t>DISEMBER</t>
  </si>
</sst>
</file>

<file path=xl/styles.xml><?xml version="1.0" encoding="utf-8"?>
<styleSheet xmlns="http://schemas.openxmlformats.org/spreadsheetml/2006/main">
  <numFmts count="3">
    <numFmt numFmtId="164" formatCode="0.0"/>
    <numFmt numFmtId="165" formatCode="[$-409]d\-mmm\-yy;@"/>
    <numFmt numFmtId="166" formatCode="&quot;RM&quot;#,##0.00"/>
  </numFmts>
  <fonts count="9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20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4" fillId="0" borderId="0" xfId="0" applyFont="1"/>
    <xf numFmtId="0" fontId="2" fillId="0" borderId="7" xfId="0" applyFont="1" applyBorder="1" applyAlignment="1">
      <alignment horizontal="left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2" fillId="0" borderId="5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10" xfId="0" applyFont="1" applyBorder="1" applyAlignment="1">
      <alignment horizontal="left" vertical="center" wrapText="1"/>
    </xf>
    <xf numFmtId="0" fontId="6" fillId="3" borderId="0" xfId="0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horizontal="center" vertical="center"/>
    </xf>
    <xf numFmtId="3" fontId="7" fillId="6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3" fontId="1" fillId="6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6" fillId="5" borderId="0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9" fontId="8" fillId="0" borderId="2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9" fontId="7" fillId="0" borderId="2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2" fillId="0" borderId="13" xfId="0" applyFont="1" applyFill="1" applyBorder="1" applyAlignment="1">
      <alignment vertical="center" wrapText="1"/>
    </xf>
    <xf numFmtId="3" fontId="7" fillId="0" borderId="19" xfId="0" applyNumberFormat="1" applyFont="1" applyFill="1" applyBorder="1" applyAlignment="1">
      <alignment horizontal="center" vertical="center"/>
    </xf>
    <xf numFmtId="4" fontId="1" fillId="0" borderId="21" xfId="0" applyNumberFormat="1" applyFont="1" applyFill="1" applyBorder="1" applyAlignment="1">
      <alignment horizontal="center" vertical="center" wrapText="1"/>
    </xf>
    <xf numFmtId="4" fontId="7" fillId="0" borderId="21" xfId="0" applyNumberFormat="1" applyFont="1" applyFill="1" applyBorder="1" applyAlignment="1">
      <alignment horizontal="center" vertical="center"/>
    </xf>
    <xf numFmtId="4" fontId="8" fillId="0" borderId="21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3" fontId="2" fillId="0" borderId="19" xfId="0" applyNumberFormat="1" applyFont="1" applyFill="1" applyBorder="1" applyAlignment="1">
      <alignment horizontal="center" vertical="center"/>
    </xf>
    <xf numFmtId="9" fontId="2" fillId="0" borderId="37" xfId="0" applyNumberFormat="1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 wrapText="1"/>
    </xf>
    <xf numFmtId="3" fontId="7" fillId="8" borderId="35" xfId="0" applyNumberFormat="1" applyFont="1" applyFill="1" applyBorder="1" applyAlignment="1">
      <alignment horizontal="center" vertical="center"/>
    </xf>
    <xf numFmtId="3" fontId="7" fillId="8" borderId="29" xfId="0" applyNumberFormat="1" applyFont="1" applyFill="1" applyBorder="1" applyAlignment="1">
      <alignment horizontal="center" vertical="center"/>
    </xf>
    <xf numFmtId="3" fontId="8" fillId="8" borderId="29" xfId="0" applyNumberFormat="1" applyFont="1" applyFill="1" applyBorder="1" applyAlignment="1">
      <alignment horizontal="center" vertical="center"/>
    </xf>
    <xf numFmtId="9" fontId="8" fillId="8" borderId="31" xfId="0" applyNumberFormat="1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 wrapText="1"/>
    </xf>
    <xf numFmtId="3" fontId="7" fillId="8" borderId="21" xfId="0" applyNumberFormat="1" applyFont="1" applyFill="1" applyBorder="1" applyAlignment="1">
      <alignment horizontal="center" vertical="center"/>
    </xf>
    <xf numFmtId="3" fontId="8" fillId="8" borderId="21" xfId="0" applyNumberFormat="1" applyFont="1" applyFill="1" applyBorder="1" applyAlignment="1">
      <alignment horizontal="center" vertical="center"/>
    </xf>
    <xf numFmtId="9" fontId="8" fillId="8" borderId="36" xfId="0" applyNumberFormat="1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 wrapText="1"/>
    </xf>
    <xf numFmtId="164" fontId="6" fillId="7" borderId="0" xfId="0" applyNumberFormat="1" applyFont="1" applyFill="1" applyBorder="1" applyAlignment="1">
      <alignment horizontal="center" vertical="center" wrapText="1"/>
    </xf>
    <xf numFmtId="9" fontId="6" fillId="7" borderId="0" xfId="0" applyNumberFormat="1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vertical="center" wrapText="1"/>
    </xf>
    <xf numFmtId="0" fontId="2" fillId="8" borderId="23" xfId="0" applyFont="1" applyFill="1" applyBorder="1" applyAlignment="1">
      <alignment vertical="center" wrapText="1"/>
    </xf>
    <xf numFmtId="0" fontId="6" fillId="8" borderId="21" xfId="0" applyFont="1" applyFill="1" applyBorder="1" applyAlignment="1">
      <alignment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" fillId="8" borderId="19" xfId="0" applyFont="1" applyFill="1" applyBorder="1" applyAlignment="1">
      <alignment horizontal="left" vertical="center" wrapText="1"/>
    </xf>
    <xf numFmtId="0" fontId="2" fillId="8" borderId="24" xfId="0" applyFont="1" applyFill="1" applyBorder="1" applyAlignment="1">
      <alignment horizontal="left" vertical="center" wrapText="1"/>
    </xf>
    <xf numFmtId="164" fontId="2" fillId="0" borderId="29" xfId="0" applyNumberFormat="1" applyFont="1" applyFill="1" applyBorder="1" applyAlignment="1">
      <alignment horizontal="left" vertical="center"/>
    </xf>
    <xf numFmtId="164" fontId="2" fillId="0" borderId="34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vertical="center" wrapText="1"/>
    </xf>
    <xf numFmtId="4" fontId="8" fillId="0" borderId="22" xfId="0" applyNumberFormat="1" applyFont="1" applyFill="1" applyBorder="1" applyAlignment="1">
      <alignment horizontal="center" vertical="center"/>
    </xf>
    <xf numFmtId="9" fontId="8" fillId="0" borderId="22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4" fontId="1" fillId="0" borderId="22" xfId="0" applyNumberFormat="1" applyFont="1" applyFill="1" applyBorder="1" applyAlignment="1">
      <alignment horizontal="right" vertical="center" wrapText="1"/>
    </xf>
    <xf numFmtId="2" fontId="7" fillId="0" borderId="22" xfId="0" applyNumberFormat="1" applyFont="1" applyFill="1" applyBorder="1" applyAlignment="1">
      <alignment horizontal="center" vertical="center"/>
    </xf>
    <xf numFmtId="166" fontId="2" fillId="2" borderId="22" xfId="0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vertical="center" wrapText="1"/>
    </xf>
    <xf numFmtId="4" fontId="1" fillId="0" borderId="40" xfId="0" applyNumberFormat="1" applyFont="1" applyFill="1" applyBorder="1" applyAlignment="1">
      <alignment horizontal="right" vertical="center" wrapText="1"/>
    </xf>
    <xf numFmtId="2" fontId="7" fillId="0" borderId="4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4" fontId="1" fillId="0" borderId="0" xfId="0" applyNumberFormat="1" applyFont="1" applyFill="1" applyBorder="1" applyAlignment="1">
      <alignment horizontal="right" vertical="center" wrapText="1"/>
    </xf>
    <xf numFmtId="2" fontId="7" fillId="0" borderId="0" xfId="0" applyNumberFormat="1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9" fontId="8" fillId="0" borderId="0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9" fontId="7" fillId="8" borderId="40" xfId="0" applyNumberFormat="1" applyFont="1" applyFill="1" applyBorder="1" applyAlignment="1">
      <alignment horizontal="center" vertical="center"/>
    </xf>
    <xf numFmtId="10" fontId="2" fillId="9" borderId="22" xfId="0" applyNumberFormat="1" applyFont="1" applyFill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4" fontId="8" fillId="3" borderId="22" xfId="0" applyNumberFormat="1" applyFont="1" applyFill="1" applyBorder="1" applyAlignment="1">
      <alignment horizontal="center" vertical="center"/>
    </xf>
    <xf numFmtId="9" fontId="8" fillId="3" borderId="22" xfId="0" applyNumberFormat="1" applyFont="1" applyFill="1" applyBorder="1" applyAlignment="1">
      <alignment horizontal="center" vertical="center"/>
    </xf>
    <xf numFmtId="4" fontId="8" fillId="10" borderId="22" xfId="0" applyNumberFormat="1" applyFont="1" applyFill="1" applyBorder="1" applyAlignment="1">
      <alignment horizontal="center" vertical="center"/>
    </xf>
    <xf numFmtId="9" fontId="8" fillId="10" borderId="22" xfId="0" applyNumberFormat="1" applyFont="1" applyFill="1" applyBorder="1" applyAlignment="1">
      <alignment horizontal="center" vertical="center"/>
    </xf>
    <xf numFmtId="4" fontId="2" fillId="2" borderId="22" xfId="0" applyNumberFormat="1" applyFont="1" applyFill="1" applyBorder="1" applyAlignment="1">
      <alignment horizontal="right" vertical="center" wrapText="1"/>
    </xf>
    <xf numFmtId="0" fontId="2" fillId="0" borderId="13" xfId="0" applyFont="1" applyFill="1" applyBorder="1" applyAlignment="1">
      <alignment horizontal="right" vertical="center" wrapText="1"/>
    </xf>
    <xf numFmtId="0" fontId="2" fillId="0" borderId="44" xfId="0" applyFont="1" applyFill="1" applyBorder="1" applyAlignment="1">
      <alignment horizontal="right" vertical="center" wrapText="1"/>
    </xf>
    <xf numFmtId="0" fontId="2" fillId="0" borderId="45" xfId="0" applyFont="1" applyFill="1" applyBorder="1" applyAlignment="1">
      <alignment horizontal="right" vertical="center" wrapText="1"/>
    </xf>
    <xf numFmtId="0" fontId="0" fillId="0" borderId="44" xfId="0" applyFill="1" applyBorder="1"/>
    <xf numFmtId="0" fontId="0" fillId="0" borderId="45" xfId="0" applyFill="1" applyBorder="1"/>
    <xf numFmtId="10" fontId="2" fillId="9" borderId="50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2" fillId="0" borderId="22" xfId="0" applyNumberFormat="1" applyFont="1" applyFill="1" applyBorder="1" applyAlignment="1">
      <alignment horizontal="center" vertical="center"/>
    </xf>
    <xf numFmtId="3" fontId="2" fillId="8" borderId="29" xfId="0" applyNumberFormat="1" applyFont="1" applyFill="1" applyBorder="1" applyAlignment="1">
      <alignment horizontal="center" vertical="center"/>
    </xf>
    <xf numFmtId="3" fontId="2" fillId="8" borderId="24" xfId="0" applyNumberFormat="1" applyFont="1" applyFill="1" applyBorder="1" applyAlignment="1">
      <alignment horizontal="center" vertical="center"/>
    </xf>
    <xf numFmtId="9" fontId="2" fillId="8" borderId="31" xfId="0" applyNumberFormat="1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164" fontId="2" fillId="8" borderId="29" xfId="0" applyNumberFormat="1" applyFont="1" applyFill="1" applyBorder="1" applyAlignment="1">
      <alignment horizontal="left" vertical="center"/>
    </xf>
    <xf numFmtId="164" fontId="2" fillId="8" borderId="33" xfId="0" applyNumberFormat="1" applyFont="1" applyFill="1" applyBorder="1" applyAlignment="1">
      <alignment horizontal="left" vertical="center"/>
    </xf>
    <xf numFmtId="164" fontId="2" fillId="8" borderId="34" xfId="0" applyNumberFormat="1" applyFont="1" applyFill="1" applyBorder="1" applyAlignment="1">
      <alignment horizontal="center" vertical="center"/>
    </xf>
    <xf numFmtId="164" fontId="2" fillId="8" borderId="32" xfId="0" applyNumberFormat="1" applyFont="1" applyFill="1" applyBorder="1" applyAlignment="1">
      <alignment horizontal="center" vertical="center"/>
    </xf>
    <xf numFmtId="164" fontId="6" fillId="9" borderId="13" xfId="0" applyNumberFormat="1" applyFont="1" applyFill="1" applyBorder="1" applyAlignment="1">
      <alignment horizontal="center" vertical="center" wrapText="1"/>
    </xf>
    <xf numFmtId="164" fontId="6" fillId="9" borderId="44" xfId="0" applyNumberFormat="1" applyFont="1" applyFill="1" applyBorder="1" applyAlignment="1">
      <alignment horizontal="center" vertical="center" wrapText="1"/>
    </xf>
    <xf numFmtId="164" fontId="6" fillId="9" borderId="45" xfId="0" applyNumberFormat="1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166" fontId="2" fillId="2" borderId="40" xfId="0" applyNumberFormat="1" applyFont="1" applyFill="1" applyBorder="1" applyAlignment="1">
      <alignment horizontal="center" vertical="center"/>
    </xf>
    <xf numFmtId="0" fontId="0" fillId="0" borderId="24" xfId="0" applyBorder="1"/>
    <xf numFmtId="0" fontId="2" fillId="2" borderId="1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164" fontId="2" fillId="0" borderId="39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164" fontId="2" fillId="0" borderId="42" xfId="0" applyNumberFormat="1" applyFont="1" applyFill="1" applyBorder="1" applyAlignment="1">
      <alignment horizontal="center" vertical="center"/>
    </xf>
    <xf numFmtId="164" fontId="2" fillId="0" borderId="44" xfId="0" applyNumberFormat="1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3" fontId="8" fillId="0" borderId="29" xfId="0" applyNumberFormat="1" applyFont="1" applyFill="1" applyBorder="1" applyAlignment="1">
      <alignment horizontal="center" vertical="center"/>
    </xf>
    <xf numFmtId="3" fontId="8" fillId="0" borderId="24" xfId="0" applyNumberFormat="1" applyFont="1" applyFill="1" applyBorder="1" applyAlignment="1">
      <alignment horizontal="center" vertical="center"/>
    </xf>
    <xf numFmtId="9" fontId="8" fillId="0" borderId="31" xfId="0" applyNumberFormat="1" applyFont="1" applyFill="1" applyBorder="1" applyAlignment="1">
      <alignment horizontal="center" vertical="center"/>
    </xf>
    <xf numFmtId="0" fontId="0" fillId="0" borderId="25" xfId="0" applyBorder="1"/>
    <xf numFmtId="0" fontId="2" fillId="2" borderId="2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left" vertical="center"/>
    </xf>
    <xf numFmtId="0" fontId="0" fillId="0" borderId="33" xfId="0" applyBorder="1" applyAlignment="1">
      <alignment horizontal="left"/>
    </xf>
    <xf numFmtId="0" fontId="0" fillId="0" borderId="27" xfId="0" applyBorder="1" applyAlignment="1">
      <alignment horizontal="left"/>
    </xf>
    <xf numFmtId="164" fontId="2" fillId="0" borderId="34" xfId="0" applyNumberFormat="1" applyFont="1" applyFill="1" applyBorder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left" vertical="center"/>
    </xf>
    <xf numFmtId="0" fontId="2" fillId="8" borderId="27" xfId="0" applyFont="1" applyFill="1" applyBorder="1" applyAlignment="1">
      <alignment horizontal="left" vertical="center"/>
    </xf>
    <xf numFmtId="164" fontId="2" fillId="8" borderId="2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Normal" xfId="0" builtinId="0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82"/>
  <sheetViews>
    <sheetView tabSelected="1" view="pageBreakPreview" zoomScale="50" zoomScaleNormal="60" zoomScaleSheetLayoutView="50" workbookViewId="0">
      <selection activeCell="O2" sqref="O2"/>
    </sheetView>
  </sheetViews>
  <sheetFormatPr defaultColWidth="9.140625" defaultRowHeight="15.75"/>
  <cols>
    <col min="1" max="1" width="9.85546875" style="33" bestFit="1" customWidth="1"/>
    <col min="2" max="2" width="71.85546875" style="33" bestFit="1" customWidth="1"/>
    <col min="3" max="3" width="50.7109375" style="35" customWidth="1"/>
    <col min="4" max="4" width="19.28515625" style="36" bestFit="1" customWidth="1"/>
    <col min="5" max="16" width="15.7109375" style="35" customWidth="1"/>
    <col min="17" max="17" width="25.7109375" style="37" customWidth="1"/>
    <col min="18" max="18" width="25.7109375" style="6" customWidth="1"/>
    <col min="19" max="16384" width="9.140625" style="6"/>
  </cols>
  <sheetData>
    <row r="1" spans="1:20" ht="52.5" customHeight="1" thickBot="1">
      <c r="A1" s="124" t="s">
        <v>50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6"/>
    </row>
    <row r="2" spans="1:20" ht="16.5" thickBot="1">
      <c r="A2" s="7"/>
      <c r="B2" s="45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10"/>
      <c r="R2" s="11"/>
    </row>
    <row r="3" spans="1:20" ht="41.25" customHeight="1" thickBot="1">
      <c r="A3" s="3"/>
      <c r="B3" s="43" t="s">
        <v>0</v>
      </c>
      <c r="C3" s="12" t="s">
        <v>1</v>
      </c>
      <c r="D3" s="4" t="s">
        <v>2</v>
      </c>
      <c r="E3" s="190" t="s">
        <v>51</v>
      </c>
      <c r="F3" s="191"/>
      <c r="G3" s="191"/>
      <c r="H3" s="192"/>
      <c r="I3" s="193" t="s">
        <v>3</v>
      </c>
      <c r="J3" s="194"/>
      <c r="K3" s="190">
        <v>2018</v>
      </c>
      <c r="L3" s="191"/>
      <c r="M3" s="192"/>
      <c r="N3" s="197" t="s">
        <v>16</v>
      </c>
      <c r="O3" s="198"/>
      <c r="P3" s="199"/>
      <c r="Q3" s="195">
        <v>43462</v>
      </c>
      <c r="R3" s="196"/>
    </row>
    <row r="4" spans="1:20" ht="16.5" thickBot="1">
      <c r="A4" s="3"/>
      <c r="B4" s="103"/>
      <c r="C4" s="102"/>
      <c r="D4" s="103"/>
      <c r="E4" s="102"/>
      <c r="F4" s="102"/>
      <c r="G4" s="102"/>
      <c r="H4" s="102"/>
      <c r="I4" s="103"/>
      <c r="J4" s="103"/>
      <c r="K4" s="102"/>
      <c r="L4" s="102"/>
      <c r="M4" s="102"/>
      <c r="N4" s="105"/>
      <c r="O4" s="105"/>
      <c r="P4" s="105"/>
      <c r="Q4" s="109"/>
      <c r="R4" s="104"/>
    </row>
    <row r="5" spans="1:20" ht="52.5" customHeight="1" thickBot="1">
      <c r="A5" s="124" t="s">
        <v>49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6"/>
    </row>
    <row r="6" spans="1:20" s="1" customFormat="1" ht="30" customHeight="1">
      <c r="A6" s="162" t="s">
        <v>17</v>
      </c>
      <c r="B6" s="177" t="s">
        <v>23</v>
      </c>
      <c r="C6" s="178"/>
      <c r="D6" s="132" t="s">
        <v>19</v>
      </c>
      <c r="E6" s="164" t="s">
        <v>18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  <c r="Q6" s="169" t="s">
        <v>47</v>
      </c>
      <c r="R6" s="170"/>
    </row>
    <row r="7" spans="1:20" s="2" customFormat="1" ht="30" customHeight="1" thickBot="1">
      <c r="A7" s="163"/>
      <c r="B7" s="179"/>
      <c r="C7" s="180"/>
      <c r="D7" s="133"/>
      <c r="E7" s="13" t="s">
        <v>4</v>
      </c>
      <c r="F7" s="14" t="s">
        <v>5</v>
      </c>
      <c r="G7" s="14" t="s">
        <v>6</v>
      </c>
      <c r="H7" s="14" t="s">
        <v>7</v>
      </c>
      <c r="I7" s="14" t="s">
        <v>8</v>
      </c>
      <c r="J7" s="14" t="s">
        <v>9</v>
      </c>
      <c r="K7" s="14" t="s">
        <v>10</v>
      </c>
      <c r="L7" s="14" t="s">
        <v>11</v>
      </c>
      <c r="M7" s="14" t="s">
        <v>12</v>
      </c>
      <c r="N7" s="14" t="s">
        <v>13</v>
      </c>
      <c r="O7" s="14" t="s">
        <v>14</v>
      </c>
      <c r="P7" s="15" t="s">
        <v>15</v>
      </c>
      <c r="Q7" s="171"/>
      <c r="R7" s="172"/>
    </row>
    <row r="8" spans="1:20" s="1" customFormat="1" ht="39.950000000000003" hidden="1" customHeight="1" thickBot="1">
      <c r="A8" s="24"/>
      <c r="B8" s="46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8"/>
    </row>
    <row r="9" spans="1:20" s="1" customFormat="1" ht="45" customHeight="1">
      <c r="A9" s="184">
        <v>1</v>
      </c>
      <c r="B9" s="181" t="s">
        <v>24</v>
      </c>
      <c r="C9" s="69" t="s">
        <v>25</v>
      </c>
      <c r="D9" s="41">
        <v>4</v>
      </c>
      <c r="E9" s="48">
        <v>0</v>
      </c>
      <c r="F9" s="48">
        <v>0</v>
      </c>
      <c r="G9" s="48">
        <v>0</v>
      </c>
      <c r="H9" s="48">
        <v>2</v>
      </c>
      <c r="I9" s="48">
        <v>6</v>
      </c>
      <c r="J9" s="48">
        <v>0</v>
      </c>
      <c r="K9" s="48">
        <v>0</v>
      </c>
      <c r="L9" s="48">
        <v>1</v>
      </c>
      <c r="M9" s="48">
        <v>2</v>
      </c>
      <c r="N9" s="48">
        <v>0</v>
      </c>
      <c r="O9" s="48">
        <v>0</v>
      </c>
      <c r="P9" s="48">
        <v>0</v>
      </c>
      <c r="Q9" s="173">
        <f>SUM(E9:P9)</f>
        <v>11</v>
      </c>
      <c r="R9" s="175">
        <f>Q9/D9</f>
        <v>2.75</v>
      </c>
      <c r="S9" s="16"/>
      <c r="T9" s="17"/>
    </row>
    <row r="10" spans="1:20" s="1" customFormat="1" ht="45" customHeight="1">
      <c r="A10" s="185"/>
      <c r="B10" s="182"/>
      <c r="C10" s="47" t="s">
        <v>30</v>
      </c>
      <c r="D10" s="20">
        <v>0.4</v>
      </c>
      <c r="E10" s="42">
        <f>(E9)/(D10*1)</f>
        <v>0</v>
      </c>
      <c r="F10" s="42">
        <f>(E9+F9)/(D10*2)</f>
        <v>0</v>
      </c>
      <c r="G10" s="42">
        <f>(E9+F9+G9)/(D10*3)</f>
        <v>0</v>
      </c>
      <c r="H10" s="42">
        <f>(E9+F9+G9+H9)/(D10*4)</f>
        <v>1.25</v>
      </c>
      <c r="I10" s="42">
        <f>(E9+F9+G9+H9+I9)/(D10*5)</f>
        <v>4</v>
      </c>
      <c r="J10" s="42">
        <f>(E9+F9+G9+H9+I9+J9)/(D10*6)</f>
        <v>3.333333333333333</v>
      </c>
      <c r="K10" s="42">
        <f>(E9+F9+G9+H9+I9+J9+K9)/(D10*7)</f>
        <v>2.8571428571428568</v>
      </c>
      <c r="L10" s="42">
        <f>(E9+F9+G9+H9+I9+J9+K9+L9)/(D10*8)</f>
        <v>2.8125</v>
      </c>
      <c r="M10" s="42">
        <f>(E9+F9+G9+H9+I9+J9+K9+L9+M9)/(D10*9)</f>
        <v>3.0555555555555554</v>
      </c>
      <c r="N10" s="42">
        <f>(E9+F9+G9+H9+I9+J9+K9+L9+M9+N9)/(D10*10)</f>
        <v>2.75</v>
      </c>
      <c r="O10" s="42">
        <f>(E9+F9+G9+H9+I9+J9+K9+L9+M9+N9+O9)/(D10*10)</f>
        <v>2.75</v>
      </c>
      <c r="P10" s="42">
        <f>(E9+F9+G9+H9+I9+J9+K9+L9+M9+N9+O9+P9)/(D10*10)</f>
        <v>2.75</v>
      </c>
      <c r="Q10" s="174"/>
      <c r="R10" s="176"/>
      <c r="S10" s="16"/>
      <c r="T10" s="17"/>
    </row>
    <row r="11" spans="1:20" s="1" customFormat="1" ht="45" customHeight="1" thickBot="1">
      <c r="A11" s="186"/>
      <c r="B11" s="183"/>
      <c r="C11" s="70" t="s">
        <v>26</v>
      </c>
      <c r="D11" s="49">
        <v>50000</v>
      </c>
      <c r="E11" s="50">
        <v>0</v>
      </c>
      <c r="F11" s="50">
        <v>0</v>
      </c>
      <c r="G11" s="50">
        <v>0</v>
      </c>
      <c r="H11" s="50">
        <v>400</v>
      </c>
      <c r="I11" s="50">
        <v>1200</v>
      </c>
      <c r="J11" s="50">
        <v>0</v>
      </c>
      <c r="K11" s="50">
        <v>0</v>
      </c>
      <c r="L11" s="50">
        <v>15000</v>
      </c>
      <c r="M11" s="50">
        <v>400</v>
      </c>
      <c r="N11" s="50">
        <v>0</v>
      </c>
      <c r="O11" s="50">
        <v>0</v>
      </c>
      <c r="P11" s="50">
        <v>0</v>
      </c>
      <c r="Q11" s="51">
        <f t="shared" ref="Q11" si="0">SUM(E11:P11)</f>
        <v>17000</v>
      </c>
      <c r="R11" s="40">
        <f>Q11/D11</f>
        <v>0.34</v>
      </c>
      <c r="S11" s="16"/>
      <c r="T11" s="17"/>
    </row>
    <row r="12" spans="1:20" s="1" customFormat="1" ht="45" customHeight="1">
      <c r="A12" s="136">
        <v>2</v>
      </c>
      <c r="B12" s="187" t="s">
        <v>20</v>
      </c>
      <c r="C12" s="71" t="s">
        <v>27</v>
      </c>
      <c r="D12" s="55">
        <v>72</v>
      </c>
      <c r="E12" s="56">
        <v>4</v>
      </c>
      <c r="F12" s="57">
        <v>7</v>
      </c>
      <c r="G12" s="57">
        <v>9</v>
      </c>
      <c r="H12" s="57">
        <v>15</v>
      </c>
      <c r="I12" s="57">
        <v>11</v>
      </c>
      <c r="J12" s="57">
        <v>8</v>
      </c>
      <c r="K12" s="57">
        <v>7</v>
      </c>
      <c r="L12" s="57">
        <v>13</v>
      </c>
      <c r="M12" s="57">
        <v>2</v>
      </c>
      <c r="N12" s="57">
        <v>6</v>
      </c>
      <c r="O12" s="57">
        <v>6</v>
      </c>
      <c r="P12" s="57">
        <v>4</v>
      </c>
      <c r="Q12" s="58">
        <f t="shared" ref="Q12" si="1">SUM(E12:P12)</f>
        <v>92</v>
      </c>
      <c r="R12" s="59">
        <f t="shared" ref="R12:R13" si="2">Q12/D12</f>
        <v>1.2777777777777777</v>
      </c>
      <c r="S12" s="18"/>
      <c r="T12" s="161"/>
    </row>
    <row r="13" spans="1:20" s="1" customFormat="1" ht="45" customHeight="1" thickBot="1">
      <c r="A13" s="189"/>
      <c r="B13" s="188"/>
      <c r="C13" s="72" t="s">
        <v>28</v>
      </c>
      <c r="D13" s="60">
        <v>10</v>
      </c>
      <c r="E13" s="61">
        <v>0</v>
      </c>
      <c r="F13" s="61">
        <v>5</v>
      </c>
      <c r="G13" s="61">
        <v>7</v>
      </c>
      <c r="H13" s="61">
        <v>17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  <c r="P13" s="61">
        <v>0</v>
      </c>
      <c r="Q13" s="62">
        <f t="shared" ref="Q13" si="3">SUM(E13:P13)</f>
        <v>29</v>
      </c>
      <c r="R13" s="63">
        <f t="shared" si="2"/>
        <v>2.9</v>
      </c>
      <c r="S13" s="18"/>
      <c r="T13" s="161"/>
    </row>
    <row r="14" spans="1:20" s="1" customFormat="1" ht="45" customHeight="1" thickBot="1">
      <c r="A14" s="77">
        <v>3</v>
      </c>
      <c r="B14" s="76" t="s">
        <v>21</v>
      </c>
      <c r="C14" s="73" t="s">
        <v>32</v>
      </c>
      <c r="D14" s="41">
        <v>1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1</v>
      </c>
      <c r="M14" s="52">
        <v>0</v>
      </c>
      <c r="N14" s="52">
        <v>0</v>
      </c>
      <c r="O14" s="52">
        <v>0</v>
      </c>
      <c r="P14" s="52">
        <v>0</v>
      </c>
      <c r="Q14" s="53">
        <f t="shared" ref="Q14" si="4">SUM(E14:P14)</f>
        <v>1</v>
      </c>
      <c r="R14" s="54">
        <f>Q14/D14*1</f>
        <v>1</v>
      </c>
      <c r="S14" s="18"/>
      <c r="T14" s="19"/>
    </row>
    <row r="15" spans="1:20" s="1" customFormat="1" ht="45" customHeight="1">
      <c r="A15" s="136">
        <v>4</v>
      </c>
      <c r="B15" s="134" t="s">
        <v>22</v>
      </c>
      <c r="C15" s="74" t="s">
        <v>29</v>
      </c>
      <c r="D15" s="64">
        <v>4</v>
      </c>
      <c r="E15" s="65">
        <v>0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>
        <v>4</v>
      </c>
      <c r="L15" s="65">
        <v>0</v>
      </c>
      <c r="M15" s="65">
        <v>0</v>
      </c>
      <c r="N15" s="65">
        <v>0</v>
      </c>
      <c r="O15" s="65">
        <v>0</v>
      </c>
      <c r="P15" s="65">
        <v>0</v>
      </c>
      <c r="Q15" s="128">
        <f t="shared" ref="Q15" si="5">SUM(E15:P15)</f>
        <v>4</v>
      </c>
      <c r="R15" s="130">
        <f>Q15/D15*1</f>
        <v>1</v>
      </c>
      <c r="S15" s="18"/>
      <c r="T15" s="38"/>
    </row>
    <row r="16" spans="1:20" s="1" customFormat="1" ht="45" customHeight="1" thickBot="1">
      <c r="A16" s="137"/>
      <c r="B16" s="135"/>
      <c r="C16" s="75" t="s">
        <v>31</v>
      </c>
      <c r="D16" s="66">
        <v>0.4</v>
      </c>
      <c r="E16" s="107">
        <f>(E15)/(D16*1)</f>
        <v>0</v>
      </c>
      <c r="F16" s="107">
        <f>(E15+F15)/(D16*2)</f>
        <v>0</v>
      </c>
      <c r="G16" s="107">
        <f>(E15+F15+G15)/(D16*3)</f>
        <v>0</v>
      </c>
      <c r="H16" s="107">
        <f>(E15+F15+G15+H15)/(D16*4)</f>
        <v>0</v>
      </c>
      <c r="I16" s="107">
        <f>(E15+F15+G15+H15+I15)/(D16*5)</f>
        <v>0</v>
      </c>
      <c r="J16" s="107">
        <f>(E15+F15+G15+H15+I15+J15)/(D16*6)</f>
        <v>0</v>
      </c>
      <c r="K16" s="107">
        <f>(E15+F15+G15+H15+I15+J15+K15)/(D16*7)</f>
        <v>1.4285714285714284</v>
      </c>
      <c r="L16" s="107">
        <f>(E15+F15+G15+H15+I15+J15+K15+L15)/(D16*8)</f>
        <v>1.25</v>
      </c>
      <c r="M16" s="107">
        <f>(E15+F15+G15+H15+I15+J15+K15+L15+M15)/(D16*9)</f>
        <v>1.1111111111111112</v>
      </c>
      <c r="N16" s="107">
        <f>(E15+F15+G15+H15+I15+J15+K15+L15+M15+N15)/(D16*10)</f>
        <v>1</v>
      </c>
      <c r="O16" s="107">
        <f>(E15+F15+G15+H15+I15+J15+K15+L15+M15+N15+O15)/(D16*10)</f>
        <v>1</v>
      </c>
      <c r="P16" s="107">
        <f>(E15+F15+G15+H15+I15+J15+K15+L15+M15+N15+O15+P15)/(D16*10)</f>
        <v>1</v>
      </c>
      <c r="Q16" s="129"/>
      <c r="R16" s="131"/>
      <c r="S16" s="18"/>
      <c r="T16" s="38"/>
    </row>
    <row r="17" spans="1:20" s="1" customFormat="1" ht="45" customHeight="1" thickBot="1">
      <c r="A17" s="122" t="s">
        <v>48</v>
      </c>
      <c r="B17" s="123"/>
      <c r="C17" s="123"/>
      <c r="D17" s="106"/>
      <c r="E17" s="108">
        <f>Q17/10%</f>
        <v>15.446296296296294</v>
      </c>
      <c r="F17" s="108">
        <f>Q17/20%</f>
        <v>7.7231481481481472</v>
      </c>
      <c r="G17" s="108">
        <f>Q17/30%</f>
        <v>5.1487654320987657</v>
      </c>
      <c r="H17" s="108">
        <f>Q17/40%</f>
        <v>3.8615740740740736</v>
      </c>
      <c r="I17" s="108">
        <f>Q17/50%</f>
        <v>3.0892592592592591</v>
      </c>
      <c r="J17" s="108">
        <f>Q17/60%</f>
        <v>2.5743827160493828</v>
      </c>
      <c r="K17" s="108">
        <f>Q17/70%</f>
        <v>2.2066137566137565</v>
      </c>
      <c r="L17" s="108">
        <f>Q17/80%</f>
        <v>1.9307870370370368</v>
      </c>
      <c r="M17" s="108">
        <f>Q17/90%</f>
        <v>1.7162551440329217</v>
      </c>
      <c r="N17" s="108">
        <f>Q17/100%</f>
        <v>1.5446296296296296</v>
      </c>
      <c r="O17" s="108">
        <f>Q17/100%</f>
        <v>1.5446296296296296</v>
      </c>
      <c r="P17" s="108">
        <f>Q17/100%</f>
        <v>1.5446296296296296</v>
      </c>
      <c r="Q17" s="120">
        <f>(R15+R14+R13+R12+R11+R9)/6</f>
        <v>1.5446296296296296</v>
      </c>
      <c r="R17" s="121"/>
      <c r="S17" s="18"/>
      <c r="T17" s="44"/>
    </row>
    <row r="18" spans="1:20" s="1" customFormat="1" ht="45" customHeight="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8"/>
      <c r="S18" s="18"/>
      <c r="T18" s="39"/>
    </row>
    <row r="19" spans="1:20" s="1" customFormat="1" ht="45" customHeight="1">
      <c r="A19" s="138" t="s">
        <v>38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40"/>
      <c r="S19" s="18"/>
      <c r="T19" s="78"/>
    </row>
    <row r="20" spans="1:20" s="1" customFormat="1" ht="45" customHeight="1">
      <c r="A20" s="141" t="s">
        <v>17</v>
      </c>
      <c r="B20" s="143" t="s">
        <v>41</v>
      </c>
      <c r="C20" s="144"/>
      <c r="D20" s="147">
        <v>3840</v>
      </c>
      <c r="E20" s="149" t="s">
        <v>18</v>
      </c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2" t="s">
        <v>40</v>
      </c>
      <c r="R20" s="153"/>
      <c r="S20" s="18"/>
      <c r="T20" s="78"/>
    </row>
    <row r="21" spans="1:20" s="1" customFormat="1" ht="45" customHeight="1">
      <c r="A21" s="142"/>
      <c r="B21" s="145"/>
      <c r="C21" s="146"/>
      <c r="D21" s="148"/>
      <c r="E21" s="79" t="s">
        <v>4</v>
      </c>
      <c r="F21" s="80" t="s">
        <v>5</v>
      </c>
      <c r="G21" s="80" t="s">
        <v>6</v>
      </c>
      <c r="H21" s="80" t="s">
        <v>7</v>
      </c>
      <c r="I21" s="80" t="s">
        <v>8</v>
      </c>
      <c r="J21" s="80" t="s">
        <v>9</v>
      </c>
      <c r="K21" s="80" t="s">
        <v>10</v>
      </c>
      <c r="L21" s="80" t="s">
        <v>11</v>
      </c>
      <c r="M21" s="80" t="s">
        <v>12</v>
      </c>
      <c r="N21" s="80" t="s">
        <v>13</v>
      </c>
      <c r="O21" s="80" t="s">
        <v>14</v>
      </c>
      <c r="P21" s="81" t="s">
        <v>15</v>
      </c>
      <c r="Q21" s="88" t="s">
        <v>37</v>
      </c>
      <c r="R21" s="89" t="s">
        <v>39</v>
      </c>
      <c r="S21" s="18"/>
      <c r="T21" s="78"/>
    </row>
    <row r="22" spans="1:20" s="1" customFormat="1" ht="45" customHeight="1">
      <c r="A22" s="154">
        <v>1</v>
      </c>
      <c r="B22" s="158" t="s">
        <v>36</v>
      </c>
      <c r="C22" s="82" t="s">
        <v>46</v>
      </c>
      <c r="D22" s="86">
        <v>1400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651.29999999999995</v>
      </c>
      <c r="N22" s="87">
        <v>0</v>
      </c>
      <c r="O22" s="87">
        <v>0</v>
      </c>
      <c r="P22" s="87">
        <v>0</v>
      </c>
      <c r="Q22" s="83">
        <f>SUM(E22:P22)</f>
        <v>651.29999999999995</v>
      </c>
      <c r="R22" s="84">
        <f>Q22/D22</f>
        <v>0.46521428571428569</v>
      </c>
      <c r="S22" s="18"/>
      <c r="T22" s="78"/>
    </row>
    <row r="23" spans="1:20" s="1" customFormat="1" ht="45" customHeight="1">
      <c r="A23" s="155"/>
      <c r="B23" s="159"/>
      <c r="C23" s="82" t="s">
        <v>33</v>
      </c>
      <c r="D23" s="86">
        <v>440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3">
        <f>SUM(E23:P23)</f>
        <v>0</v>
      </c>
      <c r="R23" s="84">
        <f>Q23/D23</f>
        <v>0</v>
      </c>
      <c r="S23" s="18"/>
      <c r="T23" s="78"/>
    </row>
    <row r="24" spans="1:20" s="1" customFormat="1" ht="45" customHeight="1">
      <c r="A24" s="155"/>
      <c r="B24" s="160"/>
      <c r="C24" s="90" t="s">
        <v>45</v>
      </c>
      <c r="D24" s="91">
        <v>2000</v>
      </c>
      <c r="E24" s="92">
        <v>0</v>
      </c>
      <c r="F24" s="92">
        <v>0</v>
      </c>
      <c r="G24" s="92">
        <v>0</v>
      </c>
      <c r="H24" s="92">
        <v>2000</v>
      </c>
      <c r="I24" s="92">
        <v>0</v>
      </c>
      <c r="J24" s="92">
        <v>0</v>
      </c>
      <c r="K24" s="92">
        <v>0</v>
      </c>
      <c r="L24" s="92">
        <v>0</v>
      </c>
      <c r="M24" s="92">
        <v>0</v>
      </c>
      <c r="N24" s="92">
        <v>0</v>
      </c>
      <c r="O24" s="92">
        <v>0</v>
      </c>
      <c r="P24" s="92">
        <v>0</v>
      </c>
      <c r="Q24" s="83">
        <f>SUM(E24:P24)</f>
        <v>2000</v>
      </c>
      <c r="R24" s="84">
        <f>Q24/D24</f>
        <v>1</v>
      </c>
      <c r="S24" s="18"/>
      <c r="T24" s="78"/>
    </row>
    <row r="25" spans="1:20" s="1" customFormat="1" ht="45" customHeight="1">
      <c r="A25" s="155"/>
      <c r="B25" s="115" t="s">
        <v>42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7"/>
      <c r="Q25" s="112">
        <f>SUM(Q22:Q24)</f>
        <v>2651.3</v>
      </c>
      <c r="R25" s="113">
        <f>Q25/D20</f>
        <v>0.69044270833333343</v>
      </c>
      <c r="S25" s="18"/>
      <c r="T25" s="78"/>
    </row>
    <row r="26" spans="1:20" s="1" customFormat="1" ht="45" customHeight="1">
      <c r="A26" s="156"/>
      <c r="B26" s="115" t="s">
        <v>44</v>
      </c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9"/>
      <c r="Q26" s="110">
        <f>D20-Q25</f>
        <v>1188.6999999999998</v>
      </c>
      <c r="R26" s="111">
        <f>Q26/D20</f>
        <v>0.30955729166666662</v>
      </c>
      <c r="S26" s="18"/>
      <c r="T26" s="78"/>
    </row>
    <row r="27" spans="1:20" s="1" customFormat="1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8"/>
      <c r="T27" s="78"/>
    </row>
    <row r="28" spans="1:20" s="1" customFormat="1" ht="45" customHeight="1">
      <c r="A28" s="127">
        <v>2</v>
      </c>
      <c r="B28" s="85" t="s">
        <v>34</v>
      </c>
      <c r="C28" s="82" t="s">
        <v>35</v>
      </c>
      <c r="D28" s="114">
        <v>13000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12875</v>
      </c>
      <c r="M28" s="87">
        <v>0</v>
      </c>
      <c r="N28" s="87">
        <v>0</v>
      </c>
      <c r="O28" s="87">
        <v>0</v>
      </c>
      <c r="P28" s="87">
        <v>0</v>
      </c>
      <c r="Q28" s="112">
        <f>SUM(E28:P28)</f>
        <v>12875</v>
      </c>
      <c r="R28" s="113">
        <f>Q28/D28</f>
        <v>0.99038461538461542</v>
      </c>
      <c r="S28" s="18"/>
      <c r="T28" s="78"/>
    </row>
    <row r="29" spans="1:20" s="1" customFormat="1" ht="45" customHeight="1">
      <c r="A29" s="127"/>
      <c r="B29" s="115" t="s">
        <v>43</v>
      </c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7"/>
      <c r="Q29" s="110">
        <f>D28-Q28</f>
        <v>125</v>
      </c>
      <c r="R29" s="111">
        <f>Q29/D28</f>
        <v>9.6153846153846159E-3</v>
      </c>
      <c r="S29" s="18"/>
      <c r="T29" s="78"/>
    </row>
    <row r="30" spans="1:20" s="1" customFormat="1" ht="45" customHeight="1">
      <c r="A30" s="93"/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98"/>
      <c r="R30" s="101"/>
      <c r="S30" s="18"/>
      <c r="T30" s="78"/>
    </row>
    <row r="31" spans="1:20" s="1" customFormat="1" ht="45" customHeight="1">
      <c r="A31" s="93"/>
      <c r="B31" s="94"/>
      <c r="C31" s="95"/>
      <c r="D31" s="96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8"/>
      <c r="R31" s="101"/>
      <c r="S31" s="18"/>
      <c r="T31" s="78"/>
    </row>
    <row r="32" spans="1:20" s="1" customFormat="1" ht="30" customHeight="1">
      <c r="A32" s="33"/>
      <c r="B32" s="33"/>
      <c r="C32" s="35"/>
      <c r="D32" s="36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7"/>
      <c r="R32" s="6"/>
    </row>
    <row r="33" spans="1:20" s="23" customFormat="1" ht="50.1" customHeight="1">
      <c r="A33" s="33"/>
      <c r="B33" s="33"/>
      <c r="C33" s="35"/>
      <c r="D33" s="36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7"/>
      <c r="R33" s="6"/>
      <c r="S33" s="21"/>
      <c r="T33" s="22"/>
    </row>
    <row r="34" spans="1:20" s="23" customFormat="1" ht="50.1" customHeight="1">
      <c r="A34" s="33"/>
      <c r="B34" s="33"/>
      <c r="C34" s="35"/>
      <c r="D34" s="36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7"/>
      <c r="R34" s="6"/>
      <c r="S34" s="21"/>
      <c r="T34" s="22"/>
    </row>
    <row r="35" spans="1:20" s="23" customFormat="1" ht="50.1" customHeight="1">
      <c r="A35" s="33"/>
      <c r="B35" s="33"/>
      <c r="C35" s="35"/>
      <c r="D35" s="36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7"/>
      <c r="R35" s="6"/>
      <c r="S35" s="21"/>
      <c r="T35" s="22"/>
    </row>
    <row r="36" spans="1:20" s="23" customFormat="1" ht="49.5" customHeight="1">
      <c r="A36" s="33"/>
      <c r="B36" s="33"/>
      <c r="C36" s="35"/>
      <c r="D36" s="36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7"/>
      <c r="R36" s="6"/>
      <c r="S36" s="21"/>
      <c r="T36" s="22"/>
    </row>
    <row r="37" spans="1:20" s="23" customFormat="1" ht="50.1" customHeight="1">
      <c r="A37" s="33"/>
      <c r="B37" s="33"/>
      <c r="C37" s="35"/>
      <c r="D37" s="36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7"/>
      <c r="R37" s="6"/>
      <c r="S37" s="21"/>
      <c r="T37" s="22"/>
    </row>
    <row r="38" spans="1:20" s="23" customFormat="1" ht="50.1" customHeight="1">
      <c r="A38" s="33"/>
      <c r="B38" s="33"/>
      <c r="C38" s="35"/>
      <c r="D38" s="36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7"/>
      <c r="R38" s="6"/>
      <c r="S38" s="21"/>
      <c r="T38" s="22"/>
    </row>
    <row r="39" spans="1:20" s="23" customFormat="1" ht="50.1" customHeight="1">
      <c r="A39" s="33"/>
      <c r="B39" s="33"/>
      <c r="C39" s="35"/>
      <c r="D39" s="36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7"/>
      <c r="R39" s="6"/>
      <c r="S39" s="21"/>
      <c r="T39" s="22"/>
    </row>
    <row r="40" spans="1:20" s="23" customFormat="1" ht="50.1" customHeight="1">
      <c r="A40" s="33"/>
      <c r="B40" s="33"/>
      <c r="C40" s="35"/>
      <c r="D40" s="36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7"/>
      <c r="R40" s="6"/>
      <c r="S40" s="21"/>
      <c r="T40" s="22"/>
    </row>
    <row r="41" spans="1:20" s="23" customFormat="1" ht="50.1" customHeight="1">
      <c r="A41" s="33"/>
      <c r="B41" s="33"/>
      <c r="C41" s="35"/>
      <c r="D41" s="36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7"/>
      <c r="R41" s="6"/>
      <c r="S41" s="21"/>
      <c r="T41" s="22"/>
    </row>
    <row r="42" spans="1:20" s="23" customFormat="1" ht="50.1" customHeight="1">
      <c r="A42" s="33"/>
      <c r="B42" s="33"/>
      <c r="C42" s="35"/>
      <c r="D42" s="36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7"/>
      <c r="R42" s="6"/>
      <c r="S42" s="21"/>
      <c r="T42" s="22"/>
    </row>
    <row r="43" spans="1:20" s="23" customFormat="1" ht="50.1" customHeight="1">
      <c r="A43" s="33"/>
      <c r="B43" s="33"/>
      <c r="C43" s="35"/>
      <c r="D43" s="36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7"/>
      <c r="R43" s="6"/>
      <c r="S43" s="21"/>
      <c r="T43" s="22"/>
    </row>
    <row r="44" spans="1:20" s="23" customFormat="1" ht="50.1" customHeight="1">
      <c r="A44" s="33"/>
      <c r="B44" s="33"/>
      <c r="C44" s="35"/>
      <c r="D44" s="36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7"/>
      <c r="R44" s="6"/>
      <c r="S44" s="21"/>
      <c r="T44" s="22"/>
    </row>
    <row r="45" spans="1:20" s="23" customFormat="1" ht="50.1" customHeight="1">
      <c r="A45" s="33"/>
      <c r="B45" s="33"/>
      <c r="C45" s="35"/>
      <c r="D45" s="36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7"/>
      <c r="R45" s="6"/>
      <c r="S45" s="21"/>
      <c r="T45" s="22"/>
    </row>
    <row r="46" spans="1:20" s="23" customFormat="1" ht="50.1" customHeight="1">
      <c r="A46" s="33"/>
      <c r="B46" s="33"/>
      <c r="C46" s="35"/>
      <c r="D46" s="36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7"/>
      <c r="R46" s="6"/>
      <c r="S46" s="21"/>
      <c r="T46" s="22"/>
    </row>
    <row r="47" spans="1:20" s="23" customFormat="1" ht="50.1" customHeight="1">
      <c r="A47" s="33"/>
      <c r="B47" s="33"/>
      <c r="C47" s="35"/>
      <c r="D47" s="36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7"/>
      <c r="R47" s="6"/>
      <c r="S47" s="21"/>
      <c r="T47" s="22"/>
    </row>
    <row r="48" spans="1:20" s="23" customFormat="1" ht="50.1" customHeight="1">
      <c r="A48" s="33"/>
      <c r="B48" s="33"/>
      <c r="C48" s="35"/>
      <c r="D48" s="36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7"/>
      <c r="R48" s="6"/>
      <c r="S48" s="21"/>
      <c r="T48" s="22"/>
    </row>
    <row r="49" spans="1:20" s="23" customFormat="1" ht="50.1" customHeight="1">
      <c r="A49" s="33"/>
      <c r="B49" s="33"/>
      <c r="C49" s="35"/>
      <c r="D49" s="36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7"/>
      <c r="R49" s="6"/>
      <c r="S49" s="21"/>
      <c r="T49" s="22"/>
    </row>
    <row r="50" spans="1:20" s="23" customFormat="1" ht="50.1" customHeight="1">
      <c r="A50" s="33"/>
      <c r="B50" s="33"/>
      <c r="C50" s="35"/>
      <c r="D50" s="36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7"/>
      <c r="R50" s="6"/>
      <c r="S50" s="21"/>
      <c r="T50" s="22"/>
    </row>
    <row r="51" spans="1:20" s="23" customFormat="1" ht="50.1" customHeight="1">
      <c r="A51" s="33"/>
      <c r="B51" s="33"/>
      <c r="C51" s="35"/>
      <c r="D51" s="36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7"/>
      <c r="R51" s="6"/>
      <c r="S51" s="21"/>
      <c r="T51" s="22"/>
    </row>
    <row r="52" spans="1:20" s="23" customFormat="1" ht="50.1" customHeight="1">
      <c r="A52" s="33"/>
      <c r="B52" s="33"/>
      <c r="C52" s="35"/>
      <c r="D52" s="36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7"/>
      <c r="R52" s="6"/>
      <c r="S52" s="21"/>
      <c r="T52" s="22"/>
    </row>
    <row r="53" spans="1:20" s="23" customFormat="1" ht="50.1" customHeight="1">
      <c r="A53" s="33"/>
      <c r="B53" s="33"/>
      <c r="C53" s="35"/>
      <c r="D53" s="36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7"/>
      <c r="R53" s="6"/>
      <c r="S53" s="21"/>
      <c r="T53" s="22"/>
    </row>
    <row r="54" spans="1:20" s="23" customFormat="1" ht="50.1" customHeight="1">
      <c r="A54" s="33"/>
      <c r="B54" s="33"/>
      <c r="C54" s="35"/>
      <c r="D54" s="36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7"/>
      <c r="R54" s="6"/>
      <c r="S54" s="21"/>
      <c r="T54" s="22"/>
    </row>
    <row r="55" spans="1:20" s="23" customFormat="1" ht="50.1" customHeight="1">
      <c r="A55" s="33"/>
      <c r="B55" s="33"/>
      <c r="C55" s="35"/>
      <c r="D55" s="36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7"/>
      <c r="R55" s="6"/>
      <c r="S55" s="21"/>
      <c r="T55" s="22"/>
    </row>
    <row r="56" spans="1:20" s="1" customFormat="1" ht="50.1" customHeight="1">
      <c r="A56" s="33"/>
      <c r="B56" s="33"/>
      <c r="C56" s="35"/>
      <c r="D56" s="36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7"/>
      <c r="R56" s="6"/>
      <c r="S56" s="18"/>
      <c r="T56" s="19"/>
    </row>
    <row r="57" spans="1:20" s="1" customFormat="1" ht="9" customHeight="1">
      <c r="A57" s="33"/>
      <c r="B57" s="33"/>
      <c r="C57" s="35"/>
      <c r="D57" s="36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7"/>
      <c r="R57" s="6"/>
      <c r="S57" s="18"/>
      <c r="T57" s="19"/>
    </row>
    <row r="58" spans="1:20" s="1" customFormat="1" ht="50.1" customHeight="1">
      <c r="A58" s="33"/>
      <c r="B58" s="33"/>
      <c r="C58" s="35"/>
      <c r="D58" s="36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7"/>
      <c r="R58" s="6"/>
      <c r="S58" s="18"/>
      <c r="T58" s="19"/>
    </row>
    <row r="59" spans="1:20" s="1" customFormat="1" ht="50.1" customHeight="1">
      <c r="A59" s="33"/>
      <c r="B59" s="33"/>
      <c r="C59" s="35"/>
      <c r="D59" s="36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7"/>
      <c r="R59" s="6"/>
      <c r="S59" s="18"/>
      <c r="T59" s="19"/>
    </row>
    <row r="60" spans="1:20" s="1" customFormat="1" ht="50.1" customHeight="1">
      <c r="A60" s="33"/>
      <c r="B60" s="33"/>
      <c r="C60" s="35"/>
      <c r="D60" s="36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7"/>
      <c r="R60" s="6"/>
      <c r="S60" s="25"/>
      <c r="T60" s="25"/>
    </row>
    <row r="61" spans="1:20" s="1" customFormat="1" ht="50.1" customHeight="1">
      <c r="A61" s="33"/>
      <c r="B61" s="33"/>
      <c r="C61" s="35"/>
      <c r="D61" s="36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7"/>
      <c r="R61" s="6"/>
      <c r="S61" s="26"/>
      <c r="T61" s="27"/>
    </row>
    <row r="62" spans="1:20" s="1" customFormat="1" ht="50.1" customHeight="1">
      <c r="A62" s="33"/>
      <c r="B62" s="33"/>
      <c r="C62" s="35"/>
      <c r="D62" s="36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7"/>
      <c r="R62" s="6"/>
      <c r="S62" s="26"/>
      <c r="T62" s="27"/>
    </row>
    <row r="63" spans="1:20" s="1" customFormat="1" ht="7.5" customHeight="1">
      <c r="A63" s="33"/>
      <c r="B63" s="33"/>
      <c r="C63" s="35"/>
      <c r="D63" s="36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7"/>
      <c r="R63" s="6"/>
      <c r="S63" s="26"/>
      <c r="T63" s="27"/>
    </row>
    <row r="64" spans="1:20" s="1" customFormat="1" ht="50.1" customHeight="1">
      <c r="A64" s="33"/>
      <c r="B64" s="33"/>
      <c r="C64" s="35"/>
      <c r="D64" s="36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7"/>
      <c r="R64" s="6"/>
      <c r="S64" s="26"/>
      <c r="T64" s="27"/>
    </row>
    <row r="65" spans="1:22" s="1" customFormat="1" ht="50.1" customHeight="1">
      <c r="A65" s="33"/>
      <c r="B65" s="33"/>
      <c r="C65" s="35"/>
      <c r="D65" s="36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7"/>
      <c r="R65" s="6"/>
      <c r="S65" s="26"/>
      <c r="T65" s="27"/>
    </row>
    <row r="66" spans="1:22" s="1" customFormat="1" ht="50.1" customHeight="1">
      <c r="A66" s="33"/>
      <c r="B66" s="33"/>
      <c r="C66" s="35"/>
      <c r="D66" s="36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7"/>
      <c r="R66" s="6"/>
      <c r="S66" s="25"/>
      <c r="T66" s="25"/>
      <c r="U66" s="28"/>
      <c r="V66" s="28"/>
    </row>
    <row r="67" spans="1:22" s="1" customFormat="1" ht="45" customHeight="1">
      <c r="A67" s="33"/>
      <c r="B67" s="33"/>
      <c r="C67" s="35"/>
      <c r="D67" s="36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7"/>
      <c r="R67" s="6"/>
      <c r="S67" s="5"/>
      <c r="T67" s="29"/>
      <c r="U67" s="30"/>
      <c r="V67" s="31"/>
    </row>
    <row r="68" spans="1:22" s="1" customFormat="1" ht="45" customHeight="1">
      <c r="A68" s="33"/>
      <c r="B68" s="33"/>
      <c r="C68" s="35"/>
      <c r="D68" s="36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7"/>
      <c r="R68" s="6"/>
      <c r="S68" s="5"/>
      <c r="T68" s="29"/>
      <c r="U68" s="30"/>
      <c r="V68" s="31"/>
    </row>
    <row r="69" spans="1:22" s="1" customFormat="1" ht="7.5" customHeight="1">
      <c r="A69" s="33"/>
      <c r="B69" s="33"/>
      <c r="C69" s="35"/>
      <c r="D69" s="36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7"/>
      <c r="R69" s="6"/>
      <c r="S69" s="5"/>
      <c r="T69" s="29"/>
      <c r="U69" s="30"/>
      <c r="V69" s="31"/>
    </row>
    <row r="70" spans="1:22" s="1" customFormat="1" ht="45" customHeight="1">
      <c r="A70" s="33"/>
      <c r="B70" s="33"/>
      <c r="C70" s="35"/>
      <c r="D70" s="36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7"/>
      <c r="R70" s="6"/>
      <c r="S70" s="5"/>
      <c r="T70" s="29"/>
      <c r="U70" s="30"/>
      <c r="V70" s="31"/>
    </row>
    <row r="71" spans="1:22" s="1" customFormat="1" ht="45" customHeight="1">
      <c r="A71" s="33"/>
      <c r="B71" s="33"/>
      <c r="C71" s="35"/>
      <c r="D71" s="36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7"/>
      <c r="R71" s="6"/>
      <c r="S71" s="5"/>
      <c r="T71" s="29"/>
      <c r="U71" s="30"/>
      <c r="V71" s="31"/>
    </row>
    <row r="72" spans="1:22" s="1" customFormat="1" ht="50.1" customHeight="1">
      <c r="A72" s="33"/>
      <c r="B72" s="33"/>
      <c r="C72" s="35"/>
      <c r="D72" s="36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7"/>
      <c r="R72" s="6"/>
      <c r="S72" s="32"/>
      <c r="T72" s="32"/>
      <c r="U72" s="32"/>
    </row>
    <row r="73" spans="1:22" s="2" customFormat="1" ht="45" customHeight="1">
      <c r="A73" s="33"/>
      <c r="B73" s="33"/>
      <c r="C73" s="35"/>
      <c r="D73" s="36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7"/>
      <c r="R73" s="6"/>
    </row>
    <row r="74" spans="1:22" s="2" customFormat="1" ht="7.5" customHeight="1">
      <c r="A74" s="33"/>
      <c r="B74" s="33"/>
      <c r="C74" s="35"/>
      <c r="D74" s="36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7"/>
      <c r="R74" s="6"/>
    </row>
    <row r="75" spans="1:22" s="2" customFormat="1" ht="45" customHeight="1">
      <c r="A75" s="33"/>
      <c r="B75" s="33"/>
      <c r="C75" s="35"/>
      <c r="D75" s="36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7"/>
      <c r="R75" s="6"/>
    </row>
    <row r="76" spans="1:22" s="2" customFormat="1" ht="45" customHeight="1">
      <c r="A76" s="33"/>
      <c r="B76" s="33"/>
      <c r="C76" s="35"/>
      <c r="D76" s="36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7"/>
      <c r="R76" s="6"/>
    </row>
    <row r="77" spans="1:22" s="2" customFormat="1" ht="45" customHeight="1">
      <c r="A77" s="33"/>
      <c r="B77" s="33"/>
      <c r="C77" s="35"/>
      <c r="D77" s="36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7"/>
      <c r="R77" s="6"/>
    </row>
    <row r="78" spans="1:22" s="2" customFormat="1" ht="7.5" customHeight="1">
      <c r="A78" s="33"/>
      <c r="B78" s="33"/>
      <c r="C78" s="35"/>
      <c r="D78" s="36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7"/>
      <c r="R78" s="6"/>
    </row>
    <row r="79" spans="1:22" s="2" customFormat="1" ht="45" customHeight="1">
      <c r="A79" s="33"/>
      <c r="B79" s="33"/>
      <c r="C79" s="35"/>
      <c r="D79" s="36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7"/>
      <c r="R79" s="6"/>
    </row>
    <row r="80" spans="1:22" s="2" customFormat="1" ht="49.5" customHeight="1">
      <c r="A80" s="33"/>
      <c r="B80" s="33"/>
      <c r="C80" s="35"/>
      <c r="D80" s="36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7"/>
      <c r="R80" s="6"/>
    </row>
    <row r="81" spans="1:18" s="34" customFormat="1" ht="49.5" customHeight="1">
      <c r="A81" s="33"/>
      <c r="B81" s="33"/>
      <c r="C81" s="35"/>
      <c r="D81" s="36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7"/>
      <c r="R81" s="6"/>
    </row>
    <row r="82" spans="1:18" s="34" customFormat="1" ht="35.1" customHeight="1">
      <c r="A82" s="33"/>
      <c r="B82" s="33"/>
      <c r="C82" s="35"/>
      <c r="D82" s="36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7"/>
      <c r="R82" s="6"/>
    </row>
  </sheetData>
  <mergeCells count="39">
    <mergeCell ref="A1:R1"/>
    <mergeCell ref="E3:H3"/>
    <mergeCell ref="I3:J3"/>
    <mergeCell ref="K3:M3"/>
    <mergeCell ref="Q3:R3"/>
    <mergeCell ref="N3:P3"/>
    <mergeCell ref="T12:T13"/>
    <mergeCell ref="A6:A7"/>
    <mergeCell ref="E6:P6"/>
    <mergeCell ref="C8:R8"/>
    <mergeCell ref="Q6:R7"/>
    <mergeCell ref="Q9:Q10"/>
    <mergeCell ref="R9:R10"/>
    <mergeCell ref="B6:C7"/>
    <mergeCell ref="B9:B11"/>
    <mergeCell ref="A9:A11"/>
    <mergeCell ref="B12:B13"/>
    <mergeCell ref="A12:A13"/>
    <mergeCell ref="A28:A29"/>
    <mergeCell ref="B29:P29"/>
    <mergeCell ref="Q15:Q16"/>
    <mergeCell ref="R15:R16"/>
    <mergeCell ref="D6:D7"/>
    <mergeCell ref="B15:B16"/>
    <mergeCell ref="A15:A16"/>
    <mergeCell ref="A19:R19"/>
    <mergeCell ref="A20:A21"/>
    <mergeCell ref="B20:C21"/>
    <mergeCell ref="D20:D21"/>
    <mergeCell ref="E20:P20"/>
    <mergeCell ref="Q20:R20"/>
    <mergeCell ref="A22:A26"/>
    <mergeCell ref="A27:R27"/>
    <mergeCell ref="B22:B24"/>
    <mergeCell ref="B25:P25"/>
    <mergeCell ref="B26:P26"/>
    <mergeCell ref="Q17:R17"/>
    <mergeCell ref="A17:C17"/>
    <mergeCell ref="A5:R5"/>
  </mergeCells>
  <printOptions horizontalCentered="1" verticalCentered="1"/>
  <pageMargins left="0" right="0" top="0" bottom="0" header="0.31496062992125984" footer="0.31496062992125984"/>
  <pageSetup paperSize="8" scale="53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P25"/>
  <sheetViews>
    <sheetView zoomScale="75" zoomScaleNormal="75" workbookViewId="0">
      <selection activeCell="U18" sqref="U18"/>
    </sheetView>
  </sheetViews>
  <sheetFormatPr defaultColWidth="9.140625" defaultRowHeight="15.75"/>
  <cols>
    <col min="1" max="1" width="9.140625" style="33"/>
    <col min="2" max="2" width="9.140625" style="35"/>
    <col min="3" max="3" width="9.140625" style="36"/>
    <col min="4" max="15" width="9.140625" style="35"/>
    <col min="16" max="16" width="9.140625" style="37"/>
    <col min="17" max="16384" width="9.140625" style="6"/>
  </cols>
  <sheetData>
    <row r="5" ht="15.75" customHeight="1"/>
    <row r="23" ht="16.5" customHeight="1"/>
    <row r="25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Perlis</vt:lpstr>
      <vt:lpstr>Sheet1</vt:lpstr>
      <vt:lpstr>Perlis!Print_Area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 Perlis</cp:lastModifiedBy>
  <cp:lastPrinted>2016-03-10T07:58:23Z</cp:lastPrinted>
  <dcterms:created xsi:type="dcterms:W3CDTF">2013-03-25T02:09:48Z</dcterms:created>
  <dcterms:modified xsi:type="dcterms:W3CDTF">2019-01-08T00:20:00Z</dcterms:modified>
</cp:coreProperties>
</file>